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831"/>
  <workbookPr defaultThemeVersion="166925"/>
  <mc:AlternateContent xmlns:mc="http://schemas.openxmlformats.org/markup-compatibility/2006">
    <mc:Choice Requires="x15">
      <x15ac:absPath xmlns:x15ac="http://schemas.microsoft.com/office/spreadsheetml/2010/11/ac" url="C:\Users\Usuario\Desktop\"/>
    </mc:Choice>
  </mc:AlternateContent>
  <xr:revisionPtr revIDLastSave="0" documentId="13_ncr:1_{E3291FE5-3CF2-4222-94EA-2C8978A8753B}" xr6:coauthVersionLast="47" xr6:coauthVersionMax="47" xr10:uidLastSave="{00000000-0000-0000-0000-000000000000}"/>
  <bookViews>
    <workbookView xWindow="-108" yWindow="-108" windowWidth="23256" windowHeight="12456" xr2:uid="{A503C789-765F-4F43-B860-0019365066E3}"/>
  </bookViews>
  <sheets>
    <sheet name="PPTO OFICIAL MENEV" sheetId="1" r:id="rId1"/>
    <sheet name="PROPUESTA ECONOMICA" sheetId="2" r:id="rId2"/>
  </sheets>
  <externalReferences>
    <externalReference r:id="rId3"/>
    <externalReference r:id="rId4"/>
    <externalReference r:id="rId5"/>
  </externalReferences>
  <definedNames>
    <definedName name="_Fill">#REF!</definedName>
    <definedName name="_xlnm._FilterDatabase" localSheetId="0" hidden="1">'PPTO OFICIAL MENEV'!$B$8:$AK$8</definedName>
    <definedName name="_xlnm._FilterDatabase" localSheetId="1" hidden="1">'PROPUESTA ECONOMICA'!$B$8:$Q$8</definedName>
    <definedName name="_Key1">#REF!</definedName>
    <definedName name="_Order1">255</definedName>
    <definedName name="_Sort">#REF!</definedName>
    <definedName name="A">#REF!</definedName>
    <definedName name="AAA">#REF!*#REF!</definedName>
    <definedName name="AC">#REF!</definedName>
    <definedName name="Acero">#N/A</definedName>
    <definedName name="afg">#REF!</definedName>
    <definedName name="Agregados">#N/A</definedName>
    <definedName name="aiu">#REF!</definedName>
    <definedName name="andres">#REF!</definedName>
    <definedName name="Apar.Sanitarios">#N/A</definedName>
    <definedName name="_xlnm.Print_Area" localSheetId="0">'PPTO OFICIAL MENEV'!$A$1:$AE$840</definedName>
    <definedName name="_xlnm.Print_Area" localSheetId="1">'PROPUESTA ECONOMICA'!$A$1:$K$852</definedName>
    <definedName name="ASDF">#REF!</definedName>
    <definedName name="BJHFYFYJLJK">#REF!*#REF!</definedName>
    <definedName name="BVCBCVBCVB">#REF!*#REF!</definedName>
    <definedName name="cantidad">#REF!</definedName>
    <definedName name="Carp.Aluminio">#N/A</definedName>
    <definedName name="Carp.Metalica">#N/A</definedName>
    <definedName name="CategoryArea">#REF!,#REF!,#REF!,#REF!,#REF!</definedName>
    <definedName name="cdes">#REF!</definedName>
    <definedName name="Cerrajeria">#N/A</definedName>
    <definedName name="citem">#REF!</definedName>
    <definedName name="Ciudades">#REF!</definedName>
    <definedName name="Combustible">#N/A</definedName>
    <definedName name="CONCEPTO">#REF!</definedName>
    <definedName name="Concretos">#N/A</definedName>
    <definedName name="CORTEACTIVIDAD">#REF!</definedName>
    <definedName name="CORTEITEM">#REF!</definedName>
    <definedName name="CORTEUNIDAD">#REF!</definedName>
    <definedName name="Cuadrillas">#N/A</definedName>
    <definedName name="Cubierta">#N/A</definedName>
    <definedName name="cuni">#REF!</definedName>
    <definedName name="DDSDSDSDSD">#REF!</definedName>
    <definedName name="Drywall">#N/A</definedName>
    <definedName name="DSDS">#REF!*#REF!</definedName>
    <definedName name="DWQ">#REF!</definedName>
    <definedName name="Ensayo">{"AURES1",#N/A,TRUE,"GENERAL";"AURES2",#N/A,TRUE,"GENERAL";"AURES3",#N/A,TRUE,"GENERAL";"AURES4",#N/A,TRUE,"GENERAL";"AURES5",#N/A,TRUE,"GENERAL";"AURES6",#N/A,TRUE,"GENERAL";"AURES7",#N/A,TRUE,"GENERAL"}</definedName>
    <definedName name="EQU">#REF!</definedName>
    <definedName name="EQUIPOS">#REF!</definedName>
    <definedName name="EquiposEspeciales">#N/A</definedName>
    <definedName name="ESTACION">#REF!</definedName>
    <definedName name="FERNANDO">#N/A</definedName>
    <definedName name="Ferreteria">#N/A</definedName>
    <definedName name="Formaletas">#N/A</definedName>
    <definedName name="Geosinteticos">#N/A</definedName>
    <definedName name="HGF">#REF!</definedName>
    <definedName name="HGGG">#REF!</definedName>
    <definedName name="HJFGHFBM">#REF!*#REF!</definedName>
    <definedName name="Impermeabilizantes">#N/A</definedName>
    <definedName name="Inst.Electricas">#N/A</definedName>
    <definedName name="Inst.Hidrosanitarias">#N/A</definedName>
    <definedName name="INSTALACIONES">#N/A</definedName>
    <definedName name="INSTALACIONESELÉCTRICAS">#N/A</definedName>
    <definedName name="ITEM">#REF!</definedName>
    <definedName name="ITEMS">#REF!</definedName>
    <definedName name="JJKJKJK">#REF!</definedName>
    <definedName name="JKJKJKJK">#REF!</definedName>
    <definedName name="KUOIUIUIYIO">#REF!*#REF!</definedName>
    <definedName name="Ladrillos">#N/A</definedName>
    <definedName name="Maderas">#N/A</definedName>
    <definedName name="MAN">#REF!</definedName>
    <definedName name="MANO_DE_OBRA">#REF!</definedName>
    <definedName name="MARIO">#REF!</definedName>
    <definedName name="MAT">#REF!</definedName>
    <definedName name="MATERIALES">#REF!</definedName>
    <definedName name="memoria">#REF!</definedName>
    <definedName name="NKJGHNM">#REF!*#REF!</definedName>
    <definedName name="o">#REF!</definedName>
    <definedName name="OJO">#REF!</definedName>
    <definedName name="P_1">#REF!</definedName>
    <definedName name="Pinturas">#N/A</definedName>
    <definedName name="PISO">#N/A</definedName>
    <definedName name="PisosEnchapes">#N/A</definedName>
    <definedName name="PPTO">#REF!</definedName>
    <definedName name="PreciosMP">#REF!</definedName>
    <definedName name="Prefabricados">#N/A</definedName>
    <definedName name="PresuDerivGuatDef">{"via1",#N/A,TRUE,"general";"via2",#N/A,TRUE,"general";"via3",#N/A,TRUE,"general"}</definedName>
    <definedName name="PresuPresaDef">{"via1",#N/A,TRUE,"general";"via2",#N/A,TRUE,"general";"via3",#N/A,TRUE,"general"}</definedName>
    <definedName name="SHARED_FORMULA_0">#REF!*#REF!</definedName>
    <definedName name="SHARED_FORMULA_1">#REF!*#REF!</definedName>
    <definedName name="SHARED_FORMULA_2">#REF!*#REF!</definedName>
    <definedName name="SHARED_FORMULA_3">#REF!*#REF!</definedName>
    <definedName name="SHARED_FORMULA_4">#REF!*#REF!</definedName>
    <definedName name="SHARED_FORMULA_5">#REF!*#REF!</definedName>
    <definedName name="TRA">#REF!</definedName>
    <definedName name="TRANSPORTE">#REF!</definedName>
    <definedName name="VAN">#REF!</definedName>
    <definedName name="VariosAnalisis">#N/A</definedName>
    <definedName name="wrn.formu.">{"VIA1",#N/A,TRUE,"formul";"VIA2",#N/A,TRUE,"formul";"VIA3",#N/A,TRUE,"formul"}</definedName>
    <definedName name="wrn.general.">{#N/A,#N/A,TRUE,"0001";#N/A,#N/A,TRUE,"0002";#N/A,#N/A,TRUE,"0003";#N/A,#N/A,TRUE,"0004";#N/A,#N/A,TRUE,"0005";#N/A,#N/A,TRUE,"0006";#N/A,#N/A,TRUE,"0007";#N/A,#N/A,TRUE,"0008";#N/A,#N/A,TRUE,"0009";#N/A,#N/A,TRUE,"0010"}</definedName>
    <definedName name="wrn.IMPRESION.">{"IMPRESION",#N/A,FALSE,"pequeño"}</definedName>
    <definedName name="wrn.OBRASC.">{"AURES1",#N/A,FALSE,"GENERAL";"AURES2",#N/A,FALSE,"GENERAL";"AURES3",#N/A,FALSE,"GENERAL";"AURES4",#N/A,FALSE,"GENERAL";"AURES5",#N/A,FALSE,"GENERAL";"AURES6",#N/A,FALSE,"GENERAL";"AURES7",#N/A,FALSE,"GENERAL"}</definedName>
    <definedName name="wrn.via.">{"via1",#N/A,TRUE,"general";"via2",#N/A,TRUE,"general";"via3",#N/A,TRUE,"general"}</definedName>
    <definedName name="XA">#REF!</definedName>
    <definedName name="XCXCXCXCXCXC">#REF!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E690" i="2" l="1"/>
  <c r="F11" i="2" l="1"/>
  <c r="I740" i="2"/>
  <c r="I741" i="2"/>
  <c r="H742" i="2"/>
  <c r="I746" i="2"/>
  <c r="H747" i="2"/>
  <c r="H748" i="2"/>
  <c r="H749" i="2"/>
  <c r="H756" i="2"/>
  <c r="I757" i="2"/>
  <c r="H758" i="2"/>
  <c r="I762" i="2"/>
  <c r="H772" i="2"/>
  <c r="H773" i="2"/>
  <c r="H774" i="2"/>
  <c r="I776" i="2"/>
  <c r="H777" i="2"/>
  <c r="H778" i="2"/>
  <c r="H779" i="2"/>
  <c r="H781" i="2"/>
  <c r="H788" i="2"/>
  <c r="H789" i="2"/>
  <c r="H790" i="2"/>
  <c r="H792" i="2"/>
  <c r="H793" i="2"/>
  <c r="H794" i="2"/>
  <c r="H795" i="2"/>
  <c r="H796" i="2"/>
  <c r="I797" i="2"/>
  <c r="I809" i="2"/>
  <c r="H810" i="2"/>
  <c r="H811" i="2"/>
  <c r="H812" i="2"/>
  <c r="I813" i="2"/>
  <c r="I821" i="2"/>
  <c r="I822" i="2"/>
  <c r="H825" i="2"/>
  <c r="I826" i="2"/>
  <c r="I827" i="2"/>
  <c r="I828" i="2"/>
  <c r="H744" i="2"/>
  <c r="I756" i="2"/>
  <c r="I763" i="2"/>
  <c r="I764" i="2"/>
  <c r="H765" i="2"/>
  <c r="I788" i="2"/>
  <c r="I793" i="2"/>
  <c r="I804" i="2"/>
  <c r="I805" i="2"/>
  <c r="H806" i="2"/>
  <c r="H808" i="2"/>
  <c r="H20" i="2"/>
  <c r="I22" i="2"/>
  <c r="H23" i="2"/>
  <c r="H24" i="2"/>
  <c r="H25" i="2"/>
  <c r="H32" i="2"/>
  <c r="I33" i="2"/>
  <c r="I34" i="2"/>
  <c r="I37" i="2"/>
  <c r="I38" i="2"/>
  <c r="H39" i="2"/>
  <c r="H40" i="2"/>
  <c r="H41" i="2"/>
  <c r="H48" i="2"/>
  <c r="H49" i="2"/>
  <c r="I50" i="2"/>
  <c r="H52" i="2"/>
  <c r="H53" i="2"/>
  <c r="H54" i="2"/>
  <c r="I55" i="2"/>
  <c r="H56" i="2"/>
  <c r="H57" i="2"/>
  <c r="H68" i="2"/>
  <c r="H69" i="2"/>
  <c r="H70" i="2"/>
  <c r="I71" i="2"/>
  <c r="I72" i="2"/>
  <c r="H73" i="2"/>
  <c r="H81" i="2"/>
  <c r="I82" i="2"/>
  <c r="I84" i="2"/>
  <c r="H85" i="2"/>
  <c r="H86" i="2"/>
  <c r="I87" i="2"/>
  <c r="I89" i="2"/>
  <c r="I100" i="2"/>
  <c r="I101" i="2"/>
  <c r="H102" i="2"/>
  <c r="H103" i="2"/>
  <c r="H104" i="2"/>
  <c r="H105" i="2"/>
  <c r="H113" i="2"/>
  <c r="I114" i="2"/>
  <c r="I116" i="2"/>
  <c r="I117" i="2"/>
  <c r="H118" i="2"/>
  <c r="H120" i="2"/>
  <c r="H121" i="2"/>
  <c r="I128" i="2"/>
  <c r="I129" i="2"/>
  <c r="I132" i="2"/>
  <c r="H133" i="2"/>
  <c r="I134" i="2"/>
  <c r="I135" i="2"/>
  <c r="H136" i="2"/>
  <c r="H137" i="2"/>
  <c r="I148" i="2"/>
  <c r="I149" i="2"/>
  <c r="I150" i="2"/>
  <c r="I151" i="2"/>
  <c r="I152" i="2"/>
  <c r="H153" i="2"/>
  <c r="H162" i="2"/>
  <c r="H165" i="2"/>
  <c r="H166" i="2"/>
  <c r="I169" i="2"/>
  <c r="I178" i="2"/>
  <c r="I180" i="2"/>
  <c r="I181" i="2"/>
  <c r="H182" i="2"/>
  <c r="H183" i="2"/>
  <c r="H184" i="2"/>
  <c r="I185" i="2"/>
  <c r="H194" i="2"/>
  <c r="I197" i="2"/>
  <c r="H198" i="2"/>
  <c r="H200" i="2"/>
  <c r="I201" i="2"/>
  <c r="H210" i="2"/>
  <c r="I212" i="2"/>
  <c r="I213" i="2"/>
  <c r="I214" i="2"/>
  <c r="I215" i="2"/>
  <c r="H216" i="2"/>
  <c r="I217" i="2"/>
  <c r="H226" i="2"/>
  <c r="H229" i="2"/>
  <c r="I230" i="2"/>
  <c r="I231" i="2"/>
  <c r="I232" i="2"/>
  <c r="I233" i="2"/>
  <c r="H240" i="2"/>
  <c r="H242" i="2"/>
  <c r="I244" i="2"/>
  <c r="H245" i="2"/>
  <c r="I246" i="2"/>
  <c r="H247" i="2"/>
  <c r="H248" i="2"/>
  <c r="I249" i="2"/>
  <c r="H257" i="2"/>
  <c r="I258" i="2"/>
  <c r="H260" i="2"/>
  <c r="H263" i="2"/>
  <c r="H277" i="2"/>
  <c r="H278" i="2"/>
  <c r="I279" i="2"/>
  <c r="I280" i="2"/>
  <c r="I281" i="2"/>
  <c r="H289" i="2"/>
  <c r="H290" i="2"/>
  <c r="H292" i="2"/>
  <c r="I293" i="2"/>
  <c r="H294" i="2"/>
  <c r="I295" i="2"/>
  <c r="H296" i="2"/>
  <c r="H297" i="2"/>
  <c r="I313" i="2"/>
  <c r="I324" i="2"/>
  <c r="H325" i="2"/>
  <c r="H326" i="2"/>
  <c r="H327" i="2"/>
  <c r="H328" i="2"/>
  <c r="I329" i="2"/>
  <c r="I336" i="2"/>
  <c r="H337" i="2"/>
  <c r="H338" i="2"/>
  <c r="H340" i="2"/>
  <c r="H341" i="2"/>
  <c r="H342" i="2"/>
  <c r="I344" i="2"/>
  <c r="I345" i="2"/>
  <c r="I361" i="2"/>
  <c r="H370" i="2"/>
  <c r="I372" i="2"/>
  <c r="H373" i="2"/>
  <c r="H374" i="2"/>
  <c r="I375" i="2"/>
  <c r="H376" i="2"/>
  <c r="H377" i="2"/>
  <c r="I386" i="2"/>
  <c r="H388" i="2"/>
  <c r="I389" i="2"/>
  <c r="H390" i="2"/>
  <c r="H391" i="2"/>
  <c r="H392" i="2"/>
  <c r="H393" i="2"/>
  <c r="H407" i="2"/>
  <c r="H408" i="2"/>
  <c r="H409" i="2"/>
  <c r="H420" i="2"/>
  <c r="I422" i="2"/>
  <c r="H423" i="2"/>
  <c r="H424" i="2"/>
  <c r="I425" i="2"/>
  <c r="H432" i="2"/>
  <c r="H434" i="2"/>
  <c r="H436" i="2"/>
  <c r="I437" i="2"/>
  <c r="I438" i="2"/>
  <c r="H439" i="2"/>
  <c r="I440" i="2"/>
  <c r="I441" i="2"/>
  <c r="H450" i="2"/>
  <c r="H452" i="2"/>
  <c r="I453" i="2"/>
  <c r="I454" i="2"/>
  <c r="H455" i="2"/>
  <c r="H456" i="2"/>
  <c r="H457" i="2"/>
  <c r="I466" i="2"/>
  <c r="I468" i="2"/>
  <c r="I469" i="2"/>
  <c r="I470" i="2"/>
  <c r="H471" i="2"/>
  <c r="I472" i="2"/>
  <c r="H473" i="2"/>
  <c r="I482" i="2"/>
  <c r="H485" i="2"/>
  <c r="H486" i="2"/>
  <c r="H487" i="2"/>
  <c r="H488" i="2"/>
  <c r="I489" i="2"/>
  <c r="H498" i="2"/>
  <c r="H500" i="2"/>
  <c r="I504" i="2"/>
  <c r="I505" i="2"/>
  <c r="I514" i="2"/>
  <c r="I516" i="2"/>
  <c r="I517" i="2"/>
  <c r="I518" i="2"/>
  <c r="H519" i="2"/>
  <c r="I520" i="2"/>
  <c r="H521" i="2"/>
  <c r="I532" i="2"/>
  <c r="H533" i="2"/>
  <c r="I534" i="2"/>
  <c r="I535" i="2"/>
  <c r="H536" i="2"/>
  <c r="H537" i="2"/>
  <c r="H545" i="2"/>
  <c r="I550" i="2"/>
  <c r="H551" i="2"/>
  <c r="I552" i="2"/>
  <c r="H553" i="2"/>
  <c r="H562" i="2"/>
  <c r="I565" i="2"/>
  <c r="I566" i="2"/>
  <c r="I567" i="2"/>
  <c r="I568" i="2"/>
  <c r="I569" i="2"/>
  <c r="H578" i="2"/>
  <c r="H593" i="2"/>
  <c r="H594" i="2"/>
  <c r="H596" i="2"/>
  <c r="H597" i="2"/>
  <c r="I598" i="2"/>
  <c r="I599" i="2"/>
  <c r="H600" i="2"/>
  <c r="I601" i="2"/>
  <c r="H612" i="2"/>
  <c r="H613" i="2"/>
  <c r="H614" i="2"/>
  <c r="H615" i="2"/>
  <c r="I616" i="2"/>
  <c r="H617" i="2"/>
  <c r="H628" i="2"/>
  <c r="I629" i="2"/>
  <c r="H630" i="2"/>
  <c r="H631" i="2"/>
  <c r="I632" i="2"/>
  <c r="H644" i="2"/>
  <c r="H645" i="2"/>
  <c r="H646" i="2"/>
  <c r="H647" i="2"/>
  <c r="H648" i="2"/>
  <c r="H649" i="2"/>
  <c r="H658" i="2"/>
  <c r="I660" i="2"/>
  <c r="H661" i="2"/>
  <c r="H662" i="2"/>
  <c r="H663" i="2"/>
  <c r="H664" i="2"/>
  <c r="H665" i="2"/>
  <c r="H676" i="2"/>
  <c r="H677" i="2"/>
  <c r="H678" i="2"/>
  <c r="H679" i="2"/>
  <c r="H681" i="2"/>
  <c r="I690" i="2"/>
  <c r="I693" i="2"/>
  <c r="I694" i="2"/>
  <c r="I695" i="2"/>
  <c r="I696" i="2"/>
  <c r="I697" i="2"/>
  <c r="I705" i="2"/>
  <c r="H706" i="2"/>
  <c r="I708" i="2"/>
  <c r="I709" i="2"/>
  <c r="H710" i="2"/>
  <c r="H711" i="2"/>
  <c r="I712" i="2"/>
  <c r="H713" i="2"/>
  <c r="I18" i="2"/>
  <c r="H34" i="2"/>
  <c r="I36" i="2"/>
  <c r="H65" i="2"/>
  <c r="I66" i="2"/>
  <c r="I68" i="2"/>
  <c r="H71" i="2"/>
  <c r="H72" i="2"/>
  <c r="I96" i="2"/>
  <c r="H97" i="2"/>
  <c r="H119" i="2"/>
  <c r="I145" i="2"/>
  <c r="I162" i="2"/>
  <c r="H196" i="2"/>
  <c r="I209" i="2"/>
  <c r="I210" i="2"/>
  <c r="H213" i="2"/>
  <c r="H261" i="2"/>
  <c r="H273" i="2"/>
  <c r="H274" i="2"/>
  <c r="I276" i="2"/>
  <c r="H304" i="2"/>
  <c r="H305" i="2"/>
  <c r="H310" i="2"/>
  <c r="H322" i="2"/>
  <c r="H354" i="2"/>
  <c r="H357" i="2"/>
  <c r="H358" i="2"/>
  <c r="H359" i="2"/>
  <c r="H360" i="2"/>
  <c r="H386" i="2"/>
  <c r="I400" i="2"/>
  <c r="H418" i="2"/>
  <c r="I421" i="2"/>
  <c r="I452" i="2"/>
  <c r="H466" i="2"/>
  <c r="H468" i="2"/>
  <c r="I498" i="2"/>
  <c r="I500" i="2"/>
  <c r="I501" i="2"/>
  <c r="H502" i="2"/>
  <c r="H503" i="2"/>
  <c r="H529" i="2"/>
  <c r="H530" i="2"/>
  <c r="I549" i="2"/>
  <c r="H580" i="2"/>
  <c r="H581" i="2"/>
  <c r="H582" i="2"/>
  <c r="H583" i="2"/>
  <c r="H584" i="2"/>
  <c r="I585" i="2"/>
  <c r="I626" i="2"/>
  <c r="H640" i="2"/>
  <c r="I641" i="2"/>
  <c r="I642" i="2"/>
  <c r="I672" i="2"/>
  <c r="I674" i="2"/>
  <c r="I676" i="2"/>
  <c r="I677" i="2"/>
  <c r="H708" i="2"/>
  <c r="H741" i="2"/>
  <c r="H745" i="2"/>
  <c r="H757" i="2"/>
  <c r="H761" i="2"/>
  <c r="I10" i="2"/>
  <c r="I26" i="2"/>
  <c r="H28" i="2"/>
  <c r="H29" i="2"/>
  <c r="I42" i="2"/>
  <c r="I64" i="2"/>
  <c r="I74" i="2"/>
  <c r="H76" i="2"/>
  <c r="H78" i="2"/>
  <c r="H79" i="2"/>
  <c r="I90" i="2"/>
  <c r="H92" i="2"/>
  <c r="I93" i="2"/>
  <c r="I94" i="2"/>
  <c r="I95" i="2"/>
  <c r="I106" i="2"/>
  <c r="H108" i="2"/>
  <c r="H122" i="2"/>
  <c r="H124" i="2"/>
  <c r="H127" i="2"/>
  <c r="I130" i="2"/>
  <c r="H138" i="2"/>
  <c r="I141" i="2"/>
  <c r="I154" i="2"/>
  <c r="I156" i="2"/>
  <c r="I157" i="2"/>
  <c r="I158" i="2"/>
  <c r="I159" i="2"/>
  <c r="H170" i="2"/>
  <c r="I172" i="2"/>
  <c r="I186" i="2"/>
  <c r="I188" i="2"/>
  <c r="I189" i="2"/>
  <c r="H190" i="2"/>
  <c r="H191" i="2"/>
  <c r="I194" i="2"/>
  <c r="I196" i="2"/>
  <c r="H202" i="2"/>
  <c r="H204" i="2"/>
  <c r="H205" i="2"/>
  <c r="H206" i="2"/>
  <c r="I207" i="2"/>
  <c r="I218" i="2"/>
  <c r="H221" i="2"/>
  <c r="H234" i="2"/>
  <c r="I237" i="2"/>
  <c r="I238" i="2"/>
  <c r="I250" i="2"/>
  <c r="H252" i="2"/>
  <c r="H253" i="2"/>
  <c r="H254" i="2"/>
  <c r="H255" i="2"/>
  <c r="H256" i="2"/>
  <c r="I260" i="2"/>
  <c r="I261" i="2"/>
  <c r="I263" i="2"/>
  <c r="I264" i="2"/>
  <c r="I265" i="2"/>
  <c r="I266" i="2"/>
  <c r="I269" i="2"/>
  <c r="H282" i="2"/>
  <c r="H284" i="2"/>
  <c r="I286" i="2"/>
  <c r="I287" i="2"/>
  <c r="I298" i="2"/>
  <c r="I300" i="2"/>
  <c r="H301" i="2"/>
  <c r="H308" i="2"/>
  <c r="H309" i="2"/>
  <c r="I310" i="2"/>
  <c r="I311" i="2"/>
  <c r="H312" i="2"/>
  <c r="I317" i="2"/>
  <c r="I330" i="2"/>
  <c r="I332" i="2"/>
  <c r="H333" i="2"/>
  <c r="H335" i="2"/>
  <c r="I346" i="2"/>
  <c r="I349" i="2"/>
  <c r="H356" i="2"/>
  <c r="H362" i="2"/>
  <c r="H364" i="2"/>
  <c r="H365" i="2"/>
  <c r="H366" i="2"/>
  <c r="I378" i="2"/>
  <c r="I380" i="2"/>
  <c r="I381" i="2"/>
  <c r="H394" i="2"/>
  <c r="H396" i="2"/>
  <c r="H397" i="2"/>
  <c r="I412" i="2"/>
  <c r="I413" i="2"/>
  <c r="H414" i="2"/>
  <c r="H415" i="2"/>
  <c r="I418" i="2"/>
  <c r="I420" i="2"/>
  <c r="H421" i="2"/>
  <c r="H426" i="2"/>
  <c r="H428" i="2"/>
  <c r="I429" i="2"/>
  <c r="I430" i="2"/>
  <c r="I431" i="2"/>
  <c r="I432" i="2"/>
  <c r="I436" i="2"/>
  <c r="H442" i="2"/>
  <c r="H445" i="2"/>
  <c r="I458" i="2"/>
  <c r="I460" i="2"/>
  <c r="I461" i="2"/>
  <c r="H474" i="2"/>
  <c r="I476" i="2"/>
  <c r="I478" i="2"/>
  <c r="I479" i="2"/>
  <c r="I484" i="2"/>
  <c r="I490" i="2"/>
  <c r="H492" i="2"/>
  <c r="H493" i="2"/>
  <c r="H494" i="2"/>
  <c r="H495" i="2"/>
  <c r="I509" i="2"/>
  <c r="H522" i="2"/>
  <c r="I526" i="2"/>
  <c r="H538" i="2"/>
  <c r="I541" i="2"/>
  <c r="I546" i="2"/>
  <c r="H570" i="2"/>
  <c r="H572" i="2"/>
  <c r="H573" i="2"/>
  <c r="H577" i="2"/>
  <c r="H589" i="2"/>
  <c r="I602" i="2"/>
  <c r="H604" i="2"/>
  <c r="H605" i="2"/>
  <c r="I607" i="2"/>
  <c r="H621" i="2"/>
  <c r="H634" i="2"/>
  <c r="H636" i="2"/>
  <c r="I639" i="2"/>
  <c r="I650" i="2"/>
  <c r="H653" i="2"/>
  <c r="I666" i="2"/>
  <c r="H668" i="2"/>
  <c r="H669" i="2"/>
  <c r="H670" i="2"/>
  <c r="I682" i="2"/>
  <c r="I684" i="2"/>
  <c r="I685" i="2"/>
  <c r="H698" i="2"/>
  <c r="H700" i="2"/>
  <c r="H701" i="2"/>
  <c r="I714" i="2"/>
  <c r="H715" i="2"/>
  <c r="I716" i="2"/>
  <c r="I9" i="2"/>
  <c r="I833" i="2"/>
  <c r="I832" i="2"/>
  <c r="I831" i="2"/>
  <c r="I823" i="2"/>
  <c r="I819" i="2"/>
  <c r="I818" i="2"/>
  <c r="I815" i="2"/>
  <c r="I814" i="2"/>
  <c r="I808" i="2"/>
  <c r="I807" i="2"/>
  <c r="I803" i="2"/>
  <c r="I802" i="2"/>
  <c r="I800" i="2"/>
  <c r="I799" i="2"/>
  <c r="I798" i="2"/>
  <c r="I792" i="2"/>
  <c r="I791" i="2"/>
  <c r="I789" i="2"/>
  <c r="I787" i="2"/>
  <c r="I786" i="2"/>
  <c r="I785" i="2"/>
  <c r="I784" i="2"/>
  <c r="I783" i="2"/>
  <c r="I782" i="2"/>
  <c r="I775" i="2"/>
  <c r="I772" i="2"/>
  <c r="I771" i="2"/>
  <c r="I769" i="2"/>
  <c r="I768" i="2"/>
  <c r="I767" i="2"/>
  <c r="I766" i="2"/>
  <c r="I760" i="2"/>
  <c r="I759" i="2"/>
  <c r="I758" i="2"/>
  <c r="I755" i="2"/>
  <c r="I754" i="2"/>
  <c r="I753" i="2"/>
  <c r="I752" i="2"/>
  <c r="I751" i="2"/>
  <c r="I750" i="2"/>
  <c r="I744" i="2"/>
  <c r="I743" i="2"/>
  <c r="I739" i="2"/>
  <c r="I738" i="2"/>
  <c r="I737" i="2"/>
  <c r="I736" i="2"/>
  <c r="I735" i="2"/>
  <c r="I734" i="2"/>
  <c r="I733" i="2"/>
  <c r="H833" i="2"/>
  <c r="H832" i="2"/>
  <c r="H831" i="2"/>
  <c r="H823" i="2"/>
  <c r="H819" i="2"/>
  <c r="H818" i="2"/>
  <c r="H815" i="2"/>
  <c r="H814" i="2"/>
  <c r="H807" i="2"/>
  <c r="H803" i="2"/>
  <c r="H802" i="2"/>
  <c r="H800" i="2"/>
  <c r="H799" i="2"/>
  <c r="H798" i="2"/>
  <c r="H791" i="2"/>
  <c r="H787" i="2"/>
  <c r="H786" i="2"/>
  <c r="H785" i="2"/>
  <c r="H784" i="2"/>
  <c r="H783" i="2"/>
  <c r="H782" i="2"/>
  <c r="H775" i="2"/>
  <c r="H771" i="2"/>
  <c r="H769" i="2"/>
  <c r="H768" i="2"/>
  <c r="H767" i="2"/>
  <c r="H766" i="2"/>
  <c r="H760" i="2"/>
  <c r="H759" i="2"/>
  <c r="H755" i="2"/>
  <c r="H754" i="2"/>
  <c r="H753" i="2"/>
  <c r="H752" i="2"/>
  <c r="H751" i="2"/>
  <c r="H750" i="2"/>
  <c r="H743" i="2"/>
  <c r="H740" i="2"/>
  <c r="H739" i="2"/>
  <c r="H738" i="2"/>
  <c r="H737" i="2"/>
  <c r="H736" i="2"/>
  <c r="H735" i="2"/>
  <c r="H734" i="2"/>
  <c r="H733" i="2"/>
  <c r="H716" i="2"/>
  <c r="H707" i="2"/>
  <c r="H699" i="2"/>
  <c r="H684" i="2"/>
  <c r="H683" i="2"/>
  <c r="H682" i="2"/>
  <c r="H675" i="2"/>
  <c r="H674" i="2"/>
  <c r="H667" i="2"/>
  <c r="H659" i="2"/>
  <c r="H651" i="2"/>
  <c r="H650" i="2"/>
  <c r="H643" i="2"/>
  <c r="H635" i="2"/>
  <c r="H627" i="2"/>
  <c r="H620" i="2"/>
  <c r="H619" i="2"/>
  <c r="H618" i="2"/>
  <c r="H611" i="2"/>
  <c r="H603" i="2"/>
  <c r="H595" i="2"/>
  <c r="H588" i="2"/>
  <c r="H587" i="2"/>
  <c r="H586" i="2"/>
  <c r="H579" i="2"/>
  <c r="H571" i="2"/>
  <c r="H557" i="2"/>
  <c r="H556" i="2"/>
  <c r="H555" i="2"/>
  <c r="H554" i="2"/>
  <c r="H547" i="2"/>
  <c r="H540" i="2"/>
  <c r="H539" i="2"/>
  <c r="H531" i="2"/>
  <c r="H526" i="2"/>
  <c r="H525" i="2"/>
  <c r="H523" i="2"/>
  <c r="H515" i="2"/>
  <c r="H508" i="2"/>
  <c r="H507" i="2"/>
  <c r="H506" i="2"/>
  <c r="H499" i="2"/>
  <c r="H491" i="2"/>
  <c r="H484" i="2"/>
  <c r="H483" i="2"/>
  <c r="H478" i="2"/>
  <c r="H477" i="2"/>
  <c r="H476" i="2"/>
  <c r="H475" i="2"/>
  <c r="H467" i="2"/>
  <c r="H460" i="2"/>
  <c r="H459" i="2"/>
  <c r="H458" i="2"/>
  <c r="H451" i="2"/>
  <c r="H444" i="2"/>
  <c r="H443" i="2"/>
  <c r="H435" i="2"/>
  <c r="H431" i="2"/>
  <c r="H429" i="2"/>
  <c r="H427" i="2"/>
  <c r="H419" i="2"/>
  <c r="H412" i="2"/>
  <c r="H404" i="2"/>
  <c r="H403" i="2"/>
  <c r="H402" i="2"/>
  <c r="H395" i="2"/>
  <c r="H387" i="2"/>
  <c r="H381" i="2"/>
  <c r="H380" i="2"/>
  <c r="H379" i="2"/>
  <c r="H378" i="2"/>
  <c r="H371" i="2"/>
  <c r="H363" i="2"/>
  <c r="H355" i="2"/>
  <c r="H349" i="2"/>
  <c r="H348" i="2"/>
  <c r="H347" i="2"/>
  <c r="H346" i="2"/>
  <c r="H339" i="2"/>
  <c r="H331" i="2"/>
  <c r="H323" i="2"/>
  <c r="H317" i="2"/>
  <c r="H316" i="2"/>
  <c r="H315" i="2"/>
  <c r="H314" i="2"/>
  <c r="H307" i="2"/>
  <c r="H300" i="2"/>
  <c r="H299" i="2"/>
  <c r="H298" i="2"/>
  <c r="H291" i="2"/>
  <c r="H286" i="2"/>
  <c r="H285" i="2"/>
  <c r="H283" i="2"/>
  <c r="H275" i="2"/>
  <c r="H268" i="2"/>
  <c r="H267" i="2"/>
  <c r="H266" i="2"/>
  <c r="H259" i="2"/>
  <c r="H251" i="2"/>
  <c r="H244" i="2"/>
  <c r="H243" i="2"/>
  <c r="H238" i="2"/>
  <c r="H237" i="2"/>
  <c r="H236" i="2"/>
  <c r="H235" i="2"/>
  <c r="H220" i="2"/>
  <c r="H219" i="2"/>
  <c r="H212" i="2"/>
  <c r="H211" i="2"/>
  <c r="H207" i="2"/>
  <c r="H203" i="2"/>
  <c r="H195" i="2"/>
  <c r="H189" i="2"/>
  <c r="H188" i="2"/>
  <c r="H187" i="2"/>
  <c r="H186" i="2"/>
  <c r="H179" i="2"/>
  <c r="H172" i="2"/>
  <c r="H171" i="2"/>
  <c r="H163" i="2"/>
  <c r="H158" i="2"/>
  <c r="H157" i="2"/>
  <c r="H156" i="2"/>
  <c r="H155" i="2"/>
  <c r="H147" i="2"/>
  <c r="H141" i="2"/>
  <c r="H140" i="2"/>
  <c r="H139" i="2"/>
  <c r="H132" i="2"/>
  <c r="H131" i="2"/>
  <c r="H130" i="2"/>
  <c r="H123" i="2"/>
  <c r="H115" i="2"/>
  <c r="H109" i="2"/>
  <c r="H107" i="2"/>
  <c r="H96" i="2"/>
  <c r="H93" i="2"/>
  <c r="H91" i="2"/>
  <c r="H83" i="2"/>
  <c r="H77" i="2"/>
  <c r="H75" i="2"/>
  <c r="H67" i="2"/>
  <c r="H51" i="2"/>
  <c r="H45" i="2"/>
  <c r="H44" i="2"/>
  <c r="H43" i="2"/>
  <c r="H36" i="2"/>
  <c r="H35" i="2"/>
  <c r="H27" i="2"/>
  <c r="H19" i="2"/>
  <c r="H13" i="2"/>
  <c r="H10" i="2"/>
  <c r="H11" i="2"/>
  <c r="I715" i="2"/>
  <c r="I707" i="2"/>
  <c r="I700" i="2"/>
  <c r="I699" i="2"/>
  <c r="I698" i="2"/>
  <c r="I683" i="2"/>
  <c r="I675" i="2"/>
  <c r="I670" i="2"/>
  <c r="I669" i="2"/>
  <c r="I668" i="2"/>
  <c r="I667" i="2"/>
  <c r="I659" i="2"/>
  <c r="I658" i="2"/>
  <c r="I653" i="2"/>
  <c r="I651" i="2"/>
  <c r="I643" i="2"/>
  <c r="I635" i="2"/>
  <c r="I627" i="2"/>
  <c r="I621" i="2"/>
  <c r="I620" i="2"/>
  <c r="I619" i="2"/>
  <c r="I618" i="2"/>
  <c r="I611" i="2"/>
  <c r="I603" i="2"/>
  <c r="I596" i="2"/>
  <c r="I595" i="2"/>
  <c r="I589" i="2"/>
  <c r="I588" i="2"/>
  <c r="I587" i="2"/>
  <c r="I586" i="2"/>
  <c r="I579" i="2"/>
  <c r="I572" i="2"/>
  <c r="I571" i="2"/>
  <c r="I557" i="2"/>
  <c r="I556" i="2"/>
  <c r="I555" i="2"/>
  <c r="I554" i="2"/>
  <c r="I547" i="2"/>
  <c r="I540" i="2"/>
  <c r="I539" i="2"/>
  <c r="I538" i="2"/>
  <c r="I531" i="2"/>
  <c r="I525" i="2"/>
  <c r="I523" i="2"/>
  <c r="I522" i="2"/>
  <c r="I515" i="2"/>
  <c r="I508" i="2"/>
  <c r="I507" i="2"/>
  <c r="I506" i="2"/>
  <c r="I499" i="2"/>
  <c r="I493" i="2"/>
  <c r="I492" i="2"/>
  <c r="I491" i="2"/>
  <c r="I483" i="2"/>
  <c r="I477" i="2"/>
  <c r="I475" i="2"/>
  <c r="I474" i="2"/>
  <c r="I467" i="2"/>
  <c r="I459" i="2"/>
  <c r="I451" i="2"/>
  <c r="I445" i="2"/>
  <c r="I444" i="2"/>
  <c r="I443" i="2"/>
  <c r="I442" i="2"/>
  <c r="I435" i="2"/>
  <c r="I428" i="2"/>
  <c r="I427" i="2"/>
  <c r="I419" i="2"/>
  <c r="I404" i="2"/>
  <c r="I403" i="2"/>
  <c r="I402" i="2"/>
  <c r="I397" i="2"/>
  <c r="I395" i="2"/>
  <c r="I394" i="2"/>
  <c r="I387" i="2"/>
  <c r="I379" i="2"/>
  <c r="I371" i="2"/>
  <c r="I365" i="2"/>
  <c r="I364" i="2"/>
  <c r="I363" i="2"/>
  <c r="I362" i="2"/>
  <c r="I356" i="2"/>
  <c r="I355" i="2"/>
  <c r="I348" i="2"/>
  <c r="I347" i="2"/>
  <c r="I340" i="2"/>
  <c r="I339" i="2"/>
  <c r="I333" i="2"/>
  <c r="I331" i="2"/>
  <c r="I323" i="2"/>
  <c r="I316" i="2"/>
  <c r="I315" i="2"/>
  <c r="I314" i="2"/>
  <c r="I308" i="2"/>
  <c r="I307" i="2"/>
  <c r="I299" i="2"/>
  <c r="I292" i="2"/>
  <c r="I291" i="2"/>
  <c r="I290" i="2"/>
  <c r="I285" i="2"/>
  <c r="I284" i="2"/>
  <c r="I283" i="2"/>
  <c r="I282" i="2"/>
  <c r="I275" i="2"/>
  <c r="I268" i="2"/>
  <c r="I267" i="2"/>
  <c r="I259" i="2"/>
  <c r="I253" i="2"/>
  <c r="I252" i="2"/>
  <c r="I251" i="2"/>
  <c r="I243" i="2"/>
  <c r="I236" i="2"/>
  <c r="I235" i="2"/>
  <c r="I203" i="2"/>
  <c r="I204" i="2"/>
  <c r="I205" i="2"/>
  <c r="I211" i="2"/>
  <c r="I219" i="2"/>
  <c r="I220" i="2"/>
  <c r="I221" i="2"/>
  <c r="I195" i="2"/>
  <c r="I191" i="2"/>
  <c r="I187" i="2"/>
  <c r="I179" i="2"/>
  <c r="I171" i="2"/>
  <c r="I170" i="2"/>
  <c r="I155" i="2"/>
  <c r="I163" i="2"/>
  <c r="I147" i="2"/>
  <c r="I127" i="2"/>
  <c r="I131" i="2"/>
  <c r="I138" i="2"/>
  <c r="I139" i="2"/>
  <c r="I140" i="2"/>
  <c r="I107" i="2"/>
  <c r="I108" i="2"/>
  <c r="I109" i="2"/>
  <c r="I115" i="2"/>
  <c r="I122" i="2"/>
  <c r="I123" i="2"/>
  <c r="I124" i="2"/>
  <c r="I91" i="2"/>
  <c r="I67" i="2"/>
  <c r="I75" i="2"/>
  <c r="I76" i="2"/>
  <c r="I77" i="2"/>
  <c r="I83" i="2"/>
  <c r="I27" i="2"/>
  <c r="I28" i="2"/>
  <c r="I29" i="2"/>
  <c r="I35" i="2"/>
  <c r="I43" i="2"/>
  <c r="I44" i="2"/>
  <c r="I45" i="2"/>
  <c r="I51" i="2"/>
  <c r="I52" i="2"/>
  <c r="I19" i="2"/>
  <c r="I20" i="2"/>
  <c r="I13" i="2"/>
  <c r="I11" i="2"/>
  <c r="B720" i="2"/>
  <c r="D719" i="2"/>
  <c r="C719" i="2"/>
  <c r="B719" i="2"/>
  <c r="D718" i="2"/>
  <c r="C718" i="2"/>
  <c r="B718" i="2"/>
  <c r="D716" i="2"/>
  <c r="C716" i="2"/>
  <c r="B716" i="2"/>
  <c r="D715" i="2"/>
  <c r="C715" i="2"/>
  <c r="B715" i="2"/>
  <c r="D714" i="2"/>
  <c r="C714" i="2"/>
  <c r="B714" i="2"/>
  <c r="D713" i="2"/>
  <c r="C713" i="2"/>
  <c r="B713" i="2"/>
  <c r="D712" i="2"/>
  <c r="C712" i="2"/>
  <c r="B712" i="2"/>
  <c r="D711" i="2"/>
  <c r="C711" i="2"/>
  <c r="B711" i="2"/>
  <c r="D710" i="2"/>
  <c r="C710" i="2"/>
  <c r="B710" i="2"/>
  <c r="D709" i="2"/>
  <c r="B709" i="2"/>
  <c r="D708" i="2"/>
  <c r="C708" i="2"/>
  <c r="B708" i="2"/>
  <c r="D707" i="2"/>
  <c r="C707" i="2"/>
  <c r="B707" i="2"/>
  <c r="D706" i="2"/>
  <c r="C706" i="2"/>
  <c r="B706" i="2"/>
  <c r="D705" i="2"/>
  <c r="C705" i="2"/>
  <c r="B705" i="2"/>
  <c r="D704" i="2"/>
  <c r="C704" i="2"/>
  <c r="B704" i="2"/>
  <c r="H62" i="2"/>
  <c r="H60" i="2"/>
  <c r="H809" i="2" l="1"/>
  <c r="H827" i="2"/>
  <c r="I790" i="2"/>
  <c r="H826" i="2"/>
  <c r="H821" i="2"/>
  <c r="I742" i="2"/>
  <c r="I825" i="2"/>
  <c r="H822" i="2"/>
  <c r="I773" i="2"/>
  <c r="I774" i="2"/>
  <c r="H776" i="2"/>
  <c r="H804" i="2"/>
  <c r="H805" i="2"/>
  <c r="I806" i="2"/>
  <c r="H38" i="2"/>
  <c r="I165" i="2"/>
  <c r="I533" i="2"/>
  <c r="I166" i="2"/>
  <c r="I485" i="2"/>
  <c r="H37" i="2"/>
  <c r="H180" i="2"/>
  <c r="H293" i="2"/>
  <c r="H532" i="2"/>
  <c r="H438" i="2"/>
  <c r="H84" i="2"/>
  <c r="H246" i="2"/>
  <c r="I706" i="2"/>
  <c r="H470" i="2"/>
  <c r="H336" i="2"/>
  <c r="H437" i="2"/>
  <c r="I294" i="2"/>
  <c r="H660" i="2"/>
  <c r="H518" i="2"/>
  <c r="H469" i="2"/>
  <c r="I450" i="2"/>
  <c r="I245" i="2"/>
  <c r="H695" i="2"/>
  <c r="H516" i="2"/>
  <c r="I388" i="2"/>
  <c r="I644" i="2"/>
  <c r="H389" i="2"/>
  <c r="H694" i="2"/>
  <c r="H514" i="2"/>
  <c r="H422" i="2"/>
  <c r="H344" i="2"/>
  <c r="I54" i="2"/>
  <c r="I182" i="2"/>
  <c r="I354" i="2"/>
  <c r="I486" i="2"/>
  <c r="H550" i="2"/>
  <c r="H599" i="2"/>
  <c r="H626" i="2"/>
  <c r="I53" i="2"/>
  <c r="I710" i="2"/>
  <c r="H50" i="2"/>
  <c r="H178" i="2"/>
  <c r="I434" i="2"/>
  <c r="I198" i="2"/>
  <c r="I200" i="2"/>
  <c r="I455" i="2"/>
  <c r="I502" i="2"/>
  <c r="H230" i="2"/>
  <c r="H566" i="2"/>
  <c r="H642" i="2"/>
  <c r="I530" i="2"/>
  <c r="H454" i="2"/>
  <c r="I326" i="2"/>
  <c r="I277" i="2"/>
  <c r="H616" i="2"/>
  <c r="I327" i="2"/>
  <c r="I278" i="2"/>
  <c r="H567" i="2"/>
  <c r="H693" i="2"/>
  <c r="H453" i="2"/>
  <c r="H276" i="2"/>
  <c r="I274" i="2"/>
  <c r="I370" i="2"/>
  <c r="I583" i="2"/>
  <c r="H372" i="2"/>
  <c r="H324" i="2"/>
  <c r="I229" i="2"/>
  <c r="H100" i="2"/>
  <c r="I711" i="2"/>
  <c r="I423" i="2"/>
  <c r="H18" i="2"/>
  <c r="I582" i="2"/>
  <c r="I226" i="2"/>
  <c r="H149" i="2"/>
  <c r="H148" i="2"/>
  <c r="H598" i="2"/>
  <c r="I471" i="2"/>
  <c r="I580" i="2"/>
  <c r="I810" i="2"/>
  <c r="I777" i="2"/>
  <c r="I794" i="2"/>
  <c r="I811" i="2"/>
  <c r="H828" i="2"/>
  <c r="I745" i="2"/>
  <c r="I761" i="2"/>
  <c r="I778" i="2"/>
  <c r="I795" i="2"/>
  <c r="I812" i="2"/>
  <c r="I779" i="2"/>
  <c r="I749" i="2"/>
  <c r="I765" i="2"/>
  <c r="I796" i="2"/>
  <c r="I747" i="2"/>
  <c r="I781" i="2"/>
  <c r="H746" i="2"/>
  <c r="H762" i="2"/>
  <c r="H813" i="2"/>
  <c r="I748" i="2"/>
  <c r="H763" i="2"/>
  <c r="H797" i="2"/>
  <c r="H764" i="2"/>
  <c r="H673" i="2"/>
  <c r="I673" i="2"/>
  <c r="I513" i="2"/>
  <c r="H513" i="2"/>
  <c r="I449" i="2"/>
  <c r="H449" i="2"/>
  <c r="H369" i="2"/>
  <c r="I369" i="2"/>
  <c r="I192" i="2"/>
  <c r="H192" i="2"/>
  <c r="I160" i="2"/>
  <c r="H160" i="2"/>
  <c r="I80" i="2"/>
  <c r="H80" i="2"/>
  <c r="H9" i="2"/>
  <c r="H591" i="2"/>
  <c r="I591" i="2"/>
  <c r="H559" i="2"/>
  <c r="I559" i="2"/>
  <c r="I543" i="2"/>
  <c r="H543" i="2"/>
  <c r="I511" i="2"/>
  <c r="H511" i="2"/>
  <c r="I463" i="2"/>
  <c r="H463" i="2"/>
  <c r="I383" i="2"/>
  <c r="H383" i="2"/>
  <c r="I319" i="2"/>
  <c r="H319" i="2"/>
  <c r="H638" i="2"/>
  <c r="I638" i="2"/>
  <c r="H398" i="2"/>
  <c r="I398" i="2"/>
  <c r="I350" i="2"/>
  <c r="H350" i="2"/>
  <c r="I302" i="2"/>
  <c r="H302" i="2"/>
  <c r="H126" i="2"/>
  <c r="I126" i="2"/>
  <c r="H110" i="2"/>
  <c r="I110" i="2"/>
  <c r="H46" i="2"/>
  <c r="I46" i="2"/>
  <c r="H64" i="2"/>
  <c r="I257" i="2"/>
  <c r="I640" i="2"/>
  <c r="H33" i="2"/>
  <c r="I206" i="2"/>
  <c r="H657" i="2"/>
  <c r="I657" i="2"/>
  <c r="H625" i="2"/>
  <c r="I625" i="2"/>
  <c r="H561" i="2"/>
  <c r="I561" i="2"/>
  <c r="I465" i="2"/>
  <c r="H465" i="2"/>
  <c r="H385" i="2"/>
  <c r="I385" i="2"/>
  <c r="H161" i="2"/>
  <c r="I161" i="2"/>
  <c r="I17" i="2"/>
  <c r="H17" i="2"/>
  <c r="H720" i="2"/>
  <c r="I720" i="2"/>
  <c r="H368" i="2"/>
  <c r="I368" i="2"/>
  <c r="H320" i="2"/>
  <c r="I320" i="2"/>
  <c r="H288" i="2"/>
  <c r="I288" i="2"/>
  <c r="H272" i="2"/>
  <c r="I272" i="2"/>
  <c r="H208" i="2"/>
  <c r="I208" i="2"/>
  <c r="I144" i="2"/>
  <c r="H144" i="2"/>
  <c r="I239" i="2"/>
  <c r="H239" i="2"/>
  <c r="I175" i="2"/>
  <c r="H175" i="2"/>
  <c r="H31" i="2"/>
  <c r="I31" i="2"/>
  <c r="H209" i="2"/>
  <c r="H558" i="2"/>
  <c r="I558" i="2"/>
  <c r="I318" i="2"/>
  <c r="H318" i="2"/>
  <c r="H222" i="2"/>
  <c r="I222" i="2"/>
  <c r="I142" i="2"/>
  <c r="H142" i="2"/>
  <c r="I255" i="2"/>
  <c r="I481" i="2"/>
  <c r="H481" i="2"/>
  <c r="H560" i="2"/>
  <c r="I560" i="2"/>
  <c r="I464" i="2"/>
  <c r="H464" i="2"/>
  <c r="I16" i="2"/>
  <c r="H16" i="2"/>
  <c r="I719" i="2"/>
  <c r="H719" i="2"/>
  <c r="H671" i="2"/>
  <c r="I671" i="2"/>
  <c r="H655" i="2"/>
  <c r="I655" i="2"/>
  <c r="H623" i="2"/>
  <c r="I623" i="2"/>
  <c r="H575" i="2"/>
  <c r="I575" i="2"/>
  <c r="H447" i="2"/>
  <c r="I447" i="2"/>
  <c r="H399" i="2"/>
  <c r="I399" i="2"/>
  <c r="I351" i="2"/>
  <c r="H351" i="2"/>
  <c r="H47" i="2"/>
  <c r="I47" i="2"/>
  <c r="I718" i="2"/>
  <c r="H718" i="2"/>
  <c r="H542" i="2"/>
  <c r="I542" i="2"/>
  <c r="I254" i="2"/>
  <c r="I32" i="2"/>
  <c r="I48" i="2"/>
  <c r="I79" i="2"/>
  <c r="I414" i="2"/>
  <c r="H672" i="2"/>
  <c r="I433" i="2"/>
  <c r="H433" i="2"/>
  <c r="H401" i="2"/>
  <c r="I401" i="2"/>
  <c r="I353" i="2"/>
  <c r="H353" i="2"/>
  <c r="H241" i="2"/>
  <c r="I241" i="2"/>
  <c r="I193" i="2"/>
  <c r="H193" i="2"/>
  <c r="I337" i="2"/>
  <c r="I704" i="2"/>
  <c r="H704" i="2"/>
  <c r="I656" i="2"/>
  <c r="H656" i="2"/>
  <c r="I624" i="2"/>
  <c r="H624" i="2"/>
  <c r="H592" i="2"/>
  <c r="I592" i="2"/>
  <c r="H544" i="2"/>
  <c r="I544" i="2"/>
  <c r="I512" i="2"/>
  <c r="H512" i="2"/>
  <c r="I480" i="2"/>
  <c r="H480" i="2"/>
  <c r="I448" i="2"/>
  <c r="H448" i="2"/>
  <c r="I416" i="2"/>
  <c r="H416" i="2"/>
  <c r="I384" i="2"/>
  <c r="H384" i="2"/>
  <c r="H224" i="2"/>
  <c r="I224" i="2"/>
  <c r="I176" i="2"/>
  <c r="H176" i="2"/>
  <c r="H112" i="2"/>
  <c r="I112" i="2"/>
  <c r="H271" i="2"/>
  <c r="I271" i="2"/>
  <c r="H223" i="2"/>
  <c r="I223" i="2"/>
  <c r="H287" i="2"/>
  <c r="I686" i="2"/>
  <c r="H686" i="2"/>
  <c r="H622" i="2"/>
  <c r="I622" i="2"/>
  <c r="H574" i="2"/>
  <c r="I574" i="2"/>
  <c r="I462" i="2"/>
  <c r="H462" i="2"/>
  <c r="H270" i="2"/>
  <c r="I270" i="2"/>
  <c r="I14" i="2"/>
  <c r="H14" i="2"/>
  <c r="H400" i="2"/>
  <c r="I78" i="2"/>
  <c r="I366" i="2"/>
  <c r="I415" i="2"/>
  <c r="I494" i="2"/>
  <c r="H607" i="2"/>
  <c r="I689" i="2"/>
  <c r="H689" i="2"/>
  <c r="I417" i="2"/>
  <c r="H417" i="2"/>
  <c r="H321" i="2"/>
  <c r="I321" i="2"/>
  <c r="I177" i="2"/>
  <c r="H177" i="2"/>
  <c r="H528" i="2"/>
  <c r="I528" i="2"/>
  <c r="I49" i="2"/>
  <c r="I495" i="2"/>
  <c r="H94" i="2"/>
  <c r="I688" i="2"/>
  <c r="H688" i="2"/>
  <c r="H608" i="2"/>
  <c r="I608" i="2"/>
  <c r="I496" i="2"/>
  <c r="H496" i="2"/>
  <c r="I303" i="2"/>
  <c r="H303" i="2"/>
  <c r="H143" i="2"/>
  <c r="I143" i="2"/>
  <c r="H111" i="2"/>
  <c r="I111" i="2"/>
  <c r="H15" i="2"/>
  <c r="I15" i="2"/>
  <c r="H159" i="2"/>
  <c r="H705" i="2"/>
  <c r="H702" i="2"/>
  <c r="I702" i="2"/>
  <c r="I654" i="2"/>
  <c r="H654" i="2"/>
  <c r="H606" i="2"/>
  <c r="I606" i="2"/>
  <c r="H590" i="2"/>
  <c r="I590" i="2"/>
  <c r="I510" i="2"/>
  <c r="H510" i="2"/>
  <c r="H446" i="2"/>
  <c r="I446" i="2"/>
  <c r="H174" i="2"/>
  <c r="I174" i="2"/>
  <c r="H30" i="2"/>
  <c r="I30" i="2"/>
  <c r="H479" i="2"/>
  <c r="I304" i="2"/>
  <c r="H639" i="2"/>
  <c r="H128" i="2"/>
  <c r="H641" i="2"/>
  <c r="I113" i="2"/>
  <c r="I190" i="2"/>
  <c r="I335" i="2"/>
  <c r="H95" i="2"/>
  <c r="H430" i="2"/>
  <c r="H74" i="2"/>
  <c r="H106" i="2"/>
  <c r="H714" i="2"/>
  <c r="I202" i="2"/>
  <c r="I701" i="2"/>
  <c r="H42" i="2"/>
  <c r="H413" i="2"/>
  <c r="I234" i="2"/>
  <c r="I396" i="2"/>
  <c r="I426" i="2"/>
  <c r="I503" i="2"/>
  <c r="I536" i="2"/>
  <c r="H218" i="2"/>
  <c r="H269" i="2"/>
  <c r="H295" i="2"/>
  <c r="H461" i="2"/>
  <c r="H482" i="2"/>
  <c r="H509" i="2"/>
  <c r="H565" i="2"/>
  <c r="H685" i="2"/>
  <c r="H250" i="2"/>
  <c r="H361" i="2"/>
  <c r="H26" i="2"/>
  <c r="I41" i="2"/>
  <c r="I25" i="2"/>
  <c r="I183" i="2"/>
  <c r="I573" i="2"/>
  <c r="I604" i="2"/>
  <c r="I634" i="2"/>
  <c r="H332" i="2"/>
  <c r="H602" i="2"/>
  <c r="H632" i="2"/>
  <c r="H330" i="2"/>
  <c r="H490" i="2"/>
  <c r="I57" i="2"/>
  <c r="I40" i="2"/>
  <c r="I24" i="2"/>
  <c r="I92" i="2"/>
  <c r="I605" i="2"/>
  <c r="H87" i="2"/>
  <c r="H279" i="2"/>
  <c r="H546" i="2"/>
  <c r="H541" i="2"/>
  <c r="I56" i="2"/>
  <c r="I39" i="2"/>
  <c r="I23" i="2"/>
  <c r="I301" i="2"/>
  <c r="I487" i="2"/>
  <c r="I636" i="2"/>
  <c r="H90" i="2"/>
  <c r="I570" i="2"/>
  <c r="I661" i="2"/>
  <c r="H154" i="2"/>
  <c r="H549" i="2"/>
  <c r="H666" i="2"/>
  <c r="I439" i="2"/>
  <c r="I519" i="2"/>
  <c r="I553" i="2"/>
  <c r="H311" i="2"/>
  <c r="I537" i="2"/>
  <c r="H345" i="2"/>
  <c r="I73" i="2"/>
  <c r="I713" i="2"/>
  <c r="H264" i="2"/>
  <c r="I86" i="2"/>
  <c r="I70" i="2"/>
  <c r="I338" i="2"/>
  <c r="I373" i="2"/>
  <c r="I390" i="2"/>
  <c r="I408" i="2"/>
  <c r="I577" i="2"/>
  <c r="I593" i="2"/>
  <c r="I645" i="2"/>
  <c r="I662" i="2"/>
  <c r="I678" i="2"/>
  <c r="H22" i="2"/>
  <c r="H181" i="2"/>
  <c r="H197" i="2"/>
  <c r="H214" i="2"/>
  <c r="H233" i="2"/>
  <c r="H249" i="2"/>
  <c r="H501" i="2"/>
  <c r="H517" i="2"/>
  <c r="H535" i="2"/>
  <c r="H552" i="2"/>
  <c r="H690" i="2"/>
  <c r="H709" i="2"/>
  <c r="I85" i="2"/>
  <c r="I69" i="2"/>
  <c r="I137" i="2"/>
  <c r="I240" i="2"/>
  <c r="I256" i="2"/>
  <c r="I273" i="2"/>
  <c r="I289" i="2"/>
  <c r="I305" i="2"/>
  <c r="I322" i="2"/>
  <c r="I357" i="2"/>
  <c r="I374" i="2"/>
  <c r="I391" i="2"/>
  <c r="I409" i="2"/>
  <c r="I578" i="2"/>
  <c r="I594" i="2"/>
  <c r="I612" i="2"/>
  <c r="I628" i="2"/>
  <c r="I646" i="2"/>
  <c r="I663" i="2"/>
  <c r="I679" i="2"/>
  <c r="H55" i="2"/>
  <c r="H129" i="2"/>
  <c r="H145" i="2"/>
  <c r="H215" i="2"/>
  <c r="I424" i="2"/>
  <c r="I488" i="2"/>
  <c r="H329" i="2"/>
  <c r="I407" i="2"/>
  <c r="I457" i="2"/>
  <c r="I473" i="2"/>
  <c r="I242" i="2"/>
  <c r="I341" i="2"/>
  <c r="I393" i="2"/>
  <c r="I120" i="2"/>
  <c r="I325" i="2"/>
  <c r="I377" i="2"/>
  <c r="I529" i="2"/>
  <c r="I562" i="2"/>
  <c r="I597" i="2"/>
  <c r="I631" i="2"/>
  <c r="I649" i="2"/>
  <c r="H472" i="2"/>
  <c r="I81" i="2"/>
  <c r="I65" i="2"/>
  <c r="I119" i="2"/>
  <c r="I103" i="2"/>
  <c r="I133" i="2"/>
  <c r="I216" i="2"/>
  <c r="H116" i="2"/>
  <c r="H150" i="2"/>
  <c r="H169" i="2"/>
  <c r="H425" i="2"/>
  <c r="H441" i="2"/>
  <c r="H489" i="2"/>
  <c r="H697" i="2"/>
  <c r="H89" i="2"/>
  <c r="H585" i="2"/>
  <c r="I613" i="2"/>
  <c r="I647" i="2"/>
  <c r="I664" i="2"/>
  <c r="I681" i="2"/>
  <c r="I121" i="2"/>
  <c r="I359" i="2"/>
  <c r="I630" i="2"/>
  <c r="I648" i="2"/>
  <c r="H201" i="2"/>
  <c r="H217" i="2"/>
  <c r="H520" i="2"/>
  <c r="H712" i="2"/>
  <c r="I581" i="2"/>
  <c r="I118" i="2"/>
  <c r="I102" i="2"/>
  <c r="I617" i="2"/>
  <c r="H66" i="2"/>
  <c r="H82" i="2"/>
  <c r="H101" i="2"/>
  <c r="H117" i="2"/>
  <c r="H134" i="2"/>
  <c r="H151" i="2"/>
  <c r="H280" i="2"/>
  <c r="H601" i="2"/>
  <c r="H232" i="2"/>
  <c r="H281" i="2"/>
  <c r="H569" i="2"/>
  <c r="H114" i="2"/>
  <c r="I309" i="2"/>
  <c r="I342" i="2"/>
  <c r="I360" i="2"/>
  <c r="I545" i="2"/>
  <c r="H185" i="2"/>
  <c r="H505" i="2"/>
  <c r="H696" i="2"/>
  <c r="I97" i="2"/>
  <c r="I153" i="2"/>
  <c r="I312" i="2"/>
  <c r="I328" i="2"/>
  <c r="I584" i="2"/>
  <c r="I600" i="2"/>
  <c r="H135" i="2"/>
  <c r="H152" i="2"/>
  <c r="I184" i="2"/>
  <c r="H231" i="2"/>
  <c r="H313" i="2"/>
  <c r="H568" i="2"/>
  <c r="H265" i="2"/>
  <c r="I136" i="2"/>
  <c r="I358" i="2"/>
  <c r="I392" i="2"/>
  <c r="I376" i="2"/>
  <c r="I614" i="2"/>
  <c r="I665" i="2"/>
  <c r="H504" i="2"/>
  <c r="I104" i="2"/>
  <c r="I615" i="2"/>
  <c r="I247" i="2"/>
  <c r="I296" i="2"/>
  <c r="H375" i="2"/>
  <c r="H629" i="2"/>
  <c r="I456" i="2"/>
  <c r="I521" i="2"/>
  <c r="H534" i="2"/>
  <c r="H440" i="2"/>
  <c r="I248" i="2"/>
  <c r="I297" i="2"/>
  <c r="I551" i="2"/>
  <c r="H258" i="2"/>
  <c r="I105" i="2"/>
  <c r="H59" i="2"/>
  <c r="H61" i="2"/>
  <c r="H63" i="2"/>
  <c r="H835" i="2" l="1"/>
  <c r="H836" i="2" s="1"/>
  <c r="H837" i="2" s="1"/>
  <c r="H722" i="2"/>
  <c r="H723" i="2" l="1"/>
  <c r="H725" i="2"/>
  <c r="H726" i="2" s="1"/>
  <c r="H724" i="2"/>
  <c r="H727" i="2" l="1"/>
  <c r="H839" i="2" s="1"/>
  <c r="AB833" i="1"/>
  <c r="AB832" i="1"/>
  <c r="Z831" i="1"/>
  <c r="AB831" i="1" s="1"/>
  <c r="AB828" i="1"/>
  <c r="AB827" i="1"/>
  <c r="AB826" i="1"/>
  <c r="AB825" i="1"/>
  <c r="AB823" i="1"/>
  <c r="AB822" i="1"/>
  <c r="AB821" i="1"/>
  <c r="AB819" i="1"/>
  <c r="AB818" i="1"/>
  <c r="AB815" i="1"/>
  <c r="AB814" i="1"/>
  <c r="AB813" i="1"/>
  <c r="AB812" i="1"/>
  <c r="AB811" i="1"/>
  <c r="Z810" i="1"/>
  <c r="AB810" i="1" s="1"/>
  <c r="AB809" i="1"/>
  <c r="Z808" i="1"/>
  <c r="AB808" i="1" s="1"/>
  <c r="Z807" i="1"/>
  <c r="AB807" i="1" s="1"/>
  <c r="AB806" i="1"/>
  <c r="Z806" i="1"/>
  <c r="AB805" i="1"/>
  <c r="Z805" i="1"/>
  <c r="AB804" i="1"/>
  <c r="Z804" i="1"/>
  <c r="AB803" i="1"/>
  <c r="Z803" i="1"/>
  <c r="AB802" i="1"/>
  <c r="Z802" i="1"/>
  <c r="AB800" i="1"/>
  <c r="Z800" i="1"/>
  <c r="Z799" i="1"/>
  <c r="AB799" i="1" s="1"/>
  <c r="AB798" i="1"/>
  <c r="AB797" i="1"/>
  <c r="Z797" i="1"/>
  <c r="AB796" i="1"/>
  <c r="Z795" i="1"/>
  <c r="AB795" i="1" s="1"/>
  <c r="AB794" i="1"/>
  <c r="Z794" i="1"/>
  <c r="Z793" i="1"/>
  <c r="AB793" i="1" s="1"/>
  <c r="AB792" i="1"/>
  <c r="AB791" i="1"/>
  <c r="AB790" i="1"/>
  <c r="AB789" i="1"/>
  <c r="Z788" i="1"/>
  <c r="AB788" i="1" s="1"/>
  <c r="AB787" i="1"/>
  <c r="Z787" i="1"/>
  <c r="AB786" i="1"/>
  <c r="AB785" i="1"/>
  <c r="AB784" i="1"/>
  <c r="Z784" i="1"/>
  <c r="AB783" i="1"/>
  <c r="Z783" i="1"/>
  <c r="AB782" i="1"/>
  <c r="Z781" i="1"/>
  <c r="AB781" i="1" s="1"/>
  <c r="AB779" i="1"/>
  <c r="AB778" i="1"/>
  <c r="AB777" i="1"/>
  <c r="AB776" i="1"/>
  <c r="AB775" i="1"/>
  <c r="AB774" i="1"/>
  <c r="AB773" i="1"/>
  <c r="Z773" i="1"/>
  <c r="AB772" i="1"/>
  <c r="Z772" i="1"/>
  <c r="AB771" i="1"/>
  <c r="Z771" i="1"/>
  <c r="AB769" i="1"/>
  <c r="Z769" i="1"/>
  <c r="Z768" i="1"/>
  <c r="AB768" i="1" s="1"/>
  <c r="AB767" i="1"/>
  <c r="AB766" i="1"/>
  <c r="Z766" i="1"/>
  <c r="Z765" i="1"/>
  <c r="AB765" i="1" s="1"/>
  <c r="AB764" i="1"/>
  <c r="Z764" i="1"/>
  <c r="Z763" i="1"/>
  <c r="AB763" i="1" s="1"/>
  <c r="AB762" i="1"/>
  <c r="Z761" i="1"/>
  <c r="AB761" i="1" s="1"/>
  <c r="AB760" i="1"/>
  <c r="AB759" i="1"/>
  <c r="AB758" i="1"/>
  <c r="AB757" i="1"/>
  <c r="AB756" i="1"/>
  <c r="Z756" i="1"/>
  <c r="Z755" i="1"/>
  <c r="AB755" i="1" s="1"/>
  <c r="AB754" i="1"/>
  <c r="Z754" i="1"/>
  <c r="AB753" i="1"/>
  <c r="Z753" i="1"/>
  <c r="Z752" i="1"/>
  <c r="AB752" i="1" s="1"/>
  <c r="Z751" i="1"/>
  <c r="AB751" i="1" s="1"/>
  <c r="Z750" i="1"/>
  <c r="AB750" i="1" s="1"/>
  <c r="AB749" i="1"/>
  <c r="Z749" i="1"/>
  <c r="Z748" i="1"/>
  <c r="AB748" i="1" s="1"/>
  <c r="AB747" i="1"/>
  <c r="Z747" i="1"/>
  <c r="AB746" i="1"/>
  <c r="AB745" i="1"/>
  <c r="Z744" i="1"/>
  <c r="AB744" i="1" s="1"/>
  <c r="AB743" i="1"/>
  <c r="Z743" i="1"/>
  <c r="Z742" i="1"/>
  <c r="AB742" i="1" s="1"/>
  <c r="Z741" i="1"/>
  <c r="AB741" i="1" s="1"/>
  <c r="Z740" i="1"/>
  <c r="AB740" i="1" s="1"/>
  <c r="AB739" i="1"/>
  <c r="Z739" i="1"/>
  <c r="Z738" i="1"/>
  <c r="AB738" i="1" s="1"/>
  <c r="AB737" i="1"/>
  <c r="Z737" i="1"/>
  <c r="Z736" i="1"/>
  <c r="AB736" i="1" s="1"/>
  <c r="Z735" i="1"/>
  <c r="AB735" i="1" s="1"/>
  <c r="Z734" i="1"/>
  <c r="AB734" i="1" s="1"/>
  <c r="Z733" i="1"/>
  <c r="AB733" i="1" s="1"/>
  <c r="D725" i="1"/>
  <c r="Z720" i="1"/>
  <c r="AB720" i="1" s="1"/>
  <c r="B720" i="1"/>
  <c r="AB719" i="1"/>
  <c r="D719" i="1"/>
  <c r="C719" i="1"/>
  <c r="B719" i="1"/>
  <c r="AB718" i="1"/>
  <c r="D718" i="1"/>
  <c r="C718" i="1"/>
  <c r="B718" i="1"/>
  <c r="AB716" i="1"/>
  <c r="D716" i="1"/>
  <c r="C716" i="1"/>
  <c r="B716" i="1"/>
  <c r="AB715" i="1"/>
  <c r="D715" i="1"/>
  <c r="C715" i="1"/>
  <c r="B715" i="1"/>
  <c r="AB714" i="1"/>
  <c r="Z714" i="1"/>
  <c r="D714" i="1"/>
  <c r="C714" i="1"/>
  <c r="B714" i="1"/>
  <c r="AB713" i="1"/>
  <c r="D713" i="1"/>
  <c r="C713" i="1"/>
  <c r="B713" i="1"/>
  <c r="AB712" i="1"/>
  <c r="D712" i="1"/>
  <c r="C712" i="1"/>
  <c r="B712" i="1"/>
  <c r="Z711" i="1"/>
  <c r="AB711" i="1" s="1"/>
  <c r="D711" i="1"/>
  <c r="C711" i="1"/>
  <c r="B711" i="1"/>
  <c r="AB710" i="1"/>
  <c r="D710" i="1"/>
  <c r="C710" i="1"/>
  <c r="B710" i="1"/>
  <c r="AB709" i="1"/>
  <c r="D709" i="1"/>
  <c r="C709" i="1"/>
  <c r="B709" i="1"/>
  <c r="AB708" i="1"/>
  <c r="D708" i="1"/>
  <c r="C708" i="1"/>
  <c r="B708" i="1"/>
  <c r="AB707" i="1"/>
  <c r="D707" i="1"/>
  <c r="C707" i="1"/>
  <c r="B707" i="1"/>
  <c r="AB706" i="1"/>
  <c r="D706" i="1"/>
  <c r="C706" i="1"/>
  <c r="B706" i="1"/>
  <c r="AB705" i="1"/>
  <c r="D705" i="1"/>
  <c r="C705" i="1"/>
  <c r="B705" i="1"/>
  <c r="AB704" i="1"/>
  <c r="D704" i="1"/>
  <c r="C704" i="1"/>
  <c r="B704" i="1"/>
  <c r="AB702" i="1"/>
  <c r="AB701" i="1"/>
  <c r="AB700" i="1"/>
  <c r="AB699" i="1"/>
  <c r="Z698" i="1"/>
  <c r="AB698" i="1" s="1"/>
  <c r="Z697" i="1"/>
  <c r="AB697" i="1" s="1"/>
  <c r="AB696" i="1"/>
  <c r="Z696" i="1"/>
  <c r="Z695" i="1"/>
  <c r="AB695" i="1" s="1"/>
  <c r="AB694" i="1"/>
  <c r="Z694" i="1"/>
  <c r="AB693" i="1"/>
  <c r="AB690" i="1"/>
  <c r="Z689" i="1"/>
  <c r="AB689" i="1" s="1"/>
  <c r="Z688" i="1"/>
  <c r="AB688" i="1" s="1"/>
  <c r="AB686" i="1"/>
  <c r="Z686" i="1"/>
  <c r="AB685" i="1"/>
  <c r="AB684" i="1"/>
  <c r="Z684" i="1"/>
  <c r="Z683" i="1"/>
  <c r="AB683" i="1" s="1"/>
  <c r="Z682" i="1"/>
  <c r="AB682" i="1" s="1"/>
  <c r="Z681" i="1"/>
  <c r="AB681" i="1" s="1"/>
  <c r="AB679" i="1"/>
  <c r="Z679" i="1"/>
  <c r="AB678" i="1"/>
  <c r="Z678" i="1"/>
  <c r="AB677" i="1"/>
  <c r="Z677" i="1"/>
  <c r="Z676" i="1"/>
  <c r="AB676" i="1" s="1"/>
  <c r="AB675" i="1"/>
  <c r="Z675" i="1"/>
  <c r="AB674" i="1"/>
  <c r="AB673" i="1"/>
  <c r="AB672" i="1"/>
  <c r="AB671" i="1"/>
  <c r="AB670" i="1"/>
  <c r="Z670" i="1"/>
  <c r="AB669" i="1"/>
  <c r="AB668" i="1"/>
  <c r="AB667" i="1"/>
  <c r="AB666" i="1"/>
  <c r="AB665" i="1"/>
  <c r="AB664" i="1"/>
  <c r="Z664" i="1"/>
  <c r="AB663" i="1"/>
  <c r="Z663" i="1"/>
  <c r="Z662" i="1"/>
  <c r="AB662" i="1" s="1"/>
  <c r="AB661" i="1"/>
  <c r="AB660" i="1"/>
  <c r="AB659" i="1"/>
  <c r="AB658" i="1"/>
  <c r="AB657" i="1"/>
  <c r="AB656" i="1"/>
  <c r="Z655" i="1"/>
  <c r="AB655" i="1" s="1"/>
  <c r="AB654" i="1"/>
  <c r="Z654" i="1"/>
  <c r="AB653" i="1"/>
  <c r="Z653" i="1"/>
  <c r="Z651" i="1"/>
  <c r="AB651" i="1" s="1"/>
  <c r="AB650" i="1"/>
  <c r="Z650" i="1"/>
  <c r="Z649" i="1"/>
  <c r="AB649" i="1" s="1"/>
  <c r="AB648" i="1"/>
  <c r="Z648" i="1"/>
  <c r="Z647" i="1"/>
  <c r="AB647" i="1" s="1"/>
  <c r="AB646" i="1"/>
  <c r="Z646" i="1"/>
  <c r="AB645" i="1"/>
  <c r="Z644" i="1"/>
  <c r="AB644" i="1" s="1"/>
  <c r="Z643" i="1"/>
  <c r="AB643" i="1" s="1"/>
  <c r="AB642" i="1"/>
  <c r="AB641" i="1"/>
  <c r="Z641" i="1"/>
  <c r="AB640" i="1"/>
  <c r="Z640" i="1"/>
  <c r="AB639" i="1"/>
  <c r="Z639" i="1"/>
  <c r="AB638" i="1"/>
  <c r="Z638" i="1"/>
  <c r="AB636" i="1"/>
  <c r="AB635" i="1"/>
  <c r="Z635" i="1"/>
  <c r="Z634" i="1"/>
  <c r="AB634" i="1" s="1"/>
  <c r="Z632" i="1"/>
  <c r="AB632" i="1" s="1"/>
  <c r="AB631" i="1"/>
  <c r="Z631" i="1"/>
  <c r="Z630" i="1"/>
  <c r="AB630" i="1" s="1"/>
  <c r="AB629" i="1"/>
  <c r="Z629" i="1"/>
  <c r="Z628" i="1"/>
  <c r="AB628" i="1" s="1"/>
  <c r="AB627" i="1"/>
  <c r="Z627" i="1"/>
  <c r="Z626" i="1"/>
  <c r="AB626" i="1" s="1"/>
  <c r="Z625" i="1"/>
  <c r="AB625" i="1" s="1"/>
  <c r="AB624" i="1"/>
  <c r="Z624" i="1"/>
  <c r="AB623" i="1"/>
  <c r="Z623" i="1"/>
  <c r="AB622" i="1"/>
  <c r="Z622" i="1"/>
  <c r="AB621" i="1"/>
  <c r="Z621" i="1"/>
  <c r="Z620" i="1"/>
  <c r="AB620" i="1" s="1"/>
  <c r="AB619" i="1"/>
  <c r="Z619" i="1"/>
  <c r="Z618" i="1"/>
  <c r="AB618" i="1" s="1"/>
  <c r="Z617" i="1"/>
  <c r="AB617" i="1" s="1"/>
  <c r="AB616" i="1"/>
  <c r="Z616" i="1"/>
  <c r="AB615" i="1"/>
  <c r="Z615" i="1"/>
  <c r="AB614" i="1"/>
  <c r="Z614" i="1"/>
  <c r="AB613" i="1"/>
  <c r="Z613" i="1"/>
  <c r="Z612" i="1"/>
  <c r="AB612" i="1" s="1"/>
  <c r="Z611" i="1"/>
  <c r="AB611" i="1" s="1"/>
  <c r="Z608" i="1"/>
  <c r="AB608" i="1" s="1"/>
  <c r="Z607" i="1"/>
  <c r="AB607" i="1" s="1"/>
  <c r="AB606" i="1"/>
  <c r="Z605" i="1"/>
  <c r="AB605" i="1" s="1"/>
  <c r="Z604" i="1"/>
  <c r="AB604" i="1" s="1"/>
  <c r="AB603" i="1"/>
  <c r="Z603" i="1"/>
  <c r="Z602" i="1"/>
  <c r="AB602" i="1" s="1"/>
  <c r="AB601" i="1"/>
  <c r="Z601" i="1"/>
  <c r="AB600" i="1"/>
  <c r="Z600" i="1"/>
  <c r="AB599" i="1"/>
  <c r="Z599" i="1"/>
  <c r="Z598" i="1"/>
  <c r="AB598" i="1" s="1"/>
  <c r="Z597" i="1"/>
  <c r="AB597" i="1" s="1"/>
  <c r="AB596" i="1"/>
  <c r="Z596" i="1"/>
  <c r="AB595" i="1"/>
  <c r="Z594" i="1"/>
  <c r="AB594" i="1" s="1"/>
  <c r="Z593" i="1"/>
  <c r="AB593" i="1" s="1"/>
  <c r="AB592" i="1"/>
  <c r="Z592" i="1"/>
  <c r="Z591" i="1"/>
  <c r="AB591" i="1" s="1"/>
  <c r="AB590" i="1"/>
  <c r="Z590" i="1"/>
  <c r="AB589" i="1"/>
  <c r="Z589" i="1"/>
  <c r="AB588" i="1"/>
  <c r="Z587" i="1"/>
  <c r="AB587" i="1" s="1"/>
  <c r="AB586" i="1"/>
  <c r="Z586" i="1"/>
  <c r="Z585" i="1"/>
  <c r="AB585" i="1" s="1"/>
  <c r="AB584" i="1"/>
  <c r="Z584" i="1"/>
  <c r="Z583" i="1"/>
  <c r="AB583" i="1" s="1"/>
  <c r="AB582" i="1"/>
  <c r="Z582" i="1"/>
  <c r="Z581" i="1"/>
  <c r="AB581" i="1" s="1"/>
  <c r="Z580" i="1"/>
  <c r="AB580" i="1" s="1"/>
  <c r="AB579" i="1"/>
  <c r="Z579" i="1"/>
  <c r="AB578" i="1"/>
  <c r="Z578" i="1"/>
  <c r="AB577" i="1"/>
  <c r="AB575" i="1"/>
  <c r="Z575" i="1"/>
  <c r="Z574" i="1"/>
  <c r="AB574" i="1" s="1"/>
  <c r="AB573" i="1"/>
  <c r="Z573" i="1"/>
  <c r="Z572" i="1"/>
  <c r="AB572" i="1" s="1"/>
  <c r="Z571" i="1"/>
  <c r="AB571" i="1" s="1"/>
  <c r="AB570" i="1"/>
  <c r="Z570" i="1"/>
  <c r="AB569" i="1"/>
  <c r="Z569" i="1"/>
  <c r="AB568" i="1"/>
  <c r="Z568" i="1"/>
  <c r="AB567" i="1"/>
  <c r="Z567" i="1"/>
  <c r="Z566" i="1"/>
  <c r="AB566" i="1" s="1"/>
  <c r="Z565" i="1"/>
  <c r="AB565" i="1" s="1"/>
  <c r="AB562" i="1"/>
  <c r="AB561" i="1"/>
  <c r="AB560" i="1"/>
  <c r="AB559" i="1"/>
  <c r="AB558" i="1"/>
  <c r="Z557" i="1"/>
  <c r="AB557" i="1" s="1"/>
  <c r="AB556" i="1"/>
  <c r="AB555" i="1"/>
  <c r="Z555" i="1"/>
  <c r="AB554" i="1"/>
  <c r="Z554" i="1"/>
  <c r="AB553" i="1"/>
  <c r="Z553" i="1"/>
  <c r="Z552" i="1"/>
  <c r="AB552" i="1" s="1"/>
  <c r="AB551" i="1"/>
  <c r="Z551" i="1"/>
  <c r="Z550" i="1"/>
  <c r="AB550" i="1" s="1"/>
  <c r="Z549" i="1"/>
  <c r="AB549" i="1" s="1"/>
  <c r="AB547" i="1"/>
  <c r="Z547" i="1"/>
  <c r="Z546" i="1"/>
  <c r="AB546" i="1" s="1"/>
  <c r="AB545" i="1"/>
  <c r="Z544" i="1"/>
  <c r="AB544" i="1" s="1"/>
  <c r="AB543" i="1"/>
  <c r="Z542" i="1"/>
  <c r="AB542" i="1" s="1"/>
  <c r="AB541" i="1"/>
  <c r="Z541" i="1"/>
  <c r="Z540" i="1"/>
  <c r="AB540" i="1" s="1"/>
  <c r="AB539" i="1"/>
  <c r="AB538" i="1"/>
  <c r="AB537" i="1"/>
  <c r="AB536" i="1"/>
  <c r="AB535" i="1"/>
  <c r="Z535" i="1"/>
  <c r="Z534" i="1"/>
  <c r="AB534" i="1" s="1"/>
  <c r="AB533" i="1"/>
  <c r="AB532" i="1"/>
  <c r="AB531" i="1"/>
  <c r="Z531" i="1"/>
  <c r="Z530" i="1"/>
  <c r="AB530" i="1" s="1"/>
  <c r="AB529" i="1"/>
  <c r="AB528" i="1"/>
  <c r="Z528" i="1"/>
  <c r="Z526" i="1"/>
  <c r="AB526" i="1" s="1"/>
  <c r="AB525" i="1"/>
  <c r="Z525" i="1"/>
  <c r="Z523" i="1"/>
  <c r="AB523" i="1" s="1"/>
  <c r="AB522" i="1"/>
  <c r="Z522" i="1"/>
  <c r="AB521" i="1"/>
  <c r="AB520" i="1"/>
  <c r="AB519" i="1"/>
  <c r="AB518" i="1"/>
  <c r="AB517" i="1"/>
  <c r="AB516" i="1"/>
  <c r="AB515" i="1"/>
  <c r="AB514" i="1"/>
  <c r="AB513" i="1"/>
  <c r="Z513" i="1"/>
  <c r="AB512" i="1"/>
  <c r="Z512" i="1"/>
  <c r="Z511" i="1"/>
  <c r="AB511" i="1" s="1"/>
  <c r="AB510" i="1"/>
  <c r="Z510" i="1"/>
  <c r="Z509" i="1"/>
  <c r="AB509" i="1" s="1"/>
  <c r="Z508" i="1"/>
  <c r="AB508" i="1" s="1"/>
  <c r="Z507" i="1"/>
  <c r="AB507" i="1" s="1"/>
  <c r="AB506" i="1"/>
  <c r="Z506" i="1"/>
  <c r="Z505" i="1"/>
  <c r="AB505" i="1" s="1"/>
  <c r="Z504" i="1"/>
  <c r="AB504" i="1" s="1"/>
  <c r="AB503" i="1"/>
  <c r="Z503" i="1"/>
  <c r="AB502" i="1"/>
  <c r="Z501" i="1"/>
  <c r="AB501" i="1" s="1"/>
  <c r="AB500" i="1"/>
  <c r="Z500" i="1"/>
  <c r="AB499" i="1"/>
  <c r="Z499" i="1"/>
  <c r="Z498" i="1"/>
  <c r="AB498" i="1" s="1"/>
  <c r="AB496" i="1"/>
  <c r="AB495" i="1"/>
  <c r="AB494" i="1"/>
  <c r="AB493" i="1"/>
  <c r="AB492" i="1"/>
  <c r="AB491" i="1"/>
  <c r="AB490" i="1"/>
  <c r="AB489" i="1"/>
  <c r="AB488" i="1"/>
  <c r="AB487" i="1"/>
  <c r="AB486" i="1"/>
  <c r="AB485" i="1"/>
  <c r="AB484" i="1"/>
  <c r="AB483" i="1"/>
  <c r="AB482" i="1"/>
  <c r="AB481" i="1"/>
  <c r="AB480" i="1"/>
  <c r="AB479" i="1"/>
  <c r="AB478" i="1"/>
  <c r="AB477" i="1"/>
  <c r="AB476" i="1"/>
  <c r="AB475" i="1"/>
  <c r="AB474" i="1"/>
  <c r="AB473" i="1"/>
  <c r="AB472" i="1"/>
  <c r="AB471" i="1"/>
  <c r="AB470" i="1"/>
  <c r="AB469" i="1"/>
  <c r="AB468" i="1"/>
  <c r="AB467" i="1"/>
  <c r="AB466" i="1"/>
  <c r="AB465" i="1"/>
  <c r="AB464" i="1"/>
  <c r="AB463" i="1"/>
  <c r="AB462" i="1"/>
  <c r="AB461" i="1"/>
  <c r="AB460" i="1"/>
  <c r="AB459" i="1"/>
  <c r="AB458" i="1"/>
  <c r="AB457" i="1"/>
  <c r="AB456" i="1"/>
  <c r="AB455" i="1"/>
  <c r="AB454" i="1"/>
  <c r="AB453" i="1"/>
  <c r="AB452" i="1"/>
  <c r="AB451" i="1"/>
  <c r="AB450" i="1"/>
  <c r="AB449" i="1"/>
  <c r="AB448" i="1"/>
  <c r="AB447" i="1"/>
  <c r="AB446" i="1"/>
  <c r="AB445" i="1"/>
  <c r="AB444" i="1"/>
  <c r="AB443" i="1"/>
  <c r="AB442" i="1"/>
  <c r="AB441" i="1"/>
  <c r="AB440" i="1"/>
  <c r="Z439" i="1"/>
  <c r="AB439" i="1" s="1"/>
  <c r="AB438" i="1"/>
  <c r="Z438" i="1"/>
  <c r="AB437" i="1"/>
  <c r="AB436" i="1"/>
  <c r="Z435" i="1"/>
  <c r="AB435" i="1" s="1"/>
  <c r="Z434" i="1"/>
  <c r="AB434" i="1" s="1"/>
  <c r="Z433" i="1"/>
  <c r="AB433" i="1" s="1"/>
  <c r="AB432" i="1"/>
  <c r="Z432" i="1"/>
  <c r="AB431" i="1"/>
  <c r="Z431" i="1"/>
  <c r="AB430" i="1"/>
  <c r="AB429" i="1"/>
  <c r="Z429" i="1"/>
  <c r="AB428" i="1"/>
  <c r="Z428" i="1"/>
  <c r="Z427" i="1"/>
  <c r="AB427" i="1" s="1"/>
  <c r="AB426" i="1"/>
  <c r="Z426" i="1"/>
  <c r="Z425" i="1"/>
  <c r="AB425" i="1" s="1"/>
  <c r="AB424" i="1"/>
  <c r="Z424" i="1"/>
  <c r="Z423" i="1"/>
  <c r="AB423" i="1" s="1"/>
  <c r="AB422" i="1"/>
  <c r="Z422" i="1"/>
  <c r="Z421" i="1"/>
  <c r="AB421" i="1" s="1"/>
  <c r="AB420" i="1"/>
  <c r="Z420" i="1"/>
  <c r="AB419" i="1"/>
  <c r="AB418" i="1"/>
  <c r="Z418" i="1"/>
  <c r="AB417" i="1"/>
  <c r="Z417" i="1"/>
  <c r="AB416" i="1"/>
  <c r="Z416" i="1"/>
  <c r="Z415" i="1"/>
  <c r="AB415" i="1" s="1"/>
  <c r="Z414" i="1"/>
  <c r="AB414" i="1" s="1"/>
  <c r="AB413" i="1"/>
  <c r="Z413" i="1"/>
  <c r="AB412" i="1"/>
  <c r="Z412" i="1"/>
  <c r="AB409" i="1"/>
  <c r="AB408" i="1"/>
  <c r="AB407" i="1"/>
  <c r="Z404" i="1"/>
  <c r="AB404" i="1" s="1"/>
  <c r="AB403" i="1"/>
  <c r="Z403" i="1"/>
  <c r="AB402" i="1"/>
  <c r="Z402" i="1"/>
  <c r="AB401" i="1"/>
  <c r="Z401" i="1"/>
  <c r="AB400" i="1"/>
  <c r="Z400" i="1"/>
  <c r="AB399" i="1"/>
  <c r="Z399" i="1"/>
  <c r="Z398" i="1"/>
  <c r="AB398" i="1" s="1"/>
  <c r="Z397" i="1"/>
  <c r="AB397" i="1" s="1"/>
  <c r="AB396" i="1"/>
  <c r="Z396" i="1"/>
  <c r="AB395" i="1"/>
  <c r="Z395" i="1"/>
  <c r="Z394" i="1"/>
  <c r="AB394" i="1" s="1"/>
  <c r="Z393" i="1"/>
  <c r="AB393" i="1" s="1"/>
  <c r="AB392" i="1"/>
  <c r="Z392" i="1"/>
  <c r="Z391" i="1"/>
  <c r="AB391" i="1" s="1"/>
  <c r="AB390" i="1"/>
  <c r="Z390" i="1"/>
  <c r="Z389" i="1"/>
  <c r="AB389" i="1" s="1"/>
  <c r="Z388" i="1"/>
  <c r="AB388" i="1" s="1"/>
  <c r="AB387" i="1"/>
  <c r="Z387" i="1"/>
  <c r="AB386" i="1"/>
  <c r="Z386" i="1"/>
  <c r="Z385" i="1"/>
  <c r="AB385" i="1" s="1"/>
  <c r="AB384" i="1"/>
  <c r="Z384" i="1"/>
  <c r="Z383" i="1"/>
  <c r="AB383" i="1" s="1"/>
  <c r="Z381" i="1"/>
  <c r="AB381" i="1" s="1"/>
  <c r="AB380" i="1"/>
  <c r="Z380" i="1"/>
  <c r="Z379" i="1"/>
  <c r="AB379" i="1" s="1"/>
  <c r="AB378" i="1"/>
  <c r="Z378" i="1"/>
  <c r="AB377" i="1"/>
  <c r="Z377" i="1"/>
  <c r="AB376" i="1"/>
  <c r="Z376" i="1"/>
  <c r="Z375" i="1"/>
  <c r="AB375" i="1" s="1"/>
  <c r="AB374" i="1"/>
  <c r="Z374" i="1"/>
  <c r="Z373" i="1"/>
  <c r="AB373" i="1" s="1"/>
  <c r="Z372" i="1"/>
  <c r="AB372" i="1" s="1"/>
  <c r="Z371" i="1"/>
  <c r="AB371" i="1" s="1"/>
  <c r="AB370" i="1"/>
  <c r="Z370" i="1"/>
  <c r="Z369" i="1"/>
  <c r="AB369" i="1" s="1"/>
  <c r="AB368" i="1"/>
  <c r="Z368" i="1"/>
  <c r="Z366" i="1"/>
  <c r="AB366" i="1" s="1"/>
  <c r="Z365" i="1"/>
  <c r="AB365" i="1" s="1"/>
  <c r="AB364" i="1"/>
  <c r="Z364" i="1"/>
  <c r="AB363" i="1"/>
  <c r="Z363" i="1"/>
  <c r="Z362" i="1"/>
  <c r="AB362" i="1" s="1"/>
  <c r="Z361" i="1"/>
  <c r="AB361" i="1" s="1"/>
  <c r="Z360" i="1"/>
  <c r="AB360" i="1" s="1"/>
  <c r="AB359" i="1"/>
  <c r="Z359" i="1"/>
  <c r="AB358" i="1"/>
  <c r="Z358" i="1"/>
  <c r="AB357" i="1"/>
  <c r="Z357" i="1"/>
  <c r="AB356" i="1"/>
  <c r="Z356" i="1"/>
  <c r="AB355" i="1"/>
  <c r="Z355" i="1"/>
  <c r="Z354" i="1"/>
  <c r="AB354" i="1" s="1"/>
  <c r="Z353" i="1"/>
  <c r="AB353" i="1" s="1"/>
  <c r="AB351" i="1"/>
  <c r="Z351" i="1"/>
  <c r="AB350" i="1"/>
  <c r="Z350" i="1"/>
  <c r="Z349" i="1"/>
  <c r="AB349" i="1" s="1"/>
  <c r="Z348" i="1"/>
  <c r="AB348" i="1" s="1"/>
  <c r="Z347" i="1"/>
  <c r="AB347" i="1" s="1"/>
  <c r="AB346" i="1"/>
  <c r="Z346" i="1"/>
  <c r="AB345" i="1"/>
  <c r="Z345" i="1"/>
  <c r="Z344" i="1"/>
  <c r="AB344" i="1" s="1"/>
  <c r="Z342" i="1"/>
  <c r="AB342" i="1" s="1"/>
  <c r="Z341" i="1"/>
  <c r="AB341" i="1" s="1"/>
  <c r="Z340" i="1"/>
  <c r="AB340" i="1" s="1"/>
  <c r="AB339" i="1"/>
  <c r="Z339" i="1"/>
  <c r="Z338" i="1"/>
  <c r="AB338" i="1" s="1"/>
  <c r="Z337" i="1"/>
  <c r="AB337" i="1" s="1"/>
  <c r="AB336" i="1"/>
  <c r="Z336" i="1"/>
  <c r="Z335" i="1"/>
  <c r="AB335" i="1" s="1"/>
  <c r="AB333" i="1"/>
  <c r="Z333" i="1"/>
  <c r="Z332" i="1"/>
  <c r="AB332" i="1" s="1"/>
  <c r="Z331" i="1"/>
  <c r="AB331" i="1" s="1"/>
  <c r="AB330" i="1"/>
  <c r="Z330" i="1"/>
  <c r="AB329" i="1"/>
  <c r="Z329" i="1"/>
  <c r="AB328" i="1"/>
  <c r="Z328" i="1"/>
  <c r="Z327" i="1"/>
  <c r="AB327" i="1" s="1"/>
  <c r="AB326" i="1"/>
  <c r="Z326" i="1"/>
  <c r="AB325" i="1"/>
  <c r="Z325" i="1"/>
  <c r="AB324" i="1"/>
  <c r="Z324" i="1"/>
  <c r="Z323" i="1"/>
  <c r="AB323" i="1" s="1"/>
  <c r="AB322" i="1"/>
  <c r="Z322" i="1"/>
  <c r="Z321" i="1"/>
  <c r="AB321" i="1" s="1"/>
  <c r="AB320" i="1"/>
  <c r="Z320" i="1"/>
  <c r="Z319" i="1"/>
  <c r="AB319" i="1" s="1"/>
  <c r="AB318" i="1"/>
  <c r="Z318" i="1"/>
  <c r="AB317" i="1"/>
  <c r="Z317" i="1"/>
  <c r="Z316" i="1"/>
  <c r="AB316" i="1" s="1"/>
  <c r="AB315" i="1"/>
  <c r="Z315" i="1"/>
  <c r="AB314" i="1"/>
  <c r="Z314" i="1"/>
  <c r="Z313" i="1"/>
  <c r="AB313" i="1" s="1"/>
  <c r="AB312" i="1"/>
  <c r="Z312" i="1"/>
  <c r="Z311" i="1"/>
  <c r="AB311" i="1" s="1"/>
  <c r="Z310" i="1"/>
  <c r="AB310" i="1" s="1"/>
  <c r="Z309" i="1"/>
  <c r="AB309" i="1" s="1"/>
  <c r="Z308" i="1"/>
  <c r="AB308" i="1" s="1"/>
  <c r="AB307" i="1"/>
  <c r="Z307" i="1"/>
  <c r="Z305" i="1"/>
  <c r="AB305" i="1" s="1"/>
  <c r="Z304" i="1"/>
  <c r="AB304" i="1" s="1"/>
  <c r="Z303" i="1"/>
  <c r="AB303" i="1" s="1"/>
  <c r="Z302" i="1"/>
  <c r="AB302" i="1" s="1"/>
  <c r="Z301" i="1"/>
  <c r="AB301" i="1" s="1"/>
  <c r="AB300" i="1"/>
  <c r="Z300" i="1"/>
  <c r="AB299" i="1"/>
  <c r="Z299" i="1"/>
  <c r="Z298" i="1"/>
  <c r="AB298" i="1" s="1"/>
  <c r="Z297" i="1"/>
  <c r="AB297" i="1" s="1"/>
  <c r="Z296" i="1"/>
  <c r="AB296" i="1" s="1"/>
  <c r="Z295" i="1"/>
  <c r="AB295" i="1" s="1"/>
  <c r="Z294" i="1"/>
  <c r="AB294" i="1" s="1"/>
  <c r="Z293" i="1"/>
  <c r="AB293" i="1" s="1"/>
  <c r="AB292" i="1"/>
  <c r="Z292" i="1"/>
  <c r="Z291" i="1"/>
  <c r="AB291" i="1" s="1"/>
  <c r="Z290" i="1"/>
  <c r="AB290" i="1" s="1"/>
  <c r="Z289" i="1"/>
  <c r="AB289" i="1" s="1"/>
  <c r="AB288" i="1"/>
  <c r="Z288" i="1"/>
  <c r="AB287" i="1"/>
  <c r="Z287" i="1"/>
  <c r="Z286" i="1"/>
  <c r="AB286" i="1" s="1"/>
  <c r="AB285" i="1"/>
  <c r="Z285" i="1"/>
  <c r="AB284" i="1"/>
  <c r="Z284" i="1"/>
  <c r="Z283" i="1"/>
  <c r="AB283" i="1" s="1"/>
  <c r="AB282" i="1"/>
  <c r="Z282" i="1"/>
  <c r="Z281" i="1"/>
  <c r="AB281" i="1" s="1"/>
  <c r="Z280" i="1"/>
  <c r="AB280" i="1" s="1"/>
  <c r="Z279" i="1"/>
  <c r="AB279" i="1" s="1"/>
  <c r="Z278" i="1"/>
  <c r="AB278" i="1" s="1"/>
  <c r="AB277" i="1"/>
  <c r="Z277" i="1"/>
  <c r="AB276" i="1"/>
  <c r="Z276" i="1"/>
  <c r="Z275" i="1"/>
  <c r="AB275" i="1" s="1"/>
  <c r="Z274" i="1"/>
  <c r="AB274" i="1" s="1"/>
  <c r="Z273" i="1"/>
  <c r="AB273" i="1" s="1"/>
  <c r="AB272" i="1"/>
  <c r="Z272" i="1"/>
  <c r="Z271" i="1"/>
  <c r="AB271" i="1" s="1"/>
  <c r="Z270" i="1"/>
  <c r="AB270" i="1" s="1"/>
  <c r="Z269" i="1"/>
  <c r="AB269" i="1" s="1"/>
  <c r="AB268" i="1"/>
  <c r="AB267" i="1"/>
  <c r="Z266" i="1"/>
  <c r="AB266" i="1" s="1"/>
  <c r="Z265" i="1"/>
  <c r="AB265" i="1" s="1"/>
  <c r="Z264" i="1"/>
  <c r="AB264" i="1" s="1"/>
  <c r="AB263" i="1"/>
  <c r="Z263" i="1"/>
  <c r="Z261" i="1"/>
  <c r="AB261" i="1" s="1"/>
  <c r="AB260" i="1"/>
  <c r="Z260" i="1"/>
  <c r="Z259" i="1"/>
  <c r="AB259" i="1" s="1"/>
  <c r="Z258" i="1"/>
  <c r="AB258" i="1" s="1"/>
  <c r="Z257" i="1"/>
  <c r="AB257" i="1" s="1"/>
  <c r="AB256" i="1"/>
  <c r="Z256" i="1"/>
  <c r="AB255" i="1"/>
  <c r="Z255" i="1"/>
  <c r="Z254" i="1"/>
  <c r="AB254" i="1" s="1"/>
  <c r="Z253" i="1"/>
  <c r="AB253" i="1" s="1"/>
  <c r="Z252" i="1"/>
  <c r="AB252" i="1" s="1"/>
  <c r="Z251" i="1"/>
  <c r="AB251" i="1" s="1"/>
  <c r="Z250" i="1"/>
  <c r="AB250" i="1" s="1"/>
  <c r="Z249" i="1"/>
  <c r="AB249" i="1" s="1"/>
  <c r="AB248" i="1"/>
  <c r="Z248" i="1"/>
  <c r="Z247" i="1"/>
  <c r="AB247" i="1" s="1"/>
  <c r="Z246" i="1"/>
  <c r="AB246" i="1" s="1"/>
  <c r="Z245" i="1"/>
  <c r="AB245" i="1" s="1"/>
  <c r="AB244" i="1"/>
  <c r="Z243" i="1"/>
  <c r="AB243" i="1" s="1"/>
  <c r="Z242" i="1"/>
  <c r="AB242" i="1" s="1"/>
  <c r="Z241" i="1"/>
  <c r="AB241" i="1" s="1"/>
  <c r="AB240" i="1"/>
  <c r="Z240" i="1"/>
  <c r="Z239" i="1"/>
  <c r="AB239" i="1" s="1"/>
  <c r="AB238" i="1"/>
  <c r="Z238" i="1"/>
  <c r="AB237" i="1"/>
  <c r="Z237" i="1"/>
  <c r="Z236" i="1"/>
  <c r="AB236" i="1" s="1"/>
  <c r="AB235" i="1"/>
  <c r="Z235" i="1"/>
  <c r="Z234" i="1"/>
  <c r="AB234" i="1" s="1"/>
  <c r="AB233" i="1"/>
  <c r="Z233" i="1"/>
  <c r="Z232" i="1"/>
  <c r="AB232" i="1" s="1"/>
  <c r="AB231" i="1"/>
  <c r="Z231" i="1"/>
  <c r="Z230" i="1"/>
  <c r="AB230" i="1" s="1"/>
  <c r="AB229" i="1"/>
  <c r="Z229" i="1"/>
  <c r="AB226" i="1"/>
  <c r="AB224" i="1"/>
  <c r="AB223" i="1"/>
  <c r="AB222" i="1"/>
  <c r="AB221" i="1"/>
  <c r="AB220" i="1"/>
  <c r="AB219" i="1"/>
  <c r="AB218" i="1"/>
  <c r="AB217" i="1"/>
  <c r="AB216" i="1"/>
  <c r="AB215" i="1"/>
  <c r="AB214" i="1"/>
  <c r="AB213" i="1"/>
  <c r="AB212" i="1"/>
  <c r="AB211" i="1"/>
  <c r="AB210" i="1"/>
  <c r="AB209" i="1"/>
  <c r="AB208" i="1"/>
  <c r="AB207" i="1"/>
  <c r="AB206" i="1"/>
  <c r="AB205" i="1"/>
  <c r="AB204" i="1"/>
  <c r="AB203" i="1"/>
  <c r="AB202" i="1"/>
  <c r="AB201" i="1"/>
  <c r="AB200" i="1"/>
  <c r="AB198" i="1"/>
  <c r="AB197" i="1"/>
  <c r="AB196" i="1"/>
  <c r="AB195" i="1"/>
  <c r="AB194" i="1"/>
  <c r="AB193" i="1"/>
  <c r="AB192" i="1"/>
  <c r="AB191" i="1"/>
  <c r="AB190" i="1"/>
  <c r="AB189" i="1"/>
  <c r="AB188" i="1"/>
  <c r="AB187" i="1"/>
  <c r="AB186" i="1"/>
  <c r="AB185" i="1"/>
  <c r="AB184" i="1"/>
  <c r="AB183" i="1"/>
  <c r="AB182" i="1"/>
  <c r="AB181" i="1"/>
  <c r="AB180" i="1"/>
  <c r="AB179" i="1"/>
  <c r="AB178" i="1"/>
  <c r="AB177" i="1"/>
  <c r="AB176" i="1"/>
  <c r="AB175" i="1"/>
  <c r="AB174" i="1"/>
  <c r="AB172" i="1"/>
  <c r="AB171" i="1"/>
  <c r="AB170" i="1"/>
  <c r="AB169" i="1"/>
  <c r="AB166" i="1"/>
  <c r="Z165" i="1"/>
  <c r="AB165" i="1" s="1"/>
  <c r="AB163" i="1"/>
  <c r="AB162" i="1"/>
  <c r="AB161" i="1"/>
  <c r="AB160" i="1"/>
  <c r="AB159" i="1"/>
  <c r="AB158" i="1"/>
  <c r="AB157" i="1"/>
  <c r="AB156" i="1"/>
  <c r="AB155" i="1"/>
  <c r="AB154" i="1"/>
  <c r="AB153" i="1"/>
  <c r="Z152" i="1"/>
  <c r="AB152" i="1" s="1"/>
  <c r="AB151" i="1"/>
  <c r="AB150" i="1"/>
  <c r="AB149" i="1"/>
  <c r="AB148" i="1"/>
  <c r="AB147" i="1"/>
  <c r="Z145" i="1"/>
  <c r="AB145" i="1" s="1"/>
  <c r="AB144" i="1"/>
  <c r="Z144" i="1"/>
  <c r="Z143" i="1"/>
  <c r="AB143" i="1" s="1"/>
  <c r="AB142" i="1"/>
  <c r="AB141" i="1"/>
  <c r="AB140" i="1"/>
  <c r="AB139" i="1"/>
  <c r="AB138" i="1"/>
  <c r="AB137" i="1"/>
  <c r="AB136" i="1"/>
  <c r="AB135" i="1"/>
  <c r="AB134" i="1"/>
  <c r="AB133" i="1"/>
  <c r="AB132" i="1"/>
  <c r="AB131" i="1"/>
  <c r="AB130" i="1"/>
  <c r="AB129" i="1"/>
  <c r="AB128" i="1"/>
  <c r="AB127" i="1"/>
  <c r="AB126" i="1"/>
  <c r="AB124" i="1"/>
  <c r="AB123" i="1"/>
  <c r="AB122" i="1"/>
  <c r="AB120" i="1"/>
  <c r="AB119" i="1"/>
  <c r="AB118" i="1"/>
  <c r="AB117" i="1"/>
  <c r="AB116" i="1"/>
  <c r="AB115" i="1"/>
  <c r="AB114" i="1"/>
  <c r="AB113" i="1"/>
  <c r="AB112" i="1"/>
  <c r="AB111" i="1"/>
  <c r="AB110" i="1"/>
  <c r="AB109" i="1"/>
  <c r="AB108" i="1"/>
  <c r="AB107" i="1"/>
  <c r="AB106" i="1"/>
  <c r="AB105" i="1"/>
  <c r="AB104" i="1"/>
  <c r="AB103" i="1"/>
  <c r="AB102" i="1"/>
  <c r="AB101" i="1"/>
  <c r="AB100" i="1"/>
  <c r="AB97" i="1"/>
  <c r="AB96" i="1"/>
  <c r="Z96" i="1"/>
  <c r="Z95" i="1"/>
  <c r="AB95" i="1" s="1"/>
  <c r="AB94" i="1"/>
  <c r="Z94" i="1"/>
  <c r="AB93" i="1"/>
  <c r="Z93" i="1"/>
  <c r="Z92" i="1"/>
  <c r="AB92" i="1" s="1"/>
  <c r="AB91" i="1"/>
  <c r="Z91" i="1"/>
  <c r="Z90" i="1"/>
  <c r="AB90" i="1" s="1"/>
  <c r="Z89" i="1"/>
  <c r="AB89" i="1" s="1"/>
  <c r="Z86" i="1"/>
  <c r="AB86" i="1" s="1"/>
  <c r="AB83" i="1"/>
  <c r="AB82" i="1"/>
  <c r="Z82" i="1"/>
  <c r="Z81" i="1"/>
  <c r="AB81" i="1" s="1"/>
  <c r="Z80" i="1"/>
  <c r="AB80" i="1" s="1"/>
  <c r="AB79" i="1"/>
  <c r="Z79" i="1"/>
  <c r="AB78" i="1"/>
  <c r="Z78" i="1"/>
  <c r="Z77" i="1"/>
  <c r="AB77" i="1" s="1"/>
  <c r="AB76" i="1"/>
  <c r="AB75" i="1"/>
  <c r="Z75" i="1"/>
  <c r="AB74" i="1"/>
  <c r="Z74" i="1"/>
  <c r="AB73" i="1"/>
  <c r="Z72" i="1"/>
  <c r="AB72" i="1" s="1"/>
  <c r="AB71" i="1"/>
  <c r="Z70" i="1"/>
  <c r="AB70" i="1" s="1"/>
  <c r="AB69" i="1"/>
  <c r="Z69" i="1"/>
  <c r="Z68" i="1"/>
  <c r="AB67" i="1"/>
  <c r="Z67" i="1"/>
  <c r="Z66" i="1"/>
  <c r="AB66" i="1" s="1"/>
  <c r="AB65" i="1"/>
  <c r="Z65" i="1"/>
  <c r="Z64" i="1"/>
  <c r="Z63" i="1"/>
  <c r="Z87" i="1" s="1"/>
  <c r="AB87" i="1" s="1"/>
  <c r="AB62" i="1"/>
  <c r="Z62" i="1"/>
  <c r="AB61" i="1"/>
  <c r="Z61" i="1"/>
  <c r="Z83" i="1" s="1"/>
  <c r="Z60" i="1"/>
  <c r="AB60" i="1" s="1"/>
  <c r="Z59" i="1"/>
  <c r="AB59" i="1" s="1"/>
  <c r="AB57" i="1"/>
  <c r="AB56" i="1"/>
  <c r="AB55" i="1"/>
  <c r="AB54" i="1"/>
  <c r="Z53" i="1"/>
  <c r="AB53" i="1" s="1"/>
  <c r="Z52" i="1"/>
  <c r="AB52" i="1" s="1"/>
  <c r="AB51" i="1"/>
  <c r="AB50" i="1"/>
  <c r="AB49" i="1"/>
  <c r="AB48" i="1"/>
  <c r="Z47" i="1"/>
  <c r="AB47" i="1" s="1"/>
  <c r="AB45" i="1"/>
  <c r="AB44" i="1"/>
  <c r="AB43" i="1"/>
  <c r="Z43" i="1"/>
  <c r="AB42" i="1"/>
  <c r="AB41" i="1"/>
  <c r="Z40" i="1"/>
  <c r="AB40" i="1" s="1"/>
  <c r="Z39" i="1"/>
  <c r="AB39" i="1" s="1"/>
  <c r="AB38" i="1"/>
  <c r="Z38" i="1"/>
  <c r="AB37" i="1"/>
  <c r="Z37" i="1"/>
  <c r="AB36" i="1"/>
  <c r="Z36" i="1"/>
  <c r="Z35" i="1"/>
  <c r="AB35" i="1" s="1"/>
  <c r="Z34" i="1"/>
  <c r="AB34" i="1" s="1"/>
  <c r="AB33" i="1"/>
  <c r="Z33" i="1"/>
  <c r="Z32" i="1"/>
  <c r="AB32" i="1" s="1"/>
  <c r="Z31" i="1"/>
  <c r="AB31" i="1" s="1"/>
  <c r="Z30" i="1"/>
  <c r="AB30" i="1" s="1"/>
  <c r="AB29" i="1"/>
  <c r="Z29" i="1"/>
  <c r="AB28" i="1"/>
  <c r="Z28" i="1"/>
  <c r="AB27" i="1"/>
  <c r="Z27" i="1"/>
  <c r="Z26" i="1"/>
  <c r="AB25" i="1"/>
  <c r="Z25" i="1"/>
  <c r="Z24" i="1"/>
  <c r="AB24" i="1" s="1"/>
  <c r="AB23" i="1"/>
  <c r="Z23" i="1"/>
  <c r="Z22" i="1"/>
  <c r="AB20" i="1"/>
  <c r="Z20" i="1"/>
  <c r="Z19" i="1"/>
  <c r="Z14" i="1" s="1"/>
  <c r="AB14" i="1" s="1"/>
  <c r="Z18" i="1"/>
  <c r="AB18" i="1" s="1"/>
  <c r="AB17" i="1"/>
  <c r="Z17" i="1"/>
  <c r="Z16" i="1"/>
  <c r="AB16" i="1" s="1"/>
  <c r="Z15" i="1"/>
  <c r="Z13" i="1" s="1"/>
  <c r="AB11" i="1"/>
  <c r="AB10" i="1"/>
  <c r="AB9" i="1"/>
  <c r="AB13" i="1" l="1"/>
  <c r="AB121" i="1"/>
  <c r="AB68" i="1"/>
  <c r="AB835" i="1"/>
  <c r="AB836" i="1" s="1"/>
  <c r="AB837" i="1" s="1"/>
  <c r="Z84" i="1"/>
  <c r="AB84" i="1" s="1"/>
  <c r="AB63" i="1"/>
  <c r="AB19" i="1"/>
  <c r="AB15" i="1"/>
  <c r="Z85" i="1"/>
  <c r="AB85" i="1" s="1"/>
  <c r="AB22" i="1"/>
  <c r="AB26" i="1"/>
  <c r="AB64" i="1"/>
  <c r="Z46" i="1" l="1"/>
  <c r="AB46" i="1" s="1"/>
  <c r="AB722" i="1" s="1"/>
  <c r="AB724" i="1" l="1"/>
  <c r="AB723" i="1"/>
  <c r="AB725" i="1"/>
  <c r="AB726" i="1" s="1"/>
  <c r="AB727" i="1" l="1"/>
  <c r="AB839" i="1" s="1"/>
  <c r="AC46" i="1"/>
  <c r="I841" i="2"/>
  <c r="AC823" i="1"/>
  <c r="AC406" i="1"/>
  <c r="AC146" i="1"/>
  <c r="AC801" i="1"/>
  <c r="AC637" i="1"/>
  <c r="AC405" i="1"/>
  <c r="AC228" i="1"/>
  <c r="AC99" i="1"/>
  <c r="AC692" i="1"/>
  <c r="AC652" i="1"/>
  <c r="AC411" i="1"/>
  <c r="AC199" i="1"/>
  <c r="AC717" i="1"/>
  <c r="AC680" i="1"/>
  <c r="AC162" i="1"/>
  <c r="AC527" i="1"/>
  <c r="AC464" i="1"/>
  <c r="AC126" i="1"/>
  <c r="AC825" i="1"/>
  <c r="AC736" i="1"/>
  <c r="AC716" i="1"/>
  <c r="AC703" i="1"/>
  <c r="AC679" i="1"/>
  <c r="AC673" i="1"/>
  <c r="AC657" i="1"/>
  <c r="AC519" i="1"/>
  <c r="AC481" i="1"/>
  <c r="AC314" i="1"/>
  <c r="AC225" i="1"/>
  <c r="AC206" i="1"/>
  <c r="AC188" i="1"/>
  <c r="AC814" i="1"/>
  <c r="AC706" i="1"/>
  <c r="AC702" i="1"/>
  <c r="AC610" i="1"/>
  <c r="AC564" i="1"/>
  <c r="AC455" i="1"/>
  <c r="AC179" i="1"/>
  <c r="AC100" i="1"/>
  <c r="AC824" i="1"/>
  <c r="AC768" i="1"/>
  <c r="AC685" i="1"/>
  <c r="AC672" i="1"/>
  <c r="AC656" i="1"/>
  <c r="AC649" i="1"/>
  <c r="AC642" i="1"/>
  <c r="AC628" i="1"/>
  <c r="AC609" i="1"/>
  <c r="AC576" i="1"/>
  <c r="AC562" i="1"/>
  <c r="AC497" i="1"/>
  <c r="AC471" i="1"/>
  <c r="AC352" i="1"/>
  <c r="AC822" i="1"/>
  <c r="AC812" i="1"/>
  <c r="AC805" i="1"/>
  <c r="AC791" i="1"/>
  <c r="AC783" i="1"/>
  <c r="AC767" i="1"/>
  <c r="AC753" i="1"/>
  <c r="AC700" i="1"/>
  <c r="AC693" i="1"/>
  <c r="AC684" i="1"/>
  <c r="AC671" i="1"/>
  <c r="AC663" i="1"/>
  <c r="AC655" i="1"/>
  <c r="AC648" i="1"/>
  <c r="AC641" i="1"/>
  <c r="AC634" i="1"/>
  <c r="AC627" i="1"/>
  <c r="AC621" i="1"/>
  <c r="AC615" i="1"/>
  <c r="AC595" i="1"/>
  <c r="AC582" i="1"/>
  <c r="AC575" i="1"/>
  <c r="AC569" i="1"/>
  <c r="AC760" i="1"/>
  <c r="AC588" i="1"/>
  <c r="AC487" i="1"/>
  <c r="AC470" i="1"/>
  <c r="AC453" i="1"/>
  <c r="AC370" i="1"/>
  <c r="AC691" i="1"/>
  <c r="AC633" i="1"/>
  <c r="AC524" i="1"/>
  <c r="AC516" i="1"/>
  <c r="AC495" i="1"/>
  <c r="AC306" i="1"/>
  <c r="AC262" i="1"/>
  <c r="AC158" i="1"/>
  <c r="AC759" i="1"/>
  <c r="AC746" i="1"/>
  <c r="AC708" i="1"/>
  <c r="AC620" i="1"/>
  <c r="AC574" i="1"/>
  <c r="AC830" i="1"/>
  <c r="AC820" i="1"/>
  <c r="AC382" i="1"/>
  <c r="AC343" i="1"/>
  <c r="AC175" i="1"/>
  <c r="AC829" i="1"/>
  <c r="AC819" i="1"/>
  <c r="AC732" i="1"/>
  <c r="AC780" i="1"/>
  <c r="AC467" i="1"/>
  <c r="AC827" i="1"/>
  <c r="AC802" i="1"/>
  <c r="AC779" i="1"/>
  <c r="AC707" i="1"/>
  <c r="AC667" i="1"/>
  <c r="AC659" i="1"/>
  <c r="AC645" i="1"/>
  <c r="AC638" i="1"/>
  <c r="AC612" i="1"/>
  <c r="AC566" i="1"/>
  <c r="AC817" i="1"/>
  <c r="AC543" i="1"/>
  <c r="AC483" i="1"/>
  <c r="AC826" i="1"/>
  <c r="AC816" i="1"/>
  <c r="AC786" i="1"/>
  <c r="AC770" i="1"/>
  <c r="AC710" i="1"/>
  <c r="AC687" i="1"/>
  <c r="AC674" i="1"/>
  <c r="AC666" i="1"/>
  <c r="AC658" i="1"/>
  <c r="AC623" i="1"/>
  <c r="AC718" i="1"/>
  <c r="AC523" i="1"/>
  <c r="AC492" i="1"/>
  <c r="AC226" i="1"/>
  <c r="AC202" i="1"/>
  <c r="AC112" i="1"/>
  <c r="AC682" i="1"/>
  <c r="AC589" i="1"/>
  <c r="AC502" i="1"/>
  <c r="AC479" i="1"/>
  <c r="AC431" i="1"/>
  <c r="AC367" i="1"/>
  <c r="AC191" i="1"/>
  <c r="AC109" i="1"/>
  <c r="AC98" i="1"/>
  <c r="AC660" i="1"/>
  <c r="AC214" i="1"/>
  <c r="AC183" i="1"/>
  <c r="AC491" i="1"/>
  <c r="AC423" i="1"/>
  <c r="AC129" i="1"/>
  <c r="AC119" i="1"/>
  <c r="AC154" i="1"/>
  <c r="AC828" i="1"/>
  <c r="AC809" i="1"/>
  <c r="AC465" i="1"/>
  <c r="AC149" i="1"/>
  <c r="AC108" i="1"/>
  <c r="AC36" i="1"/>
  <c r="AC668" i="1"/>
  <c r="AC631" i="1"/>
  <c r="AC578" i="1"/>
  <c r="AC521" i="1"/>
  <c r="AC305" i="1"/>
  <c r="AC273" i="1"/>
  <c r="AC222" i="1"/>
  <c r="AC138" i="1"/>
  <c r="AC128" i="1"/>
  <c r="AC41" i="1"/>
  <c r="AC147" i="1"/>
  <c r="AC12" i="1"/>
  <c r="AC532" i="1"/>
  <c r="AC476" i="1"/>
  <c r="AC189" i="1"/>
  <c r="AC168" i="1"/>
  <c r="AC156" i="1"/>
  <c r="AC104" i="1"/>
  <c r="AC204" i="1"/>
  <c r="AC586" i="1"/>
  <c r="AC520" i="1"/>
  <c r="AC499" i="1"/>
  <c r="AC463" i="1"/>
  <c r="AC412" i="1"/>
  <c r="AC167" i="1"/>
  <c r="AC116" i="1"/>
  <c r="AC106" i="1"/>
  <c r="AC58" i="1"/>
  <c r="AC11" i="1"/>
  <c r="AC751" i="1"/>
  <c r="AC284" i="1"/>
  <c r="AC172" i="1"/>
  <c r="AC66" i="1"/>
  <c r="AC475" i="1"/>
  <c r="AC437" i="1"/>
  <c r="AC296" i="1"/>
  <c r="AC209" i="1"/>
  <c r="AC424" i="1"/>
  <c r="AC110" i="1"/>
  <c r="AC731" i="1"/>
  <c r="AC565" i="1"/>
  <c r="AC486" i="1"/>
  <c r="AC462" i="1"/>
  <c r="AC187" i="1"/>
  <c r="AC125" i="1"/>
  <c r="AC105" i="1"/>
  <c r="AC88" i="1"/>
  <c r="AC123" i="1"/>
  <c r="AC558" i="1"/>
  <c r="AC605" i="1"/>
  <c r="AC518" i="1"/>
  <c r="AC410" i="1"/>
  <c r="AC261" i="1"/>
  <c r="AC142" i="1"/>
  <c r="AC563" i="1"/>
  <c r="AC540" i="1"/>
  <c r="AC496" i="1"/>
  <c r="AC361" i="1"/>
  <c r="AC517" i="1"/>
  <c r="AC446" i="1"/>
  <c r="AC408" i="1"/>
  <c r="AC398" i="1"/>
  <c r="AC351" i="1"/>
  <c r="AC244" i="1"/>
  <c r="AC217" i="1"/>
  <c r="AC185" i="1"/>
  <c r="AC548" i="1"/>
  <c r="AC227" i="1"/>
  <c r="AC583" i="1"/>
  <c r="AC459" i="1"/>
  <c r="AC334" i="1"/>
  <c r="AC195" i="1"/>
  <c r="AC164" i="1"/>
  <c r="AC205" i="1"/>
  <c r="AC184" i="1"/>
  <c r="AC163" i="1"/>
  <c r="AC697" i="1"/>
  <c r="AC76" i="1"/>
  <c r="AC445" i="1"/>
  <c r="AC425" i="1"/>
  <c r="AC407" i="1"/>
  <c r="AC387" i="1"/>
  <c r="AC243" i="1"/>
  <c r="AC93" i="1"/>
  <c r="AC404" i="1"/>
  <c r="AC21" i="1"/>
  <c r="AC537" i="1"/>
  <c r="AC503" i="1"/>
  <c r="AC493" i="1"/>
  <c r="AC469" i="1"/>
  <c r="AC350" i="1"/>
  <c r="AC173" i="1"/>
  <c r="AC480" i="1"/>
  <c r="AC73" i="1"/>
  <c r="AC82" i="1"/>
  <c r="AC354" i="1"/>
  <c r="AC39" i="1"/>
  <c r="AC201" i="1"/>
  <c r="AC28" i="1"/>
  <c r="AC18" i="1"/>
  <c r="AC102" i="1"/>
  <c r="AC236" i="1"/>
  <c r="AC155" i="1"/>
  <c r="AC251" i="1"/>
  <c r="AC525" i="1"/>
  <c r="AC317" i="1"/>
  <c r="AC803" i="1"/>
  <c r="AC636" i="1"/>
  <c r="AC573" i="1"/>
  <c r="AC326" i="1"/>
  <c r="AC720" i="1"/>
  <c r="AC507" i="1"/>
  <c r="AC420" i="1"/>
  <c r="AC320" i="1"/>
  <c r="AC796" i="1"/>
  <c r="AC654" i="1"/>
  <c r="AC383" i="1"/>
  <c r="AC43" i="1"/>
  <c r="AC511" i="1"/>
  <c r="AC501" i="1"/>
  <c r="AC330" i="1"/>
  <c r="AC749" i="1"/>
  <c r="AC646" i="1"/>
  <c r="AC192" i="1"/>
  <c r="AC683" i="1"/>
  <c r="AC733" i="1"/>
  <c r="AC832" i="1"/>
  <c r="AC643" i="1"/>
  <c r="AC325" i="1"/>
  <c r="AC290" i="1"/>
  <c r="AC337" i="1"/>
  <c r="AC152" i="1"/>
  <c r="AC174" i="1"/>
  <c r="AC288" i="1"/>
  <c r="AC559" i="1"/>
  <c r="AC333" i="1"/>
  <c r="AC815" i="1"/>
  <c r="AC196" i="1"/>
  <c r="AC353" i="1"/>
  <c r="AC743" i="1"/>
  <c r="AC530" i="1"/>
  <c r="AC449" i="1"/>
  <c r="AC336" i="1"/>
  <c r="AC806" i="1"/>
  <c r="AC678" i="1"/>
  <c r="AC514" i="1"/>
  <c r="AC644" i="1"/>
  <c r="AC534" i="1"/>
  <c r="AC339" i="1"/>
  <c r="AC761" i="1"/>
  <c r="AC670" i="1"/>
  <c r="AC250" i="1"/>
  <c r="AC763" i="1"/>
  <c r="AC554" i="1"/>
  <c r="AC762" i="1"/>
  <c r="AC508" i="1"/>
  <c r="AC429" i="1"/>
  <c r="AC694" i="1"/>
  <c r="AC545" i="1"/>
  <c r="AC810" i="1"/>
  <c r="AC258" i="1"/>
  <c r="AC640" i="1"/>
  <c r="AC153" i="1"/>
  <c r="AC438" i="1"/>
  <c r="AC748" i="1"/>
  <c r="AC555" i="1"/>
  <c r="AC375" i="1"/>
  <c r="AC738" i="1"/>
  <c r="AC308" i="1"/>
  <c r="AC833" i="1"/>
  <c r="AC662" i="1"/>
  <c r="AC665" i="1"/>
  <c r="AC139" i="1"/>
  <c r="AC385" i="1"/>
  <c r="AC750" i="1"/>
  <c r="AC778" i="1"/>
  <c r="AC695" i="1"/>
  <c r="AC231" i="1"/>
  <c r="AC535" i="1"/>
  <c r="AC581" i="1"/>
  <c r="AC30" i="1"/>
  <c r="AC254" i="1"/>
  <c r="AC94" i="1"/>
  <c r="AC253" i="1"/>
  <c r="AC272" i="1"/>
  <c r="AC313" i="1"/>
  <c r="AC593" i="1"/>
  <c r="AC401" i="1"/>
  <c r="AC614" i="1"/>
  <c r="AC696" i="1"/>
  <c r="AC712" i="1"/>
  <c r="AC533" i="1"/>
  <c r="AC460" i="1"/>
  <c r="AC137" i="1"/>
  <c r="AC311" i="1"/>
  <c r="AC347" i="1"/>
  <c r="AC737" i="1"/>
  <c r="AC362" i="1"/>
  <c r="AC111" i="1"/>
  <c r="AC81" i="1"/>
  <c r="AC229" i="1"/>
  <c r="AC310" i="1"/>
  <c r="AC143" i="1"/>
  <c r="AC304" i="1"/>
  <c r="AC235" i="1"/>
  <c r="AC323" i="1"/>
  <c r="AC190" i="1"/>
  <c r="AC301" i="1"/>
  <c r="AC571" i="1"/>
  <c r="AC369" i="1"/>
  <c r="AC193" i="1"/>
  <c r="AC260" i="1"/>
  <c r="AC604" i="1"/>
  <c r="AC409" i="1"/>
  <c r="AC754" i="1"/>
  <c r="AC552" i="1"/>
  <c r="AC400" i="1"/>
  <c r="AC590" i="1"/>
  <c r="AC704" i="1"/>
  <c r="AC144" i="1"/>
  <c r="AC357" i="1"/>
  <c r="AC788" i="1"/>
  <c r="AC831" i="1"/>
  <c r="AC504" i="1"/>
  <c r="AC568" i="1"/>
  <c r="AC267" i="1"/>
  <c r="AC358" i="1"/>
  <c r="AC782" i="1"/>
  <c r="AC399" i="1"/>
  <c r="AC140" i="1"/>
  <c r="AC447" i="1"/>
  <c r="AC544" i="1"/>
  <c r="AC374" i="1"/>
  <c r="AC213" i="1"/>
  <c r="AC65" i="1"/>
  <c r="AC165" i="1"/>
  <c r="AC415" i="1"/>
  <c r="AC42" i="1"/>
  <c r="AC275" i="1"/>
  <c r="AC279" i="1"/>
  <c r="AC237" i="1"/>
  <c r="AC349" i="1"/>
  <c r="AC591" i="1"/>
  <c r="AC397" i="1"/>
  <c r="AC16" i="1"/>
  <c r="AC278" i="1"/>
  <c r="AC617" i="1"/>
  <c r="AC419" i="1"/>
  <c r="AC781" i="1"/>
  <c r="AC585" i="1"/>
  <c r="AC541" i="1"/>
  <c r="AC428" i="1"/>
  <c r="AC157" i="1"/>
  <c r="AC180" i="1"/>
  <c r="AC613" i="1"/>
  <c r="AC215" i="1"/>
  <c r="AC705" i="1"/>
  <c r="AC372" i="1"/>
  <c r="AC265" i="1"/>
  <c r="AC159" i="1"/>
  <c r="AC241" i="1"/>
  <c r="AC32" i="1"/>
  <c r="AC200" i="1"/>
  <c r="AC75" i="1"/>
  <c r="AC9" i="1"/>
  <c r="AC130" i="1"/>
  <c r="AC322" i="1"/>
  <c r="AC90" i="1"/>
  <c r="AC263" i="1"/>
  <c r="AC324" i="1"/>
  <c r="AC602" i="1"/>
  <c r="AC417" i="1"/>
  <c r="AC277" i="1"/>
  <c r="AC286" i="1"/>
  <c r="AC639" i="1"/>
  <c r="AC461" i="1"/>
  <c r="AC821" i="1"/>
  <c r="AC664" i="1"/>
  <c r="AC606" i="1"/>
  <c r="AC450" i="1"/>
  <c r="AC221" i="1"/>
  <c r="AC734" i="1"/>
  <c r="AC452" i="1"/>
  <c r="AC422" i="1"/>
  <c r="AC366" i="1"/>
  <c r="AC211" i="1"/>
  <c r="AC38" i="1"/>
  <c r="AC421" i="1"/>
  <c r="AC269" i="1"/>
  <c r="AC67" i="1"/>
  <c r="AC257" i="1"/>
  <c r="AC96" i="1"/>
  <c r="AC60" i="1"/>
  <c r="AC59" i="1"/>
  <c r="AC427" i="1"/>
  <c r="AC120" i="1"/>
  <c r="AC300" i="1"/>
  <c r="AC624" i="1"/>
  <c r="AC625" i="1"/>
  <c r="AC494" i="1"/>
  <c r="AC378" i="1"/>
  <c r="AC294" i="1"/>
  <c r="AC650" i="1"/>
  <c r="AC473" i="1"/>
  <c r="AC242" i="1"/>
  <c r="AC744" i="1"/>
  <c r="AC619" i="1"/>
  <c r="AC509" i="1"/>
  <c r="AC255" i="1"/>
  <c r="AC757" i="1"/>
  <c r="AC489" i="1"/>
  <c r="AC212" i="1"/>
  <c r="AC599" i="1"/>
  <c r="AC441" i="1"/>
  <c r="AC773" i="1"/>
  <c r="AC376" i="1"/>
  <c r="AC466" i="1"/>
  <c r="AC804" i="1"/>
  <c r="AC701" i="1"/>
  <c r="AC755" i="1"/>
  <c r="AC661" i="1"/>
  <c r="AC302" i="1"/>
  <c r="AC485" i="1"/>
  <c r="AC794" i="1"/>
  <c r="AC629" i="1"/>
  <c r="AC531" i="1"/>
  <c r="AC281" i="1"/>
  <c r="AC807" i="1"/>
  <c r="AC510" i="1"/>
  <c r="AC118" i="1"/>
  <c r="AC223" i="1"/>
  <c r="AC454" i="1"/>
  <c r="AC166" i="1"/>
  <c r="AC787" i="1"/>
  <c r="AC386" i="1"/>
  <c r="AC688" i="1"/>
  <c r="AC150" i="1"/>
  <c r="AC709" i="1"/>
  <c r="AC785" i="1"/>
  <c r="AC132" i="1"/>
  <c r="AC318" i="1"/>
  <c r="AC114" i="1"/>
  <c r="AC316" i="1"/>
  <c r="AC653" i="1"/>
  <c r="AC542" i="1"/>
  <c r="AC457" i="1"/>
  <c r="AC567" i="1"/>
  <c r="AC329" i="1"/>
  <c r="AC632" i="1"/>
  <c r="AC512" i="1"/>
  <c r="AC141" i="1"/>
  <c r="AC771" i="1"/>
  <c r="AC203" i="1"/>
  <c r="AC239" i="1"/>
  <c r="AC346" i="1"/>
  <c r="AC248" i="1"/>
  <c r="AC522" i="1"/>
  <c r="AC811" i="1"/>
  <c r="AC436" i="1"/>
  <c r="AC813" i="1"/>
  <c r="AC772" i="1"/>
  <c r="AC299" i="1"/>
  <c r="AC468" i="1"/>
  <c r="AC74" i="1"/>
  <c r="AC17" i="1"/>
  <c r="AC83" i="1"/>
  <c r="AC295" i="1"/>
  <c r="AC34" i="1"/>
  <c r="AC69" i="1"/>
  <c r="AC23" i="1"/>
  <c r="AC360" i="1"/>
  <c r="AC249" i="1"/>
  <c r="AC335" i="1"/>
  <c r="AC526" i="1"/>
  <c r="AC388" i="1"/>
  <c r="AC675" i="1"/>
  <c r="AC622" i="1"/>
  <c r="AC686" i="1"/>
  <c r="AC233" i="1"/>
  <c r="AC395" i="1"/>
  <c r="AC792" i="1"/>
  <c r="AC587" i="1"/>
  <c r="AC681" i="1"/>
  <c r="AC171" i="1"/>
  <c r="AC669" i="1"/>
  <c r="AC490" i="1"/>
  <c r="AC356" i="1"/>
  <c r="AC546" i="1"/>
  <c r="AC444" i="1"/>
  <c r="AC719" i="1"/>
  <c r="AC403" i="1"/>
  <c r="AC10" i="1"/>
  <c r="AC127" i="1"/>
  <c r="AC186" i="1"/>
  <c r="AC547" i="1"/>
  <c r="AC340" i="1"/>
  <c r="AC498" i="1"/>
  <c r="AC600" i="1"/>
  <c r="AC160" i="1"/>
  <c r="AC95" i="1"/>
  <c r="AC182" i="1"/>
  <c r="AC309" i="1"/>
  <c r="AC134" i="1"/>
  <c r="AC169" i="1"/>
  <c r="AC33" i="1"/>
  <c r="AC210" i="1"/>
  <c r="AC276" i="1"/>
  <c r="AC348" i="1"/>
  <c r="AC698" i="1"/>
  <c r="AC538" i="1"/>
  <c r="AC505" i="1"/>
  <c r="AC506" i="1"/>
  <c r="AC321" i="1"/>
  <c r="AC800" i="1"/>
  <c r="AC598" i="1"/>
  <c r="AC394" i="1"/>
  <c r="AC513" i="1"/>
  <c r="AC161" i="1"/>
  <c r="AC618" i="1"/>
  <c r="AC774" i="1"/>
  <c r="AC78" i="1"/>
  <c r="AC549" i="1"/>
  <c r="AC230" i="1"/>
  <c r="AC145" i="1"/>
  <c r="AC198" i="1"/>
  <c r="AC342" i="1"/>
  <c r="AC218" i="1"/>
  <c r="AC247" i="1"/>
  <c r="AC24" i="1"/>
  <c r="AC148" i="1"/>
  <c r="AC381" i="1"/>
  <c r="AC371" i="1"/>
  <c r="AC194" i="1"/>
  <c r="AC740" i="1"/>
  <c r="AC560" i="1"/>
  <c r="AC539" i="1"/>
  <c r="AC344" i="1"/>
  <c r="AC766" i="1"/>
  <c r="AC529" i="1"/>
  <c r="AC271" i="1"/>
  <c r="AC432" i="1"/>
  <c r="AC677" i="1"/>
  <c r="AC553" i="1"/>
  <c r="AC775" i="1"/>
  <c r="AC338" i="1"/>
  <c r="AC456" i="1"/>
  <c r="AC556" i="1"/>
  <c r="AC430" i="1"/>
  <c r="AC178" i="1"/>
  <c r="AC402" i="1"/>
  <c r="AC715" i="1"/>
  <c r="AC216" i="1"/>
  <c r="AC280" i="1"/>
  <c r="AC500" i="1"/>
  <c r="AC101" i="1"/>
  <c r="AC240" i="1"/>
  <c r="AC181" i="1"/>
  <c r="AC232" i="1"/>
  <c r="AC435" i="1"/>
  <c r="AC234" i="1"/>
  <c r="AC285" i="1"/>
  <c r="AC45" i="1"/>
  <c r="AC44" i="1"/>
  <c r="AC393" i="1"/>
  <c r="AC315" i="1"/>
  <c r="AC268" i="1"/>
  <c r="AC752" i="1"/>
  <c r="AC572" i="1"/>
  <c r="AC592" i="1"/>
  <c r="AC389" i="1"/>
  <c r="AC793" i="1"/>
  <c r="AC551" i="1"/>
  <c r="AC287" i="1"/>
  <c r="AC115" i="1"/>
  <c r="AC745" i="1"/>
  <c r="AC577" i="1"/>
  <c r="AC355" i="1"/>
  <c r="AC274" i="1"/>
  <c r="AC135" i="1"/>
  <c r="AC758" i="1"/>
  <c r="AC747" i="1"/>
  <c r="AC133" i="1"/>
  <c r="AC647" i="1"/>
  <c r="AC252" i="1"/>
  <c r="AC270" i="1"/>
  <c r="AC256" i="1"/>
  <c r="AC177" i="1"/>
  <c r="AC246" i="1"/>
  <c r="AC298" i="1"/>
  <c r="AC47" i="1"/>
  <c r="AC86" i="1"/>
  <c r="AC689" i="1"/>
  <c r="AC266" i="1"/>
  <c r="AC292" i="1"/>
  <c r="AC764" i="1"/>
  <c r="AC626" i="1"/>
  <c r="AC603" i="1"/>
  <c r="AC418" i="1"/>
  <c r="AC570" i="1"/>
  <c r="AC584" i="1"/>
  <c r="AC327" i="1"/>
  <c r="AC136" i="1"/>
  <c r="AC795" i="1"/>
  <c r="AC596" i="1"/>
  <c r="AC363" i="1"/>
  <c r="AC107" i="1"/>
  <c r="AC611" i="1"/>
  <c r="AC364" i="1"/>
  <c r="AC365" i="1"/>
  <c r="AC799" i="1"/>
  <c r="AC739" i="1"/>
  <c r="AC131" i="1"/>
  <c r="AC777" i="1"/>
  <c r="AC283" i="1"/>
  <c r="AC303" i="1"/>
  <c r="AC282" i="1"/>
  <c r="AC319" i="1"/>
  <c r="AC40" i="1"/>
  <c r="AC259" i="1"/>
  <c r="AC331" i="1"/>
  <c r="AC151" i="1"/>
  <c r="AC35" i="1"/>
  <c r="AC14" i="1"/>
  <c r="AC27" i="1"/>
  <c r="AC359" i="1"/>
  <c r="AC776" i="1"/>
  <c r="AC699" i="1"/>
  <c r="AC616" i="1"/>
  <c r="AC426" i="1"/>
  <c r="AC176" i="1"/>
  <c r="AC594" i="1"/>
  <c r="AC390" i="1"/>
  <c r="AC219" i="1"/>
  <c r="AC332" i="1"/>
  <c r="AC607" i="1"/>
  <c r="AC392" i="1"/>
  <c r="AC117" i="1"/>
  <c r="AC735" i="1"/>
  <c r="AC413" i="1"/>
  <c r="AC384" i="1"/>
  <c r="AC789" i="1"/>
  <c r="AC579" i="1"/>
  <c r="AC442" i="1"/>
  <c r="AC113" i="1"/>
  <c r="AC536" i="1"/>
  <c r="AC561" i="1"/>
  <c r="AC170" i="1"/>
  <c r="AC207" i="1"/>
  <c r="AC630" i="1"/>
  <c r="AC79" i="1"/>
  <c r="AC528" i="1"/>
  <c r="AC391" i="1"/>
  <c r="AC808" i="1"/>
  <c r="AC515" i="1"/>
  <c r="AC291" i="1"/>
  <c r="AC293" i="1"/>
  <c r="AC341" i="1"/>
  <c r="AC31" i="1"/>
  <c r="AC297" i="1"/>
  <c r="AC345" i="1"/>
  <c r="AC62" i="1"/>
  <c r="AC87" i="1"/>
  <c r="AC72" i="1"/>
  <c r="AC377" i="1"/>
  <c r="AC790" i="1"/>
  <c r="AC714" i="1"/>
  <c r="AC742" i="1"/>
  <c r="AC451" i="1"/>
  <c r="AC29" i="1"/>
  <c r="AC307" i="1"/>
  <c r="AC434" i="1"/>
  <c r="AC77" i="1"/>
  <c r="AC124" i="1"/>
  <c r="AC368" i="1"/>
  <c r="AC25" i="1"/>
  <c r="AC89" i="1"/>
  <c r="AC37" i="1"/>
  <c r="AC80" i="1"/>
  <c r="AC396" i="1"/>
  <c r="AC601" i="1"/>
  <c r="AC741" i="1"/>
  <c r="AC818" i="1"/>
  <c r="AC472" i="1"/>
  <c r="AC197" i="1"/>
  <c r="AC651" i="1"/>
  <c r="AC448" i="1"/>
  <c r="AC312" i="1"/>
  <c r="AC220" i="1"/>
  <c r="AC690" i="1"/>
  <c r="AC488" i="1"/>
  <c r="AC264" i="1"/>
  <c r="AC784" i="1"/>
  <c r="AC439" i="1"/>
  <c r="AC414" i="1"/>
  <c r="AC557" i="1"/>
  <c r="AC482" i="1"/>
  <c r="AC458" i="1"/>
  <c r="AC416" i="1"/>
  <c r="AC711" i="1"/>
  <c r="AC769" i="1"/>
  <c r="AC478" i="1"/>
  <c r="AC20" i="1"/>
  <c r="AC328" i="1"/>
  <c r="AC550" i="1"/>
  <c r="AC97" i="1"/>
  <c r="AC373" i="1"/>
  <c r="AC379" i="1"/>
  <c r="AC70" i="1"/>
  <c r="AC103" i="1"/>
  <c r="AC71" i="1"/>
  <c r="AC91" i="1"/>
  <c r="AC433" i="1"/>
  <c r="AC122" i="1"/>
  <c r="AC765" i="1"/>
  <c r="AC61" i="1"/>
  <c r="AC484" i="1"/>
  <c r="AC245" i="1"/>
  <c r="AC676" i="1"/>
  <c r="AC474" i="1"/>
  <c r="AC380" i="1"/>
  <c r="AC238" i="1"/>
  <c r="AC756" i="1"/>
  <c r="AC597" i="1"/>
  <c r="AC289" i="1"/>
  <c r="AC797" i="1"/>
  <c r="AC477" i="1"/>
  <c r="AC440" i="1"/>
  <c r="AC224" i="1"/>
  <c r="AC713" i="1"/>
  <c r="AC580" i="1"/>
  <c r="AC92" i="1"/>
  <c r="AC635" i="1"/>
  <c r="AC443" i="1"/>
  <c r="AC208" i="1"/>
  <c r="AC608" i="1"/>
  <c r="AC798" i="1"/>
  <c r="AC84" i="1"/>
  <c r="AC13" i="1"/>
  <c r="AC15" i="1"/>
  <c r="AC85" i="1"/>
  <c r="AC26" i="1"/>
  <c r="AC68" i="1"/>
  <c r="AC121" i="1"/>
  <c r="AC64" i="1"/>
  <c r="AC22" i="1"/>
  <c r="AC19" i="1"/>
  <c r="AC63" i="1"/>
</calcChain>
</file>

<file path=xl/sharedStrings.xml><?xml version="1.0" encoding="utf-8"?>
<sst xmlns="http://schemas.openxmlformats.org/spreadsheetml/2006/main" count="4694" uniqueCount="1606">
  <si>
    <t>COMANDO METROPOLITANO DE POLICIA NEIVA.</t>
  </si>
  <si>
    <t>PRESUPUESTO OFICIAL DE OBRA</t>
  </si>
  <si>
    <t>DIRECCION DE INFRAESTRUCTURA POLICIA NACIONAL</t>
  </si>
  <si>
    <t>OBJETO DEL CONTRATO</t>
  </si>
  <si>
    <t>CONSTRUCCIÓN Y DOTACIÓN DE LA FASE II DEL COMANDO DE POLICÍA METROPOLITANA DE NEIVA Y DEPARTAMENTO DE POLICÍA HUILA, INCLUYE LOS BLOQUES DE ALOJAMIENTOS, ARMERILLO, TANQUE DE RCI, SUBESTACIÓN ELÉCTRICA Y VÍAS, DE ACUERDO A ESPECIFICACIONES TÉCNICAS Y A PRECIOS UNITARIOS FIJOS SIN FORMULA DE REAJUSTE.</t>
  </si>
  <si>
    <t>ITEM</t>
  </si>
  <si>
    <t>DESCRIPCION</t>
  </si>
  <si>
    <t>UN</t>
  </si>
  <si>
    <t>CANTIDAD FASE 2A - ADM MENEV</t>
  </si>
  <si>
    <t>CANTIDAD FASE 2B</t>
  </si>
  <si>
    <t>CANTIDAD FASE 3A</t>
  </si>
  <si>
    <t>CANTIDADES FASE 3B</t>
  </si>
  <si>
    <t xml:space="preserve">CANTIDAD TOTAL 
</t>
  </si>
  <si>
    <t>VR. UNIT</t>
  </si>
  <si>
    <t>VR. TOTAL</t>
  </si>
  <si>
    <t>ARMERILLO</t>
  </si>
  <si>
    <t>GARITAS</t>
  </si>
  <si>
    <t>SUBESTACIÓN 03</t>
  </si>
  <si>
    <t>SUBESTACIÓN 04</t>
  </si>
  <si>
    <t>AP</t>
  </si>
  <si>
    <t>CAN. ACOM ELECTRICA</t>
  </si>
  <si>
    <t>VIAS</t>
  </si>
  <si>
    <t>ACOM H-RCI</t>
  </si>
  <si>
    <t>ACOM VYD</t>
  </si>
  <si>
    <t>ALJ SUB</t>
  </si>
  <si>
    <t>ALJ OF</t>
  </si>
  <si>
    <t>ALJ PAT</t>
  </si>
  <si>
    <t>TANQUE 3</t>
  </si>
  <si>
    <t>VIA 2</t>
  </si>
  <si>
    <t>PRELIMINARES</t>
  </si>
  <si>
    <t>Localización y replanteo</t>
  </si>
  <si>
    <t>M2</t>
  </si>
  <si>
    <t>Descapote zona verde existente incluye cargue, transporte y disposición final según normativa de medio ambiental existente en la zona.</t>
  </si>
  <si>
    <t>Rocería de material vegetal existente, incluye cargue, transporte y disposición final según normativa de medio ambiental existente en la zona.</t>
  </si>
  <si>
    <t>RELLENOS Y EXCAVACIONES</t>
  </si>
  <si>
    <t>Excavación mecánica según planos. Incluye cargue, transporte y disposición final de sobrantes a sitio autorizado  por el ente  ambiental encargado.</t>
  </si>
  <si>
    <t>M3</t>
  </si>
  <si>
    <t>Relleno en Recebo comun Compactado</t>
  </si>
  <si>
    <t>Excavación mecanica  para cuneta en Armerillo</t>
  </si>
  <si>
    <t>2.4</t>
  </si>
  <si>
    <t>Excavación mecanica  para tanque de 470m3</t>
  </si>
  <si>
    <t>2.8</t>
  </si>
  <si>
    <t>Excavación mecanica  para muro cerramiento armerillo tipo 1</t>
  </si>
  <si>
    <t>2.9</t>
  </si>
  <si>
    <t>Excavación mecanica  para muro cerramiento armerillo tipo 2</t>
  </si>
  <si>
    <t>2. 10</t>
  </si>
  <si>
    <t>Relleno en Recebo comun Compactado para tanque de 470m3</t>
  </si>
  <si>
    <t>2.14</t>
  </si>
  <si>
    <t>Base granular norma INVIAS para pavimento rigido. Incluye suministro,extendida, nivelación, humedecimiento y compactacion con vibrocompactador</t>
  </si>
  <si>
    <t>ESTRUCTURAS EN CONCRETOS</t>
  </si>
  <si>
    <t>Acero  de refuerzo fy=60000 PSI incluye amarres de alambre</t>
  </si>
  <si>
    <t>KG</t>
  </si>
  <si>
    <t>Concreto para Zapatas y Vigas de Cimentación f'c=5000PSI</t>
  </si>
  <si>
    <t>Acero para Columnas fy=60000 PSI</t>
  </si>
  <si>
    <t>Concreto para Columnas f'c=5000PSI</t>
  </si>
  <si>
    <t>Malla electrosoldada estándar</t>
  </si>
  <si>
    <t>Losa de contrapiso en concreto</t>
  </si>
  <si>
    <t>Acero para placa en concreto de segundo piso. Incluye vigas, viguetas fy=60000 PSI</t>
  </si>
  <si>
    <t>Concreto para vigas aereas y losa de entrepiso  f'c=5000PSI</t>
  </si>
  <si>
    <t>Acero para placa en concreto de tercer piso. Incluye vigas, viguetas  fy=60000 PSI</t>
  </si>
  <si>
    <t>3. 10</t>
  </si>
  <si>
    <t>Concreto para vigas aereas y losa de entrepiso tercer piso f'c=5000PSI</t>
  </si>
  <si>
    <t>Acero para placa en concreto de cuarto piso. Incluye vigas, viguetas  fy=60000 PSI</t>
  </si>
  <si>
    <t>Concreto para vigas aereas y losa de entrepiso cuarto piso f'c=5000PSI</t>
  </si>
  <si>
    <t>Acero para placa en concreto de Cubierta. Incluye vigas, viguetas fy=60000 PSI</t>
  </si>
  <si>
    <t>Concreto para vigas aereas y losa de Cubierta f'c=5000PSI</t>
  </si>
  <si>
    <t>Escalera metálica de dos tramos con descanso h=3.5m (incluye accesorios y todo lo necesario para su correcta instalación y funcionamiento)</t>
  </si>
  <si>
    <t>Acero liso estructural fy=60000 PSI</t>
  </si>
  <si>
    <t>3. 20</t>
  </si>
  <si>
    <t>Placa en concreto f'c=5000PSI para cubierta</t>
  </si>
  <si>
    <t>Muro perimetral y/o pantalla en concreto f'c=3000 PSI. Incluye suministro, formaleteo, curado, relleno y tuberia según necesidad y detalle de diseño.</t>
  </si>
  <si>
    <t>Muro perimetral de concreto en zona de Rampa  f'c=3000PSI para Armerillo.Incluye relleno y tuberia</t>
  </si>
  <si>
    <t>ML</t>
  </si>
  <si>
    <t>3.28</t>
  </si>
  <si>
    <t>Sardinel H=0.40m, e=0.15m CONCRETO 3000 PSI (Fundido en Sitio, Concreto Hecho en Obra. Inc. Sumin, Formalet. y Const.)</t>
  </si>
  <si>
    <t>3.29</t>
  </si>
  <si>
    <t>Losa de concreto MR43 para pavimento rigido. (Suministro, Formaleteado, Colocación, Acabado, Incluye Acero, Curado y sellado de  Juntas con cordon de polietilenoy material sellante)</t>
  </si>
  <si>
    <t>3.30</t>
  </si>
  <si>
    <t>Concreto limpieza 2000Psi H=0,05</t>
  </si>
  <si>
    <t>3.31</t>
  </si>
  <si>
    <t>Suministro e instalación columneta 20 *15</t>
  </si>
  <si>
    <t>3.32</t>
  </si>
  <si>
    <t>Suministro e instalación columneta 12*15</t>
  </si>
  <si>
    <t>3.33</t>
  </si>
  <si>
    <t>Suministro e instalación grafil de 4mm</t>
  </si>
  <si>
    <t>3.34</t>
  </si>
  <si>
    <t>Suministro e Instalación de polietileno para losa de contrapiso</t>
  </si>
  <si>
    <t>3.35</t>
  </si>
  <si>
    <t>Concreto f'c=3500PSI con grava común (incluye suministro, formaleteo y curado)</t>
  </si>
  <si>
    <t>3.36</t>
  </si>
  <si>
    <t>Impermeabilización con membrana de PVC para tanque.</t>
  </si>
  <si>
    <t>3.37</t>
  </si>
  <si>
    <t>Suministro e instalación pasos en polipropileno para escalera de gato.</t>
  </si>
  <si>
    <t>3.38</t>
  </si>
  <si>
    <r>
      <t xml:space="preserve">Concreto </t>
    </r>
    <r>
      <rPr>
        <b/>
        <sz val="9"/>
        <color rgb="FFFF0000"/>
        <rFont val="Arial"/>
        <family val="2"/>
      </rPr>
      <t>f'c=3500PSI para rampas y escaleras.</t>
    </r>
  </si>
  <si>
    <t>3.39</t>
  </si>
  <si>
    <t>Suministro e instalación en altura de anclaje epoxico de 1/2"</t>
  </si>
  <si>
    <t>3.40</t>
  </si>
  <si>
    <t>Suministro e instalación en altura de anclaje epoxico de 3/8"</t>
  </si>
  <si>
    <t>3.41</t>
  </si>
  <si>
    <t>Suministro e instalación de anclaje certificado para cubierta incluye  epoxico bicomponente a + b - de res industrial - tipo hilti o similar - gancho certificado y pruebas.</t>
  </si>
  <si>
    <t>3.42</t>
  </si>
  <si>
    <t>Concreto f'c=4000PSI impermeabilizado para construcción de tanque. (incluye suministro, formaleteo y curado)</t>
  </si>
  <si>
    <t>3.43</t>
  </si>
  <si>
    <t>Suministro e instalación de sello con cinta PVC para juntas de tanque.</t>
  </si>
  <si>
    <t>3.44</t>
  </si>
  <si>
    <t>Suministro e instalación de metal deck calibre 22 para cubiertas.</t>
  </si>
  <si>
    <t>MAMPOSTERIA</t>
  </si>
  <si>
    <t>4.1</t>
  </si>
  <si>
    <t>Suministro e instalación de Mampostería en ladrillo tolete  Muros 25 cm.</t>
  </si>
  <si>
    <t>MAMPOSTERIA EN BLOQUE</t>
  </si>
  <si>
    <t>4.2</t>
  </si>
  <si>
    <t>Suministro e instalación de Mampostería en ladrillo tolete  Muros 20 cm.</t>
  </si>
  <si>
    <t>4.3</t>
  </si>
  <si>
    <t>Suministro e instalación de Mampostería en ladrillo tolete  Muros 12 cm.</t>
  </si>
  <si>
    <t>4.10</t>
  </si>
  <si>
    <t>Suministro e instalación de Mampostería en ladrillo tolete  Muros 30 cm.</t>
  </si>
  <si>
    <t>4.11</t>
  </si>
  <si>
    <r>
      <rPr>
        <b/>
        <sz val="10"/>
        <rFont val="Arial"/>
        <family val="2"/>
      </rPr>
      <t>Suministro e instalacion de Mampostería en ladrillo tolete
Muros 40 cm.</t>
    </r>
  </si>
  <si>
    <t>4.16</t>
  </si>
  <si>
    <t>Suministro e instalación de Bordillo ventanas  h. hasta 0.15 mts, en concreto 2500 psi 25 cm</t>
  </si>
  <si>
    <t>4.17</t>
  </si>
  <si>
    <t>Suministro e instalación de Bordillo ventanas  h. hasta 0.15 mts, en concreto 2500 psi, muro de 30 cm</t>
  </si>
  <si>
    <t>4.19</t>
  </si>
  <si>
    <t>Suministro e instalación de Bordillo ventana  h. hasta 0.15 mts, en concreto 2500 psi, muro de  20 cm</t>
  </si>
  <si>
    <t>4.20</t>
  </si>
  <si>
    <t>Suministro e instalación de poyo ducha  h. hasta 0.10 mts, en concreto 2500 psi, esp. 10 cm</t>
  </si>
  <si>
    <t>4.21</t>
  </si>
  <si>
    <t>Suministro e instalación de bordillo Ventana  h. hasta 0.10 mts, en concreto 2500 psi, muro de  15 cm</t>
  </si>
  <si>
    <t>4.22</t>
  </si>
  <si>
    <t>Suministro e instalación de Bordillo cubierta  h. hasta 0.20 mts, en concreto 2500 psi,muro de  12 cm</t>
  </si>
  <si>
    <t>4.23</t>
  </si>
  <si>
    <t>Suministro e instalación de bordillo cubierta  h. hasta 0.20 mts, en concreto 2500 psi, muro de 20 cm</t>
  </si>
  <si>
    <t>4.24</t>
  </si>
  <si>
    <t>Suministro e instalación de bordillo ventana  h. hasta 0.10 mts, en concreto 2500 psi, muro de  30 cm</t>
  </si>
  <si>
    <t>4.28</t>
  </si>
  <si>
    <t>Suministro e instalación de Poyos muebles  h. hasta 0.10 mts, en concreto 2500 psi,fondo 60 cm</t>
  </si>
  <si>
    <t>4.29</t>
  </si>
  <si>
    <t>Suministro e instalación de Poyos  muebles h. hasta 0.10 mts, en concreto 2500 psi, fondo  70 cm</t>
  </si>
  <si>
    <t>4.30</t>
  </si>
  <si>
    <t>Suministro e instalación de cañuela en concreto 2500 psi</t>
  </si>
  <si>
    <t>4.31</t>
  </si>
  <si>
    <t xml:space="preserve">Suministro e instalación de bordillo en concreto 2500 psi </t>
  </si>
  <si>
    <t>4.32</t>
  </si>
  <si>
    <t>Suministro e instalación de parapetos en concreto 2500 psi, altura y  espesor de acuerdo al muro de cada edificio</t>
  </si>
  <si>
    <t>4.34</t>
  </si>
  <si>
    <t>4.35</t>
  </si>
  <si>
    <t>4.37</t>
  </si>
  <si>
    <t>Suministro e instalación de dinteles h= 10 cm, en concreto 2500 psi  20 cm</t>
  </si>
  <si>
    <t>4.38</t>
  </si>
  <si>
    <t>Suministro e instalación de dinteles h= 10 cm, en concreto 2500 psi  25 cm</t>
  </si>
  <si>
    <t>4.39</t>
  </si>
  <si>
    <t>Suministro e instalación de dinteles h= 10 cm, en concreto 2500 psi  30 cm</t>
  </si>
  <si>
    <t>4.40</t>
  </si>
  <si>
    <t>Suministro e instalación de dinteles h= 10 cm, en concreto 2500 psi  40 cm</t>
  </si>
  <si>
    <t>4.41</t>
  </si>
  <si>
    <t>Suministro e instalación de Mampostería en bloque Muros 12 cm.</t>
  </si>
  <si>
    <t>4.42</t>
  </si>
  <si>
    <t>Suministro e instalación de Mampostería en bloque Muros 20 cm.</t>
  </si>
  <si>
    <t>4.43</t>
  </si>
  <si>
    <t>Suministro e instalación de Mampostería en bloque Muros 25 cm.</t>
  </si>
  <si>
    <t>4.44</t>
  </si>
  <si>
    <t>Suministro e instalación de Mampostería en bloque Muros 30 cm.</t>
  </si>
  <si>
    <t>4.45</t>
  </si>
  <si>
    <t>Suministro e instalación de Mampostería en bloque Muros 40 cm.</t>
  </si>
  <si>
    <t>PAÑETES, AFINADOS E IMPERMEABILIZACIONES</t>
  </si>
  <si>
    <t>5.0</t>
  </si>
  <si>
    <t>Suministro e instalacion de Pañete impermeabilizado liso interiores 1:3 incluye filos y dilataciones. Espesor de 2 cm</t>
  </si>
  <si>
    <t>5.1</t>
  </si>
  <si>
    <t>Suministro e instalación de Pañete impermeabilizado fachadas 1:3 incluye filos y dilataciones. Espesor de 2 cm, bordes de vanos</t>
  </si>
  <si>
    <t>5.2</t>
  </si>
  <si>
    <t>Suministro e instalación de Pañete   liso muros interiores 1:3. Espesor de 2cm</t>
  </si>
  <si>
    <t>5.3</t>
  </si>
  <si>
    <t>Suministro e instalación de Pañete  impermeabilizado liso fachadas 1:3  incluye filos y dilataciones.  Espesor de 2 cm</t>
  </si>
  <si>
    <t>5.4</t>
  </si>
  <si>
    <t>Suministro e instalación de Pañete liso muros interiores 1:3 incluye filos y dilataciones e= 2cm, bordes de vanos</t>
  </si>
  <si>
    <t>5.10</t>
  </si>
  <si>
    <t>Suministro e instalación de afinado liso para pisos, escalera y cubierta e max. 5cm</t>
  </si>
  <si>
    <t>5.11</t>
  </si>
  <si>
    <t>Suministro e instalación de  impermeabilización de superficies en cubierta de tráfico moderado mediante membrana líquida de poliuretano bicomponente, incluye imprimante, riego de arena de cuarzo, acabado de protección, bordes sellados, traslapos de 5cm mínimo.</t>
  </si>
  <si>
    <t>5.13</t>
  </si>
  <si>
    <t>Suministro e instalación de aislamiento termico para muros y cubierta (poliestireno expandido e: 2")</t>
  </si>
  <si>
    <t>5.15</t>
  </si>
  <si>
    <t>Suministro e instalacion de pañete en granito proyectado</t>
  </si>
  <si>
    <t>INSTALACIONES HIDROSANITARIAS</t>
  </si>
  <si>
    <t>6.1.</t>
  </si>
  <si>
    <t>RED DE SUMINISTRO</t>
  </si>
  <si>
    <t>6.1.2</t>
  </si>
  <si>
    <t>SUMINISTRO  E  INSTALACION  TUBERIA  Y  ACCESORIOS  PVC-P  3"  RDE-13.5 TIPO 1, GRADO 1. (INCLUYE ACCESORIOS, ADITAMENTOS)</t>
  </si>
  <si>
    <t>6.1.3</t>
  </si>
  <si>
    <t>SUMINISTRO E INSTALACION TUBERIA Y ACCESORIOS PVC-P RDE-21  2-1/2" (INCLUYE ACCESORIOS, SOPORTES Y ADITAMENTOS)</t>
  </si>
  <si>
    <t>6.1.4</t>
  </si>
  <si>
    <t>SUMINISTRO E INSTALACION TUBERIA Y ACCESORIOS PVC-P RDE-21  2" (INCLUYE ACCESORIOS, SOPORTES Y ADITAMENTOS)</t>
  </si>
  <si>
    <t>6.1.5</t>
  </si>
  <si>
    <t>SUMINISTRO E INSTALACION TUBERIA Y ACCESORIOS  PVC-P RDE-21  1-1/2" (INCLUYE ACCESORIOS, SOPORTES Y ADITAMENTOS)</t>
  </si>
  <si>
    <t>6.1.6</t>
  </si>
  <si>
    <t>SUMINISTRO E INSTALACION TUBERIA Y ACCESORIOS  PVC-P RDE-21  1-1/4" (INCLUYE ACCESORIOS, SOPORTES Y ADITAMENTOS)</t>
  </si>
  <si>
    <t>6.1.7</t>
  </si>
  <si>
    <t>SUMINISTRO E INSTALACION TUBERIA Y ACCESORIOS  PVC-P RDE-21  1" (INCLUYE ACCESORIOS, SOPORTES Y ADITAMENTOS)</t>
  </si>
  <si>
    <t>6.1.8</t>
  </si>
  <si>
    <t>SUMINISTRO E INSTALACION TUBERIA Y ACCESORIOS  PVC-P RDE-13.5  3/4" (INCLUYE ACCESORIOS, SOPORTES Y ADITAMENTOS)</t>
  </si>
  <si>
    <t>6.1.9</t>
  </si>
  <si>
    <t>SUMINISTRO E INSTALACION TUBERIA Y ACCESORIOS  PVC-P RDE-9 1/2" (INCLUYE ACCESORIOS, SOPORTES Y ADITAMENTOS)</t>
  </si>
  <si>
    <t>6.1.10</t>
  </si>
  <si>
    <t>SUMINISTRO E INSTALACION PUNTO HIDRAULICO PVC-P DUCHA 1/2"</t>
  </si>
  <si>
    <t>6.1.11</t>
  </si>
  <si>
    <t>SUMINISTRO E INSTALACION PUNTO HIDRAULICO PVC-P ORINAL / DUCHA / LAVAMANOS 3/4"</t>
  </si>
  <si>
    <t>6.1.12</t>
  </si>
  <si>
    <t>SUMINISTRO E INSTALACION PUNTO HIDRAULICO PVC-P LAVAMANOS / LAVAPLATOS / POCETA / ASEO  1/2"</t>
  </si>
  <si>
    <t>6.1.13</t>
  </si>
  <si>
    <t>SUMINISTRO E INSTALACION PUNTO HIDRAULICO PVC-P SANITARIO DE TANQUE 1/2"</t>
  </si>
  <si>
    <t>6.1.14</t>
  </si>
  <si>
    <t>SUMINISTRO E INSTALACION PUNTO HIDRAULICO PVC-P SANITARIO FLUXOMETRO 1-1/4"</t>
  </si>
  <si>
    <t>6.1.16</t>
  </si>
  <si>
    <t>SUMINISTRO E INSTALACIÓN REGISTRO PESADO CORTINA TIPO RED WHITE  ROSCAR 1-1/2"</t>
  </si>
  <si>
    <t>6.1.17</t>
  </si>
  <si>
    <t>SUMINISTRO E INSTALACIÓN REGISTRO PESADO CORTINA TIPO RED WHITE  ROSCAR 1-1/4"</t>
  </si>
  <si>
    <t>6.1.18</t>
  </si>
  <si>
    <t>SUMINISTRO E INSTALACIÓN REGISTRO PESADO CORTINA TIPO RED WHITE ROSCAR 1"</t>
  </si>
  <si>
    <t>6.1.19</t>
  </si>
  <si>
    <t>SUMINISTRO E INSTALACIÓN REGISTRO PESADO CORTINA TIPO RED WHITE  ROSCAR 3/4"</t>
  </si>
  <si>
    <t>6.1.20</t>
  </si>
  <si>
    <t>SUMINISTRO E INSTALACIÓN REGISTRO PESADO CORTINA TIPO RED WHITE  ROSCAR 1/2"</t>
  </si>
  <si>
    <t>6.1.21</t>
  </si>
  <si>
    <t>SUMINISTRO E INSTALACIÓN VALVULA DE PURGA 3/4"</t>
  </si>
  <si>
    <t>6.1.22</t>
  </si>
  <si>
    <t>SUMINISTRO  E  INSTALACION  TUBERIA  Y  ACCESORIOS  PVC-P  4"  RDE-21 TIPO 1, GRADO 1. (INCLUYE ACCESORIOS, ADITAMENTOS)</t>
  </si>
  <si>
    <t>6.1.23</t>
  </si>
  <si>
    <t xml:space="preserve"> SUMINISTRO E INSTALACIÓN VALVULA DE PURGA 1" </t>
  </si>
  <si>
    <t>6.1.24</t>
  </si>
  <si>
    <t xml:space="preserve"> SUMINISTRO E INSTALACIÓN VALVULA DE PURGA 1/2" </t>
  </si>
  <si>
    <t>6.1.25</t>
  </si>
  <si>
    <t xml:space="preserve"> SUMINISTRO E INSTALACIÓN MEDIDOR TOTALIZADOR 1-1/2" - INCLUYE CAJILLA DE PISO, REGISTROS DE CORTE ENTRADA Y SALIDA, ACCESORIOS Y TRAMOS DE TUBERÍA AL INTERIOR DE LA CAJILLA. </t>
  </si>
  <si>
    <t>6.1.26</t>
  </si>
  <si>
    <t xml:space="preserve"> SUMINISTRO E INSTALACIÓN MEDIDOR TOTALIZADOR 2-1/2" - INCLUYE CAJILLA DE PISO, REGISTROS DE CORTE ENTRADA Y SALIDA, ACCESORIOS Y TRAMOS DE TUBERÍA AL INTERIOR DE LA CAJILLA. </t>
  </si>
  <si>
    <t>6.1.27</t>
  </si>
  <si>
    <t xml:space="preserve"> SUMINISTRO E INSTALACIÓN MEDIDOR TOTALIZADOR 3" - INCLUYE CAJILLA DE PISO, REGISTROS DE CORTE ENTRADA Y SALIDA, ACCESORIOS Y TRAMOS DE TUBERÍA AL INTERIOR DE LA CAJILLA. </t>
  </si>
  <si>
    <t>6.2.</t>
  </si>
  <si>
    <t>RED AGUAS RESIDUALES</t>
  </si>
  <si>
    <t>6.2.1</t>
  </si>
  <si>
    <t>SUMINISTRO E INSTALACIÓN TUBERÍA Y ACCESORIOS PVC-S 4" (INCLUYE SOPORTE, ACCESORIOS Y ADITAMENTOS)</t>
  </si>
  <si>
    <t>6.2.2</t>
  </si>
  <si>
    <t>SUMINISTRO E INSTALACIÓN TUBERÍA Y ACCESORIOS  PVC-S 3" (INCLUYE SOPORTE, ACCESORIOS Y ADITAMENTOS)</t>
  </si>
  <si>
    <t>6.2.3</t>
  </si>
  <si>
    <t>SUMINISTRO E INSTALACIÓN TUBERÍA Y ACCESORIOS PVC-S 2" (INCLUYE SOPORTE, ACCESORIOS Y ADITAMENTOS)</t>
  </si>
  <si>
    <t>6.2.6</t>
  </si>
  <si>
    <t>SUMINISTRO E INSTALACIÓN TUBERÍA Y ACCESORIOS  PVC-VENT 2" (INCLUYE SOPORTE, ACCESORIOS Y ADITAMENTOS)</t>
  </si>
  <si>
    <t>6.2.7</t>
  </si>
  <si>
    <t>SUMINISTRO E INSTALACIÓN SALIDA SANITARIA 4"</t>
  </si>
  <si>
    <t>6.2.8</t>
  </si>
  <si>
    <t>SUMINISTRO E INSTALACIÓN SALIDA SANITARIA 3"</t>
  </si>
  <si>
    <t>6.2.9</t>
  </si>
  <si>
    <t>SUMINISTRO E INSTALACIÓN SALIDA SANITARIA 2"</t>
  </si>
  <si>
    <t>6.2.10</t>
  </si>
  <si>
    <t>SUMINISTRO E INSTALACIÓN SALIDA SANITARIA SIFÓN 2"</t>
  </si>
  <si>
    <t>6.2.11</t>
  </si>
  <si>
    <t>SUMINISTRO E INSTALACIÓN SALIDA SANITARIA SIFÓN 3"</t>
  </si>
  <si>
    <t>6.2.12</t>
  </si>
  <si>
    <t>SUMINISTRO E INSTALACION TUBERIA Y ACCESORIOS PVC-ALC 110mm</t>
  </si>
  <si>
    <t>6.2.13</t>
  </si>
  <si>
    <t>SUMINISTRO E INSTALACION TUBERIA Y ACCESORIOS PVC-ALC 160mm</t>
  </si>
  <si>
    <t>6.2.14</t>
  </si>
  <si>
    <t xml:space="preserve">SUMINISTRO E INSTALACION TUBERIA Y ACCESORIOS PVC-ALC 200mm </t>
  </si>
  <si>
    <t>6.2.15</t>
  </si>
  <si>
    <t xml:space="preserve">SUMINISTRO E INSTALACION TUBERIA Y ACCESORIOS PVC-ALC 250mm </t>
  </si>
  <si>
    <t>6.2.16</t>
  </si>
  <si>
    <t>CONSTRUCCION CAJA DE INSPECCIÓN 60X60cm H mäx:1.0m</t>
  </si>
  <si>
    <t>6.2.17</t>
  </si>
  <si>
    <t>CONSTRUCCION CAJA DE INSPECCIÓN 80X80cm H mäx:1.5m</t>
  </si>
  <si>
    <t>6.2.18</t>
  </si>
  <si>
    <t>CONSTRUCCION CAJA DE INSPECCIÓN 100X100cm H mäx:2.0m</t>
  </si>
  <si>
    <t>6.2.19</t>
  </si>
  <si>
    <t>POZO DE INSPECCCION CILINDRICO DIAMETRO INTERNO 1.20M, PLACA DE FONDO Y TAPA SUPERIOR EN CONCRETO f´c=21MPa. MUROS EN MAMPOSTERIA TOLETE MACIZO. ALTURA VARIABLE ENTRE 1.20M Y 2.50M. CON ESCALERA DE GATO Y TAPA EN POLICONCRETO NO RECICLABLE HOMOLOGADAS</t>
  </si>
  <si>
    <t>6.2.20</t>
  </si>
  <si>
    <t>EXCAVACION MANUAL EN MATERIAL COMUN SIN CLASIFICAR. INCLUYE TRASIEGO, REPALEO Y DISPOSICION FINAL</t>
  </si>
  <si>
    <t>6.2.21</t>
  </si>
  <si>
    <t xml:space="preserve">RELLENO CON MATERIAL PROVENIENTE DE LA EXCAVACION. INCLUYE COMPACTACION </t>
  </si>
  <si>
    <t>6.2.22</t>
  </si>
  <si>
    <t>RELLENO CON ARENA PARA TAPAR TUBERIAS ENTERRADAS. INCLUYE COMPACTACION MANUAL</t>
  </si>
  <si>
    <t>6.3.</t>
  </si>
  <si>
    <t>RED AGUAS LLUVIAS</t>
  </si>
  <si>
    <t>6.3.2</t>
  </si>
  <si>
    <t>SUMINISTRO E INSTALACIÓN PVC-S 4" COLECTORES Y BAJANTES (INCLUYE SOPORTE, ACCESORIOS Y ADITAMENTOS)</t>
  </si>
  <si>
    <t>6.3.3</t>
  </si>
  <si>
    <t>SUMINISTRO E INSTALACIÓN PVC-S 3" COLECTORES Y BAJANTES (INCLUYE SOPORTE, ACCESORIOS Y ADITAMENTOS)</t>
  </si>
  <si>
    <t>6.3.4</t>
  </si>
  <si>
    <t>SUMINISTRO    E    INSTALACIÓN    SALIDA    SANITARIA    SIFÓN    4"    (INCLUYE TRAGANTE TIPO CUPULA)</t>
  </si>
  <si>
    <t>6.3.5</t>
  </si>
  <si>
    <t>SUMINISTRO E INSTALACIÓN SALIDA SANITARIA SIFÓN 3" (INCLUYE TRAGANTE TIPO CUPULA)</t>
  </si>
  <si>
    <t>6.3.6</t>
  </si>
  <si>
    <t>6.3.7</t>
  </si>
  <si>
    <t>6.3.8</t>
  </si>
  <si>
    <t>6.3.9</t>
  </si>
  <si>
    <t>6.3.10</t>
  </si>
  <si>
    <t xml:space="preserve">SUMINISTRO E INSTALACION TUBERIA Y ACCESORIOS PVC-ALC 315mm </t>
  </si>
  <si>
    <t>6.3.11</t>
  </si>
  <si>
    <t xml:space="preserve">SUMINISTRO E INSTALACION TUBERIA Y ACCESORIOS PVC-ALC 355mm </t>
  </si>
  <si>
    <t>6.3.12</t>
  </si>
  <si>
    <t xml:space="preserve">SUMINISTRO E INSTALACION TUBERIA Y ACCESORIOS PVC-ALC 400mm </t>
  </si>
  <si>
    <t>6.3.17</t>
  </si>
  <si>
    <t>6.3.18</t>
  </si>
  <si>
    <t>6.3.19</t>
  </si>
  <si>
    <t>6.3.20</t>
  </si>
  <si>
    <t>SUMIDERO FUNDIDO EN SITIO  SL-100 ALTURA HASTA 2.0, INCLUYE ACERO DE REFUERZO, REJILLA Y TAPA. INCLUYE EXCAVACION MANUAL</t>
  </si>
  <si>
    <t>6.3.21</t>
  </si>
  <si>
    <t xml:space="preserve">SUMINISTRO E INSTALACION TUBERIA Y ACCESORIOS PVC-ALC 450mm </t>
  </si>
  <si>
    <t>6.3.22</t>
  </si>
  <si>
    <t xml:space="preserve">SUMINISTRO E INSTALACION TUBERIA Y ACCESORIOS PVC-ALC 24" </t>
  </si>
  <si>
    <t>6.4.</t>
  </si>
  <si>
    <t xml:space="preserve">INSTALACION DE EQUIPOS AGUA POTABLE </t>
  </si>
  <si>
    <t>6.4.3</t>
  </si>
  <si>
    <t>INSTALACION DE EQUIPO DE PRESION CON CAUDAL=10.93 l/s, PRESION=66.07 PSI, POTENCIA=11.09 HP. INCLUYE TODOS LOS ADITAMENTOS NECESARIOS QUE SE REQUIERAN PARA SU CORRECTO FUNCIONAMIENTO.  INCLUYE TODA LA TUBERIA AL INTERIOR DEL CUARTO DE BOMBAS HASTA ENTREGA A RED. BOMBA PARA TANQUE 3</t>
  </si>
  <si>
    <t>6.4.4</t>
  </si>
  <si>
    <t>Instalación de equipo de bombeo compuesto por dos bombas sumergibles. Incluye tablero de control, interconexiones eléctricas y de control, flotadores eléctricos para control de encendidos y nivel maximo de aguas, sirena de emergencia. Requerimiento de punto de operación: Caudal: 5,0 lps - Cabeza dinamica: 12,0 psi. - Potencia Teorica estimada: 1,5HP C/uno</t>
  </si>
  <si>
    <t>INSTALACIONES RED CONTRA INCENDIO</t>
  </si>
  <si>
    <t>REDES PROTECCIÓN CONTRA INCENDIOS URBANISMO</t>
  </si>
  <si>
    <t>7.2.1</t>
  </si>
  <si>
    <t>Tubería PVC-C900 Listada y Aprobada UL/FM unión mecánica diámetro 6" - Incluye accesorios y restrictores de movimiento Serie 1200 UL/FM</t>
  </si>
  <si>
    <t>7.2.2</t>
  </si>
  <si>
    <t>Tubería PVC-C900 Listada y Aprobada UL/FM unión mecánica diámetro 4" - Incluye accesorios y restrictores de movimiento Serie 1200 UL/FM</t>
  </si>
  <si>
    <t>7.2.3</t>
  </si>
  <si>
    <t>Suministro e instalación de brida de transición PVC-C900 a Acero Carbón diámetro 4"</t>
  </si>
  <si>
    <t>7.2.4</t>
  </si>
  <si>
    <t>Hidrante tipo poste bridado diámetro 4" compuesto por una salida de 4-1/2" x dos salidas de 2-1/2" - Incluye kit de nivelación y brida de transición</t>
  </si>
  <si>
    <t>REDES PROTECCIÓN CONTRA INCENDIOS EN EDIFICACIONES</t>
  </si>
  <si>
    <t>7.3.1</t>
  </si>
  <si>
    <t>Suministro e instalación de tubería acero cárbon ranurada Ø4" sch 10 - Incluye accesorios acero carbón, straps, acoples ranurados y soportería convencional certificada UL/FM</t>
  </si>
  <si>
    <t>7.3.2</t>
  </si>
  <si>
    <t>Suministro e instalación de tubería acero cárbon ranurada Ø3" sch 10 - Incluye accesorios acero carbón, straps, acoples ranurados y soportería convencional certificada UL/FM</t>
  </si>
  <si>
    <t>7.3.3</t>
  </si>
  <si>
    <t>Suministro e instalación de tubería acero cárbon ranurada Ø2-1/2" sch 10 - Incluye accesorios acero carbón, straps, acoples ranurados y soportería convencional certificada UL/FM</t>
  </si>
  <si>
    <t>7.3.4</t>
  </si>
  <si>
    <t>Suministro e instalación de tubería acero cárbon ranurada Ø2" sch 10 - Incluye accesorios acero carbón, straps, acoples ranurados y soportería convencional certificada UL/FM</t>
  </si>
  <si>
    <t>7.3.5</t>
  </si>
  <si>
    <t>Suministro e instalación de tubería acero cárbon ranurada Ø1-1/2" sch 10 - Incluye accesorios acero carbón, straps, acoples ranurados y soportería convencional certificada UL/FM</t>
  </si>
  <si>
    <t>7.3.6</t>
  </si>
  <si>
    <t>Suministro e instalación de tubería acero cárbon ranurada Ø1-1/4" sch 10 - Incluye accesorios acero carbón, straps, acoples ranurados y soportería convencional certificada UL/FM</t>
  </si>
  <si>
    <t>7.3.7</t>
  </si>
  <si>
    <t>Suministro e instalación de tubería acero cárbon ranurada Ø1" sch 40 - Incluye accesorios acero carbón roscados y soportería convencional certificada UL/FM</t>
  </si>
  <si>
    <t>7.3.8</t>
  </si>
  <si>
    <t>Suministro e instalación junta flexible metálica bridada Ø4"</t>
  </si>
  <si>
    <t>7.3.9</t>
  </si>
  <si>
    <t>Suministro e instalación junta flexible metálica bridada Ø3"</t>
  </si>
  <si>
    <t>7.3.10</t>
  </si>
  <si>
    <t>Suministro e instalación junta flexible metálica bridada Ø2-1/2"</t>
  </si>
  <si>
    <t>7.3.11</t>
  </si>
  <si>
    <t>Suministro e instalación junta flexible metálica bridada Ø2"</t>
  </si>
  <si>
    <t>7.3.12</t>
  </si>
  <si>
    <t>Suministro e instalación de soporte sismo resistente dos vías longitudinal UL/FM Ø4"</t>
  </si>
  <si>
    <t>7.3.13</t>
  </si>
  <si>
    <t>Suministro e instalación de soporte sismo resistente dos vías transversal UL/FM Ø4"</t>
  </si>
  <si>
    <t>7.3.14</t>
  </si>
  <si>
    <t>Suministro e instalación de soporte sismo resistente dos vías longitudinal UL/FM Ø3"</t>
  </si>
  <si>
    <t>7.3.15</t>
  </si>
  <si>
    <t>Suministro e instalación de soporte sismo resistente dos vías transversal UL/FM Ø3"</t>
  </si>
  <si>
    <t>7.3.16</t>
  </si>
  <si>
    <t>Suministro e instalación de soporte sismo resistente dos vías longitudinal UL/FM Ø2-1/2"</t>
  </si>
  <si>
    <t>7.3.17</t>
  </si>
  <si>
    <t>Suministro e instalación de soporte sismo resistente dos vías transversal UL/FM Ø2-1/2"</t>
  </si>
  <si>
    <t>7.3.18</t>
  </si>
  <si>
    <t>Suministro e instalación de soporte sismo resistente cuatro vías UL/FM Ø4"</t>
  </si>
  <si>
    <t>7.3.19</t>
  </si>
  <si>
    <t>Suministro de rociador tipo pendent/upright K=5,6 UL/FM respuesta rapida, temperatura de acción convencional</t>
  </si>
  <si>
    <t>7.3.20</t>
  </si>
  <si>
    <t>Punto hidráulico de rociador tipo pendent/upright K=5,6 UL/FM - Incluye tubería A.C. roscada sch 40 Ø1" y copa reducida roscada Ø1" x Ø1/2"</t>
  </si>
  <si>
    <t>7.3.21</t>
  </si>
  <si>
    <t>Montaje de rociador - Incluye suministro e instalación de escudo embellecedor cromado</t>
  </si>
  <si>
    <t>7.3.22</t>
  </si>
  <si>
    <t>Suministro e instalación de estación de prueba y control UL/FM Ø2-1/2", incluye cheque amortiguado ranurado, sensor de flujo, manometros, válvula mariposa supervisada, válvula de drenaje, accesorios, acoples y demás para su correcta ejecución.</t>
  </si>
  <si>
    <t>7.3.23</t>
  </si>
  <si>
    <t xml:space="preserve">Suministro e instalación de siamesa de inyección UL/FM Ø4" x Ø2-1/2" x Ø2-1/2" - incluye cheque amortiguado Ø4" según detalles de instalación. </t>
  </si>
  <si>
    <t>7.3.24</t>
  </si>
  <si>
    <t>Suministro e instalación de gabinete contra incendio Tipo III, incluye válvula angular en bronce Ø2-1/2" UL/FM, válvula angular en bronce Ø1-1/2" UL/FM, manguera gabinetera con boquilla de chorro y niebla UL/FM, llave spanner, hacha pico, canastilla para manguera, extintor universal de 20lb, vidrio de seguridad y señalización.</t>
  </si>
  <si>
    <t>7.3.25</t>
  </si>
  <si>
    <t>Suministro e instalación de válvula expulsora de aire listada y aprobada UL/FM Ø1"</t>
  </si>
  <si>
    <t>EQUIPOS REDES E INSTRUMENTACIÓN EN CUARTO DE MÁQUINAS</t>
  </si>
  <si>
    <t>7,4,1</t>
  </si>
  <si>
    <t>Suministro e instalación de tubería acero cárbon ranurada Ø6" sch 40 - Incluye accesorios acero carbón, acoples ranurados y soportería convencional certificada UL/FM</t>
  </si>
  <si>
    <t>7,4,2</t>
  </si>
  <si>
    <t>Suministro e instalación de tubería acero cárbon ranurada Ø4" sch 40 - Incluye accesorios acero carbón, acoples ranurados y soportería convencional certificada UL/FM</t>
  </si>
  <si>
    <t>7,4,3</t>
  </si>
  <si>
    <t>Suministro e instalación de tubería acero cárbon ranurada Ø2" sch 40 - Incluye accesorios acero carbón, acoples ranurados y soportería convencional certificada UL/FM</t>
  </si>
  <si>
    <t>7,4,4</t>
  </si>
  <si>
    <t>Suministro e instalación de placa anti vórtice en material de Acero Carbón Ø6" 0.4m x 0.4m</t>
  </si>
  <si>
    <t>7,4,5</t>
  </si>
  <si>
    <t>Suministro e instalación de niple pasamuros bridado en material de Acero Inoxidable Ø6" Incluye ruana 0.3m x 0.3m</t>
  </si>
  <si>
    <t>7,4,6</t>
  </si>
  <si>
    <t>Suministro e instalación de niple pasamuros bridado en material de Acero Inoxidable Ø4" Incluye ruana 0.3m x 0.3m</t>
  </si>
  <si>
    <t>7,4,7</t>
  </si>
  <si>
    <t>Suministro e instalación de brida plana Acero Carbón UL/FM Ø6"</t>
  </si>
  <si>
    <t>7,4,8</t>
  </si>
  <si>
    <t>Suministro e instalación de válvula de vástago ascendente OS&amp;Y UL/FM Ø6"</t>
  </si>
  <si>
    <t>7,4,9</t>
  </si>
  <si>
    <t>Suministro e instalación de cheque amortiguado ranurado UL/FM Ø6"</t>
  </si>
  <si>
    <t>7,4,10</t>
  </si>
  <si>
    <t>Suministro e instalación de unión flexitalica Ø6"</t>
  </si>
  <si>
    <t>7,4,11</t>
  </si>
  <si>
    <t>Suministro e instalación de sensor de flujo UL/FM Ø6"</t>
  </si>
  <si>
    <t>7,4,12</t>
  </si>
  <si>
    <t>Suministro e instalación de caudalímetro certificado UL/FM Ø4"</t>
  </si>
  <si>
    <t>7,4,13</t>
  </si>
  <si>
    <t>Suministro e instalación de válvula mariposa supervisada ranurada UL/FM Ø6"</t>
  </si>
  <si>
    <t>7,4,14</t>
  </si>
  <si>
    <t>Suministro e instalación de válvula mariposa supervisada ranurada UL/FM Ø4"</t>
  </si>
  <si>
    <t>7,4,15</t>
  </si>
  <si>
    <t>Suministro e instalación de cabezal de pruebas certificado UL/FM Ø6" - Incluye tres salidas con válvula angular de Ø 2-1/2"</t>
  </si>
  <si>
    <t>7,4,16</t>
  </si>
  <si>
    <t>Suministro e instalación de válvula de alivio certificada UL/FM Ø4"</t>
  </si>
  <si>
    <t>7,4,17</t>
  </si>
  <si>
    <t>Suministro e instalación de registro de corte tipo cortina p/d bronce Ø2"</t>
  </si>
  <si>
    <t>7,4,18</t>
  </si>
  <si>
    <t>Suministro e instalación de cheque tipo cortina bronce Ø2"</t>
  </si>
  <si>
    <t>7,4,19</t>
  </si>
  <si>
    <t>Suministro e instalación de soporte sismo resistente cuatro vías UL/FM Ø6"</t>
  </si>
  <si>
    <t>7,4,20</t>
  </si>
  <si>
    <t>Suministro e instalación de soporte sismo resistente dos vías longitudinal UL/FM Ø6"</t>
  </si>
  <si>
    <t>7,4,21</t>
  </si>
  <si>
    <t>Suministro e instalación de soporte sismo resistente dos vías transversal UL/FM Ø6"</t>
  </si>
  <si>
    <t>7,4,22</t>
  </si>
  <si>
    <t>Suministro e instalación de tubería cobre tipo m Ø1/2" - Incluye accesorios cobre y soportería isofónica</t>
  </si>
  <si>
    <t>7,4,23</t>
  </si>
  <si>
    <t>Suministro e instalación de registro de corte tipo cortina p/d bronce Ø1/2"</t>
  </si>
  <si>
    <t>7,4,24</t>
  </si>
  <si>
    <t>7,4,25</t>
  </si>
  <si>
    <t>Suministro e instalación de manómetro de glicerina certificado dial Ø2" 0-300PSI</t>
  </si>
  <si>
    <t xml:space="preserve">INSTALACION EQUIPO RCI </t>
  </si>
  <si>
    <t>7,5,1</t>
  </si>
  <si>
    <t xml:space="preserve"> instalación y puesta en marcha de Equipo de Bombeo RCI, compuesto por bomba líder tipo carcasa partida motor eléctrico con cumplimiento de norma NFPA-20 y certificación UL/FM, acompañada de bomba tipo jockey vertical en línea multietapas. Incluye tableros de control UL/FM, tablero de transferencia, interconexiones eléctricas y de control, caudalímetro, cabezal de pruebas y demás requerimientos normativos. 
Requerimiento de punto de operación bomba líder: caudal: 750 gpm - cabeza dinámica: 145 psi. - potencia teórica estimada: 100,0HP 
Requerimiento de punto de operación bomba jockey: caudal: 1,42 lps - cabeza dinámica: 155 psi. - potencia teórica estimada: 5,0HP</t>
  </si>
  <si>
    <t>INSTALACIONES ELECTRICAS</t>
  </si>
  <si>
    <t>8.1</t>
  </si>
  <si>
    <t xml:space="preserve"> ALIMENTADORES BAJA TENSION Y CANALIZACION </t>
  </si>
  <si>
    <t>8.1.1</t>
  </si>
  <si>
    <t>SUMINISTRO Y TENDIDO DE CABLE DE  COBRE AWG 3N8 FASES + 1N8 NEUTRO + 1N8 TIERRA, INCLUYE TODO LO NECESARIO PARA SU CORRECTA INSTALACIÓN Y FUNCIONAMIENTO</t>
  </si>
  <si>
    <t>8.1.2</t>
  </si>
  <si>
    <t>SUMINISTRO Y TENDIDO DE CABLE DE  COBRE AWG 3N8 FASES  + 1N8 TIERRA, INCLUYE TODO LO NECESARIO PARA SU CORRECTA INSTALACIÓN Y FUNCIONAMIENTO</t>
  </si>
  <si>
    <t>8.1.3</t>
  </si>
  <si>
    <t>SUMINISTRO Y TENDIDO DE CABLE DE  COBRE AWG 1N8 FASE + 1N8 NEUTRO + 1N8 TIERRA, INCLUYE  TODO LO NECESARIO PARA SU CORRECTA INSTALACIÓN Y FUNCIONAMIENTO</t>
  </si>
  <si>
    <t>8.1.4</t>
  </si>
  <si>
    <t>SUMINISTRO Y TENDIDO DE CABLE DE  COBRE AWG 3N6 FASES + 1N6 NEUTRO + 1N8 TIERRA, INCLUYE  TODO LO NECESARIO PARA SU CORRECTA INSTALACIÓN Y FUNCIONAMIENTO</t>
  </si>
  <si>
    <t>8.1.6</t>
  </si>
  <si>
    <t>SUMINISTRO Y TENDIDO DE CABLE COBRE AWG 3N4 FASES + 1N4 NEUTRO + 1N8 TIERRA, INCLUYE  TODO LO NECESARIO PARA SU CORRECTA INSTALACIÓN Y FUNCIONAMIENTO</t>
  </si>
  <si>
    <t>8.1.7</t>
  </si>
  <si>
    <t>SUMINISTRO Y TENDIDO DE CABLE DE COBRE AWG 3N2 FASES + 1N2 NEUTRO + 1N8 TIERRA, INCLUYE  TODO LO NECESARIO PARA SU CORRECTA INSTALACIÓN Y FUNCIONAMIENTO</t>
  </si>
  <si>
    <t>8.1.8</t>
  </si>
  <si>
    <t>SUMINISTRO Y TENDIDO DE CABLE DE COBRE AWG 3N2 FASES  + 1N8 TIERRA, INCLUYE TODO LO NECESARIO PARA SU CORRECTA INSTALACIÓN Y FUNCIONAMIENTO</t>
  </si>
  <si>
    <t>8.1.9</t>
  </si>
  <si>
    <t>SUMINISTRO Y TENDIDO DE CABLE DE CABLE DE COBRE AWG 3N1/0 FASES + 1N1/0 NEUTRO + 1N6 TIERRA, INCLUYE  TODO LO NECESARIO PARA SU CORRECTA INSTALACIÓN Y FUNCIONAMIENTO</t>
  </si>
  <si>
    <t>8.1.13</t>
  </si>
  <si>
    <t>SUMINISTRO Y TENDIDO DE CABLE DE  COBRE AWG 3N4/0 FASES + 1N2 TIERRA, INCLUYE  TODO LO NECESARIO PARA SU CORRECTA INSTALACIÓN Y FUNCIONAMIENTO</t>
  </si>
  <si>
    <t>8.1.14</t>
  </si>
  <si>
    <t>SUMINISTRO Y TENDIDO DE CABLE DE COBRE AWG 3N(4/0) FASES + 1N(4/0) NEUTRO + 1N2 TIERRA, INCLUYE TODO LO NECESARIO PARA SU CORRECTA INSTALACIÓN Y FUNCIONAMIENTO</t>
  </si>
  <si>
    <t>8.1.16</t>
  </si>
  <si>
    <t>SUMINISTRO Y TENDIDO DE CABLE DE COBRE AWG 3N4(250) KCMIL FASES + 1N4(250) KCMIL NEUTRO + 1N2(2/0) TIERRA,  INCLUYE TODO LO NECESARIO PARA SU CORRECTA INSTALACIÓN Y FUNCIONAMIENTO</t>
  </si>
  <si>
    <t>8.1.18</t>
  </si>
  <si>
    <t>SUMINISTRO Y TENDIDO DE CABLE DE COBRE AWG 3N2(300) KCMIL FASES + 1N2(300) KCMIL NEUTRO + 1N2/0 TIERRA,  TODO LO NECESARIO PARA SU CORRECTA INSTALACIÓN Y FUNCIONAMIENTO</t>
  </si>
  <si>
    <t>8.1.25</t>
  </si>
  <si>
    <t>SUMINISTRO Y TENDIDO DE CABLE DE COBRE AWG 3N2(250) KCMIL FASES + 1N2(250) KCMILNEUTRO + 1N2/0 TIERRA,  INCLUYE TODO LO NECESARIO PARA SU CORRECTA INSTALACIÓN Y FUNCIONAMIENTO</t>
  </si>
  <si>
    <t>8.1.26</t>
  </si>
  <si>
    <t>SUMINISTRO Y TENDIDO DE CABLE DE COBRE AWG 3N6(500 ) KCMIL FASES + 1N6(500)KCMIL NEUTRO +1N6(1/0) TIERRA, INCLUYE ACCESORIOS Y TODO LO NECESARIO PARA SU CORRECTA INSTALACIÓN Y FUNCIONAMIENTO</t>
  </si>
  <si>
    <t>8.1.27</t>
  </si>
  <si>
    <t>SUMINISTRO Y TENDIDO DE CABLE DE COBRE AWG 3N4(400) KCMIL FASES + 1N4(400) KCMIL NEUTRO +1N4(1/0) TIERRA, INCLUYE ACCESORIOS Y TODO LO NECESARIO PARA SU CORRECTA INSTALACIÓN Y FUNCIONAMIENTO</t>
  </si>
  <si>
    <t>8.1.29</t>
  </si>
  <si>
    <t>SUMINISTRO Y TENDIDO DE CABLE DE COBRE AWG 2N4 FASES + 1N4 NEUTRO +1N8 TIERRA, INCLUYE ACCESORIOS Y TODO LO NECESARIO PARA SU CORRECTA INSTALACIÓN Y FUNCIONAMIENTO</t>
  </si>
  <si>
    <t>8.1.42</t>
  </si>
  <si>
    <t>SUMINISTRO Y TENDIDO DE CABLE DE COBRE AWG 3N3/0 FASES +1N4 TIERRA, INCLUYE ACCESORIOS Y TODO LO NECESARIO PARA SU CORRECTA INSTALACIÓN Y FUNCIONAMIENTO</t>
  </si>
  <si>
    <t>8.1.48</t>
  </si>
  <si>
    <t>SUMINISTRO Y TENDIDO DE CABLE DE COBRE AWG 3N4(350) KCMIL FASES + 1N4(350) KCMIL NEUTRO +1N4/0 TIERRA, INCLUYE ACCESORIOS Y TODO LO NECESARIO PARA SU CORRECTA INSTALACIÓN Y FUNCIONAMIENTO</t>
  </si>
  <si>
    <t>8.1.54</t>
  </si>
  <si>
    <t>SUMINISTRO Y TENDIDO DE CABLE DE COBRE AWG 3N4(500) KCMIL FASES + 1N4(500) KCMIL NEUTRO +1N(4/0) TIERRA, INCLUYE ACCESORIOS Y TODO LO NECESARIO PARA SU CORRECTA INSTALACIÓN Y FUNCIONAMIENTO</t>
  </si>
  <si>
    <t>8.1.64</t>
  </si>
  <si>
    <t>SUMINISTRO E INSTALACION DE TUBERIA PVC TDP Ø 6", INCLUYE ACCESORIOS PARA SU FIJACION</t>
  </si>
  <si>
    <t>8.1.65</t>
  </si>
  <si>
    <t>SUMINISTRO E INSTALACION DE TUBERIA PVC TDP Ø 4", INCLUYE ACCESORIOS PARA SU FIJACION</t>
  </si>
  <si>
    <t>8.1.66</t>
  </si>
  <si>
    <t>SUMINISTRO E INSTALACION DE TUBERIA PVC TDP Ø 3", INCLUYE ACCESORIOS PARA SU FIJACION</t>
  </si>
  <si>
    <t>8.1.67</t>
  </si>
  <si>
    <t>SUMINISTRO E INSTALACION DE TUBERIA PVC SCH-40 Ø 1", INCLUYE ACCESORIOS PARA SU FIJACION</t>
  </si>
  <si>
    <t>8.1.80</t>
  </si>
  <si>
    <t>SUMINISTRO E INSTALACION DE TUBERIA EMT  Ø 3/4", INCLUYE ACCESORIOS PARA SU FIJACION</t>
  </si>
  <si>
    <t>8.1.81</t>
  </si>
  <si>
    <t>SUMINISTRO E INSTALACION DE TUBERIA EMT  Ø 1", INCLUYE ACCESORIOS PARA SU FIJACION</t>
  </si>
  <si>
    <t>8.1.82</t>
  </si>
  <si>
    <t>SUMINISTRO E INSTALACION DE TUBERIA EMT  Ø 1 1/2", INCLUYE ACCESORIOS PARA SU FIJACION</t>
  </si>
  <si>
    <t>8.1.83</t>
  </si>
  <si>
    <t>SUMINISTRO E INSTALACION DE TUBERIA EMT  Ø 2", INCLUYE ACCESORIOS PARA SU FIJACION</t>
  </si>
  <si>
    <t>8.1.84</t>
  </si>
  <si>
    <t>SUMINISTRO E INSTALACION DE TUBERIA EMT  Ø 3", INCLUYE ACCESORIOS PARA SU FIJACION</t>
  </si>
  <si>
    <t>8.1.85</t>
  </si>
  <si>
    <t>SUMINISTRO E INSTALACION DE CANALETA METALICA 12X5 cm, COLOR BLANCO, INCLUYE ACCESORIOS PARA FIJACION</t>
  </si>
  <si>
    <t>8.1.86</t>
  </si>
  <si>
    <t xml:space="preserve">SUMINISTRO E INSTALACION DE CAJA DE INSPECCION  (CAJA DE HALADO) </t>
  </si>
  <si>
    <t>8.1.87</t>
  </si>
  <si>
    <t>SUMINISTRO E INSTALACION DE BANDEJA PORTACABLE  60 X 10,5 CM FIJACION EN TECHO</t>
  </si>
  <si>
    <t>8.1.88</t>
  </si>
  <si>
    <t>SUMINISTRO E INSTALACION DE BANDEJA PORTACABLE  20 X 10,5 CM FIJACION EN PISO</t>
  </si>
  <si>
    <t>8.1.89</t>
  </si>
  <si>
    <t>ALIMENTADOR INICIO DE CIRCUITOS ILUMINACIÓN-TOMACORRIENTE EN 3#12 HFFRLS POR TUBERIA EMT 3/4 CON ACCESORIOS</t>
  </si>
  <si>
    <t>8.3</t>
  </si>
  <si>
    <t>TABLEROS ELÉCTRICOS Y PROTECCIONES</t>
  </si>
  <si>
    <t>8.3.2</t>
  </si>
  <si>
    <t>TABLERO DE DISTRIBUCIÓN TRIFASICO ,  DE DOCE (12) CIRCUITOS, CON ESPACIO PARA TOTALIZADOR,  BARRA DE NEUTRO Y BARRA DE TIERRA AISLADA.</t>
  </si>
  <si>
    <t>8.3.4</t>
  </si>
  <si>
    <t>TABLERO DE DISTRIBUCIÓN TRIFASICO ,  DE DIECIOCHO (18) CIRCUITOS, CON ESPACIO PARA TOTALIZADOR,  BARRA DE NEUTRO Y BARRA DE TIERRA AISLADA.</t>
  </si>
  <si>
    <t>8.3.6</t>
  </si>
  <si>
    <t>TABLERO DE DISTRIBUCIÓN TRIFASICO ,  DE VEINTICUATRO (24) CIRCUITOS, CON ESPACIO PARA TOTALIZADOR,  BARRA DE NEUTRO Y BARRA DE TIERRA AISLADA.</t>
  </si>
  <si>
    <t>8.3.9</t>
  </si>
  <si>
    <t>TABLERO DE DISTRIBUCIÓN TRIFASICO ,  DE  TREINTA Y SEIS (36) CIRCUITOS, CON ESPACIO PARA TOTALIZADOR,  BARRA DE NEUTRO Y BARRA DE TIERRA AISLADA.</t>
  </si>
  <si>
    <t>8.3.10</t>
  </si>
  <si>
    <t>TABLERO MONOFASICO DE 4 CIRCUITOS PARA INSTALACION SUPERFICIAL</t>
  </si>
  <si>
    <t>8.3.15</t>
  </si>
  <si>
    <t>TABLERO BIFASICO, DE SEIS (6) CIRCUITOS, CON ESPACIO PARA TOTALIZADOR, BARRA DE NEUTRO Y BARRA DE TIERRA AISLADA</t>
  </si>
  <si>
    <t>8.3.16</t>
  </si>
  <si>
    <t>TABLERO INDUSTRIAL TRIFASICO, CAPACIDAD DE BARRAJE 400-500 A CON ESPACIO PARA TOTALIZADOR, BARRA DE NEUTRO Y BARRA DE TIERRA AISLADA</t>
  </si>
  <si>
    <t>8.3.17</t>
  </si>
  <si>
    <t>TABLERO INDUSTRIAL TRIFASICO, CAPACIDAD DEL BARRAJE 774,09 A, CON ESPACIO PARA TOTALIZADOR, BARRA DE NEUTRO Y BARRA DE TIERRA AISLADA</t>
  </si>
  <si>
    <t>8.3.18</t>
  </si>
  <si>
    <t>TABLERO INDUSTRIAL TRIFASICO, CAPACIDAD DEL BARRAJE 1663 A, CON ESPACIO PARA TOTALIZADOR, BARRA DE NEUTRO Y BARRA DE TIERRA AISLADA</t>
  </si>
  <si>
    <t>8.3.20</t>
  </si>
  <si>
    <t>TABLERO INDUSTRIAL TRIFASICO, CAPACIDAD DEL BARRAJE 4000 A, CON ESPACIO PARA TOTALIZADOR, BARRA DE NEUTRO Y BARRA DE TIERRA AISLADA</t>
  </si>
  <si>
    <t>8.3.22</t>
  </si>
  <si>
    <t>PROTECCION TERMOMAGNETICA MONOPOLAR  ENCHUFABLE DE 20A /10KA</t>
  </si>
  <si>
    <t>8.3.23</t>
  </si>
  <si>
    <t>PROTECCION TERMOMAGNETICA BIPOLAR  ENCHUFABLE DE 20A /10KA</t>
  </si>
  <si>
    <t>8.3.24</t>
  </si>
  <si>
    <t>PROTECCION TERMOMAGNETICA BIPOLAR  ENCHUFABLE DE 30A /10KA</t>
  </si>
  <si>
    <t>8.3.25</t>
  </si>
  <si>
    <t>PROTECCION TERMOMAGNETICA BIPOLAR  ENCHUFABLE DE 40A /10KA</t>
  </si>
  <si>
    <t>8.3.29</t>
  </si>
  <si>
    <t>PROTECCION TERMOMAGNETICA CAJA MOLDEADA 3X30A /25KA</t>
  </si>
  <si>
    <t>8.3.30</t>
  </si>
  <si>
    <t>PROTECCION TERMOMAGNETICA TRIPOLAR  CAJA MOLDEADA 3X40A /25KA</t>
  </si>
  <si>
    <t>8.3.31</t>
  </si>
  <si>
    <t>PROTECCION TERMOMAGNETICA TRIPOLAR  ENCHUFABLE 3X40A /10KA</t>
  </si>
  <si>
    <t>8.3.32</t>
  </si>
  <si>
    <t>PROTECCION TERMOMAGNETICA TRIPOLAR CAJA MOLDEADA  3X50A /25KA</t>
  </si>
  <si>
    <t>8.3.33</t>
  </si>
  <si>
    <t>PROTECCION TERMOMAGNETICA TRIPOLAR  CAJA MOLDEADA 3X60A /25KA</t>
  </si>
  <si>
    <t>8.3.34</t>
  </si>
  <si>
    <t>PROTECCION TERMOMAGNETICA TRIPOLAR  ENCHUFABLE 3X70A /10KA</t>
  </si>
  <si>
    <t>8.3.35</t>
  </si>
  <si>
    <t>PROTECCION TERMOMAGNETICA TRIPOLAR  ENCHUFABLE 3X50A /10KA</t>
  </si>
  <si>
    <t>8.3.36</t>
  </si>
  <si>
    <t>PROTECCION TERMOMAGNETICA TRIPOLAR  CAJA MOLDEADA 3X75A /25KA</t>
  </si>
  <si>
    <t>8.3.38</t>
  </si>
  <si>
    <t>PROTECCION TERMOMAGNETICA TRIPOLAR  CAJA MOLDEADA 3X100A /25KA</t>
  </si>
  <si>
    <t>8.3.39</t>
  </si>
  <si>
    <t>PROTECCION TERMOMAGNETICA TRIPOLAR CAJA MOLDEADA  3X125A /25KA</t>
  </si>
  <si>
    <t>8.3.41</t>
  </si>
  <si>
    <t>PROTECCION TERMOMAGNETICA TRIPOLAR CAJA MOLDEADA REGULABLE DE 3 X(12,8-16)/25KA 240V</t>
  </si>
  <si>
    <t>8.3.43</t>
  </si>
  <si>
    <t>PROTECCION TERMOMAGNETICA TRIPOLAR CAJA MOLDEADA REGULABLE DE 3 X(20-25)/25KA 240V</t>
  </si>
  <si>
    <t>8.3.44</t>
  </si>
  <si>
    <t>PROTECCION TERMOMAGNETICA TRIPOLAR CAJA MOLDEADA REGULABLE DE 3 X(32-40)/25KA 240V</t>
  </si>
  <si>
    <t>8.3.47</t>
  </si>
  <si>
    <t>PROTECCION TERMOMAGNETICA TRIPOLAR CAJA MOLDEADA REGULABLE DE 3 X(50,4-63)/25KA 240V</t>
  </si>
  <si>
    <t>8.3.48</t>
  </si>
  <si>
    <t>PROTECCION TERMOMAGNETICA TRIPOLAR CAJA MOLDEADA REGULABLE DE 3 X(64-80)/25KA 240V</t>
  </si>
  <si>
    <t>8.3.49</t>
  </si>
  <si>
    <t>PROTECCION TERMOMAGNETICA TRIPOLAR CAJA MOLDEADA REGULABLE DE 3 X(80-100)/25KA 240V</t>
  </si>
  <si>
    <t>8.3.51</t>
  </si>
  <si>
    <t>PROTECCION TERMOMAGNETICA TRIPOLAR CAJA MOLDEADA REGULABLE DE 3 X(100-125)/25KA 240V</t>
  </si>
  <si>
    <t>8.3.52</t>
  </si>
  <si>
    <t>PROTECCION TERMOMAGNETICA TRIPOLAR CAJA MOLDEADA REGULABLE DE 3 X(128-160)/35KA 240V</t>
  </si>
  <si>
    <t>8.3.56</t>
  </si>
  <si>
    <t>PROTECCION TERMOMAGNETICA TRIPOLAR CAJA MOLDEADA REGULABLE DE 3 X(160-200)/40KA 240V</t>
  </si>
  <si>
    <t>8.3.57</t>
  </si>
  <si>
    <t>PROTECCION TERMOMAGNETICA TRIPOLAR CAJA MOLDEADA REGULABLE DE 3 X(200-250)/40 KA 240V</t>
  </si>
  <si>
    <t>8.3.59</t>
  </si>
  <si>
    <t>PROTECCION TERMOMAGNETICA TRIPOLAR CAJA MOLDEADA REGULABLE DE 3 X(256-320)/60 KA 240V</t>
  </si>
  <si>
    <t>8.3.61</t>
  </si>
  <si>
    <t>PROTECCION TERMOMAGNETICA TRIPOLAR CAJA MOLDEADA REGULABLE DE 3 X(320-400)/35KA 240V</t>
  </si>
  <si>
    <t>8.3.63</t>
  </si>
  <si>
    <t>PROTECCION TERMOMAGNETICA TRIPOLAR CAJA MOLDEADA REGULABLE DE 3 X(504-630)/65 KA 240V</t>
  </si>
  <si>
    <t>8.3.65</t>
  </si>
  <si>
    <t>PROTECCION TERMOMAGNETICA TRIPOLAR CAJA MOLDEADA REGULABLE DE 3X(400-1000)/65 KA 240V</t>
  </si>
  <si>
    <t>8.3.69</t>
  </si>
  <si>
    <t>PROTECCION TERMOMAGNETICA TRIPOLAR CAJA MOLDEADA REGULABLE DE 3 X(800-1000)/100 KA 240V</t>
  </si>
  <si>
    <t>8.3.71</t>
  </si>
  <si>
    <t>PROTECCION TERMOMAGNETICA TRIPOLAR CAJA MOLDEADA REGULABLE DE 3 X(1250-3200)/100 KA 240V</t>
  </si>
  <si>
    <t>8.3.73</t>
  </si>
  <si>
    <t>DPS CLASE I+II</t>
  </si>
  <si>
    <t>8.3.75</t>
  </si>
  <si>
    <t>SUMINISTRO E INSTALACION DE TRANSFERENCIA AUTOMATICA 1650A</t>
  </si>
  <si>
    <t>8.3.77</t>
  </si>
  <si>
    <t>SUMINISTRO E INSTALACION DE TRANSFERENCIA AUTOMATICA 400 A</t>
  </si>
  <si>
    <t>8.4</t>
  </si>
  <si>
    <t>SALIDAS ELÉCTRICAS</t>
  </si>
  <si>
    <t>8.4.1</t>
  </si>
  <si>
    <t xml:space="preserve">SALIDA PARA ILUMINACION, INCLUYE DUCTERIA, CABLEADO, ACCESORIOS DE FIJACIÓN Y TODO LO NECESARIO PARA SU CORRECTO FUNCIONAMIENTO. </t>
  </si>
  <si>
    <t>8.4.2</t>
  </si>
  <si>
    <t xml:space="preserve">SALIDA PARA INTERRUPTOR, INCLUYE DUCTERIA, CABLEADO, ACCESORIOS DE FIJACIÓN Y TODO LO NECESARIO PARA SU CORRECTO FUNCIONAMIENTO. </t>
  </si>
  <si>
    <t>8.4.3</t>
  </si>
  <si>
    <t xml:space="preserve">SALIDA PARA TOMACORRIENTE INCLUYE DUCTERIA, CABLEADO, ACCESORIOS DE FIJACIÓN Y TODO LO NECESARIO PARA SU CORRECTO FUNCIONAMIENTO. </t>
  </si>
  <si>
    <t>8.4.4</t>
  </si>
  <si>
    <t xml:space="preserve">SALIDA PARA TERMOSTATO EQUIPOS AIRES ACONDICIONADOS   INCLUYE DUCTERIA, CABLEADO, ACCESORIOS DE FIJACIÓN Y TODO LO NECESARIO PARA SU CORRECTO FUNCIONAMIENTO. </t>
  </si>
  <si>
    <t>8.4.6</t>
  </si>
  <si>
    <t>SUMINISTRO E INSTALACION DE TOMACORRIENTE DOBLE MONOFÁSICA 15A/120V (1Ø+N+PT) (RED NORMAL), INCLUYE , ACCESORIOS DE FIJACIÓN Y TODO LO NECESARIO PARA SU CORRECTO FUNCIONAMIENTO.</t>
  </si>
  <si>
    <t>8.4.7</t>
  </si>
  <si>
    <t>SUMINISTRO E INSTALACION DE TOMACORRIENTE DOBLE MONOFÁSICA 15A./120V.(1Ø+N+PT) CON PROTECCIÓN POR FALLA A TIERRA (GFCI) (RED NORMAL), INCLUYE , ACCESORIOS DE FIJACIÓN Y TODO LO NECESARIO PARA SU CORRECTO FUNCIONAMIENTO.</t>
  </si>
  <si>
    <t>8.4.9</t>
  </si>
  <si>
    <t xml:space="preserve">SUMINISTRO E INSTALACION DE TOMACORRIENTE DOBLE MONOFÁSICA 15A/120V (1Ø+N+PT)   (RED REGULADA), INCLUYE DUCTERIA, CABLEADO, ACCESORIOS DE FIJACIÓN Y TODO LO NECESARIO PARA SU CORRECTO FUNCIONAMIENTO. </t>
  </si>
  <si>
    <t>8.4.12</t>
  </si>
  <si>
    <t>SUMINISTRO E INSTALACION DE  INTERRUPTOR SENCILLO</t>
  </si>
  <si>
    <t>8.4.16</t>
  </si>
  <si>
    <t>SUMINISTRO E INSTALACION DE INTERRUPTOR PROGRAMADOR TEMPORIZADO - EXTRACTORES</t>
  </si>
  <si>
    <t>8.4.19</t>
  </si>
  <si>
    <t>SALIDA EN CONDUCTOR DE CALIBRE 3x12 Cu + 1x12 T AA</t>
  </si>
  <si>
    <t>8.4.20</t>
  </si>
  <si>
    <t>SALIDA EN CONDUCTOR DE CALIBRE 3x12 Cu + 1x14 T AA</t>
  </si>
  <si>
    <t>8.4.21</t>
  </si>
  <si>
    <t>SALIDA EN CONDUCTOR DE CALIBRE 3x10 Cu + 1x12 T AA</t>
  </si>
  <si>
    <t>8.4.23</t>
  </si>
  <si>
    <t>SALIDA EN CONDUCTOR DE CALIBRE 3x6 Cu + 1x10 T AA</t>
  </si>
  <si>
    <t>8.4.24</t>
  </si>
  <si>
    <t>SALIDA EN CONDUCTOR DE CALIBRE 3x4 Cu + 1x10 T AA</t>
  </si>
  <si>
    <t>8.4.25</t>
  </si>
  <si>
    <t>SALIDA EN CONDUCTOR DE CALIBRE 3x2 Cu + 1x8 T AA</t>
  </si>
  <si>
    <t>8.4.26</t>
  </si>
  <si>
    <t>SALIDA EN CONDUCTOR DE CALIBRE 3x1/0 Cu + 1x8 T AA</t>
  </si>
  <si>
    <t>8.4.27</t>
  </si>
  <si>
    <t>SALIDA EN CONDUCTOR DE CALIBRE 2x12 Cu + 1x12 T AA</t>
  </si>
  <si>
    <t>8.4.28</t>
  </si>
  <si>
    <t>SALIDA EN CONDUCTOR DE CALIBRE 2x12 Cu + 1x14 T AA</t>
  </si>
  <si>
    <t>8.4.29</t>
  </si>
  <si>
    <t>SALIDA EN CONDUCTOR DE CALIBRE 2x10 Cu + 1x12 T AA</t>
  </si>
  <si>
    <t>8.4.30</t>
  </si>
  <si>
    <t>SALIDA EN CONDUCTOR DE CALIBRE 2x8 Cu + 1x10 T AA</t>
  </si>
  <si>
    <t>8.4.32</t>
  </si>
  <si>
    <t xml:space="preserve">SALIDA EN CONDUCTOR DE CALIBRE 3x18 Cu BLINDADO CONTROL AA </t>
  </si>
  <si>
    <t>8.4.33</t>
  </si>
  <si>
    <t>SALIDA EN CONDUCTOR DE CALIBRE 1X12 Cu + 1X12 +1X12  EXTRACTORES</t>
  </si>
  <si>
    <t>8.4.34</t>
  </si>
  <si>
    <t>SALIDA EN CONDUCTOR DE CALIBRE 1X12 Cu + 1X12 +1X12  DESHUMUFICADOR</t>
  </si>
  <si>
    <t>8.4.35</t>
  </si>
  <si>
    <t>SALIDA BIFASICA COMPLETA  MANEJADORA</t>
  </si>
  <si>
    <t>8.4.36</t>
  </si>
  <si>
    <t>SALIDA COMPLETA  MODULO CONTROL MANEJADORA-CONDENSADORA</t>
  </si>
  <si>
    <t>8.4.37</t>
  </si>
  <si>
    <t>SALIDA PARA LUMINARIA DE EMERGENCIA</t>
  </si>
  <si>
    <t>8.4.38</t>
  </si>
  <si>
    <t>SALIDA ILUMINACIÓN AMBIENTES CLASIFICADOS EXPLOSIVOS</t>
  </si>
  <si>
    <t>8.5</t>
  </si>
  <si>
    <t>LUMINARIAS Y SENSORES</t>
  </si>
  <si>
    <t>8.5.1</t>
  </si>
  <si>
    <t>LUMINARIA DE TECNOLOGÍA LED MUEBLE 30X120, 40W INCLUYE ACCESORIOS DE INSTALACIÓN Y FIJACIÓN</t>
  </si>
  <si>
    <t>8.5.2</t>
  </si>
  <si>
    <t>LUMINARIA DE TECNOLOGÍA LED MUEBLE 30X30, 24W INCLUYE ACCESORIOS DE INSTALACIÓN Y FIJACIÓN</t>
  </si>
  <si>
    <t>8.5.3</t>
  </si>
  <si>
    <t>LUMINARIA DE TECNOLOGÍA LED HERMETICA 2X18W INCLUYE ACCESORIOS DE INSTALACIÓN Y FIJACIÓN</t>
  </si>
  <si>
    <t>8.5.4</t>
  </si>
  <si>
    <t xml:space="preserve"> LUMINARIA DE TECNOLOGÍA LED SOBREPONER TORTUGA 12W, INCLUYE ACCESORIOS DE FIJACIÓN Y TODO LO NECESARIO PARA SU CORRECTO FUNCIONAMIENTO. </t>
  </si>
  <si>
    <t>8.5.5</t>
  </si>
  <si>
    <t>LUMINARIA DE TECNOLOGÍA LED MUEBLE 60X60, 40W INCLUYE ACCESORIOS DE INSTALACIÓN Y FIJACIÓN</t>
  </si>
  <si>
    <t>8.5.19</t>
  </si>
  <si>
    <t xml:space="preserve">LUMINARIA DE TECNOLOGÍA LED  DE EMERGENCIA 2.4 W, INCLUYE ACCESORIOS DE FIJACIÓN Y TODO LO NECESARIO PARA SU CORRECTO FUNCIONAMIENTO. </t>
  </si>
  <si>
    <t>8.5.25</t>
  </si>
  <si>
    <t xml:space="preserve">LUMINARIA DE TECNOLOGÍA LED  TIPO BALA 18W, INCLUYE ACCESORIOS DE FIJACIÓN Y TODO LO NECESARIO PARA SU CORRECTO FUNCIONAMIENTO. </t>
  </si>
  <si>
    <t>8.5.26</t>
  </si>
  <si>
    <t xml:space="preserve">Luminaria DE TECNOLOGÍA LED TIPO Exp-Proof BC5401 40W 5000k o similar Blanco Frio Para Ambientes con Riesgo de Explosion, INCLUYE ACCESORIOS DE FIJACIÓN Y TODO LO NECESARIO PARA SU CORRECTO FUNCIONAMIENTO. </t>
  </si>
  <si>
    <t>8.6</t>
  </si>
  <si>
    <t>SISTEMAS DE PUESTA A TIERRA Y APANTALLAMIENTO</t>
  </si>
  <si>
    <t>8.6.1</t>
  </si>
  <si>
    <t>PUNTAS CAPTADORAS DE 600 MM EN ALUMINIO DE  1XØ 5/8" PARA SISTEMA DE APANTALLAMIENTO CONTRA DESCARGAS ATMOSFÉRICAS, INCLUYE SOPORTE Y CONECTOR CON TORNILLO DE FIJACION , DE ACUERDO A PLANOS Y DETALLES.</t>
  </si>
  <si>
    <t>8.6.2</t>
  </si>
  <si>
    <t>CONDUCTOR EN ALUMINIO TIPO ALAMBRÓN DE 8 mm DE DIÁMETRO EN ALUMINIO.</t>
  </si>
  <si>
    <t>8.6.3</t>
  </si>
  <si>
    <t>GRAPA UNIVERSAL CRUZ; CONECTOR BIMETALICO</t>
  </si>
  <si>
    <t>8.6.4</t>
  </si>
  <si>
    <t>PASACABLES TIPO DEXON, PARA SOPORTE DE CONDUCTOR</t>
  </si>
  <si>
    <t>8.6.5</t>
  </si>
  <si>
    <t>CABLE DESNUDO 7 HILOS AWG NO. 2/0 (PARA INTERCONEXIÓN ENTRE SPT DE PARARRAYOS CON EL SPT DE POTENCIA Y EQUIPO SENSIBLE), INCLUYE SOLDADURA EXOTÉRMICA Y TRATAMIENTO FISICOQUÍMICO DEL TERRENO.</t>
  </si>
  <si>
    <t>8.6.6</t>
  </si>
  <si>
    <t>ELECTRODO CERTIFICADO RETIE H=2,44 m Y 5/8 COBRE-COBRE 99%, PARA PUESTA A TIERRA</t>
  </si>
  <si>
    <t>8.6.7</t>
  </si>
  <si>
    <t>SISTEMA PUESTA A TIERRA DE PARARRAYOS INCLUYE: BAJANTE EMBEBIDA EN DUCTO TIPO EMT DE 1XØ 1",  CAJAS DE INSPECCIÓN DE (0,30X0,30)M CON TAPA, SOLDADURA EXOTÉRMICA, TRATAMIENTO DEL TERRENO CON ELECTRIGEL (BOLSA 25 KG/7M), MEDIDAS Y DEMÁS ELEMENTOS Y ACCESORIOS PARA SU CORRECTO FUNCIONAMIENTO, LA RPT DEBE SER MAX A 10 OHMIOS.</t>
  </si>
  <si>
    <t>8.6.8</t>
  </si>
  <si>
    <t>AISLADOR TIPO DEHN PARA ALAMBRON DE 8 MM DE DIAMETRO, INCLUYE ELEMENTOS DE INSTALACION</t>
  </si>
  <si>
    <t>8.7</t>
  </si>
  <si>
    <t>SISTEMA DE DETECCION DE INCENDIOS</t>
  </si>
  <si>
    <t>8.7.1</t>
  </si>
  <si>
    <t>DETECTOR DE HUMO FOTOELECTRICO SIMPLEX DIRECCIONAL (TYCO), INCLUYE SOPORTE PARA DETECTOR TIPO BASE,  TUBERÍA METÁLICA, CABLEADO PARA SISTEMA DE DETECCION  Y ACCESORIOS REQUERIDOS PARA SU CORRECTO FUNCIONAMIENTO.</t>
  </si>
  <si>
    <t>8.7.2</t>
  </si>
  <si>
    <t>DETECTOR TERMICO PUNTUAL SIMPLEX (TYCO), INCLUYE SOPORTE PARA INSTALACION , TUBERIA METALICA, CABLEADO PARA SISTEMA DE DETECCION Y ACCESORIOS REQUERIDOS PARA SU CORRECTO FUNCIONAMIENTO</t>
  </si>
  <si>
    <t>8.7.3</t>
  </si>
  <si>
    <t>DETECTOR MULTITECNOLOGIA  SIMPLEX (TYCO), INCLUYE SOPORTE PARA INSTALACION, TUBERIA METALICA CABLEADO PARA SISTEMA DE DETECCION Y ACCERSORIOS REQUERIDOS PARA SU CORRECTO FUNCIONAMIENTO</t>
  </si>
  <si>
    <t>8.7.4</t>
  </si>
  <si>
    <t>SIRENA TIPO HORN/STROBE, MULTI CANDELA, SIMPLEX (TYCO).</t>
  </si>
  <si>
    <t>8.7.5</t>
  </si>
  <si>
    <t>ESTACION MANUAL TIPO PULL STATION, DUAL ACTION, SIMPLEX (TYCO)</t>
  </si>
  <si>
    <t>8.7.6</t>
  </si>
  <si>
    <t>INSTALACIÓN PANEL DE  CONTROLCENTRAL DETECCIÓN DE INCENDIOS</t>
  </si>
  <si>
    <t>8.7.9</t>
  </si>
  <si>
    <t>BASE PARA DETECTOR DE HUMO</t>
  </si>
  <si>
    <t>8.7.10</t>
  </si>
  <si>
    <t>STOPPER TRANSPARENTE  ESTACIÓN MANUAL</t>
  </si>
  <si>
    <t>8.7.11</t>
  </si>
  <si>
    <t>MODULO DE AISLAMIENTO</t>
  </si>
  <si>
    <t>8.7.12</t>
  </si>
  <si>
    <t>MODULO DE MONITOREO</t>
  </si>
  <si>
    <t>8.7.13</t>
  </si>
  <si>
    <t>FUENTE DE ALIMENTACIÓN SECUNDARIA</t>
  </si>
  <si>
    <t>8.7.14</t>
  </si>
  <si>
    <t>MODULO RELEVO</t>
  </si>
  <si>
    <t>8.7.15</t>
  </si>
  <si>
    <t>CABINA ESTANDAR NORMALIZADA</t>
  </si>
  <si>
    <t>8.7.16</t>
  </si>
  <si>
    <t>TARJETA INTERFAZ ETHERNET</t>
  </si>
  <si>
    <t>8.8</t>
  </si>
  <si>
    <t>INFRAESTRUCTURA ELECTRICA - ALUMBRADO PÚBLICO</t>
  </si>
  <si>
    <t>8.8.1</t>
  </si>
  <si>
    <t>CONSTRUCCIÓN DE CAJA DE HALADO PARA BANCO DE DUCTOS CON TAPA TIPO AP CS274/AE243</t>
  </si>
  <si>
    <t>8.8.2</t>
  </si>
  <si>
    <t xml:space="preserve">SUMINISTRO Y MONTAJE DE LUMINARIA TIPO ROY ALPHA RALED II 72W, INCLUYE REFRACTOR EN VIDRIO TEMPLADO, BANDEJA PORTAEQUIPOS EN ACERO GALVANIZADO, ALUMINIO INYECTADO, TORNILLERIA EN ACERO INOXIDABLE Y TODO LO NECESARIO PARA SU COREECTO FUNCIONAMIENTO  </t>
  </si>
  <si>
    <t>8.8.3</t>
  </si>
  <si>
    <t>SUMINISTRO Y MONTAJE DE LUMINARIA  TIPO ROY ALPHA RALED I 36W, INCLUYE REFRACTOR EN VIDRIO TEMPLADO, BANDEJA PORTAEQUIPOS EN ACERO GALVANIZADO, ALUMINIO INYECTADO, TORNILLERIA EN ACERO INOXIDABLE Y TODO LO NECESARIO PARA SU COREECTO FUNCIONAMIENTO</t>
  </si>
  <si>
    <t>8.8.4</t>
  </si>
  <si>
    <t>SUMINISTRO Y TENDIDO DE TUBERÍA PVC CONDUIT DE 3" EN BANCO DE DUCTOS, INCLUYE CINTA INDICADORA DE PELIGRO.</t>
  </si>
  <si>
    <t>8.8.8</t>
  </si>
  <si>
    <t>SUMINISTRO Y MONTAJE POSTE METÁLICO H = 8M Y LB= 1,5M, SEGÚN NORMA ET-204</t>
  </si>
  <si>
    <t>8.8.9</t>
  </si>
  <si>
    <t>SUMINISTRO Y MONTAJE POSTE METÁLICO H = 4,5M Y LB= 0,5M SEGÚN NORMA ET-204</t>
  </si>
  <si>
    <t>8.8.10</t>
  </si>
  <si>
    <t>SUMINISTRO Y TENDIDO DE CABLE ENCAUCHETADO 3X12 EN POSTE METÁLICO.</t>
  </si>
  <si>
    <t>8.8.11</t>
  </si>
  <si>
    <t>SUMINISTRO Y TENDIDO DE CABLE CALIBRE 1X NO 8 AWG EN BANCO DE DUCTOS .</t>
  </si>
  <si>
    <t>8.8.12</t>
  </si>
  <si>
    <t>SUMINISTRO Y TENDIDO DE CABLE CALIBRE 3X NO 4 AWG EN BANCO DE DUCTOS .</t>
  </si>
  <si>
    <t>8.8.13</t>
  </si>
  <si>
    <t>SUMINISTRO E INSTALACIÓN TABLERO ENCHUFABLE CONTROL DE  ILUMINACIÓN PÚBLICA.</t>
  </si>
  <si>
    <t>8.8.14</t>
  </si>
  <si>
    <t>SUMINISTRO Y MONTAJE DE VARILLA DE PUESTA DE TIERRA ANEXA A CAMARA CS274.</t>
  </si>
  <si>
    <t>8.8.15</t>
  </si>
  <si>
    <t>SUMINISTRO Y MONTAJE DE BREAKERS BIPOLARES 20 A EN TABLEROS ENCHUFABLE.</t>
  </si>
  <si>
    <t>8.8.16</t>
  </si>
  <si>
    <t>SUMINISTRO E INSTALACIÓN DE DERIVADOR EN GEL PARA CABLE NO. 12 Y 4 AWG</t>
  </si>
  <si>
    <t>8.8.17</t>
  </si>
  <si>
    <t>SUMINISTRO E INSTALACIÓN DE SOLDADURA CADWELD DE 115 gm</t>
  </si>
  <si>
    <t>8.9</t>
  </si>
  <si>
    <t>INFRAESTRUCTURA ELECTRICA - MEDIA TENSIÓN Y BAJA TENSIÓN</t>
  </si>
  <si>
    <t>8.9.4</t>
  </si>
  <si>
    <t>SUMINISTRO Y TENDIDO DE TUBERIA PVC TDP DE 4Φ4" EN BANCO DE DUCTOS</t>
  </si>
  <si>
    <t>8.9.5</t>
  </si>
  <si>
    <t>SUMINISTRO Y TENDIDO DE TUBERIA PVC TDP DE 6Φ6" EN BANCO DE DUCTOS</t>
  </si>
  <si>
    <t>8.9.6</t>
  </si>
  <si>
    <t>SUMINISTRO Y TENDIDO DE TUBERIA PVC  TDP DE 9Φ4" EN BANCOS DE DUCTOS</t>
  </si>
  <si>
    <t>8.9.7</t>
  </si>
  <si>
    <t>SUMINISTRO Y TENDIDO DE TUBERIA PVC  TDP DE 2Φ4" EN BANCOS DE DUCTOS</t>
  </si>
  <si>
    <t>8.9.8</t>
  </si>
  <si>
    <t>SUMINISTRO Y TENDIDO DE TUBERIA PVC  TDP DE 2Φ3" EN BANCOS DE DUCTOS</t>
  </si>
  <si>
    <t>8.9.9</t>
  </si>
  <si>
    <t>SUMINISTRO Y MARCACION CON CINTA CS 273</t>
  </si>
  <si>
    <t>8.9.10</t>
  </si>
  <si>
    <t>CONSTRUCCION DE CAJA DE HALADO PARA BANCO DE DUCTOS CON TAPA EN CONCRETO TIPO SENCILLA CS275.</t>
  </si>
  <si>
    <t>8.9.11</t>
  </si>
  <si>
    <t>CONSTRUCCION DE CAJA DE HALADO PARA BANCO DE DUCTOS CON TAPA EN CONCRETO TIPO DOBLE CS276.</t>
  </si>
  <si>
    <t>8.9.12</t>
  </si>
  <si>
    <t>SUMINISTRO Y TENDIDO DE CABLE DE COBRE AWG 3N2/0 FASES XLPE @15kV, INCLUYE ACCESORIOS Y TODO LO NECESARIO PARA SU CORRECTA INSTALACIÓN Y FUNCIONAMIENTO</t>
  </si>
  <si>
    <t>8.9.14</t>
  </si>
  <si>
    <t>CÁRCAMOS EN CONCRETO REFORZADO, DEBIDAMENTE IMPERMEABILIZADO. INCLUYE ACERO DE REFUERZO FY=60.000 PSI, MANO DE OBRA, FORMALETAS, LAMINA ALFAJOR EQUIPOS Y HERRAMIENTAS NECESARIAS. DIMENSIONES  0,40m X0.25m. ESPESOR DE MUROS Y PLACA 10 cm.</t>
  </si>
  <si>
    <t>8.9.16</t>
  </si>
  <si>
    <t>CÁRCAMOS EN CONCRETO REFORZADO, DEBIDAMENTE IMPERMEABILIZADO. INCLUYE ACERO DE REFUERZO FY=60.000 PSI, MANO DE OBRA, FORMALETAS, LAMINA ALFAJOR EQUIPOS Y HERRAMIENTAS NECESARIAS. DIMENSIONES  0,40m X0.35m. ESPESOR DE MUROS Y PLACA 10 cm.</t>
  </si>
  <si>
    <t>8.9.20</t>
  </si>
  <si>
    <t>CONSTRUCCIÓN DE MALLA A TIERRA DE SUBESTACIÓN 2 SEGUN DISEÑO, INCLUYE  VARILLA COPER WELL DE Ø 5/8", 2.4 METROS COBRE-COBRE 99%, CABLE DESNUDO 8 AWG, PUNTO DE SOLDADURA EXOTÉRMICA REQUERIDO, TRATAMIENTO DEL TERRENO, MEDIDA Y DEMÁS ELEMENTOS NECESARIOS PARA SU CORRECTA INSTALACIÓN. NO SE PERMITE NI SALES NI CARBÓN ACTIVADO NI LIMADURA DE HIERRO</t>
  </si>
  <si>
    <t>8.9.31</t>
  </si>
  <si>
    <t>INSTALACIÓN DE  TRANSFORMADOR TIPO H 400kVA, TAPS: +1 -3 X 2.5%, 13.2/0.208kV</t>
  </si>
  <si>
    <t>8.9.35</t>
  </si>
  <si>
    <t>INSTALACIÓN DE CELDA DE PROTECCIÓN, 15kV AISLAMIENTO EN GAS SF6</t>
  </si>
  <si>
    <t>8.9.36</t>
  </si>
  <si>
    <t>INSTALACIÓN DE CELDA DE SALIDA, 15kV AISLAMIENTO EN GAS SF6</t>
  </si>
  <si>
    <t>8.9.37</t>
  </si>
  <si>
    <t>INSTALACIÓN DE CELDA DE ENTRADA, 15kV AISLAMIENTO EN GAS SF6</t>
  </si>
  <si>
    <t>8.9.39</t>
  </si>
  <si>
    <t>INSTALACIÓN DE  CELDA DE TRANSFORMADOR 400kVA, 15/0.6kV SEGUN CTS 518-2</t>
  </si>
  <si>
    <t>8.9.41</t>
  </si>
  <si>
    <t>NSTALACION DE BANCO DE CONDENSADORES 45KVAR, INCLUYE TODO LO NECESARIO PARA SU CORRECTO FUNCIONAMIENTO</t>
  </si>
  <si>
    <t>8.9.47</t>
  </si>
  <si>
    <t>INSTALACION DE UPS TECNOLOGIA ON-LINE, 10KVA, TRIFÁSICA 208/120 VAC A CINCO  HILOS (TRES FASES +NEUTRO+GND), TIEMPO DE RESPALDO AJUSTABLE PARA DIFERENTES AUTONOMIAS, CON FACTOR DE POTENCIA DE ENTRADA DE 0,99 Y SALIDA DE 0,97</t>
  </si>
  <si>
    <t>8.9.49</t>
  </si>
  <si>
    <t>INSTALACIÓN DE GRUPO ELECTRÓGENO 500kVA EFECTIVOS EN NEIVA, @0.22kV, INCLUYE CABINA INSONORIZADA, SISTEMA DE ESCAPE Y CAPACITACION AL PERSONAL DE LA POLICIA NACIONAL EN SITIO</t>
  </si>
  <si>
    <t>8.9.54</t>
  </si>
  <si>
    <t>SUMINISTRO E INSTALACIÓN PUERTA NORMALIZADA LOCAL SUBESTACIÓN</t>
  </si>
  <si>
    <t>8.9.56</t>
  </si>
  <si>
    <t>ADQUISICIÓN E INSTALACIÓN JUEGO TERMINAL 15kV USO INTERIOR</t>
  </si>
  <si>
    <t>INSTALACIONES GAS</t>
  </si>
  <si>
    <t>9.1.</t>
  </si>
  <si>
    <t>RED DE GAS GLP</t>
  </si>
  <si>
    <t>9.1.7</t>
  </si>
  <si>
    <t>SUMINISTRO  E  INSTALACIÓN  TUBERÍA  DE  COBRE  TIPO  L  Φ1/2".  (INCLUYE ACCESORIOS, SOPORTES Y ADITAMENTOS)</t>
  </si>
  <si>
    <t>9.1.8</t>
  </si>
  <si>
    <t>SUMINISTRO E INSTALACIÓN DE REGISTRO DE BOLA Φ1/2".</t>
  </si>
  <si>
    <t>SUMINISTRO    E    INSTALACIÓN    TUBERÍA    POLIETILENO    Φ1/2".    (INCLUYE ACCESORIOS, SOPORTES Y ADITAMENTOS)</t>
  </si>
  <si>
    <t>INSTALACIONES MECANICAS</t>
  </si>
  <si>
    <t>10.1</t>
  </si>
  <si>
    <t>INSTALACIONES AIRE ACONDICIONADO</t>
  </si>
  <si>
    <t>10.1.1</t>
  </si>
  <si>
    <t xml:space="preserve">SUMINISTRO E INSTALACION TUBERIA COBRE TIPO K 1/4" INCLUYE ACCESORIOS Y ELEMENTOS DE FIJACION </t>
  </si>
  <si>
    <t>10.1.2</t>
  </si>
  <si>
    <t xml:space="preserve">SUMINISTRO E INSTALACION TUBERIA COBRE TIPO K 3/8" INCLUYE ACCESORIOS Y ELEMENTOS DE FIJACION </t>
  </si>
  <si>
    <t>10.1.3</t>
  </si>
  <si>
    <t xml:space="preserve">SUMINISTRO E INSTALACION TUBERIA COBRE TIPO K 1/2"INCLUYE ACCESORIOS Y ELEMENTOS DE FIJACION </t>
  </si>
  <si>
    <t>10.1.4</t>
  </si>
  <si>
    <t xml:space="preserve">SUMINISTRO E INSTALACION TUBERIA COBRE TIPO K 5/8"INCLUYE ACCESORIOS Y ELEMENTOS DE FIJACION </t>
  </si>
  <si>
    <t>10.1.5</t>
  </si>
  <si>
    <t xml:space="preserve">SUMINISTRO E INSTALACION TUBERIA COBRE TIPO K 3/4"INCLUYE ACCESORIOS Y ELEMENTOS DE FIJACION </t>
  </si>
  <si>
    <t>10.1.6</t>
  </si>
  <si>
    <t xml:space="preserve">SUMINISTRO E INSTALACION TUBERIA COBRE TIPO K 1"INCLUYE ACCESORIOS Y ELEMENTOS DE FIJACION </t>
  </si>
  <si>
    <t>10.1.7</t>
  </si>
  <si>
    <t xml:space="preserve">SUMINISTRO E INSTALACION TUBERIA COBRE TIPO K 1 1/4"INCLUYE ACCESORIOS Y ELEMENTOS DE FIJACION </t>
  </si>
  <si>
    <t>10.1.8</t>
  </si>
  <si>
    <t xml:space="preserve">SUMINISTRO E INSTALACION TUBERIA COBRE TIPO K 1 1/2"INCLUYE ACCESORIOS Y ELEMENTOS DE FIJACION </t>
  </si>
  <si>
    <t>10.1.9</t>
  </si>
  <si>
    <t xml:space="preserve">SUMINISTRO E INSTALACION ACCESORIO BRANCH ARBL 1621 O SIMILAR </t>
  </si>
  <si>
    <t>10.1.10</t>
  </si>
  <si>
    <t xml:space="preserve">SUMINISTRO E INSTALACION ACCESORIO BRANCH ARBL 3321 O SIMILAR </t>
  </si>
  <si>
    <t>10.1.11</t>
  </si>
  <si>
    <t xml:space="preserve">SUMINISTRO E INSTALACION ACCESORIO BRANCH ARBL 7121 O SIMILAR </t>
  </si>
  <si>
    <t>10.1.12</t>
  </si>
  <si>
    <t>SUMINISTRO REFRIGERANTE R 410A</t>
  </si>
  <si>
    <t>LB</t>
  </si>
  <si>
    <t>10.1.13</t>
  </si>
  <si>
    <t>SUMINISTRO CARGA NITROGENO</t>
  </si>
  <si>
    <t>10.1.14</t>
  </si>
  <si>
    <t>SUMINISTRO E INSTALACION TUBO PVC SANITARIO DE 4"</t>
  </si>
  <si>
    <t>10.1.15</t>
  </si>
  <si>
    <t>SUMINISTRO E INSTALACION DUCTO LAMINA GALVANIZADA CAL 24</t>
  </si>
  <si>
    <t>10.1.16</t>
  </si>
  <si>
    <t>SUMINISTRO E INSTALACION DUCTO LAMINA FIBRA DE VIDRIO 1" ESPESOR</t>
  </si>
  <si>
    <t>10.1.17</t>
  </si>
  <si>
    <t>SUMINISTRO E INSTALACION TUBERIA DE PVC-P RDE 21 DE 1"</t>
  </si>
  <si>
    <t>10.1.18</t>
  </si>
  <si>
    <t>SUMINISTRO E INSTALACION TUBERIA DE PVC-P RDE 21 DE 1 1/4"</t>
  </si>
  <si>
    <t>10.1.19</t>
  </si>
  <si>
    <t>SUMINISTRO E INSTALACION TUBERIA DE PVC-P RDE 21 DE 1 1/2"</t>
  </si>
  <si>
    <t>10.1.20</t>
  </si>
  <si>
    <t>INSTALACION CONDENSADORA VOLUMEN VARIABLE</t>
  </si>
  <si>
    <t>10.1.21</t>
  </si>
  <si>
    <t>INSTALACION FANCOIL DESNUDO</t>
  </si>
  <si>
    <t>10.1.22</t>
  </si>
  <si>
    <t>INSTALACION EVAPORADORAS</t>
  </si>
  <si>
    <t>10.1.23</t>
  </si>
  <si>
    <t>INSTALACION EQUIPOS PAQUETES</t>
  </si>
  <si>
    <t>10.1.24</t>
  </si>
  <si>
    <t xml:space="preserve">SUMINISTRO E INSTALACION CAMPANA ACERO INOX 1 X 1 X 0,5 MTS CON FILTROS Y DRENAJES </t>
  </si>
  <si>
    <t>10.1.25</t>
  </si>
  <si>
    <t xml:space="preserve">SUMINISTRO E INSTALACION ACCESORIO BRANCH ARBL 4521 O SIMILAR </t>
  </si>
  <si>
    <t>10.1.26</t>
  </si>
  <si>
    <t xml:space="preserve">SUMINISTRO E INSTALACION ACCESORIO BRANCH ARCN 21 O SIMILAR </t>
  </si>
  <si>
    <t>10.1.27</t>
  </si>
  <si>
    <t>INSTALACION CONDENSADORA MINI VOLUMEN VARIABLE</t>
  </si>
  <si>
    <t>10.1.28</t>
  </si>
  <si>
    <t>SUMINISTRO E INSTALACION CHAQUETA ALUMINIO CALIBRE 0,4 mm</t>
  </si>
  <si>
    <t>10.1.29</t>
  </si>
  <si>
    <t>SUMINISTRO E INSTALACION FILTROS MERV 7 PLEGADO</t>
  </si>
  <si>
    <t>10.1.30</t>
  </si>
  <si>
    <t>SUMINISTRO E INSTALACIÓN MANGUERA FLEXIBLE 14"</t>
  </si>
  <si>
    <t>10.1.31</t>
  </si>
  <si>
    <t xml:space="preserve">SUMINISTRO E INSTALACIÓN CAMPANA ACERO INOX 1,9 X 5,2 X0,6 mts CON FILTROS Y DRENAJES </t>
  </si>
  <si>
    <t>10.1.32</t>
  </si>
  <si>
    <t>SUMINISTRO E INSTALACIÓN ANTIVIBRATORIOS DE NEOPRENO 1" ESPESOR</t>
  </si>
  <si>
    <t>10.1.33</t>
  </si>
  <si>
    <t>SUMINISTRO E INSTALACIÓN MANO DE OBRA INSTALACION Y PUESTA EN MARCHA CONDENSADORA VOLUMEN VARIABLE</t>
  </si>
  <si>
    <t>10.1.34</t>
  </si>
  <si>
    <t>SUMINISTRO E INSTALACIÓN ANTIVIBRATORIO DE NEOPRENO Ø 2" x 2</t>
  </si>
  <si>
    <t>10.1.35</t>
  </si>
  <si>
    <t>SUMINISTRO E INSTALACIÓN CHAQUETA ALUMINIO CALIBRE 0,4 mm</t>
  </si>
  <si>
    <t>10.1.36</t>
  </si>
  <si>
    <t xml:space="preserve">SUMINISTRO E INSTALACIÓN AISLAMIENTO DUCTLINER 1" ESPESOR </t>
  </si>
  <si>
    <t>10.1.37</t>
  </si>
  <si>
    <t>SUMINISTRO E INSTALACIÓN AISLAMIENTO RUBATEX 3/8"</t>
  </si>
  <si>
    <t>10.1.38</t>
  </si>
  <si>
    <t>SUMINISTRO E INSTALACIÓN AISLAMIENTO RUBATEX 1/2"</t>
  </si>
  <si>
    <t>10.1.39</t>
  </si>
  <si>
    <t>SUMINISTRO E INSTALACIÓN AISLAMIENTO RUBATEX 5/8"</t>
  </si>
  <si>
    <t>10.1.40</t>
  </si>
  <si>
    <t>SUMINISTRO E INSTALACIÓN AISLAMIENTO RUBATEX 3/4"</t>
  </si>
  <si>
    <t>10.1.41</t>
  </si>
  <si>
    <t>SUMINISTRO E INSTALACIÓN AISLAMIENTO RUBATEX 7/8"</t>
  </si>
  <si>
    <t>10.1.42</t>
  </si>
  <si>
    <t>SUMINISTRO E INSTALACIÓN AISLAMIENTO RUBATEX 1 1/8"</t>
  </si>
  <si>
    <t>10.1.43</t>
  </si>
  <si>
    <t>SUMINISTRO E INSTALACIÓN AISLAMIENTO RUBATEX  1 3/8"</t>
  </si>
  <si>
    <t>10.1.44</t>
  </si>
  <si>
    <t>SUMINISTRO E INSTALACIÓN AISLAMIENTO RUBATEX 1 5/8"</t>
  </si>
  <si>
    <t>10.1.45</t>
  </si>
  <si>
    <t>SUMINISTRO E INSTALACIÓN CODO COBRE 90° 1/4"</t>
  </si>
  <si>
    <t>10.1.46</t>
  </si>
  <si>
    <t>SUMINISTRO E INSTALACIÓN CODO COBRE 90° 3/8"</t>
  </si>
  <si>
    <t>10.1.47</t>
  </si>
  <si>
    <t>SUMINISTRO E INSTALACIÓN CODO COBRE 90° 1/2"</t>
  </si>
  <si>
    <t>10.1.48</t>
  </si>
  <si>
    <t>SUMINISTRO E INSTALACIÓN CODO COBRE 90° 3/4"</t>
  </si>
  <si>
    <t>10.1.49</t>
  </si>
  <si>
    <t>SUMINISTRO E INSTALACIÓN CODO COBRE 90° 1"</t>
  </si>
  <si>
    <t>10.1.50</t>
  </si>
  <si>
    <t>SUMINISTRO E INSTALACIÓN CODO COBRE 90° 1 1/4"</t>
  </si>
  <si>
    <t>10.1.51</t>
  </si>
  <si>
    <t>SUMINISTRO E INSTALACIÓN CODO COBRE 90° 1 1/2"</t>
  </si>
  <si>
    <t>10.1.52</t>
  </si>
  <si>
    <t>SUMINISTRO E INSTALACIÓN UNION COBRE 1/4"</t>
  </si>
  <si>
    <t>10.1.53</t>
  </si>
  <si>
    <t>SUMINISTRO E INSTALACIÓN UNION COBRE 3/8"</t>
  </si>
  <si>
    <t>10.1.54</t>
  </si>
  <si>
    <t>SUMINISTRO E INSTALACIÓN UNION COBRE 1/2"</t>
  </si>
  <si>
    <t>10.1.55</t>
  </si>
  <si>
    <t>SUMINISTRO E INSTALACIÓN UNION COBRE 5/8"</t>
  </si>
  <si>
    <t>10.1.56</t>
  </si>
  <si>
    <t>SUMINISTRO E INSTALACIÓN UNION COBRE 3/4"</t>
  </si>
  <si>
    <t>10.1.57</t>
  </si>
  <si>
    <t>SUMINISTRO E INSTALACIÓN UNION COBRE 1"</t>
  </si>
  <si>
    <t>10.1.58</t>
  </si>
  <si>
    <t>SUMINISTRO E INSTALACIÓN UNION COBRE 1 1/4"</t>
  </si>
  <si>
    <t>10.1.59</t>
  </si>
  <si>
    <t>SUMINISTRO E INSTALACIÓN UNION COBRE 1 1/2"</t>
  </si>
  <si>
    <t>10.1.60</t>
  </si>
  <si>
    <t>SUMINISTRO E INSTALACIÓN RIEL CHANEL 2"</t>
  </si>
  <si>
    <t>10.1.61</t>
  </si>
  <si>
    <t xml:space="preserve">SUMINISTRO E INSTALACIÓN SOLDADURA DE PLATA </t>
  </si>
  <si>
    <t>10.1.62</t>
  </si>
  <si>
    <t xml:space="preserve">SUMINISTRO E INSTALACIÓN ABRAZADERA PARA DUCTO FLEXIBLE </t>
  </si>
  <si>
    <t>10.1.63</t>
  </si>
  <si>
    <t>SUMINISTRO E INSTALACIÓN TERMINAL DE CORAZA AMERICANA 3/4</t>
  </si>
  <si>
    <t>10.1.64</t>
  </si>
  <si>
    <t xml:space="preserve">SUMINISTRO E INSTALACIÓN SOPORTE Y FILTRO METALICO 35% FANCOIL </t>
  </si>
  <si>
    <t>10.1.65</t>
  </si>
  <si>
    <t>SUMINISTRO E INSTALACIÓN CINTA RUBATEX x 15 ML</t>
  </si>
  <si>
    <t>10.1.66</t>
  </si>
  <si>
    <t>SUMINISTRO E INSTALACIÓN MANGUERA FLEXIBLE 8"</t>
  </si>
  <si>
    <t>10.1.67</t>
  </si>
  <si>
    <t xml:space="preserve">SUMINISTRO E INSTALACIÓN TRANSPORTE EQUIPOS AIRE ACONDICIONADO Y VENTILACION </t>
  </si>
  <si>
    <t>10.1.68</t>
  </si>
  <si>
    <t>SUMINISTRO E INSTALACIÓN AISLAMIENTO RUBATEX 2 1/8"</t>
  </si>
  <si>
    <t>10.1.69</t>
  </si>
  <si>
    <t xml:space="preserve">SUMINISTRO E INSTALACIÓN CINTA AUTOADHESIVA 2,5" FOIL  </t>
  </si>
  <si>
    <t>10.1.70</t>
  </si>
  <si>
    <t>SUMINISTRO E INSTALACIÓN ANTIVIBRATORIOS DE NEOPRENO 4" ESPESOR</t>
  </si>
  <si>
    <t>10.1.71</t>
  </si>
  <si>
    <t>SUMINISTRO E INSTALACIÓN CORAZA AMERICANA DE 3/4"</t>
  </si>
  <si>
    <t>10.1.72</t>
  </si>
  <si>
    <t xml:space="preserve">SUMINISTRO E INSTALACIÓN UNION FLEXIBLE PARA DUCTO </t>
  </si>
  <si>
    <t>10.1.73</t>
  </si>
  <si>
    <t>10.1.74</t>
  </si>
  <si>
    <t>SUMINISTRO E INSTALACIÓN CAJA DE PASO 15 X 15 CON TAPA  Y CHAPA PLASTICA</t>
  </si>
  <si>
    <t>10.1.75</t>
  </si>
  <si>
    <t xml:space="preserve">SUMINISTRO E INSTALACIÓN TORNILLO PARA LAMINA </t>
  </si>
  <si>
    <t>10.1.76</t>
  </si>
  <si>
    <t>SUMINISTRO E INSTALACIÓN CABLE APANTALLADO DE 3X18</t>
  </si>
  <si>
    <t>10.1.77</t>
  </si>
  <si>
    <t>SUMINISTRO E INSTALACIÓN TUBERIA EMT DE 3/4"</t>
  </si>
  <si>
    <t>10.1.78</t>
  </si>
  <si>
    <t>SUMINISTRO E INSTALACIÓN CODO ALUMINIO CALIBRE 0,4 mm</t>
  </si>
  <si>
    <t>10.1.79</t>
  </si>
  <si>
    <t>SUMINISTRO E INSTALACIÓN TUERCAS TUBO ALUMINIO 3/8</t>
  </si>
  <si>
    <t>10.1.80</t>
  </si>
  <si>
    <t>SUMINISTRO E INSTALACIÓN ARANDELA DE 3/8 CINCADA</t>
  </si>
  <si>
    <t>10.1.81</t>
  </si>
  <si>
    <t xml:space="preserve">SUMINISTRO E INSTALACIÓN VARILLA ROSCADA DE 3/8 X METRO </t>
  </si>
  <si>
    <t>10.1.82</t>
  </si>
  <si>
    <t>SUMINISTRO E INSTALACIÓN AISLAMIENTO RUBATEX 1/4"</t>
  </si>
  <si>
    <t>10.1.83</t>
  </si>
  <si>
    <t>SUMINISTRO E INSTALACIÓN OXIACETILENO</t>
  </si>
  <si>
    <t>10.1.84</t>
  </si>
  <si>
    <t>SUMINISTRO E INSTALACIÓN GASMAP</t>
  </si>
  <si>
    <t>10.1.85</t>
  </si>
  <si>
    <t>SUMINISTRO E INSTALACIÓN DE TABLERO DE CONTROL - TC-AA-01 (INCLUYE: GABINETE, ACCESORIOS ELÉCTRICOS Y CONTROLADORES PARA GARANTIZAR LOS PUNTOS DE CONTROL, OPERACIÓN Y FUNCIONALIDADES ESPECIFICADAS)</t>
  </si>
  <si>
    <t>10.2</t>
  </si>
  <si>
    <t>INSTALACIONES VENTILACION MECANICA</t>
  </si>
  <si>
    <t>10.2.1</t>
  </si>
  <si>
    <t>SUMINISTRO E INSTALACION REJILLA DE RETORNO TIPO CUBO 6" X 6"</t>
  </si>
  <si>
    <t>10.2.2</t>
  </si>
  <si>
    <t>SUMINISTRO E INSTALACION REJILLA DE RETORNO TIPO CUBO 8" X 8"</t>
  </si>
  <si>
    <t>10.2.3</t>
  </si>
  <si>
    <t>SUMINISTRO E INSTALACION REJILLA RETORNO TIPO PERSIANA 24" X 12"</t>
  </si>
  <si>
    <t>10.2.4</t>
  </si>
  <si>
    <t>SUMINISTRO E INSTALACION REJILLA RETORNO TIPO PERSIANA 44" X 16"</t>
  </si>
  <si>
    <t>10.2.5</t>
  </si>
  <si>
    <t>SUMINISTRO E INSTALACION REJILLA RETORNO TIPO PERSIANA 6" X 6"</t>
  </si>
  <si>
    <t>10.2.6</t>
  </si>
  <si>
    <t>SUMINISTRO E INSTALACION REJILLA RETORNO TIPO PERSIANA 10" X 10"</t>
  </si>
  <si>
    <t>10.2.7</t>
  </si>
  <si>
    <t>SUMINISTRO E INSTALACION DIFUSOR 3 VIAS 8" X 8"</t>
  </si>
  <si>
    <t>10.2.8</t>
  </si>
  <si>
    <t>SUMINISTRO E INSTALACION DIFUSOR 4 VIAS 10" X 10"</t>
  </si>
  <si>
    <t>10.2.9</t>
  </si>
  <si>
    <t>SUMINISTRO E INSTALACION DIFUSOR 4 VIAS 12" X 12"</t>
  </si>
  <si>
    <t>10.2.10</t>
  </si>
  <si>
    <t>SUMINISTRO E INSTALACION DIFUSOR 4 VIAS 14" X 14"</t>
  </si>
  <si>
    <t>10.2.11</t>
  </si>
  <si>
    <t>SUMINISTRO E INSTALACION DIFUSOR 3 VIAS 10" X 10"</t>
  </si>
  <si>
    <t>10.2.12</t>
  </si>
  <si>
    <t>INSTALACION VENTILADORES BAÑOS</t>
  </si>
  <si>
    <t>10.2.13</t>
  </si>
  <si>
    <t>INSTALACION VENTILADORES CUBIERTA</t>
  </si>
  <si>
    <t>10.2.14</t>
  </si>
  <si>
    <t>SUMINISTRO E INSTALACION REJILLA RETORNO TIPO PERSIANA 12" X 10"</t>
  </si>
  <si>
    <t>10.2.15</t>
  </si>
  <si>
    <t>SUMINISTRO E INSTALACION REJILLA RETORNO TIPO PERSIANA 24" X 14"</t>
  </si>
  <si>
    <t>10.2.16</t>
  </si>
  <si>
    <t>SUMINISTRO E INSTALACION REJILLA RETORNO TIPO PERSIANA 9" X 9"</t>
  </si>
  <si>
    <t>10.2.17</t>
  </si>
  <si>
    <t>SUMINISTRO E INSTALACIÓN AISLAMIENTO TÉRMICO TIPO DUCT-WRAP</t>
  </si>
  <si>
    <t>10.2.18</t>
  </si>
  <si>
    <t>SUMINISTRO E INSTALACION DIFUSOR 4 VIAS 9" X 9"</t>
  </si>
  <si>
    <t>10.2.19</t>
  </si>
  <si>
    <t>SUMINISTRO E INSTALACION REJILLA RETORNO TIPO PERSIANA 8" X 8"</t>
  </si>
  <si>
    <t>10.2.20</t>
  </si>
  <si>
    <t>SUMINISTRO E INSTALACIÓN EMPAQUE DE CAUCHO</t>
  </si>
  <si>
    <t>10.2.21</t>
  </si>
  <si>
    <t>SUMINISTRO E INSTALACION DIFUSOR 4 VIAS 8" X 8"</t>
  </si>
  <si>
    <t>10.2.22</t>
  </si>
  <si>
    <t>SUMINISTRO E INSTALACION REJILLA RETORNO TIPO PERSIANA 32" X 16"</t>
  </si>
  <si>
    <t>10.2.23</t>
  </si>
  <si>
    <t>SUMINISTRO E INSTALACION DIFUSOR 3 VIAS 9" X 9"</t>
  </si>
  <si>
    <t>10.2.24</t>
  </si>
  <si>
    <t>SUMINISTRO E INSTALACION REJILLA DE RETORNO TIPO CUBO 4" X 4"</t>
  </si>
  <si>
    <t>10.2.25</t>
  </si>
  <si>
    <t>INSTALACION VENTILADORES INTERIORES</t>
  </si>
  <si>
    <t>10.2.26</t>
  </si>
  <si>
    <t>SUMINISTRO TERMOSTATO DE CONTROL CABLEADO</t>
  </si>
  <si>
    <t xml:space="preserve">UN </t>
  </si>
  <si>
    <t>10.3</t>
  </si>
  <si>
    <t>CONTROL</t>
  </si>
  <si>
    <t>10.3.1</t>
  </si>
  <si>
    <t>CABLE APANTALLADO 3X18</t>
  </si>
  <si>
    <t>10.3.2</t>
  </si>
  <si>
    <t>TUBERIA EMT DE 3/4"</t>
  </si>
  <si>
    <t>INSTALACIÓN DE EQUIPOS AIRE ACONDICIONADO</t>
  </si>
  <si>
    <t>10.4.1</t>
  </si>
  <si>
    <t xml:space="preserve">INSTALACIÓN CONDENSADORA VOLUMEN VARIABLE 180000 BTU </t>
  </si>
  <si>
    <t>10.4.2</t>
  </si>
  <si>
    <t xml:space="preserve">INSTALACIÓN CONDENSADORA VOLUMEN VARIABLE 160000 BTU </t>
  </si>
  <si>
    <t>10.4.3</t>
  </si>
  <si>
    <t xml:space="preserve">INSTALACIÓN CONDENSADORA VOLUMEN VARIABLE 140000 BTU </t>
  </si>
  <si>
    <t>10.4.4</t>
  </si>
  <si>
    <t xml:space="preserve">INSTALACIÓN CONDENSADORA VOLUMEN VARIABLE 100000 BTU </t>
  </si>
  <si>
    <t>10.4.5</t>
  </si>
  <si>
    <t xml:space="preserve">INSTALACIÓN CONDENSADORA VOLUMEN VARIABLE 80000 BTU </t>
  </si>
  <si>
    <t>10.4.6</t>
  </si>
  <si>
    <t xml:space="preserve">INSTALACIÓN CONDENSADORA MINI VOLUMEN VARIABLE 50000 BTU </t>
  </si>
  <si>
    <t>10.4.7</t>
  </si>
  <si>
    <t xml:space="preserve">INSTALACIÓN CONDENSADORA MINI VOLUMEN VARIABLE 60000 BTU </t>
  </si>
  <si>
    <t>10.4.8</t>
  </si>
  <si>
    <t>10.4.9</t>
  </si>
  <si>
    <t xml:space="preserve"> INSTALACION Sistema de aire fresco Unidad de manejo de aire montada en el techo PARA INYECCIÓN DE AIRE EXTERIOR 12.000 BTU/H </t>
  </si>
  <si>
    <t>10.4.10</t>
  </si>
  <si>
    <t>INSTALACION CONDENSADORA VOLUMEN VARIABLE 48.000 BTU/H 2kW</t>
  </si>
  <si>
    <t>10.4.11</t>
  </si>
  <si>
    <t xml:space="preserve"> INSTALACION UNIDAD TIPO PAQUETE 7.5 TR 3000CFM 9kW</t>
  </si>
  <si>
    <t>10.4.12</t>
  </si>
  <si>
    <t xml:space="preserve"> INSTALACION BANCO PORTA FILTRO APF4000 730X1325X234</t>
  </si>
  <si>
    <t>10.4.13</t>
  </si>
  <si>
    <t xml:space="preserve"> INSTALACION CONDENSADORA MINI VOLUMEN VARIABLE</t>
  </si>
  <si>
    <t>10.4.14</t>
  </si>
  <si>
    <t xml:space="preserve">INSTALACIÓN EVAPORADOR CASSETTE 1V INVERTER 9000 BTU CON PANEL </t>
  </si>
  <si>
    <t>10.4.15</t>
  </si>
  <si>
    <t>INSTALACIÓN EVAPORADOR CASSETTE 1V INVERTER 12000 BTU CON PANEL</t>
  </si>
  <si>
    <t>10.4.16</t>
  </si>
  <si>
    <t>INSTALACIÓN EVAPORADOR CASSETTE 1V INVERTER 18000 BTU CON PANEL</t>
  </si>
  <si>
    <t>10.4.17</t>
  </si>
  <si>
    <t>INSTALACIÓN EVAPORADOR CASSETTE 2V INVERTER 18000 BTU CON PANEL</t>
  </si>
  <si>
    <t>10.4.18</t>
  </si>
  <si>
    <t xml:space="preserve">INSTALACIÓN EVAPORADOR CASSETTE 4V INVERTER 24000 BTU CON PANEL </t>
  </si>
  <si>
    <t>10.4.19</t>
  </si>
  <si>
    <t>INSTALACIÓN UNIDAD ACONDICIONADORA PAQUETE 7,5 Ton</t>
  </si>
  <si>
    <t>10.4.20</t>
  </si>
  <si>
    <t>INSTALACIÓN CONTROL CENTRAL SISTEMA VOLUMEN VARIABLE</t>
  </si>
  <si>
    <t>INSTALACIÓN DE EQUIPOS VENTILACION MECANICA</t>
  </si>
  <si>
    <t>10.5.1</t>
  </si>
  <si>
    <t>INSTALACIÓN VENTILADOR HELICOCENTRIFUGO TD-500</t>
  </si>
  <si>
    <t>10.5.2</t>
  </si>
  <si>
    <t>INSTALACIÓN VENTILADOR HELICOCENTRIFUGO TD-350</t>
  </si>
  <si>
    <t>10.5.3</t>
  </si>
  <si>
    <t>INSTALACIÓN UNIDAD DE VENTILACION CDAFH 9/9</t>
  </si>
  <si>
    <t>10.5.4</t>
  </si>
  <si>
    <t>INSTALACIÓN UNIDAD DE VENTILACION CDAFH 12/12</t>
  </si>
  <si>
    <t>10.5.5</t>
  </si>
  <si>
    <t>INSTALACIÓN UNIDAD DE VENTILACION CDAFH 18/18</t>
  </si>
  <si>
    <t>10.5.6</t>
  </si>
  <si>
    <t>INSTALACIÓN UNIDAD DE VENTILACION CDAH 9/9</t>
  </si>
  <si>
    <t>10.5.7</t>
  </si>
  <si>
    <t>INSTALACIÓN UNIDAD DE VENTILACION CDAH 10/10</t>
  </si>
  <si>
    <t>10.5.8</t>
  </si>
  <si>
    <t xml:space="preserve">INSTALACIÓN UNIDAD DE VENTILACION CDAH 12/12 </t>
  </si>
  <si>
    <t>10.5.9</t>
  </si>
  <si>
    <t>INSTALACIÓN EXTRACTOR AXIAL DE PRESION FUTURE 120</t>
  </si>
  <si>
    <t>10.5.10</t>
  </si>
  <si>
    <t>INSTALACIÓN EXTRACTOR AXIAL DE PRESION SILENT 200</t>
  </si>
  <si>
    <t>10.5.11</t>
  </si>
  <si>
    <t>INSTALACIÓN E INSTALACION EXTRACTOR TIPO HONGO 750CFM 220V/1PH 0,5 HP</t>
  </si>
  <si>
    <t>10.5.12</t>
  </si>
  <si>
    <t>INSTALACIÓN E INSTALACION EXTRACTOR TIPO HONGO 300CFM 220V/1PH 3/4 HP</t>
  </si>
  <si>
    <t>10.5.13</t>
  </si>
  <si>
    <t>INSTALACIÓN E INSTALACION EXTRACTOR TIPO HONGO 600CFM 220V/1PH 3/4 HP</t>
  </si>
  <si>
    <t>10.5.14</t>
  </si>
  <si>
    <t>INSTALACIÓN E INSTALACION EXTRACTOR TIPO HONGO 1200CFM 220V/1PH 1 HP</t>
  </si>
  <si>
    <t>INSTALACIONES VOZ Y DATOS</t>
  </si>
  <si>
    <t>11.1</t>
  </si>
  <si>
    <t>TUBERIA Y BANDEJA</t>
  </si>
  <si>
    <t>11.1.7</t>
  </si>
  <si>
    <t>Suministro e instalación de Bandeja portacables cf54/150 Electrozincada incluye accesorios de fijación en techo tipo AS, conectores de tierra, incluye cable desnudo No 8 durante el recorrido de la bandeja y demás accesorios necesarios</t>
  </si>
  <si>
    <t>11.1.8</t>
  </si>
  <si>
    <t>Suministro e instalación de tubería Conduit EMT 3/4" incluye curva, unión, terminal</t>
  </si>
  <si>
    <t>11.1.9</t>
  </si>
  <si>
    <t>Suministro e instalación de tubería Conduit EMT 1" incluye curva, unión, terminal</t>
  </si>
  <si>
    <t>11.1.12</t>
  </si>
  <si>
    <t>Suministro e instalación de tubería Conduit EMT 2"  incluye curva, unión, terminal</t>
  </si>
  <si>
    <t>11.1.13</t>
  </si>
  <si>
    <t>Suministro e instalación de tubería Conduit EMT 3"  incluye curva, unión, terminal</t>
  </si>
  <si>
    <t>11.1.14</t>
  </si>
  <si>
    <t>Caja de Paso 20X20X10 Metálica</t>
  </si>
  <si>
    <t>11.1.15</t>
  </si>
  <si>
    <t xml:space="preserve">Caja de Paso 30X30X15 Metálica </t>
  </si>
  <si>
    <t>11.1.18</t>
  </si>
  <si>
    <t>BANCO DE DUCTO TIPO NORMA CODENSA CS 207 - Para Canalización de 2 Ø 2"  Tipo TDP- ZONA VERDE (Incluye excavación, base en arena de peña, relleno con tierra de la excavación compactada en capas de 15 cm, con cinta de señalizacion  y retiro de material sobr</t>
  </si>
  <si>
    <t>11.1.20</t>
  </si>
  <si>
    <t>CAJA DE INSPECCIÓN NORMA CS 274 (Incluye excavación, base en recebo común, placa concreto, ladrillo común, marco en Angulo 2 1/2 x 2 1/2  3/16" , tapa reforzada en platina de 2 1/2 3/16"  y retiro de material sobrante de la excavación a botadero).</t>
  </si>
  <si>
    <t>11.1.21</t>
  </si>
  <si>
    <t>Suministro e instalacion de tuberia Conduit IMC AG 1" incluye curva, union, terminal.</t>
  </si>
  <si>
    <t>11.1.22</t>
  </si>
  <si>
    <t>Suministro e instalacion de tuberia Conduit IMC AG 2-1/2" incluye curva, union, terminal.</t>
  </si>
  <si>
    <t>11.2</t>
  </si>
  <si>
    <t>Cableado Estructurado</t>
  </si>
  <si>
    <t>11.2.1</t>
  </si>
  <si>
    <t>Suministro e instalación de Salida HDMI, con Conector HDMI, tipo decora, caja 2400  con suplemento. Incluye Cable HDMI 20 metros.</t>
  </si>
  <si>
    <t>11.2.2</t>
  </si>
  <si>
    <t>Suministro e instalación CABLE U/UTP CATEGORIA 6A 1091B SL 4/23 W100, Ver Característica en Anexo de Especificación Técnica</t>
  </si>
  <si>
    <t>11.2.3</t>
  </si>
  <si>
    <t>Salida Voz/Datos o Datos/Datos Incluye Modulo de conexión Jack MGS600 Categoría 6A, Faceplate angulados, marcación, Certificación, Caja plástica 5800 para salidas en pared o troquel lógico para salidas en mobiliario, Ver Característica en Anexo de Especif</t>
  </si>
  <si>
    <t>11.2.4</t>
  </si>
  <si>
    <t>Suministro e instalación de Patchcord categoria 6A U/UTP CPCSSX2-03F010(de Color según aplicación). Ver Característica en Anexo de Especificación Técnica</t>
  </si>
  <si>
    <t>11.2.5</t>
  </si>
  <si>
    <t>Suministro e instalación de Patchcord categoria 6A U/UTPCP CSSX2-03F07(de Color según aplicación). Ver Característica en Anexo de Especificación Técnica</t>
  </si>
  <si>
    <t>11.2.6</t>
  </si>
  <si>
    <t>Suministro e instalación de Patch panel 1100 GS6 24P Categoria 6A. Ver Característica en Anexo de Especificación Técnica</t>
  </si>
  <si>
    <t>11.2.7</t>
  </si>
  <si>
    <t>Suministro e instalación de Rack abierto RK3-45A Incluye 2 Bandejas Ventiladas,1  Bandeja Para servidor, 4 Organizadores Horizontales, organizador vertical, 1 Multitoma Horizontal, 1 Multitoma Vertical, Ver Característica en Anexo de Especificación Técnic</t>
  </si>
  <si>
    <t>11.2.8</t>
  </si>
  <si>
    <t>Instalación sistema de control de acceso  (HASTA DISPOSITIVO DE ENTRADA Y SALIDA, ELECTROIMAN, BOTON DE EVACUACION, INTEGRACION SOFTWARE)</t>
  </si>
  <si>
    <t>11.2.9</t>
  </si>
  <si>
    <t>Instalación y configuración de cámaras de seguridad y NVR (HASTA DISPOSITIVO DE SEGURIDAD, INTEGRACION SOFTWARE)</t>
  </si>
  <si>
    <t>11.2.10</t>
  </si>
  <si>
    <t>INSTALACIÓN Y CONFIGURACION  SWITCHES DE 28-4 PUERTOS 10/100/1000  ADMINISTRADOS STAKING</t>
  </si>
  <si>
    <t>11.2.11</t>
  </si>
  <si>
    <t>INSTALACIÓN Y CONFIGURACION SUMINISTRO DE  SWITCHES DE 52-4 PUERTOS 10/100/1000  ADMINISTRADOS STAKING</t>
  </si>
  <si>
    <t>11.2.12</t>
  </si>
  <si>
    <t>Instalación y conexionado de Barraje de tierra de TBB con cable desnudo No. 6 AWG</t>
  </si>
  <si>
    <t>11.2.13</t>
  </si>
  <si>
    <t xml:space="preserve">Instalación y conexionado de Barraje de tierra de TMGB </t>
  </si>
  <si>
    <t>11.2.14</t>
  </si>
  <si>
    <t>Bandeja de fibra de 1U, Ver Característica en Anexo de Especificación Técnica</t>
  </si>
  <si>
    <t>11.2.15</t>
  </si>
  <si>
    <t>Modulo fibra para interior,  Ver Característica en Anexo de Especificación Técnica</t>
  </si>
  <si>
    <t>11.2.16</t>
  </si>
  <si>
    <t>Adaptador de fibra LCR-09, Ver Característica en Anexo de Especificación Técnica</t>
  </si>
  <si>
    <t>11.2.17</t>
  </si>
  <si>
    <t>Panel acoplador ciego.</t>
  </si>
  <si>
    <t>11.2.18</t>
  </si>
  <si>
    <t>Patch cord de fibra LC,  1.6 mm Duplex, Ver Característica en Anexo de Especificación Técnica</t>
  </si>
  <si>
    <t>11.2.19</t>
  </si>
  <si>
    <t xml:space="preserve">Cable de fibra Interna, para interconexión de fibra  R-006-DS, Ver Característica en Anexo de Especificación Técnica </t>
  </si>
  <si>
    <t>11.2.20</t>
  </si>
  <si>
    <t>Suministro e instalación de Soporte de 10 regletas de 10 pares incluye 3 regletas de telefonía S66</t>
  </si>
  <si>
    <t>11.2.23</t>
  </si>
  <si>
    <t>Suministro e instalación de Cable de Fibra Externa, Ver Caracteristica en Anexo de Especificacion Tecnica</t>
  </si>
  <si>
    <t>11.2.24</t>
  </si>
  <si>
    <t>Suministro e instalación de Cable para interconexión de tierras TBBIBC en CU desudo 2/0</t>
  </si>
  <si>
    <t>11.2.25</t>
  </si>
  <si>
    <t>Suministro e instalación de Cable Telefónico Multipar CALIBRE 18 awg</t>
  </si>
  <si>
    <t>11.2.26</t>
  </si>
  <si>
    <t>Suministro e instalación de salida para TV, incluye face plate de una salida coaxial, caja 5800, y conector de Compresión Tipo F.</t>
  </si>
  <si>
    <t>11.2.27</t>
  </si>
  <si>
    <t>Suministro e instalación de Cable Coaxial  RG-6 Negro con un conector de Compresión Tipo F.</t>
  </si>
  <si>
    <t>11.2.28</t>
  </si>
  <si>
    <t>Suministro e instalacion de Antena para señales UHF en banda 470-790Mhz.</t>
  </si>
  <si>
    <t>11.2.29</t>
  </si>
  <si>
    <t xml:space="preserve">Suministro e instalación de Antena  para canales analógicos. </t>
  </si>
  <si>
    <t>11.2.30</t>
  </si>
  <si>
    <t>Suministro e instalacion de Central amplicadora Entradas VHF-UHF</t>
  </si>
  <si>
    <t>11.2.31</t>
  </si>
  <si>
    <t>Suministro e instalación de Amplificador de vivienda 1e/(2s+TV)110Vac, incluye un Mezclador de señales UHF-VHF.</t>
  </si>
  <si>
    <t>11.2.32</t>
  </si>
  <si>
    <t>Suministro e instalación Repartidor 4 salidas 1.000MHz</t>
  </si>
  <si>
    <t>11.2.33</t>
  </si>
  <si>
    <t>Suministro e instalacion Repartidor 6 salidas 1.000MHz</t>
  </si>
  <si>
    <t>11.2.34</t>
  </si>
  <si>
    <t>Suministro e instalacion de Cofre Metalico (45x45x20)cm cn puerta y chapa en pintura electrostatica, para Salon de Equipos de Telecomunicaciones superior.</t>
  </si>
  <si>
    <t>CARPINTERIA METALICA</t>
  </si>
  <si>
    <t>PUERTAS</t>
  </si>
  <si>
    <t>12.1</t>
  </si>
  <si>
    <t xml:space="preserve">Suministro e instalacion de Baranda metálica, 3 transversales en 1/2" y pasamanos de 2" en acero  inoxidable , según planos de detalle arquitectonicos. Incluye  pintura en esmale sobre base anticorrosivo y  elementos de fijacion y anclaje </t>
  </si>
  <si>
    <t>12.32</t>
  </si>
  <si>
    <t>Suministro e instalación de Persiana para ventilacion natural antitormenta, modulo de  1  x 1 m , incluye perfil antitormenta en aluminio extruido cal 1/16 espaciado cada 60 cm color blanco mate, inlcuye elementos de instalacion y alfajia</t>
  </si>
  <si>
    <t>12.45</t>
  </si>
  <si>
    <t>Suministro e instalación de Escalera Metalica Tipo Marinera, incluye pernos y platinas. Incluye guarda hombre y puerta de escotilla</t>
  </si>
  <si>
    <t>12.48</t>
  </si>
  <si>
    <t>SUMIISTRO E INSTALACION DE FACHADAS EN CORTASOLES DE MADERA PLASTICA 180 MM X 80 MM, DISTANCIA ENTRE CORTASOLES DE 90 MM, INSTALADO POR EL LADO DE 180 MM (no incluye estrucura metalica de soporte)</t>
  </si>
  <si>
    <t>12.50</t>
  </si>
  <si>
    <t>Suministro e instalacion de P-1 puerta lisa panel inyectada en poliuretano con sistema de engrafe, en lamina de acero galvanizada calibre 18, bisagras de aluminio y acabado en pintura electostatica color por definir + rejilla de aire inferior en aluminio, Marco m120, ref zra, medidas 80 x 265, cerradura de embutir con manija sena y roseta,  termocurado por definir,
puertas sub-oficiales</t>
  </si>
  <si>
    <t>12.51</t>
  </si>
  <si>
    <t>Suministro e instalacion deP-2 puerta lisa panel inyectada en poliuretano con sistema de engrafe, en lamina de acero galvanizada calibre 18, bisagras de aluminio y acabado en pintura electostatica color por definir + rejilla de aire inferior en aluminio Marco m120, ref  zra, medidas 265 x 70, termocurado por definir kit 2030 cerradura de embutir con manija sena y
roseta, puertas sub- oficiales</t>
  </si>
  <si>
    <t>12.52</t>
  </si>
  <si>
    <t>Suministro e instalacion de P-3 puerta panel con dilatacion tipo soho inyectada en poliuretano, con sistema de engrafe, en lamina de acero galvanizada calibre 18, bisagras de aluminio y acabado en pintura electrostatica color por definir + rejilla de aire inferior en aluminio, ref zsoho medidas 90 x265, kit 2030 cerradura de embutir con manija sena y roseta, puertas sub-
oficiales</t>
  </si>
  <si>
    <t>12.53</t>
  </si>
  <si>
    <t>Suministro e instalacion de P-4 puerta tipo persiana con bastidor de 100*38 en lamina galvanizada calibre 18, con ensamble mecanico (sin soldadura), bisagras de aluminio y acabado en pintura  electostatica color por definir, marco m120, ref zp,  medidas 60 x 264 termocurado por definir, kit 2030 cerradura de embutir con manija sena y roseta, puertas sub-
oficiales</t>
  </si>
  <si>
    <t>12.54</t>
  </si>
  <si>
    <t>Suministro e instalacion de P-5 puerta tipo persiana con bastidor de 100*38 en lamina galvanizada calibre 18, con ensamble mecanico (sin soldadura), bisagras de aluminio y acabado en pintura electostatica color por definir, marco m120, ref zp, medidas 70 x 265, Kit 2030 cerradura de embutir con manija sena y roseta termocurado por definir, puertas sub-
oficiales</t>
  </si>
  <si>
    <t>12.55</t>
  </si>
  <si>
    <t>Suministro e instalacion de P-6  puerta tipo persiana con bastidor de 100*38 en lamina galvanizada calibre 18, con ensamble mecanico (sin soldadura), bisagras de aluminio y acabado en pintura electostatica color por definir, marco m120, ref zp, medidas 80 x 265, kit 2030 cerradura de embutir con
manija sena y roseta,puertas sub- oficiales</t>
  </si>
  <si>
    <t>12.56</t>
  </si>
  <si>
    <t>Suministro e instalacion de p-7 puerta tipo persiana con bastidor de 100*38 en lamina galvanizada calibre 18, con ensamble mecanico (sin soldadura), bisagras de aluminio y acabado en pintura electostatica color por definir, marco m120, ref zp, medidas 120 x 265 termocurado por definir, kit 2030 cerradura de embutir con manija sena y roseta, puertas sub- oficiales</t>
  </si>
  <si>
    <t>12.88</t>
  </si>
  <si>
    <t>Suministro e instalacion de P-1 puerta lisa panel inyectada en poliuretano con sistema de engrafe, en lamina de acero galvanizada calibre 18, bisagras de aluminio y acabado en pintura electostatica color por definir + rejilla de aire inferior en aluminio, marco m120, ref  zra, medidas 90 x 265, termocurado por definir, kit 2030 cerradura de embutir con manija sena y roseta, puertas armerillo</t>
  </si>
  <si>
    <t>12.89</t>
  </si>
  <si>
    <t>Suministro e instalacion de P-2 puerta lisa panel inyectada en poliuretano con sistema de engrafe, en lamina de acero galvanizada calibre 18, bisagras de aluminio y acabado en pintura electostatica color por definir + rejilla de aire inferior en aluminio, marco m120, ref zra, medidas 70 x 265, termocurado por definir kit 2030 cerradura de embutir con manija sena y roseta, puertas armerillo</t>
  </si>
  <si>
    <t>12.90</t>
  </si>
  <si>
    <r>
      <rPr>
        <b/>
        <sz val="10"/>
        <rFont val="Arial"/>
        <family val="2"/>
      </rPr>
      <t>Suministro e instalacion de P–3 puerta tipo persiana con bastidor de 100*38 en lamina galvanizada calibre 18, con ensamble mecanico (sin soldadura), bisagras de aluminio y acabado en pintura electostatica color por definir, marco m120, ref zzp, medidas 180 x 265, termocurado por definir, kit 2030 cerradura de embutir con manija sena y roseta, puertas
armerillo</t>
    </r>
  </si>
  <si>
    <t>´12.101</t>
  </si>
  <si>
    <t>Suministro e instalacion de  P-1 puerta lisa panel inyectada en poliuretano con sistema de engrafe, en lamina de acero galvanizada calibre 18, bisagras de aluminio y acabado en pintura electostatica color por definir + rejilla de aire inferior en aluminio, marco m120, ref  zra. Medidas 80 x 265, termocurado por definir, kit 2030 cerradura de embutir con manija sena y roseta, puertas patrulleros</t>
  </si>
  <si>
    <t>´12.102</t>
  </si>
  <si>
    <t>Suministro e instalacion de P-2 puerta lisa panel inyectada en poliuretano con sistema de engrafe, en lamina de acero galvanizada calibre 18,bisagras de aluminio y acabado en pintura electostatica color por definir + rejilla de aire inferior en aluminio, marco m120, ref zra, medidas 70 x 265,termocurado por definir, kit 2030 cerradura de embutir con manija sena y roseta, puertas patrulleros</t>
  </si>
  <si>
    <t>´12.103</t>
  </si>
  <si>
    <t>Suministro e instalacion de P-3 puerta lisa panel inyectada en poliuretano con sistema de engrafe, en lamina de acero galvanizada calibre 18, bisagras de aluminio y acabado en pintura electostatica color por definir + rejilla de aire inferior en aluminio, marco m120, ref zra, medidas  90 x 265, termocurado por definir, kit 2030 cerradura de embutir con manija sena y roseta, puertas patrulleros</t>
  </si>
  <si>
    <t>´12.104</t>
  </si>
  <si>
    <t>Suministro e instalacion de P-4 puerta tipo persiana con bastidor de 100*38 en lamina galvanizada calibre 18, con ensamble mecanico (sin soldadura), bisagras de aluminio y acabado en pintura electostatica color por definir, marco m120, ref zp, medidas 60 x 265,termocurado por definir, kit 2030 cerradura de embutir con manija sena y roseta, puertas patrulleros</t>
  </si>
  <si>
    <t>´12.105</t>
  </si>
  <si>
    <t>Suministro e instalacion de P-5 puerta tipo persiana con bastidor de 100*38 en lamina galvanizada calibre 18, con ensamble mecanico (sin soldadura), bisagras de aluminio y acabado en pintura electostatica color por definir m120, ref zp, medidas 120 x 265,termocurado por definir,kit 2030 cerradura de embutir con manija sena y roseta, puertas  patrulleros</t>
  </si>
  <si>
    <t>´12.106</t>
  </si>
  <si>
    <t>Suministro e instalacion de  P-6 puerta tipo persiana con bastidor de 100*38 en lamina galvanizada calibre 18, con ensamble mecanico (sin soldadura), bisagras de aluminio y acabado en pintura electostatica color por definir, marco m120, ref zp, medidas 45 x 265,termocurado por definir, kit 2030 cerradura de embutir con manija sena y roseta, puertas patrulleros</t>
  </si>
  <si>
    <t>´12.107</t>
  </si>
  <si>
    <t>Suministro e instalacion de P-7 puerta tipo persiana con bastidor de 100*38 en lamina galvanizada calibre 18, con ensamble mecanico (sin soldadura), bisagras de aluminio y acabado en pintura electostatica color por definir, marco m120, ref zp, medidas 80  x265,termocurado por definir, kit 2030 cerradura de embutir con manija sena y roseta, puertas patrulleros</t>
  </si>
  <si>
    <t>12.124</t>
  </si>
  <si>
    <t>Suministro e instalacion de puerta metalica para cuarto de centro de transformacion, cuarto tecnico</t>
  </si>
  <si>
    <t>CARPINTERIA MADERA</t>
  </si>
  <si>
    <t>13.15</t>
  </si>
  <si>
    <t>Suministro e instalacion de Mueble tipo closet ,puertas, tapas, entrepaños, respaldos, cajoneras, en madera aglomerada tipo mdf o similar de 18 mm, recubrimiento parte superior e inferior en laminado melamínico decorativo de alta resistencia color wengue, recubrimiento perimetral canto rígido en pvc de 20 mm y 36 mm termofundido mismo color de la superficie. Incluye elementos de fijación, rieles, herrajes, visagras</t>
  </si>
  <si>
    <t>13.16</t>
  </si>
  <si>
    <t>Suministro e instalacion de mueble baño,  Puertas, tapas, entrepaños, respaldos, cajoneras, en madera aglomerada tipo MDF o similar de 18mm, recubrimiento parte superior e inferior en laminado melamínico decorativo de alta resistencia color wengue, recubrimiento perimetral canto rígido en pvc de 20 mm y 36 mmtermofundido mismo color de la superficie. Incluye elementos de fijación, rieles, herrajes, visagras, cerradura, tapajuntas, chazos, tornillos</t>
  </si>
  <si>
    <t>13.20</t>
  </si>
  <si>
    <t>Suministro e instalacion de Bancas de madera maciza de caoba, pino, cedro o flor morado. Asientos y espaldares con espesores entre 3.0 y 10.0 centímetros,  refuerzo en los asientos con soportes adicionales instalados bajo las tablas respectivas y laterales</t>
  </si>
  <si>
    <t>PISOS</t>
  </si>
  <si>
    <t>15.1</t>
  </si>
  <si>
    <t>Suministro e instalación de Piso esmaltado con endurecedor de quarzo y allanado manual, directamente sobre placa, juntas de dilatación cortadas con discos de pulidor  E= 3mm (modulacion según diseño), acabado brillante y sellado. Trafico mediano</t>
  </si>
  <si>
    <t>15.2</t>
  </si>
  <si>
    <t>Suministro e instalación de media caña  fundida en sitio, grano de marmol color blanco huila</t>
  </si>
  <si>
    <t>15.3</t>
  </si>
  <si>
    <t>Suministro e instalación de Baldosa de grano de marmol pulido 33x33 cm vibroprensada espesor 27mm, color payande.
Instalación con destroque y pulida  juntas con boquilla con polvo del mismo grano, acabado brillante y sellado, diseño según planos de despiece en detalles de pisos.</t>
  </si>
  <si>
    <t>15.4</t>
  </si>
  <si>
    <t>Suministro e instalación de Guardaescobas recto prefabricado
en grano de marmol pulido 10 x 33  cm referencia color payande, acabado brillante.</t>
  </si>
  <si>
    <t>15.5</t>
  </si>
  <si>
    <t>Suministro e instalación de media caña en ceramica NBK color perla de Hunter Douglas o similar</t>
  </si>
  <si>
    <t>15.9</t>
  </si>
  <si>
    <t>Suministro e instalación de Boca puerta en grano de marmol No. 1, fundido, pulido y brillado,  color blanco huila fondo blanco, diseño según despiece de pisos.</t>
  </si>
  <si>
    <t>15.21</t>
  </si>
  <si>
    <t>Suministro e Instalacion de adoquin  para área de circulacion sobre mortero.</t>
  </si>
  <si>
    <t>15.22</t>
  </si>
  <si>
    <t>Suministro e instalación Baldosa Ceramica NBK 30 x 30 de
Hunter Douglas color perla</t>
  </si>
  <si>
    <t>15.24</t>
  </si>
  <si>
    <t>Suministro e instalación de piso en Mikones Ard tipo Corona
Antideslizante blanco, 33.8 x 33.8 o similar</t>
  </si>
  <si>
    <t>15.31</t>
  </si>
  <si>
    <t>Suministro e instalación de piso corona Fortaleza beige, 33.8 x 33.8</t>
  </si>
  <si>
    <t>15.32</t>
  </si>
  <si>
    <t>Suministro e instalacion piso Fortaleza blanco 33.8 x 33.8 tipo
Corona o similar</t>
  </si>
  <si>
    <t>15.33</t>
  </si>
  <si>
    <t>Suministro e instalación de Piso Corona Mikonos Beige 33.8 x 33.8</t>
  </si>
  <si>
    <t>15.39</t>
  </si>
  <si>
    <t>Suministro e Instalacion de Guardaescobas en Ceramica Corona Fortalez beige</t>
  </si>
  <si>
    <t>15.40</t>
  </si>
  <si>
    <t>Suministro e Instalacion de Guardaescobas en Ceramica fortaleza blanco</t>
  </si>
  <si>
    <t>ENCHAPE MUROS  Y ACCESORIOS</t>
  </si>
  <si>
    <t>16.2</t>
  </si>
  <si>
    <t>Suministro e instalación de ceramica Verona blanco referencia 606432001 corona o similar, para enchape de muro en formato de 30 x 60 cm, bordes rectificados. Remates acabados con win plastico color blanco. Incluye boquilla. ( Baños y Cocinas)</t>
  </si>
  <si>
    <t>16.4</t>
  </si>
  <si>
    <t xml:space="preserve">Suministro e instalación de Meson con salpicadero en granito pulido color negro pettro 20 mm, apoyado sobre mueble de madera. Para baños </t>
  </si>
  <si>
    <t>16.5</t>
  </si>
  <si>
    <t>Suministro e instalación de Meson con salpicadero en granito pulido color negro pettro 20 mm, apoyado sobre mueble en estructura metalica. Para baños</t>
  </si>
  <si>
    <t>16.8</t>
  </si>
  <si>
    <t>Suministro e instación de Lavamanos de colgar en porcelana sanitaria, color blanco, dimensiones 47X36,5 cm, con agujeros insinuados, incluye juego de accesorios y elementos de
fijación. no incluye griferia</t>
  </si>
  <si>
    <t>16.9</t>
  </si>
  <si>
    <t xml:space="preserve">Suministro e instalación de Orinal ADA en porcelana sanitaria color blanco de entrada posterior antivandálico con esmalte antibacterial, dimensiones 34 X 62 X 36,7 cms. Incluye juego de accesorios y elementos de fijación </t>
  </si>
  <si>
    <t>16.12</t>
  </si>
  <si>
    <t xml:space="preserve">Suministro e instalación de Sanitario alongado de una pieza en porcelana sanitaria color blanco de control azul y asiento de cierre suave, medidas  . Incluye juego de accesorios y elementos de fijación. </t>
  </si>
  <si>
    <t>16.13</t>
  </si>
  <si>
    <t>Suministro e instalacion de Juego de accesorios e incrustaciones cromados de 6 unidades Corona Milán o similar. Incluye elementos de fijacion.</t>
  </si>
  <si>
    <t>16.14</t>
  </si>
  <si>
    <t>Suministro e instalación de Taza alongada en porcelana
sanitaria  color blanco línea institucional 36,8 x 73 x 36,2 cms (altura tradicional). Incluye fluxómetro expuesto de palanca y asiento institucional . Incluye juego de accesorios y elementos</t>
  </si>
  <si>
    <t>16.15</t>
  </si>
  <si>
    <t>Suministro e instalación de Lavamanos de sobreponer en porcelana cerámica color blanco  con agujeros insinuados . Incluye accesorios y elementos de fijación, no incluye griferia</t>
  </si>
  <si>
    <t>16.16</t>
  </si>
  <si>
    <t xml:space="preserve">Suministro e instalación de Taza alongada  color blanco línea institucional 36,8 x 73 x 36,2 cms (altura tradicional). Incluye valvula  de push antibandalica y asiento institucional. Incluye juego de accesorios y elementos de fijación. </t>
  </si>
  <si>
    <t>16.17</t>
  </si>
  <si>
    <t>Suministro e instalacion de Dispensador de jabón liquido, 1lts de capacidad, Fabricado en acero 304, con Llave y cerradura, trae contenedor plastico lo que permite que el jabón no tenga contacto con el acero cod 210797.  Incluye elementos de fijación. Baños</t>
  </si>
  <si>
    <t>16.24</t>
  </si>
  <si>
    <t>Suministro e instalacion de Dispensador de toallas, Fabricado en acero 304 satinado, con llave y cerradura, para 450 toallas dobladas en "C" o 600 toallas dobladas en "Z" cod  210805 . Incluye juegos de accesorios y elementos de fijacion.</t>
  </si>
  <si>
    <t>16.26</t>
  </si>
  <si>
    <t>Suministro e instalacion de Grifería de pared para lavamanos mono control acabado metalico cromado  ref. 231060001 o similar Incluye juego de accesorios y elementos de fijacion .</t>
  </si>
  <si>
    <t>16.27</t>
  </si>
  <si>
    <t>Suministro e instalacion de Griferia de meson para lavaplatos
monocontrol pico arco acabado metalico cromado  ref 795150001 o similar  incluye juego de accesorios y elementos de fijacion.</t>
  </si>
  <si>
    <t>16.28</t>
  </si>
  <si>
    <t>Suministro e instalacion de Grifería de mesón para lavaplatos
monocontrol con pull out pico arco acabado metálico cromado Ref.795110001 o similar. Incluye juego de accesorios y elementos de fijación o similar.</t>
  </si>
  <si>
    <t>16.29</t>
  </si>
  <si>
    <t>Suministro e instalacion de Griferia para ducha monocontrol
(sin salida de bañera) acabado metálico cromado agua fría y caliente  Ref. KR4025551 o similar. Incluye juego de accesorios y elementos de fijación.</t>
  </si>
  <si>
    <t>16.30</t>
  </si>
  <si>
    <t>Suministro e instalacion de Llave terminal tipo jardin corriente
de 1/2" salida de 3/4"acabado metalico cromado . Incluye juego de accesorios y elementos de fijacion. Para patios y Zonas humedas</t>
  </si>
  <si>
    <t>16.36</t>
  </si>
  <si>
    <t>Suministro e instalacion de Griferia para lavamanos de empotrar tipo push con valvula reguladora de caudal integrada agua fria de seguridad antibandalica, pisos de seguridad  ref: 701320001. Incluye juego de accesorios y elementos de fijacion</t>
  </si>
  <si>
    <t>16.46</t>
  </si>
  <si>
    <t>Suministro e instalación de Meson  pasacomidas, en granito
pulido color negro preto e=50 mm, con reengrueso en la nariz, aristas achaflanadas. Instalado sobre soporte metalico y muro en mamposteria.</t>
  </si>
  <si>
    <t>16.51</t>
  </si>
  <si>
    <t>Suministro e instalacion de Mesa de trabajo, mueble y
entrepaño en acero inoxidable. Con salpicadero doble de 10 cm. Patas en tubo de acero inoxidable con nivelador. Dimensiones: 150 x 69 x 87cm,</t>
  </si>
  <si>
    <t>16.53</t>
  </si>
  <si>
    <t>Suministro e instalacion de Mesa de trabajo esquinera, mueble
y entrepaño en acero inoxidable. Con salpicadero doble de 10 cm. Patas en tubo de acero inoxidable con nivelador.
Dimensiones: 69 x 69 x 87 cm,</t>
  </si>
  <si>
    <t>16.56</t>
  </si>
  <si>
    <t>Suministro e instalacion de Lavaplatos industrial sencillo, mueble y entrepaños en acero inoxidable. Patas tubulares con nivelador y salpicadero 10 cm. No incluye grifería ni sifón.
Dimensiones 150 x 69 x 87 cm y poceta 50x50X30 cm.</t>
  </si>
  <si>
    <t>16.78</t>
  </si>
  <si>
    <t>Suministro e Instalacion de Ceramica  pared Pegasus Rec
blanco 30 x 60,</t>
  </si>
  <si>
    <t>16.81</t>
  </si>
  <si>
    <t>Suministro e instalacion de Griferia de pared para lavamanos, de push con valvula reguladora de caudal integrada, acabado metalico cromado,  ref.947110001" o similar. Incluye juego de accesorios y elementos de fijacion, baterias</t>
  </si>
  <si>
    <t>16.82</t>
  </si>
  <si>
    <t>Suministro e instalacion de Griferia para lavamanos, de push para pared, antivandálica, acabado metalico cromado, ref.701330001" o similar. Incluye juego de accesorios y elementos de fijacion, patrulleros</t>
  </si>
  <si>
    <t>16.83</t>
  </si>
  <si>
    <t>Suministro e instalacion de Regadera de seguridad antivandalica tipo push ref. 754000001 o similar. Incluye juego de accesorios y elementos de fijación, patrulleros</t>
  </si>
  <si>
    <t>16.87</t>
  </si>
  <si>
    <t>Suministro e instalacion de Griferia para ducha monocontrol (sin salida de bañera) acabado metálico cromado agua fría y caliente ref. Kr4025551 o similar. Incluye juego de accesorios y elementos de fijación, oficiales y suboficiales</t>
  </si>
  <si>
    <t>PINTURA</t>
  </si>
  <si>
    <t>17.0</t>
  </si>
  <si>
    <t>Suministro e instalación de Koraza blanca sobre muro de fachada  3 manos  Incluye filos, dilataciones y carteras vanos</t>
  </si>
  <si>
    <t>17.1</t>
  </si>
  <si>
    <t>Suministro e instalación de Koraza gris sobre muro de fachada  3 manos incluye filos,dilataciones y carteras vanos</t>
  </si>
  <si>
    <t>17.2</t>
  </si>
  <si>
    <t>17.3</t>
  </si>
  <si>
    <t xml:space="preserve">Suministro e instalación de Estuco  plastico y vinilo tipo 1 blanco sobre muro interior 3 manos  Incluye filos, dilataciones y cartera vanos </t>
  </si>
  <si>
    <t>17.4</t>
  </si>
  <si>
    <t>Suministro e instalación de Koraza gris sobre muro de fachada 3 manos  Incluye filos, dilataciones y carteras vanos</t>
  </si>
  <si>
    <t>17.5</t>
  </si>
  <si>
    <t xml:space="preserve">Suministro e instalación de Estuco  plastico y vinilo tipo 1 blanco sobre  vanos </t>
  </si>
  <si>
    <t>CIELO RASO</t>
  </si>
  <si>
    <t>20.1</t>
  </si>
  <si>
    <t>Suministro e instalacion de Cielo raso en fibra mineral, texturizado, 61 x 61, color blanco, instalado  sobre estructura de doble alma de acero electro galvanizado. Incluye todos los elementos de fijacion y anclaje para su nivelacion por debajo de la placa, asi como rejilla plastica de ventilacion de acuerdo los detalles en los planos arquitectonicos</t>
  </si>
  <si>
    <t>20.2</t>
  </si>
  <si>
    <t>Suministro e instalacion de Cielo raso en fibrocemento   de 61 x 61 cm, color blanco, instalado sobre estructura de doble alma de acero electro galvanizado, pre-pintado tipo T invertida de 24 mm de ancho. Incluye todos los elemento de anclaje y fijacion bajo placa</t>
  </si>
  <si>
    <t>20.5</t>
  </si>
  <si>
    <t>Suministro e instalacion de Cielo raso Tile Lay - In, 61 x 61 instalado sobre estructura en perfiles estandar microgrid 9/16 y L perimetral color silver fox perforado No 103, tipo Hunter
Douglas o similar</t>
  </si>
  <si>
    <t>VIDRIOS Y ESPEJOS</t>
  </si>
  <si>
    <t>VENTANAS</t>
  </si>
  <si>
    <t>21.3</t>
  </si>
  <si>
    <t>Suministro e instalacion de rejilla metalica antiestorb para
ventana según detalle. Incluye elementos de fijacion.</t>
  </si>
  <si>
    <t>21.19</t>
  </si>
  <si>
    <t>Suministro e instalacion de Espejo 4 mm borde liso y pulido. Incluye elementos de fijacion, en todos los baños</t>
  </si>
  <si>
    <t>21.21</t>
  </si>
  <si>
    <t>Suministro e instalacion Division de baño vidrio templado 8 mm chapetas cromadas incluye elementos de fijacion</t>
  </si>
  <si>
    <t>21.22</t>
  </si>
  <si>
    <t>Suministro e instalacion de divisiones de vidrio para oficinas en vidrio laminado de 8mm (4+4) incluye chapetas cromadas y todos los elementos de fijacion y anclaje</t>
  </si>
  <si>
    <t>21.25</t>
  </si>
  <si>
    <t>Suministro e instalacion de divisiones para sanitarios en lamina de acero inoxidable 430 cal.18e=3cm incluye puerta accesorios y elementos de fijacion (dimensiones segundo planos).</t>
  </si>
  <si>
    <t>21.29</t>
  </si>
  <si>
    <t>Suministro e instalacion de Puerta en vidrio templado de 10mm (doble), incluye sandblasting, herrajes, topes, chapa y elementos de fijación y anclaje.</t>
  </si>
  <si>
    <t>21.30</t>
  </si>
  <si>
    <t>SUMINISTRO E INSTALACIÓN DE VENTANA CON VIDRIO TEMPLADO DE COLOR 5+5  INCLUYE BASCULANTES, MANIJA Y TODO LO NECESARIO PARA SU CORRECTO FUNCIONAMIENTO, PERSIANA Y MARCO EN ALUMINIO SEGÚN TIPOLOGÍAS EN PLANOS DE DETALLE, INCLUYE VENTANAS CORREDIZAS</t>
  </si>
  <si>
    <t>21.31</t>
  </si>
  <si>
    <t>SUMINISTRO E INSTALACIÓN DE VENTANA CON VIDRIO TEMPLADO DE COLOR 5+5 INCLUYE BASCULANTES, MANIJA Y TODO LO NECESARIO PARA SU CORRECTO FUNCIONAMIENTO, MARCOS EN ALUMINIO SEGÚN TIPOLOGÍAS EN PLANOS DE DETALLE, INCLUYE VENTANAS CORREDIZAS</t>
  </si>
  <si>
    <t>21.32</t>
  </si>
  <si>
    <t>SUMINISTRO E INSTALACIÓN DE REJA DE SEGURIDAD CON MARCO EN TUBULARES METÁLICOS CAL 18 DE 2"*2" Y PARALES TUBULARES CAL 18 DE 1/2"*1/2"CON VIDRIO TEMPLADO DE COLOR 5+5 INCLUYE BASCULANTES, MANIJA Y TODO LO NECESARIO PARA SU CORRECTO FUNCIONAMIENTO, SEGÚN PLANOS DE DETALLES</t>
  </si>
  <si>
    <t>21.33</t>
  </si>
  <si>
    <t>SUMINISTRO E INSTALACIÓN DE PERSIANAS CON PERFILERÍA Y ALFAJÍAS EN ALUMINIO SEGÚN PLANOS DE DETALLES</t>
  </si>
  <si>
    <t>URBANISMO</t>
  </si>
  <si>
    <t>OBRAS EXTERIORES</t>
  </si>
  <si>
    <t>Contenedor de raices Tipo B20 (1,2x1,2x1,4M incluye suministro, construcción y filtro de gravilla)</t>
  </si>
  <si>
    <t>TOTAL COSTOS DIRECTOS</t>
  </si>
  <si>
    <t>ADMINISTRACION</t>
  </si>
  <si>
    <t>IMPREVISTOS</t>
  </si>
  <si>
    <t>UTILIDAD</t>
  </si>
  <si>
    <t>IVA SOBRE UTILIDAD</t>
  </si>
  <si>
    <t>TOTAL OBRA</t>
  </si>
  <si>
    <t>CANTIDAD FASE 2A</t>
  </si>
  <si>
    <t>CANTIDAD TOTAL 
2A-2B</t>
  </si>
  <si>
    <t>SUBTOTAL</t>
  </si>
  <si>
    <t>MOBILIARIO</t>
  </si>
  <si>
    <t>25.1</t>
  </si>
  <si>
    <t xml:space="preserve">SUPERFICIE DE 1,20 X 0,60 MTS, UN ARCHIVO 2X1 (Incluye herrajes, platinas, soportes, costados, faldón, tapa pasacables). </t>
  </si>
  <si>
    <t>25.2</t>
  </si>
  <si>
    <t xml:space="preserve">SILLA OPERATIVA ESPALDAR EN MALLA </t>
  </si>
  <si>
    <t>25.3</t>
  </si>
  <si>
    <t>PUNTO ECOLÓGICO TRES (3) CANECAS DE 53 LITROS</t>
  </si>
  <si>
    <t>25.4</t>
  </si>
  <si>
    <t>MUEBLE ARMERILLO DE 2,00 MT DE ANCHO X 0,40 MTS DE FONDO Y 2.20 MTS DE ALTO, ESTANTERÍA METALICA SEGÚN DISEÑO, ELABORADO EN LAMINA CALIBRE 14 ACABADO EN PINTURA ELECTROESTÁTICA DE ALTA RESISTENCIA, COLOR GRIS, CON PUERTAS.</t>
  </si>
  <si>
    <t>25.5</t>
  </si>
  <si>
    <t xml:space="preserve">PUESTO DE TRABAJO OPERATIVO DE DE 1,50 X 1,50 MTS, UN ARCHIVO 2X1,  (Incluye herrajes, platinas, soportes, costados, faldón, tapa pasacables) </t>
  </si>
  <si>
    <t>25.6</t>
  </si>
  <si>
    <t>MESAS  DE TRABAJO DE 1,80 MTS X 0,70 MTS  PARA MANTENIMIENTO DE ARMAS METALICAS SEGÚN DISEÑO CON ARCHIVADOR DE CAJONES (4), ELABORADO EN LAMINA CALIBRE 18 ACABADO EN PINTURA ELECTROESTÁTICA DE ALTA RESISTENCIA,  INCLUYE PANEL METÁLICO EN LÁMINA PERFORADA, CON ACCESORIOS  Y LÁMPARA ,COLOR GRIS, CON CANALETA INFERIOR PARA CONECTIVIDAD</t>
  </si>
  <si>
    <t>25.7</t>
  </si>
  <si>
    <t>MESA CAFETERÍA PARA EXTERIOR SIN  PARASOL</t>
  </si>
  <si>
    <t>25.8</t>
  </si>
  <si>
    <t xml:space="preserve">SILLA CON BRAZOS INYECTADA EN POLIPROPILENO MONO PIEZA CON FILTRO UV </t>
  </si>
  <si>
    <t>25.9</t>
  </si>
  <si>
    <t>Sofa 3 puestos con brazos, Cuero Sintético 0,80*2,10m</t>
  </si>
  <si>
    <t>25.10</t>
  </si>
  <si>
    <t>Espejo cristal 4mm,  borde pulidos, flotado sobre estructura de Aluminio</t>
  </si>
  <si>
    <t>25.11</t>
  </si>
  <si>
    <t>MUEBLE TV DE 2,50 MT X 0,60 MT H= 0,70. SEGÚN DISEÑO</t>
  </si>
  <si>
    <t>25.12</t>
  </si>
  <si>
    <t>SOFA DE DOS PUESTOS ACABADO PRANNA. PATAS EN ACERO INOXIDABLE</t>
  </si>
  <si>
    <t>25.13</t>
  </si>
  <si>
    <t>POLTRONA CON BRAZOS ACABADO EN PRANNA, PATAS EN ACERO INOXIDABLE.</t>
  </si>
  <si>
    <t>25.14</t>
  </si>
  <si>
    <t>MESA DE CENTRO EN AGLOMERADO ACABADO FORMICA Y VIDRIO 120CMX120CM</t>
  </si>
  <si>
    <t>25.15</t>
  </si>
  <si>
    <t>MESA DE CENTRO EN AGLOMERADO ACABADO FORMICA Y VIDRIO 60CMX100CM</t>
  </si>
  <si>
    <t>25.16</t>
  </si>
  <si>
    <t>SILLAS ALTAS PARA BARRA INYECTADAS EN POLIPROPILENO</t>
  </si>
  <si>
    <t>25.17</t>
  </si>
  <si>
    <t xml:space="preserve">CAMA EN MADERA CEDRO O FLOR MORADO DE 1,00 MT X  1,90 MTS INCLUYE TENDIDO DE TABLAS. </t>
  </si>
  <si>
    <t>25.18</t>
  </si>
  <si>
    <t>PROTECTOR AJUSTABLE PARA COLCHONETA NTMD 0081-A6</t>
  </si>
  <si>
    <t>25.19</t>
  </si>
  <si>
    <t>JUEGO DE SABANAS SENCILLAS PARA COLCHONETA NTMD 0081-A6 DE 1,00 X 2,00 MTS DE 15 CM DE ALTO</t>
  </si>
  <si>
    <t>25.20</t>
  </si>
  <si>
    <t>COLCHON RESORTADO DE 1,00 X 2,00 MTS .</t>
  </si>
  <si>
    <t>25.21</t>
  </si>
  <si>
    <t>CAMAROTES METALICOS DE 2.00 MTS DE LARGO X 0.90 MTS DE ANCHO ENTRE LARGUEROS Y 1.72 MTS DE ALTO.</t>
  </si>
  <si>
    <t>25.22</t>
  </si>
  <si>
    <t>25.23</t>
  </si>
  <si>
    <t>JUEGO DE SABANAS SENCILLAS PARA COLCHONETA NTMD 0081-A6 DE 0,90 X 2,00 MTS DE 15 CM DE ALTO</t>
  </si>
  <si>
    <t>25.24</t>
  </si>
  <si>
    <t>COLCHON RESORTADO DE 0,90 X 2,00 MTS .</t>
  </si>
  <si>
    <t>25.25</t>
  </si>
  <si>
    <t xml:space="preserve">CAMA EN MADERA CEDRO O FLOR MORADO DE 1,40 MT X  1,90 MTS INCLUYE TENDIDO DE TABLAS. </t>
  </si>
  <si>
    <t>25.26</t>
  </si>
  <si>
    <t>PROTECTOR AJUSTABLE PARA COLCHÓN DE 1,40 X 1,90 MTS DE 15 CM DE ALTO</t>
  </si>
  <si>
    <t>25.27</t>
  </si>
  <si>
    <t>JUEGO DE SABANAS DOBLE PARA COLCHON DE 1,40 X 1,90 MTS DE 15 CM DE ALTO</t>
  </si>
  <si>
    <t>25.28</t>
  </si>
  <si>
    <t>COLCHON JACQUART  ACOLCHADO DOBLE DE 27 CM DE ESPESOR</t>
  </si>
  <si>
    <t>25.29</t>
  </si>
  <si>
    <t>ALMOHADAS NTMD 0081-A6</t>
  </si>
  <si>
    <t>25.30</t>
  </si>
  <si>
    <t>ALMOHADA SILICONADA DOBLE FORRO</t>
  </si>
  <si>
    <t>25.31</t>
  </si>
  <si>
    <t>CLOSET METALICO BIPERSONAL SEGÚN DISEÑO.</t>
  </si>
  <si>
    <t>25.33</t>
  </si>
  <si>
    <t>MESA DE NOCHE EN AGLOMERADO ALTO 46,5 CM ANCHO 40  CM Y FONDO 32 CM</t>
  </si>
  <si>
    <t>25.34</t>
  </si>
  <si>
    <t>Mueble lavadero de Ropas  (0,80*0,60*0,85)</t>
  </si>
  <si>
    <t>25.35</t>
  </si>
  <si>
    <t>Combo Lavadora Frontal - 25Kg - AIDD &amp; Secadora - 22Kg - TurboSteam</t>
  </si>
  <si>
    <t>25.36</t>
  </si>
  <si>
    <t>Estufa Empotrable 5 Quemadores Gas Natural 77x52 cm modelo CGG7710I2 Código 622369 cubierta en acero - GENERAL ELECTRIC. Campana, según Diseño y especificaciones HVAC (1), transporte, herrajes y anclajes para su correcto funcionamiento.</t>
  </si>
  <si>
    <t>25.37</t>
  </si>
  <si>
    <t>Estufa tipo Challenger Empotrable Gas Natural 60x52 cm 4 Puestos Vidrio Squad modelo SQ 6762 AE CRISTAL SQUADRA Código 547568 Campana, segUN Diseño y especificaciones HVAC (1)</t>
  </si>
  <si>
    <t>25.38</t>
  </si>
  <si>
    <t>Nevera No Frost Congelador Superior 334 Litros Brutos VT34WGPX. O similar</t>
  </si>
  <si>
    <t>EQUIPOS</t>
  </si>
  <si>
    <t>26.7</t>
  </si>
  <si>
    <t>PANEL DE  CONTROL CENTRAL DETECCIÓN DE INCENDIOS</t>
  </si>
  <si>
    <t>26.21</t>
  </si>
  <si>
    <t>SUMINISTRO DE UPS TECNOLOGIA ON-LINE, 10KVA, TRIFÁSICA 208/120 VAC A CINCO  HILOS (TRES FASES +NEUTRO+GND), TIEMPO DE RESPALDO AJUSTABLE PARA DIFERENTES AUTONOMIAS, CON FACTOR DE POTENCIA DE ENTRADA DE 0,99 Y SALIDA DE 0,97</t>
  </si>
  <si>
    <t>26.23</t>
  </si>
  <si>
    <t>SUMINISTRO DE GRUPO ELECTRÓGENO 500kVA EFECTIVOS EN NEIVA, @0.22kV, INCLUYE CABINA INSONORIZADA, SISTEMA DE ESCAPE Y CAPACITACION AL PERSONAL DE LA POLICIA NACIONAL EN SITIO</t>
  </si>
  <si>
    <t>26.24</t>
  </si>
  <si>
    <t>SUMINISTRO E INSTALACIÓN DE  TRANSFORMADOR TIPO H 400kVA, TAPS: +1 -3 X 2.5%, 13.2/0.208kV</t>
  </si>
  <si>
    <t>26.25</t>
  </si>
  <si>
    <t>SUMINISTRO E INSTALACIÓN DE CELDA DE PROTECCIÓN, 15kV AISLAMIENTO EN GAS SF6</t>
  </si>
  <si>
    <t>26.26</t>
  </si>
  <si>
    <t>SUMINISTRO E INSTALACIÓN DE CELDA DE SALIDA, 15kV AISLAMIENTO EN GAS SF6</t>
  </si>
  <si>
    <t>26.27</t>
  </si>
  <si>
    <t>SUMINISTRO E INSTALACIÓN DE CELDA DE ENTRADA, 15kV AISLAMIENTO EN GAS SF6</t>
  </si>
  <si>
    <t>26.28</t>
  </si>
  <si>
    <t>SUMINISTRO E INSTALACIÓN DE  CELDA DE TRANSFORMADOR 400kVA, 15/0.6kV SEGUN CTS 518-2</t>
  </si>
  <si>
    <t>26.29</t>
  </si>
  <si>
    <t>SUMINISTRO E INSTALACION DE BANCO DE CONDENSADORES 45KVAR, INCLUYE TODO LO NECESARIO PARA SU CORRECTO FUNCIONAMIENTO</t>
  </si>
  <si>
    <t>27.1</t>
  </si>
  <si>
    <t>EQUIPOS AIRE ACONDICIONADO</t>
  </si>
  <si>
    <t>27.1.1</t>
  </si>
  <si>
    <t xml:space="preserve">SUMINISTRO CONDENSADORA VOLUMEN VARIABLE 180000 BTU </t>
  </si>
  <si>
    <t>27.1.2</t>
  </si>
  <si>
    <t xml:space="preserve">SUMINISTRO CONDENSADORA VOLUMEN VARIABLE 160000 BTU </t>
  </si>
  <si>
    <t>27.1.3</t>
  </si>
  <si>
    <t xml:space="preserve">SUMINISTRO CONDENSADORA VOLUMEN VARIABLE 140000 BTU </t>
  </si>
  <si>
    <t>27.1.4</t>
  </si>
  <si>
    <t xml:space="preserve">SUMINISTRO CONDENSADORA VOLUMEN VARIABLE 100000 BTU </t>
  </si>
  <si>
    <t>27.1.5</t>
  </si>
  <si>
    <t xml:space="preserve">SUMINISTRO CONDENSADORA VOLUMEN VARIABLE 80000 BTU </t>
  </si>
  <si>
    <t>27.1.6</t>
  </si>
  <si>
    <t xml:space="preserve">SUMINISTRO CONDENSADORA MINI VOLUMEN VARIABLE 50000 BTU </t>
  </si>
  <si>
    <t>27.1.7</t>
  </si>
  <si>
    <t xml:space="preserve">SUMINISTRO CONDENSADORA MINI VOLUMEN VARIABLE 60000 BTU </t>
  </si>
  <si>
    <t>27.1.8</t>
  </si>
  <si>
    <t>27.1.9</t>
  </si>
  <si>
    <t>27.1.10</t>
  </si>
  <si>
    <t>27.1.11</t>
  </si>
  <si>
    <t>27.1.12</t>
  </si>
  <si>
    <t>27.1.13</t>
  </si>
  <si>
    <t>27.1.14</t>
  </si>
  <si>
    <t xml:space="preserve">SUMINISTRO EVAPORADOR CASSETTE 1V INVERTER 9000 BTU CON PANEL </t>
  </si>
  <si>
    <t>27.1.15</t>
  </si>
  <si>
    <t>SUMINISTRO EVAPORADOR CASSETTE 1V INVERTER 12000 BTU CON PANEL</t>
  </si>
  <si>
    <t>27.1.16</t>
  </si>
  <si>
    <t>SUMINISTRO EVAPORADOR CASSETTE 1V INVERTER 18000 BTU CON PANEL</t>
  </si>
  <si>
    <t>27.1.17</t>
  </si>
  <si>
    <t>SUMINISTRO EVAPORADOR CASSETTE 2V INVERTER 18000 BTU CON PANEL</t>
  </si>
  <si>
    <t>27.1.18</t>
  </si>
  <si>
    <t xml:space="preserve">SUMINISTRO EVAPORADOR CASSETTE 4V INVERTER 24000 BTU CON PANEL </t>
  </si>
  <si>
    <t>27.1.19</t>
  </si>
  <si>
    <t>SUMINISTRO UNIDAD ACONDICIONADORA PAQUETE 7,5 Ton</t>
  </si>
  <si>
    <t>27.1.20</t>
  </si>
  <si>
    <t>SUMINISTRO CONTROL CENTRAL SISTEMA VOLUMEN VARIABLE</t>
  </si>
  <si>
    <t>27.2</t>
  </si>
  <si>
    <t>EQUIPOS VENTILACION MECANICA</t>
  </si>
  <si>
    <t>27.2.1</t>
  </si>
  <si>
    <t>SUMINISTRO VENTILADOR HELICOCENTRIFUGO TD-500</t>
  </si>
  <si>
    <t>27.2.2</t>
  </si>
  <si>
    <t>SUMINISTRO VENTILADOR HELICOCENTRIFUGO TD-350</t>
  </si>
  <si>
    <t>27.2.3</t>
  </si>
  <si>
    <t>SUMINISTRO UNIDAD DE VENTILACION CDAFH 9/9</t>
  </si>
  <si>
    <t>27.2.4</t>
  </si>
  <si>
    <t>SUMINISTRO UNIDAD DE VENTILACION CDAFH 12/12</t>
  </si>
  <si>
    <t>27.2.5</t>
  </si>
  <si>
    <t>SUMINISTRO UNIDAD DE VENTILACION CDAFH 18/18</t>
  </si>
  <si>
    <t>27.2.6</t>
  </si>
  <si>
    <t>SUMINISTRO UNIDAD DE VENTILACION CDAH 9/9</t>
  </si>
  <si>
    <t>27.2.7</t>
  </si>
  <si>
    <t>SUMINISTRO UNIDAD DE VENTILACION CDAH 10/10</t>
  </si>
  <si>
    <t>27.2.8</t>
  </si>
  <si>
    <t xml:space="preserve">SUMINISTRO UNIDAD DE VENTILACION CDAH 12/12 </t>
  </si>
  <si>
    <t>27.2.9</t>
  </si>
  <si>
    <t>SUMINISTRO EXTRACTOR AXIAL DE PRESION FUTURE 120</t>
  </si>
  <si>
    <t>27.2.10</t>
  </si>
  <si>
    <t>SUMINISTRO EXTRACTOR AXIAL DE PRESION SILENT 200</t>
  </si>
  <si>
    <t>27.2.11</t>
  </si>
  <si>
    <t>SUMINISTRO E INSTALACION EXTRACTOR TIPO HONGO 750CFM 220V/1PH 0,5 HP</t>
  </si>
  <si>
    <t>27.2.12</t>
  </si>
  <si>
    <t>SUMINISTRO E INSTALACION EXTRACTOR TIPO HONGO 300CFM 220V/1PH 3/4 HP</t>
  </si>
  <si>
    <t>27.2.13</t>
  </si>
  <si>
    <t>SUMINISTRO E INSTALACION EXTRACTOR TIPO HONGO 600CFM 220V/1PH 3/4 HP</t>
  </si>
  <si>
    <t>27.2.14</t>
  </si>
  <si>
    <t>SUMINISTRO E INSTALACION EXTRACTOR TIPO HONGO 1200CFM 220V/1PH 1 HP</t>
  </si>
  <si>
    <t>28.1</t>
  </si>
  <si>
    <t>EQUIPOS VOZ Y DATOS</t>
  </si>
  <si>
    <t>28.1.1</t>
  </si>
  <si>
    <t>Conectividad</t>
  </si>
  <si>
    <t>28.1.1.1</t>
  </si>
  <si>
    <t>SWITCHES DE 24 PUERTOS 10/100/1000  ADMINISTRADOS STAKING, incluye un conector SFP + , 10G , alta velocidad de conexión directa Cables, 1m , SFP + 20M,un adaptador de consola por cable RJ45 a DB9 de 3m, Y UN Transceptor óptico , SFP + de 10G,según especificaciones de OFTIC</t>
  </si>
  <si>
    <t>28.1.1.2</t>
  </si>
  <si>
    <t>SUMINISTRO DE  SWITCHES DE 48 PUERTOS 10/100/1000  ADMINISTRADOS STAKING,  incluye un conector SFP + , 10G , alta velocidad de conexión directa Cables, 1m , SFP + 20M,un adaptador de consola por cable RJ45 a DB9 de 3m, Y UN Transceptor óptico , según especificaciones de OFTIC</t>
  </si>
  <si>
    <t>28.1.2</t>
  </si>
  <si>
    <t>Camaras de Seguridad</t>
  </si>
  <si>
    <t>28.1.2.1</t>
  </si>
  <si>
    <t>Suministro de cámara de Seguridad WiseNet III Network IR Bullet Camera, 2MP, Full HD(1080p), Motorized Lens 2.8x. Ver Característica en Anexo de Especificación Técnica</t>
  </si>
  <si>
    <t>28.1.2.2</t>
  </si>
  <si>
    <t>Suministro de cámara de seguridad WiseNet III Network IR Dome Camera, 2MP, Full HD(1080p), Motorized Simple Focus Ver Característica en Anexo de Especificación Técnica.</t>
  </si>
  <si>
    <t>28.1.2.4</t>
  </si>
  <si>
    <t>Samsung's intuitive Network Video Recorder allows you to continuously develop your new or existing security system into a scalable solution. The SRN-1000 is capable of recording 100Mbps of video bandwidth, it also supports a wide range of resolutions from</t>
  </si>
  <si>
    <t>28.1.3</t>
  </si>
  <si>
    <t>Control de acceso</t>
  </si>
  <si>
    <t>28.1.3.1</t>
  </si>
  <si>
    <t>Suministro de Control de acceso, Biométrico  facial Característica en Anexo de Especificación Técnica</t>
  </si>
  <si>
    <t>28.1.3.3</t>
  </si>
  <si>
    <t xml:space="preserve">Suministro Botón de  enclavamiento para Emergencia, Ver Característica en Anexo de Especificación Técnica </t>
  </si>
  <si>
    <t>28.1.3.4</t>
  </si>
  <si>
    <t>Suministro Botón de Sensor de proximidad no touch, Ver Característica en Anexo de Especificación Técnica</t>
  </si>
  <si>
    <t>28.1.3.5</t>
  </si>
  <si>
    <t>Suministro electroimán de 600lbs para las puertas de control de acceso, incluye soporte especial, fuente de alimentación, batería de respaldo 12V7AH y caja metálica, Ver Característica en Anexo de Especificación Técnica</t>
  </si>
  <si>
    <t>EQUIPOS HIDRAULICOS</t>
  </si>
  <si>
    <t>SUMINISTRO DE EQUIPOS DE PRESION AGUA POTABLE</t>
  </si>
  <si>
    <t>31.1.3</t>
  </si>
  <si>
    <t>SUMINISTRO DE EQUIPO DE PRESION CON CAUDAL=10.93 l/s, PRESION=66.07 PSI, POTENCIA=11.09 HP. INCLUYE TODOS LOS ADITAMENTOS NECESARIOS QUE SE REQUIERAN PARA SU CORRECTO FUNCIONAMIENTO.  INCLUYE TODA LA TUBERIA AL INTERIOR DEL CUARTO DE BOMBAS HASTA ENTREGA A RED. BOMBA PARA TANQUE 3</t>
  </si>
  <si>
    <t>31.1.4</t>
  </si>
  <si>
    <t>Suministro de equipo de bombeo compuesto por dos bombas sumergibles. Incluye tablero de control, interconexiones eléctricas y de control, flotadores eléctricos para control de encendidos y nivel maximo de aguas, sirena de emergencia. Requerimiento de punto de operación: Caudal: 5,0 lps - Cabeza dinamica: 12,0 psi. - Potencia Teorica estimada: 1,5HP C/uno</t>
  </si>
  <si>
    <t>31.1.5</t>
  </si>
  <si>
    <t>Suministro de Equipo de Bombeo RCI, compuesto por bomba líder tipo carcasa partida motor eléctrico con cumplimiento de norma NFPA-20 y certificación UL/FM, acompañada de bomba tipo jockey vertical en línea multietapas. Incluye tableros de control UL/FM, tablero de transferencia, interconexiones eléctricas y de control, caudalímetro, cabezal de pruebas y demás requerimientos normativos. 
Requerimiento de punto de operación bomba líder: caudal: 750 gpm - cabeza dinámica: 145 psi. - potencia teórica estimada: 100,0HP 
Requerimiento de punto de operación bomba jockey: caudal: 1,42 lps - cabeza dinámica: 155 psi. - potencia teórica estimada: 5,0HP</t>
  </si>
  <si>
    <t>COSTO NETO EQUIPOS</t>
  </si>
  <si>
    <t>IVA</t>
  </si>
  <si>
    <t>COSTO TOTAL EQUIPOS</t>
  </si>
  <si>
    <t>COSTO TOTAL</t>
  </si>
  <si>
    <t>***********</t>
  </si>
  <si>
    <t>VR. OFERTADO</t>
  </si>
  <si>
    <t xml:space="preserve">CANTIDAD </t>
  </si>
  <si>
    <t>CUMPLE</t>
  </si>
  <si>
    <t xml:space="preserve">SI </t>
  </si>
  <si>
    <t>NO</t>
  </si>
  <si>
    <t>CANTIDAD</t>
  </si>
  <si>
    <t>COSTO NETO EQUIPOS Y MOBILIARIO</t>
  </si>
  <si>
    <t>COSTO TOTAL EQUIPOS Y MOBILIARIO</t>
  </si>
  <si>
    <t>FIRMA  REP LEGAL OFERENTE</t>
  </si>
  <si>
    <t>COSTO TOTAL PROPUESTO, no supere el 100% del PRESUPUESTO OFICIAL y que no esté por debajo del 95% de este.</t>
  </si>
  <si>
    <t>NOMBRE</t>
  </si>
  <si>
    <t>NIT</t>
  </si>
  <si>
    <t xml:space="preserve">NOTA 1:  Para el cálculo del presupuesto oficial,No se pueden modificar las cantidades designadas. </t>
  </si>
  <si>
    <t xml:space="preserve">NOTA 2: Se debe tener en cuenta que el PRECIO UNITARIO no incluye AIU . </t>
  </si>
  <si>
    <t xml:space="preserve">NOTA 3: El valor unitario ofertado se debe redondear a dos decimales </t>
  </si>
  <si>
    <t>NOTA 5 : el comité económico verificará que el COSTO TOTAL PROPUESTO, no supere el 100% del PRESUPUESTO OFICIAL y que no esté por debajo del 95% de este.</t>
  </si>
  <si>
    <t>NOTA 6 : el comité evaluador técnico, verificará que no se haya modificado la descripción de las actividades salvo las requeridas, en la verificación no puede prevalecer lo formal sobre lo sustancial de la descripción de la actividad.</t>
  </si>
  <si>
    <t xml:space="preserve">NOTA 7 : la oferta económica deberá presentarse con dos decimales, sin decimales ocultos. </t>
  </si>
  <si>
    <t>SUMINISTRO E INSTALACIÓN TERMINAL EMT 3/4</t>
  </si>
  <si>
    <t>9.1.9</t>
  </si>
  <si>
    <t>Suministro e instalacion de loseta en concreto 40x40x6 cm lost-p -h-plana tipo indural o similar</t>
  </si>
  <si>
    <t xml:space="preserve">SUMINISTRO Sistema de aire fresco Unidad de manejo de aire montada en el techo PARA INYECCIÓN DE AIRE EXTERIOR 9.000 BTU/H </t>
  </si>
  <si>
    <t xml:space="preserve">INSTALACIÓN Sistema de aire fresco Unidad de manejo de aire montada en el techo PARA INYECCIÓN DE AIRE EXTERIOR 9.000 BTU/H </t>
  </si>
  <si>
    <t xml:space="preserve">SUMINISTRO Sistema de aire fresco Unidad de manejo de aire montada en el techo PARA INYECCIÓN DE AIRE EXTERIOR 12.000 BTU/H </t>
  </si>
  <si>
    <t>SUMINISTRO CONDENSADORA VOLUMEN VARIABLE 48.000 BTU/H 2kW</t>
  </si>
  <si>
    <t>SUMINISTRO UNIDAD TIPO PAQUETE 7.5 TR 3000CFM 9kW</t>
  </si>
  <si>
    <t>SUMINISTRO BANCO PORTA FILTRO APF4000 730X1325X234</t>
  </si>
  <si>
    <t>SUMINISTRO CONDENSADORA MINI VOLUMEN VARIABLE</t>
  </si>
  <si>
    <t>VR. UNIT LIMITE</t>
  </si>
  <si>
    <t>NOTA 4:se verificará que el V/R OFERTADO de la propuesta se encuentre entre el 95% y el 100% del V/UNIT LIMITE de cada actividad, de lo contrario la propuesta se rechazará.</t>
  </si>
  <si>
    <t>Concreto f'c=3500PSI para rampas y escaleras.</t>
  </si>
  <si>
    <t>Suministro e instalacion de pasos, en concreto 2500 psi  e=08 cm, ancho 30 cm y largo de acuerdo a detalle de plano</t>
  </si>
  <si>
    <t>Suministro e instalación de tapas para ductos, en concreto 2500 psi  e=8 cm, tapa sin angulo, ver detalle de planos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</si>
</sst>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4">
    <numFmt numFmtId="6" formatCode="&quot;$&quot;\ #,##0;[Red]\-&quot;$&quot;\ #,##0"/>
    <numFmt numFmtId="8" formatCode="&quot;$&quot;\ #,##0.00;[Red]\-&quot;$&quot;\ #,##0.00"/>
    <numFmt numFmtId="44" formatCode="_-&quot;$&quot;\ * #,##0.00_-;\-&quot;$&quot;\ * #,##0.00_-;_-&quot;$&quot;\ * &quot;-&quot;??_-;_-@_-"/>
    <numFmt numFmtId="43" formatCode="_-* #,##0.00_-;\-* #,##0.00_-;_-* &quot;-&quot;??_-;_-@_-"/>
    <numFmt numFmtId="164" formatCode="_(* #,##0.00_);_(* \(#,##0.00\);_(* &quot;-&quot;??_);_(@_)"/>
    <numFmt numFmtId="165" formatCode="&quot;$&quot;\ #,##0.00"/>
    <numFmt numFmtId="166" formatCode="0.0"/>
    <numFmt numFmtId="167" formatCode="0.000%"/>
    <numFmt numFmtId="168" formatCode="_(* #,##0_);_(* \(#,##0\);_(* &quot;-&quot;??_);_(@_)"/>
    <numFmt numFmtId="169" formatCode="_(&quot;$&quot;\ * #,##0_);_(&quot;$&quot;\ * \(#,##0\);_(&quot;$&quot;\ * &quot;-&quot;??_);_(@_)"/>
    <numFmt numFmtId="170" formatCode="[$$-240A]#,##0.00"/>
    <numFmt numFmtId="171" formatCode="_(* #,##0.000_);_(* \(#,##0.000\);_(* &quot;-&quot;??_);_(@_)"/>
    <numFmt numFmtId="172" formatCode="#,##0.000000000000000"/>
    <numFmt numFmtId="173" formatCode="_-[$$-240A]\ * #,##0.00_-;\-[$$-240A]\ * #,##0.00_-;_-[$$-240A]\ * &quot;-&quot;??_-;_-@_-"/>
  </numFmts>
  <fonts count="26" x14ac:knownFonts="1">
    <font>
      <sz val="11"/>
      <color theme="1"/>
      <name val="Calibri"/>
      <family val="2"/>
      <scheme val="minor"/>
    </font>
    <font>
      <sz val="11"/>
      <color theme="1"/>
      <name val="Calibri"/>
      <family val="2"/>
      <scheme val="minor"/>
    </font>
    <font>
      <sz val="11"/>
      <color rgb="FFFF0000"/>
      <name val="Calibri"/>
      <family val="2"/>
      <scheme val="minor"/>
    </font>
    <font>
      <b/>
      <sz val="11"/>
      <color theme="1"/>
      <name val="Calibri"/>
      <family val="2"/>
      <scheme val="minor"/>
    </font>
    <font>
      <b/>
      <sz val="9"/>
      <color rgb="FF000000"/>
      <name val="Arial"/>
      <family val="2"/>
    </font>
    <font>
      <sz val="9"/>
      <color rgb="FF000000"/>
      <name val="Arial"/>
      <family val="2"/>
    </font>
    <font>
      <sz val="10"/>
      <name val="Arial"/>
      <family val="2"/>
    </font>
    <font>
      <b/>
      <sz val="10"/>
      <name val="Arial"/>
      <family val="2"/>
    </font>
    <font>
      <b/>
      <sz val="10"/>
      <color rgb="FFFF0000"/>
      <name val="Arial"/>
      <family val="2"/>
    </font>
    <font>
      <b/>
      <sz val="9"/>
      <color theme="0"/>
      <name val="Arial"/>
      <family val="2"/>
    </font>
    <font>
      <b/>
      <sz val="9"/>
      <name val="Arial"/>
      <family val="2"/>
    </font>
    <font>
      <b/>
      <sz val="9"/>
      <color theme="1"/>
      <name val="Arial"/>
      <family val="2"/>
    </font>
    <font>
      <b/>
      <sz val="11"/>
      <name val="Arial"/>
      <family val="2"/>
    </font>
    <font>
      <b/>
      <sz val="9"/>
      <color rgb="FFFF0000"/>
      <name val="Arial"/>
      <family val="2"/>
    </font>
    <font>
      <sz val="10"/>
      <color rgb="FF000000"/>
      <name val="Segoe UI"/>
      <family val="2"/>
    </font>
    <font>
      <b/>
      <sz val="11"/>
      <color theme="1"/>
      <name val="Calibri"/>
      <family val="2"/>
    </font>
    <font>
      <b/>
      <sz val="11"/>
      <color rgb="FF7F6000"/>
      <name val="Calibri"/>
      <family val="2"/>
    </font>
    <font>
      <b/>
      <sz val="11"/>
      <color rgb="FF9C0006"/>
      <name val="Calibri"/>
      <family val="2"/>
    </font>
    <font>
      <sz val="11"/>
      <color rgb="FF000000"/>
      <name val="Calibri"/>
      <family val="2"/>
    </font>
    <font>
      <b/>
      <sz val="14"/>
      <name val="Calibri"/>
      <family val="2"/>
      <scheme val="minor"/>
    </font>
    <font>
      <b/>
      <sz val="10"/>
      <color theme="1"/>
      <name val="Times"/>
      <family val="1"/>
    </font>
    <font>
      <b/>
      <sz val="10"/>
      <color rgb="FF000000"/>
      <name val="Times"/>
      <family val="1"/>
    </font>
    <font>
      <b/>
      <sz val="10"/>
      <name val="Times"/>
    </font>
    <font>
      <sz val="10"/>
      <color theme="1"/>
      <name val="Times"/>
      <family val="1"/>
    </font>
    <font>
      <b/>
      <sz val="10"/>
      <color theme="1"/>
      <name val="Calibri"/>
      <family val="2"/>
      <scheme val="minor"/>
    </font>
    <font>
      <sz val="12"/>
      <name val="Arial"/>
      <family val="2"/>
    </font>
  </fonts>
  <fills count="15">
    <fill>
      <patternFill patternType="none"/>
    </fill>
    <fill>
      <patternFill patternType="gray125"/>
    </fill>
    <fill>
      <patternFill patternType="solid">
        <fgColor rgb="FFEDEDED"/>
        <bgColor rgb="FF000000"/>
      </patternFill>
    </fill>
    <fill>
      <patternFill patternType="solid">
        <fgColor rgb="FFBFBFBF"/>
        <bgColor rgb="FFBFBFBF"/>
      </patternFill>
    </fill>
    <fill>
      <patternFill patternType="solid">
        <fgColor theme="0" tint="-0.14999847407452621"/>
        <bgColor indexed="64"/>
      </patternFill>
    </fill>
    <fill>
      <patternFill patternType="solid">
        <fgColor theme="4" tint="-0.249977111117893"/>
        <bgColor indexed="64"/>
      </patternFill>
    </fill>
    <fill>
      <patternFill patternType="solid">
        <fgColor rgb="FF92D050"/>
        <bgColor indexed="64"/>
      </patternFill>
    </fill>
    <fill>
      <patternFill patternType="solid">
        <fgColor theme="0"/>
        <bgColor indexed="64"/>
      </patternFill>
    </fill>
    <fill>
      <patternFill patternType="solid">
        <fgColor rgb="FFFFFF00"/>
        <bgColor indexed="64"/>
      </patternFill>
    </fill>
    <fill>
      <patternFill patternType="solid">
        <fgColor theme="4" tint="-0.249977111117893"/>
        <bgColor indexed="65"/>
      </patternFill>
    </fill>
    <fill>
      <patternFill patternType="solid">
        <fgColor theme="0"/>
      </patternFill>
    </fill>
    <fill>
      <patternFill patternType="solid">
        <fgColor theme="0" tint="-0.249977111117893"/>
        <bgColor indexed="65"/>
      </patternFill>
    </fill>
    <fill>
      <patternFill patternType="solid">
        <fgColor theme="0" tint="-0.249977111117893"/>
        <bgColor indexed="64"/>
      </patternFill>
    </fill>
    <fill>
      <patternFill patternType="solid">
        <fgColor theme="9" tint="0.59999389629810485"/>
        <bgColor indexed="64"/>
      </patternFill>
    </fill>
    <fill>
      <patternFill patternType="solid">
        <fgColor theme="2" tint="-9.9978637043366805E-2"/>
        <bgColor indexed="64"/>
      </patternFill>
    </fill>
  </fills>
  <borders count="41">
    <border>
      <left/>
      <right/>
      <top/>
      <bottom/>
      <diagonal/>
    </border>
    <border>
      <left style="medium">
        <color indexed="64"/>
      </left>
      <right style="medium">
        <color indexed="64"/>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style="medium">
        <color indexed="64"/>
      </top>
      <bottom/>
      <diagonal/>
    </border>
    <border>
      <left style="medium">
        <color indexed="64"/>
      </left>
      <right style="medium">
        <color indexed="64"/>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style="medium">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style="thin">
        <color auto="1"/>
      </bottom>
      <diagonal/>
    </border>
    <border>
      <left style="thin">
        <color indexed="64"/>
      </left>
      <right style="medium">
        <color indexed="64"/>
      </right>
      <top style="thin">
        <color indexed="64"/>
      </top>
      <bottom style="thin">
        <color indexed="64"/>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auto="1"/>
      </left>
      <right style="thin">
        <color auto="1"/>
      </right>
      <top style="thin">
        <color auto="1"/>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thin">
        <color indexed="64"/>
      </left>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bottom/>
      <diagonal/>
    </border>
    <border>
      <left style="medium">
        <color indexed="64"/>
      </left>
      <right/>
      <top style="medium">
        <color indexed="64"/>
      </top>
      <bottom style="medium">
        <color indexed="64"/>
      </bottom>
      <diagonal/>
    </border>
    <border>
      <left/>
      <right style="medium">
        <color indexed="64"/>
      </right>
      <top/>
      <bottom/>
      <diagonal/>
    </border>
  </borders>
  <cellStyleXfs count="13">
    <xf numFmtId="0" fontId="0"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0" fontId="6" fillId="0" borderId="0"/>
    <xf numFmtId="43" fontId="6" fillId="0" borderId="0" applyFont="0" applyFill="0" applyBorder="0" applyAlignment="0" applyProtection="0"/>
    <xf numFmtId="0" fontId="1" fillId="0" borderId="0"/>
    <xf numFmtId="43" fontId="1" fillId="0" borderId="0" applyFont="0" applyFill="0" applyBorder="0" applyAlignment="0" applyProtection="0"/>
    <xf numFmtId="43" fontId="6" fillId="0" borderId="0" applyFont="0" applyFill="0" applyBorder="0" applyAlignment="0" applyProtection="0"/>
    <xf numFmtId="43" fontId="1" fillId="0" borderId="0" applyFont="0" applyFill="0" applyBorder="0" applyAlignment="0" applyProtection="0"/>
    <xf numFmtId="0" fontId="6" fillId="0" borderId="0"/>
    <xf numFmtId="0" fontId="1" fillId="0" borderId="0"/>
    <xf numFmtId="0" fontId="6" fillId="0" borderId="0"/>
  </cellStyleXfs>
  <cellXfs count="401">
    <xf numFmtId="0" fontId="0" fillId="0" borderId="0" xfId="0"/>
    <xf numFmtId="0" fontId="4" fillId="3" borderId="9" xfId="0" applyFont="1" applyFill="1" applyBorder="1" applyAlignment="1">
      <alignment horizontal="center" vertical="center" wrapText="1"/>
    </xf>
    <xf numFmtId="164" fontId="7" fillId="4" borderId="15" xfId="4" applyNumberFormat="1" applyFont="1" applyFill="1" applyBorder="1" applyAlignment="1">
      <alignment horizontal="center" vertical="center" wrapText="1"/>
    </xf>
    <xf numFmtId="164" fontId="7" fillId="4" borderId="19" xfId="4" applyNumberFormat="1" applyFont="1" applyFill="1" applyBorder="1" applyAlignment="1">
      <alignment horizontal="center" vertical="center" wrapText="1"/>
    </xf>
    <xf numFmtId="164" fontId="8" fillId="4" borderId="19" xfId="4" applyNumberFormat="1" applyFont="1" applyFill="1" applyBorder="1" applyAlignment="1">
      <alignment horizontal="center" vertical="center" wrapText="1"/>
    </xf>
    <xf numFmtId="164" fontId="7" fillId="4" borderId="20" xfId="4" applyNumberFormat="1" applyFont="1" applyFill="1" applyBorder="1" applyAlignment="1">
      <alignment horizontal="center" vertical="center" wrapText="1"/>
    </xf>
    <xf numFmtId="0" fontId="9" fillId="5" borderId="18" xfId="4" applyFont="1" applyFill="1" applyBorder="1" applyAlignment="1">
      <alignment horizontal="center" wrapText="1"/>
    </xf>
    <xf numFmtId="0" fontId="9" fillId="5" borderId="19" xfId="4" applyFont="1" applyFill="1" applyBorder="1" applyAlignment="1">
      <alignment horizontal="center" wrapText="1"/>
    </xf>
    <xf numFmtId="0" fontId="10" fillId="5" borderId="19" xfId="4" applyFont="1" applyFill="1" applyBorder="1" applyAlignment="1">
      <alignment horizontal="center" vertical="center" wrapText="1"/>
    </xf>
    <xf numFmtId="164" fontId="10" fillId="5" borderId="19" xfId="1" applyNumberFormat="1" applyFont="1" applyFill="1" applyBorder="1" applyAlignment="1">
      <alignment vertical="center"/>
    </xf>
    <xf numFmtId="0" fontId="3" fillId="0" borderId="19" xfId="0" applyFont="1" applyBorder="1"/>
    <xf numFmtId="164" fontId="10" fillId="5" borderId="21" xfId="4" applyNumberFormat="1" applyFont="1" applyFill="1" applyBorder="1" applyAlignment="1">
      <alignment vertical="center"/>
    </xf>
    <xf numFmtId="165" fontId="9" fillId="5" borderId="19" xfId="4" applyNumberFormat="1" applyFont="1" applyFill="1" applyBorder="1" applyAlignment="1">
      <alignment horizontal="center" wrapText="1"/>
    </xf>
    <xf numFmtId="166" fontId="10" fillId="0" borderId="18" xfId="1" applyNumberFormat="1" applyFont="1" applyFill="1" applyBorder="1" applyAlignment="1">
      <alignment horizontal="center" vertical="center" wrapText="1"/>
    </xf>
    <xf numFmtId="43" fontId="11" fillId="0" borderId="19" xfId="1" applyFont="1" applyFill="1" applyBorder="1" applyAlignment="1">
      <alignment horizontal="left" vertical="top" wrapText="1"/>
    </xf>
    <xf numFmtId="1" fontId="10" fillId="0" borderId="19" xfId="1" applyNumberFormat="1" applyFont="1" applyFill="1" applyBorder="1" applyAlignment="1">
      <alignment horizontal="center" vertical="center" wrapText="1"/>
    </xf>
    <xf numFmtId="164" fontId="10" fillId="0" borderId="19" xfId="1" applyNumberFormat="1" applyFont="1" applyFill="1" applyBorder="1" applyAlignment="1">
      <alignment vertical="center"/>
    </xf>
    <xf numFmtId="164" fontId="10" fillId="0" borderId="19" xfId="4" applyNumberFormat="1" applyFont="1" applyBorder="1" applyAlignment="1">
      <alignment vertical="center"/>
    </xf>
    <xf numFmtId="164" fontId="10" fillId="0" borderId="21" xfId="4" applyNumberFormat="1" applyFont="1" applyBorder="1" applyAlignment="1">
      <alignment vertical="center"/>
    </xf>
    <xf numFmtId="167" fontId="0" fillId="0" borderId="0" xfId="3" applyNumberFormat="1" applyFont="1"/>
    <xf numFmtId="0" fontId="0" fillId="6" borderId="0" xfId="0" applyFill="1"/>
    <xf numFmtId="0" fontId="9" fillId="5" borderId="18" xfId="4" applyFont="1" applyFill="1" applyBorder="1" applyAlignment="1">
      <alignment horizontal="center" vertical="center" wrapText="1"/>
    </xf>
    <xf numFmtId="43" fontId="11" fillId="7" borderId="19" xfId="1" applyFont="1" applyFill="1" applyBorder="1" applyAlignment="1">
      <alignment horizontal="justify" vertical="top" wrapText="1"/>
    </xf>
    <xf numFmtId="168" fontId="12" fillId="0" borderId="19" xfId="5" applyNumberFormat="1" applyFont="1" applyFill="1" applyBorder="1" applyAlignment="1">
      <alignment vertical="center"/>
    </xf>
    <xf numFmtId="43" fontId="13" fillId="7" borderId="19" xfId="1" applyFont="1" applyFill="1" applyBorder="1" applyAlignment="1">
      <alignment horizontal="justify" vertical="top" wrapText="1"/>
    </xf>
    <xf numFmtId="4" fontId="3" fillId="0" borderId="19" xfId="0" applyNumberFormat="1" applyFont="1" applyBorder="1"/>
    <xf numFmtId="164" fontId="10" fillId="7" borderId="19" xfId="1" applyNumberFormat="1" applyFont="1" applyFill="1" applyBorder="1" applyAlignment="1">
      <alignment vertical="center" wrapText="1"/>
    </xf>
    <xf numFmtId="2" fontId="10" fillId="0" borderId="18" xfId="1" applyNumberFormat="1" applyFont="1" applyFill="1" applyBorder="1" applyAlignment="1">
      <alignment horizontal="center" vertical="center" wrapText="1"/>
    </xf>
    <xf numFmtId="43" fontId="11" fillId="0" borderId="19" xfId="1" applyFont="1" applyFill="1" applyBorder="1" applyAlignment="1">
      <alignment horizontal="justify" vertical="top" wrapText="1"/>
    </xf>
    <xf numFmtId="169" fontId="14" fillId="7" borderId="22" xfId="2" applyNumberFormat="1" applyFont="1" applyFill="1" applyBorder="1" applyAlignment="1">
      <alignment horizontal="right" vertical="center"/>
    </xf>
    <xf numFmtId="43" fontId="10" fillId="0" borderId="19" xfId="1" applyFont="1" applyFill="1" applyBorder="1" applyAlignment="1">
      <alignment horizontal="justify" vertical="top" wrapText="1"/>
    </xf>
    <xf numFmtId="1" fontId="10" fillId="0" borderId="18" xfId="1" applyNumberFormat="1" applyFont="1" applyFill="1" applyBorder="1" applyAlignment="1">
      <alignment horizontal="center" vertical="center" wrapText="1"/>
    </xf>
    <xf numFmtId="43" fontId="11" fillId="8" borderId="19" xfId="1" applyFont="1" applyFill="1" applyBorder="1" applyAlignment="1">
      <alignment horizontal="left" vertical="top" wrapText="1"/>
    </xf>
    <xf numFmtId="43" fontId="11" fillId="8" borderId="19" xfId="1" applyFont="1" applyFill="1" applyBorder="1" applyAlignment="1">
      <alignment horizontal="justify" vertical="top" wrapText="1"/>
    </xf>
    <xf numFmtId="164" fontId="10" fillId="0" borderId="21" xfId="1" applyNumberFormat="1" applyFont="1" applyFill="1" applyBorder="1" applyAlignment="1">
      <alignment vertical="center"/>
    </xf>
    <xf numFmtId="43" fontId="11" fillId="7" borderId="19" xfId="1" applyFont="1" applyFill="1" applyBorder="1" applyAlignment="1">
      <alignment horizontal="left" vertical="top" wrapText="1"/>
    </xf>
    <xf numFmtId="164" fontId="11" fillId="7" borderId="21" xfId="1" applyNumberFormat="1" applyFont="1" applyFill="1" applyBorder="1" applyAlignment="1">
      <alignment vertical="center"/>
    </xf>
    <xf numFmtId="164" fontId="11" fillId="0" borderId="21" xfId="1" applyNumberFormat="1" applyFont="1" applyFill="1" applyBorder="1" applyAlignment="1">
      <alignment vertical="center"/>
    </xf>
    <xf numFmtId="1" fontId="10" fillId="7" borderId="18" xfId="1" applyNumberFormat="1" applyFont="1" applyFill="1" applyBorder="1" applyAlignment="1">
      <alignment horizontal="center" vertical="center" wrapText="1"/>
    </xf>
    <xf numFmtId="1" fontId="10" fillId="7" borderId="19" xfId="1" applyNumberFormat="1" applyFont="1" applyFill="1" applyBorder="1" applyAlignment="1">
      <alignment horizontal="center" vertical="center" wrapText="1"/>
    </xf>
    <xf numFmtId="164" fontId="10" fillId="0" borderId="19" xfId="1" applyNumberFormat="1" applyFont="1" applyFill="1" applyBorder="1" applyAlignment="1">
      <alignment vertical="center" wrapText="1"/>
    </xf>
    <xf numFmtId="0" fontId="9" fillId="9" borderId="18" xfId="4" applyFont="1" applyFill="1" applyBorder="1" applyAlignment="1">
      <alignment horizontal="center" wrapText="1"/>
    </xf>
    <xf numFmtId="43" fontId="9" fillId="9" borderId="19" xfId="1" applyFont="1" applyFill="1" applyBorder="1" applyAlignment="1">
      <alignment horizontal="center"/>
    </xf>
    <xf numFmtId="0" fontId="10" fillId="9" borderId="19" xfId="4" applyFont="1" applyFill="1" applyBorder="1" applyAlignment="1">
      <alignment horizontal="center"/>
    </xf>
    <xf numFmtId="164" fontId="10" fillId="5" borderId="21" xfId="1" applyNumberFormat="1" applyFont="1" applyFill="1" applyBorder="1" applyAlignment="1">
      <alignment vertical="center"/>
    </xf>
    <xf numFmtId="1" fontId="10" fillId="0" borderId="18" xfId="4" applyNumberFormat="1" applyFont="1" applyBorder="1" applyAlignment="1">
      <alignment horizontal="center" wrapText="1"/>
    </xf>
    <xf numFmtId="43" fontId="10" fillId="0" borderId="19" xfId="1" applyFont="1" applyFill="1" applyBorder="1" applyAlignment="1">
      <alignment horizontal="left" vertical="top" wrapText="1"/>
    </xf>
    <xf numFmtId="1" fontId="10" fillId="0" borderId="19" xfId="4" applyNumberFormat="1" applyFont="1" applyBorder="1" applyAlignment="1">
      <alignment horizontal="center" wrapText="1"/>
    </xf>
    <xf numFmtId="164" fontId="11" fillId="7" borderId="19" xfId="1" applyNumberFormat="1" applyFont="1" applyFill="1" applyBorder="1" applyAlignment="1">
      <alignment vertical="center"/>
    </xf>
    <xf numFmtId="1" fontId="10" fillId="0" borderId="18" xfId="4" applyNumberFormat="1" applyFont="1" applyBorder="1" applyAlignment="1">
      <alignment horizontal="center" vertical="center" wrapText="1"/>
    </xf>
    <xf numFmtId="43" fontId="11" fillId="10" borderId="19" xfId="1" applyFont="1" applyFill="1" applyBorder="1" applyAlignment="1">
      <alignment horizontal="left" vertical="top" wrapText="1"/>
    </xf>
    <xf numFmtId="1" fontId="10" fillId="0" borderId="19" xfId="4" applyNumberFormat="1" applyFont="1" applyBorder="1" applyAlignment="1">
      <alignment horizontal="center" vertical="center" wrapText="1"/>
    </xf>
    <xf numFmtId="1" fontId="11" fillId="0" borderId="19" xfId="1" applyNumberFormat="1" applyFont="1" applyFill="1" applyBorder="1" applyAlignment="1">
      <alignment horizontal="left" vertical="top" wrapText="1"/>
    </xf>
    <xf numFmtId="0" fontId="0" fillId="6" borderId="0" xfId="0" applyFill="1" applyAlignment="1">
      <alignment horizontal="center" vertical="center"/>
    </xf>
    <xf numFmtId="1" fontId="10" fillId="10" borderId="18" xfId="4" applyNumberFormat="1" applyFont="1" applyFill="1" applyBorder="1" applyAlignment="1">
      <alignment horizontal="center" vertical="center" wrapText="1"/>
    </xf>
    <xf numFmtId="1" fontId="10" fillId="10" borderId="19" xfId="4" applyNumberFormat="1" applyFont="1" applyFill="1" applyBorder="1" applyAlignment="1">
      <alignment horizontal="center" vertical="center" wrapText="1"/>
    </xf>
    <xf numFmtId="43" fontId="9" fillId="5" borderId="19" xfId="1" applyFont="1" applyFill="1" applyBorder="1" applyAlignment="1">
      <alignment horizontal="center"/>
    </xf>
    <xf numFmtId="0" fontId="10" fillId="5" borderId="19" xfId="4" applyFont="1" applyFill="1" applyBorder="1" applyAlignment="1">
      <alignment horizontal="center"/>
    </xf>
    <xf numFmtId="1" fontId="10" fillId="11" borderId="18" xfId="4" applyNumberFormat="1" applyFont="1" applyFill="1" applyBorder="1" applyAlignment="1">
      <alignment horizontal="center" vertical="center" wrapText="1"/>
    </xf>
    <xf numFmtId="0" fontId="10" fillId="11" borderId="19" xfId="4" applyFont="1" applyFill="1" applyBorder="1" applyAlignment="1">
      <alignment horizontal="center" wrapText="1"/>
    </xf>
    <xf numFmtId="0" fontId="10" fillId="11" borderId="19" xfId="4" applyFont="1" applyFill="1" applyBorder="1" applyAlignment="1">
      <alignment horizontal="center" vertical="center" wrapText="1"/>
    </xf>
    <xf numFmtId="0" fontId="3" fillId="12" borderId="19" xfId="0" applyFont="1" applyFill="1" applyBorder="1"/>
    <xf numFmtId="164" fontId="10" fillId="12" borderId="21" xfId="1" applyNumberFormat="1" applyFont="1" applyFill="1" applyBorder="1" applyAlignment="1">
      <alignment vertical="center"/>
    </xf>
    <xf numFmtId="165" fontId="10" fillId="12" borderId="21" xfId="1" applyNumberFormat="1" applyFont="1" applyFill="1" applyBorder="1" applyAlignment="1">
      <alignment vertical="center"/>
    </xf>
    <xf numFmtId="164" fontId="10" fillId="0" borderId="19" xfId="5" applyNumberFormat="1" applyFont="1" applyFill="1" applyBorder="1" applyAlignment="1">
      <alignment vertical="center"/>
    </xf>
    <xf numFmtId="170" fontId="10" fillId="0" borderId="21" xfId="3" applyNumberFormat="1" applyFont="1" applyFill="1" applyBorder="1" applyAlignment="1">
      <alignment vertical="center"/>
    </xf>
    <xf numFmtId="0" fontId="0" fillId="0" borderId="0" xfId="0" applyAlignment="1">
      <alignment horizontal="center"/>
    </xf>
    <xf numFmtId="166" fontId="10" fillId="11" borderId="18" xfId="4" applyNumberFormat="1" applyFont="1" applyFill="1" applyBorder="1" applyAlignment="1">
      <alignment horizontal="center" vertical="center" wrapText="1"/>
    </xf>
    <xf numFmtId="49" fontId="11" fillId="10" borderId="19" xfId="1" applyNumberFormat="1" applyFont="1" applyFill="1" applyBorder="1" applyAlignment="1">
      <alignment horizontal="left" vertical="top" wrapText="1"/>
    </xf>
    <xf numFmtId="0" fontId="15" fillId="0" borderId="19" xfId="0" applyFont="1" applyBorder="1"/>
    <xf numFmtId="0" fontId="15" fillId="11" borderId="19" xfId="0" applyFont="1" applyFill="1" applyBorder="1"/>
    <xf numFmtId="164" fontId="10" fillId="11" borderId="21" xfId="1" applyNumberFormat="1" applyFont="1" applyFill="1" applyBorder="1" applyAlignment="1">
      <alignment vertical="center"/>
    </xf>
    <xf numFmtId="165" fontId="10" fillId="11" borderId="21" xfId="1" applyNumberFormat="1" applyFont="1" applyFill="1" applyBorder="1" applyAlignment="1">
      <alignment vertical="center"/>
    </xf>
    <xf numFmtId="4" fontId="0" fillId="0" borderId="0" xfId="0" applyNumberFormat="1"/>
    <xf numFmtId="1" fontId="10" fillId="0" borderId="19" xfId="4" applyNumberFormat="1" applyFont="1" applyBorder="1" applyAlignment="1">
      <alignment horizontal="left" vertical="top" wrapText="1"/>
    </xf>
    <xf numFmtId="164" fontId="10" fillId="13" borderId="19" xfId="5" applyNumberFormat="1" applyFont="1" applyFill="1" applyBorder="1" applyAlignment="1">
      <alignment horizontal="right" vertical="center"/>
    </xf>
    <xf numFmtId="4" fontId="16" fillId="0" borderId="0" xfId="0" applyNumberFormat="1" applyFont="1"/>
    <xf numFmtId="164" fontId="10" fillId="0" borderId="19" xfId="5" applyNumberFormat="1" applyFont="1" applyFill="1" applyBorder="1" applyAlignment="1">
      <alignment horizontal="right" vertical="center"/>
    </xf>
    <xf numFmtId="164" fontId="12" fillId="0" borderId="19" xfId="5" applyNumberFormat="1" applyFont="1" applyFill="1" applyBorder="1" applyAlignment="1">
      <alignment horizontal="right" vertical="center"/>
    </xf>
    <xf numFmtId="4" fontId="17" fillId="0" borderId="0" xfId="0" applyNumberFormat="1" applyFont="1"/>
    <xf numFmtId="9" fontId="0" fillId="6" borderId="0" xfId="0" applyNumberFormat="1" applyFill="1"/>
    <xf numFmtId="1" fontId="10" fillId="12" borderId="18" xfId="4" applyNumberFormat="1" applyFont="1" applyFill="1" applyBorder="1" applyAlignment="1">
      <alignment horizontal="center" vertical="center" wrapText="1"/>
    </xf>
    <xf numFmtId="0" fontId="10" fillId="12" borderId="19" xfId="4" applyFont="1" applyFill="1" applyBorder="1" applyAlignment="1">
      <alignment horizontal="center" wrapText="1"/>
    </xf>
    <xf numFmtId="0" fontId="10" fillId="12" borderId="19" xfId="4" applyFont="1" applyFill="1" applyBorder="1" applyAlignment="1">
      <alignment horizontal="center" vertical="center" wrapText="1"/>
    </xf>
    <xf numFmtId="164" fontId="10" fillId="12" borderId="19" xfId="4" applyNumberFormat="1" applyFont="1" applyFill="1" applyBorder="1" applyAlignment="1">
      <alignment horizontal="center" vertical="center" wrapText="1"/>
    </xf>
    <xf numFmtId="1" fontId="10" fillId="12" borderId="19" xfId="4" applyNumberFormat="1" applyFont="1" applyFill="1" applyBorder="1" applyAlignment="1">
      <alignment horizontal="center" vertical="center" wrapText="1"/>
    </xf>
    <xf numFmtId="166" fontId="10" fillId="12" borderId="18" xfId="4" applyNumberFormat="1" applyFont="1" applyFill="1" applyBorder="1" applyAlignment="1">
      <alignment horizontal="center" vertical="center" wrapText="1"/>
    </xf>
    <xf numFmtId="2" fontId="12" fillId="0" borderId="19" xfId="6" applyNumberFormat="1" applyFont="1" applyBorder="1" applyAlignment="1">
      <alignment horizontal="center" vertical="center" wrapText="1"/>
    </xf>
    <xf numFmtId="0" fontId="18" fillId="6" borderId="0" xfId="0" applyFont="1" applyFill="1"/>
    <xf numFmtId="4" fontId="18" fillId="0" borderId="0" xfId="0" applyNumberFormat="1" applyFont="1"/>
    <xf numFmtId="0" fontId="17" fillId="6" borderId="0" xfId="0" applyFont="1" applyFill="1"/>
    <xf numFmtId="164" fontId="12" fillId="0" borderId="19" xfId="5" applyNumberFormat="1" applyFont="1" applyFill="1" applyBorder="1" applyAlignment="1">
      <alignment vertical="center"/>
    </xf>
    <xf numFmtId="1" fontId="10" fillId="12" borderId="18" xfId="4" applyNumberFormat="1" applyFont="1" applyFill="1" applyBorder="1" applyAlignment="1">
      <alignment horizontal="right"/>
    </xf>
    <xf numFmtId="164" fontId="10" fillId="12" borderId="19" xfId="1" applyNumberFormat="1" applyFont="1" applyFill="1" applyBorder="1" applyAlignment="1">
      <alignment vertical="center"/>
    </xf>
    <xf numFmtId="1" fontId="10" fillId="7" borderId="18" xfId="4" applyNumberFormat="1" applyFont="1" applyFill="1" applyBorder="1" applyAlignment="1">
      <alignment horizontal="center" vertical="center"/>
    </xf>
    <xf numFmtId="1" fontId="10" fillId="0" borderId="19" xfId="4" applyNumberFormat="1" applyFont="1" applyBorder="1" applyAlignment="1">
      <alignment horizontal="left" vertical="center" wrapText="1"/>
    </xf>
    <xf numFmtId="1" fontId="10" fillId="7" borderId="19" xfId="4" applyNumberFormat="1" applyFont="1" applyFill="1" applyBorder="1" applyAlignment="1">
      <alignment horizontal="center" vertical="center"/>
    </xf>
    <xf numFmtId="1" fontId="10" fillId="0" borderId="18" xfId="4" applyNumberFormat="1" applyFont="1" applyBorder="1" applyAlignment="1">
      <alignment horizontal="center" vertical="center"/>
    </xf>
    <xf numFmtId="1" fontId="10" fillId="0" borderId="19" xfId="4" applyNumberFormat="1" applyFont="1" applyBorder="1" applyAlignment="1">
      <alignment horizontal="center" vertical="center"/>
    </xf>
    <xf numFmtId="164" fontId="10" fillId="0" borderId="19" xfId="1" applyNumberFormat="1" applyFont="1" applyFill="1" applyBorder="1" applyAlignment="1">
      <alignment horizontal="center" vertical="center"/>
    </xf>
    <xf numFmtId="164" fontId="10" fillId="7" borderId="21" xfId="4" applyNumberFormat="1" applyFont="1" applyFill="1" applyBorder="1" applyAlignment="1">
      <alignment vertical="center" wrapText="1"/>
    </xf>
    <xf numFmtId="0" fontId="11" fillId="7" borderId="19" xfId="1" applyNumberFormat="1" applyFont="1" applyFill="1" applyBorder="1" applyAlignment="1">
      <alignment horizontal="justify" vertical="top" wrapText="1"/>
    </xf>
    <xf numFmtId="49" fontId="10" fillId="0" borderId="18" xfId="1" applyNumberFormat="1" applyFont="1" applyFill="1" applyBorder="1" applyAlignment="1">
      <alignment horizontal="center" vertical="center" wrapText="1"/>
    </xf>
    <xf numFmtId="164" fontId="10" fillId="7" borderId="19" xfId="1" applyNumberFormat="1" applyFont="1" applyFill="1" applyBorder="1" applyAlignment="1">
      <alignment vertical="center"/>
    </xf>
    <xf numFmtId="0" fontId="7" fillId="7" borderId="19" xfId="1" applyNumberFormat="1" applyFont="1" applyFill="1" applyBorder="1" applyAlignment="1">
      <alignment horizontal="justify" vertical="top" wrapText="1"/>
    </xf>
    <xf numFmtId="0" fontId="10" fillId="7" borderId="19" xfId="4" applyFont="1" applyFill="1" applyBorder="1" applyAlignment="1">
      <alignment wrapText="1"/>
    </xf>
    <xf numFmtId="0" fontId="10" fillId="7" borderId="19" xfId="4" applyFont="1" applyFill="1" applyBorder="1" applyAlignment="1">
      <alignment horizontal="left" vertical="center" wrapText="1"/>
    </xf>
    <xf numFmtId="1" fontId="9" fillId="5" borderId="18" xfId="4" applyNumberFormat="1" applyFont="1" applyFill="1" applyBorder="1" applyAlignment="1">
      <alignment horizontal="center" vertical="center"/>
    </xf>
    <xf numFmtId="1" fontId="9" fillId="5" borderId="19" xfId="4" applyNumberFormat="1" applyFont="1" applyFill="1" applyBorder="1" applyAlignment="1">
      <alignment horizontal="center" vertical="center" wrapText="1"/>
    </xf>
    <xf numFmtId="0" fontId="9" fillId="5" borderId="19" xfId="4" applyFont="1" applyFill="1" applyBorder="1" applyAlignment="1">
      <alignment horizontal="center" vertical="center" wrapText="1"/>
    </xf>
    <xf numFmtId="164" fontId="9" fillId="5" borderId="19" xfId="1" applyNumberFormat="1" applyFont="1" applyFill="1" applyBorder="1" applyAlignment="1">
      <alignment vertical="center"/>
    </xf>
    <xf numFmtId="0" fontId="11" fillId="0" borderId="19" xfId="1" applyNumberFormat="1" applyFont="1" applyFill="1" applyBorder="1" applyAlignment="1">
      <alignment horizontal="justify" vertical="top" wrapText="1"/>
    </xf>
    <xf numFmtId="0" fontId="10" fillId="0" borderId="19" xfId="4" applyFont="1" applyBorder="1" applyAlignment="1">
      <alignment wrapText="1"/>
    </xf>
    <xf numFmtId="164" fontId="10" fillId="0" borderId="21" xfId="4" applyNumberFormat="1" applyFont="1" applyBorder="1" applyAlignment="1">
      <alignment vertical="center" wrapText="1"/>
    </xf>
    <xf numFmtId="167" fontId="0" fillId="0" borderId="0" xfId="3" applyNumberFormat="1" applyFont="1" applyFill="1"/>
    <xf numFmtId="1" fontId="10" fillId="0" borderId="18" xfId="0" applyNumberFormat="1" applyFont="1" applyBorder="1" applyAlignment="1">
      <alignment horizontal="center" vertical="center"/>
    </xf>
    <xf numFmtId="1" fontId="10" fillId="0" borderId="19" xfId="0" applyNumberFormat="1" applyFont="1" applyBorder="1" applyAlignment="1">
      <alignment horizontal="center" vertical="center"/>
    </xf>
    <xf numFmtId="164" fontId="10" fillId="0" borderId="19" xfId="4" applyNumberFormat="1" applyFont="1" applyBorder="1" applyAlignment="1">
      <alignment vertical="center" wrapText="1"/>
    </xf>
    <xf numFmtId="0" fontId="9" fillId="12" borderId="18" xfId="4" applyFont="1" applyFill="1" applyBorder="1" applyAlignment="1">
      <alignment wrapText="1"/>
    </xf>
    <xf numFmtId="164" fontId="10" fillId="8" borderId="19" xfId="4" applyNumberFormat="1" applyFont="1" applyFill="1" applyBorder="1" applyAlignment="1">
      <alignment vertical="center"/>
    </xf>
    <xf numFmtId="0" fontId="3" fillId="0" borderId="0" xfId="0" applyFont="1"/>
    <xf numFmtId="0" fontId="10" fillId="12" borderId="12" xfId="4" applyFont="1" applyFill="1" applyBorder="1" applyAlignment="1">
      <alignment wrapText="1"/>
    </xf>
    <xf numFmtId="165" fontId="10" fillId="12" borderId="17" xfId="1" applyNumberFormat="1" applyFont="1" applyFill="1" applyBorder="1" applyAlignment="1">
      <alignment vertical="center"/>
    </xf>
    <xf numFmtId="0" fontId="10" fillId="0" borderId="18" xfId="4" applyFont="1" applyBorder="1" applyAlignment="1">
      <alignment wrapText="1"/>
    </xf>
    <xf numFmtId="0" fontId="3" fillId="0" borderId="18" xfId="0" applyFont="1" applyBorder="1"/>
    <xf numFmtId="0" fontId="10" fillId="12" borderId="23" xfId="4" applyFont="1" applyFill="1" applyBorder="1" applyAlignment="1">
      <alignment wrapText="1"/>
    </xf>
    <xf numFmtId="165" fontId="10" fillId="12" borderId="25" xfId="1" applyNumberFormat="1" applyFont="1" applyFill="1" applyBorder="1" applyAlignment="1">
      <alignment vertical="center"/>
    </xf>
    <xf numFmtId="164" fontId="7" fillId="4" borderId="13" xfId="4" applyNumberFormat="1" applyFont="1" applyFill="1" applyBorder="1" applyAlignment="1">
      <alignment horizontal="center" vertical="center" wrapText="1"/>
    </xf>
    <xf numFmtId="0" fontId="3" fillId="0" borderId="0" xfId="0" applyFont="1" applyAlignment="1">
      <alignment horizontal="right" vertical="center" wrapText="1"/>
    </xf>
    <xf numFmtId="0" fontId="10" fillId="0" borderId="19" xfId="1" applyNumberFormat="1" applyFont="1" applyFill="1" applyBorder="1" applyAlignment="1">
      <alignment vertical="center" wrapText="1"/>
    </xf>
    <xf numFmtId="0" fontId="3" fillId="0" borderId="0" xfId="0" applyFont="1" applyAlignment="1">
      <alignment horizontal="center" vertical="center" wrapText="1"/>
    </xf>
    <xf numFmtId="0" fontId="10" fillId="0" borderId="19" xfId="1" applyNumberFormat="1" applyFont="1" applyFill="1" applyBorder="1" applyAlignment="1">
      <alignment horizontal="left" vertical="center" wrapText="1"/>
    </xf>
    <xf numFmtId="6" fontId="3" fillId="0" borderId="0" xfId="0" applyNumberFormat="1" applyFont="1" applyAlignment="1">
      <alignment horizontal="right" vertical="center" wrapText="1"/>
    </xf>
    <xf numFmtId="0" fontId="0" fillId="0" borderId="0" xfId="0" applyAlignment="1">
      <alignment horizontal="right" vertical="center" wrapText="1"/>
    </xf>
    <xf numFmtId="0" fontId="0" fillId="0" borderId="0" xfId="0" applyAlignment="1">
      <alignment vertical="center" wrapText="1"/>
    </xf>
    <xf numFmtId="0" fontId="0" fillId="0" borderId="0" xfId="0" applyAlignment="1">
      <alignment horizontal="center" vertical="center" wrapText="1"/>
    </xf>
    <xf numFmtId="1" fontId="10" fillId="11" borderId="19" xfId="4" applyNumberFormat="1" applyFont="1" applyFill="1" applyBorder="1" applyAlignment="1">
      <alignment horizontal="center" vertical="center" wrapText="1"/>
    </xf>
    <xf numFmtId="171" fontId="10" fillId="0" borderId="19" xfId="4" applyNumberFormat="1" applyFont="1" applyBorder="1" applyAlignment="1">
      <alignment vertical="center"/>
    </xf>
    <xf numFmtId="1" fontId="10" fillId="0" borderId="18" xfId="7" applyNumberFormat="1" applyFont="1" applyFill="1" applyBorder="1" applyAlignment="1">
      <alignment horizontal="center" vertical="center" wrapText="1"/>
    </xf>
    <xf numFmtId="0" fontId="10" fillId="0" borderId="19" xfId="7" applyNumberFormat="1" applyFont="1" applyFill="1" applyBorder="1" applyAlignment="1">
      <alignment horizontal="left" vertical="center" wrapText="1"/>
    </xf>
    <xf numFmtId="1" fontId="10" fillId="0" borderId="19" xfId="7" applyNumberFormat="1" applyFont="1" applyFill="1" applyBorder="1" applyAlignment="1">
      <alignment horizontal="center" vertical="center" wrapText="1"/>
    </xf>
    <xf numFmtId="43" fontId="10" fillId="0" borderId="19" xfId="7" applyFont="1" applyFill="1" applyBorder="1" applyAlignment="1">
      <alignment vertical="center" wrapText="1"/>
    </xf>
    <xf numFmtId="43" fontId="12" fillId="0" borderId="19" xfId="8" applyFont="1" applyFill="1" applyBorder="1" applyAlignment="1">
      <alignment horizontal="center" vertical="center"/>
    </xf>
    <xf numFmtId="43" fontId="10" fillId="0" borderId="19" xfId="4" applyNumberFormat="1" applyFont="1" applyBorder="1" applyAlignment="1">
      <alignment vertical="center"/>
    </xf>
    <xf numFmtId="43" fontId="10" fillId="0" borderId="21" xfId="4" applyNumberFormat="1" applyFont="1" applyBorder="1" applyAlignment="1">
      <alignment vertical="center"/>
    </xf>
    <xf numFmtId="10" fontId="0" fillId="0" borderId="0" xfId="3" applyNumberFormat="1" applyFont="1"/>
    <xf numFmtId="1" fontId="10" fillId="0" borderId="18" xfId="9" applyNumberFormat="1" applyFont="1" applyFill="1" applyBorder="1" applyAlignment="1">
      <alignment horizontal="center" vertical="center" wrapText="1"/>
    </xf>
    <xf numFmtId="0" fontId="10" fillId="0" borderId="19" xfId="9" applyNumberFormat="1" applyFont="1" applyFill="1" applyBorder="1" applyAlignment="1">
      <alignment horizontal="left" vertical="center" wrapText="1"/>
    </xf>
    <xf numFmtId="1" fontId="10" fillId="0" borderId="19" xfId="9" applyNumberFormat="1" applyFont="1" applyFill="1" applyBorder="1" applyAlignment="1">
      <alignment horizontal="center" vertical="center" wrapText="1"/>
    </xf>
    <xf numFmtId="43" fontId="10" fillId="0" borderId="19" xfId="9" applyFont="1" applyFill="1" applyBorder="1" applyAlignment="1">
      <alignment vertical="center" wrapText="1"/>
    </xf>
    <xf numFmtId="43" fontId="12" fillId="0" borderId="19" xfId="8" applyFont="1" applyFill="1" applyBorder="1" applyAlignment="1">
      <alignment vertical="center"/>
    </xf>
    <xf numFmtId="164" fontId="10" fillId="7" borderId="26" xfId="1" applyNumberFormat="1" applyFont="1" applyFill="1" applyBorder="1" applyAlignment="1">
      <alignment vertical="center" wrapText="1"/>
    </xf>
    <xf numFmtId="164" fontId="12" fillId="0" borderId="26" xfId="5" applyNumberFormat="1" applyFont="1" applyFill="1" applyBorder="1" applyAlignment="1">
      <alignment vertical="center"/>
    </xf>
    <xf numFmtId="0" fontId="3" fillId="0" borderId="26" xfId="0" applyFont="1" applyBorder="1"/>
    <xf numFmtId="165" fontId="10" fillId="0" borderId="21" xfId="4" applyNumberFormat="1" applyFont="1" applyBorder="1" applyAlignment="1">
      <alignment vertical="center"/>
    </xf>
    <xf numFmtId="0" fontId="10" fillId="12" borderId="27" xfId="4" applyFont="1" applyFill="1" applyBorder="1" applyAlignment="1">
      <alignment wrapText="1"/>
    </xf>
    <xf numFmtId="165" fontId="10" fillId="12" borderId="29" xfId="1" applyNumberFormat="1" applyFont="1" applyFill="1" applyBorder="1" applyAlignment="1">
      <alignment vertical="center"/>
    </xf>
    <xf numFmtId="43" fontId="0" fillId="0" borderId="0" xfId="1" applyFont="1"/>
    <xf numFmtId="43" fontId="2" fillId="0" borderId="0" xfId="0" applyNumberFormat="1" applyFont="1"/>
    <xf numFmtId="173" fontId="22" fillId="7" borderId="21" xfId="2" applyNumberFormat="1" applyFont="1" applyFill="1" applyBorder="1" applyAlignment="1" applyProtection="1">
      <alignment horizontal="center" vertical="center"/>
    </xf>
    <xf numFmtId="1" fontId="10" fillId="0" borderId="19" xfId="4" applyNumberFormat="1" applyFont="1" applyFill="1" applyBorder="1" applyAlignment="1">
      <alignment horizontal="left" vertical="top" wrapText="1"/>
    </xf>
    <xf numFmtId="0" fontId="0" fillId="0" borderId="0" xfId="0" applyProtection="1"/>
    <xf numFmtId="0" fontId="5" fillId="0" borderId="0" xfId="0" applyFont="1" applyBorder="1" applyAlignment="1" applyProtection="1">
      <alignment horizontal="center" vertical="center"/>
    </xf>
    <xf numFmtId="0" fontId="4" fillId="3" borderId="9" xfId="0" applyFont="1" applyFill="1" applyBorder="1" applyAlignment="1" applyProtection="1">
      <alignment horizontal="center" vertical="center" wrapText="1"/>
    </xf>
    <xf numFmtId="0" fontId="21" fillId="14" borderId="23" xfId="4" applyFont="1" applyFill="1" applyBorder="1" applyAlignment="1" applyProtection="1">
      <alignment horizontal="center" vertical="center"/>
    </xf>
    <xf numFmtId="0" fontId="21" fillId="14" borderId="25" xfId="4" applyFont="1" applyFill="1" applyBorder="1" applyAlignment="1" applyProtection="1">
      <alignment horizontal="center" vertical="center"/>
    </xf>
    <xf numFmtId="0" fontId="9" fillId="5" borderId="18" xfId="4" applyFont="1" applyFill="1" applyBorder="1" applyAlignment="1" applyProtection="1">
      <alignment horizontal="center" wrapText="1"/>
    </xf>
    <xf numFmtId="0" fontId="9" fillId="5" borderId="19" xfId="4" applyFont="1" applyFill="1" applyBorder="1" applyAlignment="1" applyProtection="1">
      <alignment horizontal="center" wrapText="1"/>
    </xf>
    <xf numFmtId="0" fontId="10" fillId="5" borderId="19" xfId="4" applyFont="1" applyFill="1" applyBorder="1" applyAlignment="1" applyProtection="1">
      <alignment horizontal="center" vertical="center" wrapText="1"/>
    </xf>
    <xf numFmtId="164" fontId="10" fillId="5" borderId="21" xfId="4" applyNumberFormat="1" applyFont="1" applyFill="1" applyBorder="1" applyAlignment="1" applyProtection="1">
      <alignment vertical="center"/>
    </xf>
    <xf numFmtId="165" fontId="9" fillId="5" borderId="19" xfId="4" applyNumberFormat="1" applyFont="1" applyFill="1" applyBorder="1" applyAlignment="1" applyProtection="1">
      <alignment horizontal="center" wrapText="1"/>
    </xf>
    <xf numFmtId="166" fontId="10" fillId="0" borderId="18" xfId="1" applyNumberFormat="1" applyFont="1" applyFill="1" applyBorder="1" applyAlignment="1" applyProtection="1">
      <alignment horizontal="center" vertical="center" wrapText="1"/>
    </xf>
    <xf numFmtId="43" fontId="11" fillId="0" borderId="19" xfId="1" applyFont="1" applyFill="1" applyBorder="1" applyAlignment="1" applyProtection="1">
      <alignment horizontal="left" vertical="top" wrapText="1"/>
    </xf>
    <xf numFmtId="1" fontId="10" fillId="0" borderId="19" xfId="1" applyNumberFormat="1" applyFont="1" applyFill="1" applyBorder="1" applyAlignment="1" applyProtection="1">
      <alignment horizontal="center" vertical="center" wrapText="1"/>
    </xf>
    <xf numFmtId="164" fontId="10" fillId="0" borderId="19" xfId="4" applyNumberFormat="1" applyFont="1" applyBorder="1" applyAlignment="1" applyProtection="1">
      <alignment vertical="center"/>
    </xf>
    <xf numFmtId="44" fontId="10" fillId="0" borderId="21" xfId="2" applyFont="1" applyBorder="1" applyAlignment="1" applyProtection="1">
      <alignment vertical="center"/>
    </xf>
    <xf numFmtId="164" fontId="10" fillId="0" borderId="21" xfId="4" applyNumberFormat="1" applyFont="1" applyBorder="1" applyAlignment="1" applyProtection="1">
      <alignment vertical="center"/>
    </xf>
    <xf numFmtId="0" fontId="9" fillId="5" borderId="18" xfId="4" applyFont="1" applyFill="1" applyBorder="1" applyAlignment="1" applyProtection="1">
      <alignment horizontal="center" vertical="center" wrapText="1"/>
    </xf>
    <xf numFmtId="44" fontId="10" fillId="5" borderId="21" xfId="2" applyFont="1" applyFill="1" applyBorder="1" applyAlignment="1" applyProtection="1">
      <alignment vertical="center"/>
    </xf>
    <xf numFmtId="43" fontId="11" fillId="7" borderId="19" xfId="1" applyFont="1" applyFill="1" applyBorder="1" applyAlignment="1" applyProtection="1">
      <alignment horizontal="justify" vertical="top" wrapText="1"/>
    </xf>
    <xf numFmtId="43" fontId="13" fillId="7" borderId="19" xfId="1" applyFont="1" applyFill="1" applyBorder="1" applyAlignment="1" applyProtection="1">
      <alignment horizontal="justify" vertical="top" wrapText="1"/>
    </xf>
    <xf numFmtId="2" fontId="10" fillId="0" borderId="18" xfId="1" applyNumberFormat="1" applyFont="1" applyFill="1" applyBorder="1" applyAlignment="1" applyProtection="1">
      <alignment horizontal="center" vertical="center" wrapText="1"/>
    </xf>
    <xf numFmtId="43" fontId="11" fillId="0" borderId="19" xfId="1" applyFont="1" applyFill="1" applyBorder="1" applyAlignment="1" applyProtection="1">
      <alignment horizontal="justify" vertical="top" wrapText="1"/>
    </xf>
    <xf numFmtId="169" fontId="14" fillId="7" borderId="22" xfId="2" applyNumberFormat="1" applyFont="1" applyFill="1" applyBorder="1" applyAlignment="1" applyProtection="1">
      <alignment horizontal="right" vertical="center"/>
    </xf>
    <xf numFmtId="43" fontId="10" fillId="0" borderId="19" xfId="1" applyFont="1" applyFill="1" applyBorder="1" applyAlignment="1" applyProtection="1">
      <alignment horizontal="justify" vertical="top" wrapText="1"/>
    </xf>
    <xf numFmtId="1" fontId="10" fillId="0" borderId="18" xfId="1" applyNumberFormat="1" applyFont="1" applyFill="1" applyBorder="1" applyAlignment="1" applyProtection="1">
      <alignment horizontal="center" vertical="center" wrapText="1"/>
    </xf>
    <xf numFmtId="43" fontId="11" fillId="8" borderId="19" xfId="1" applyFont="1" applyFill="1" applyBorder="1" applyAlignment="1" applyProtection="1">
      <alignment horizontal="left" vertical="top" wrapText="1"/>
    </xf>
    <xf numFmtId="43" fontId="11" fillId="8" borderId="19" xfId="1" applyFont="1" applyFill="1" applyBorder="1" applyAlignment="1" applyProtection="1">
      <alignment horizontal="justify" vertical="top" wrapText="1"/>
    </xf>
    <xf numFmtId="44" fontId="10" fillId="0" borderId="21" xfId="2" applyFont="1" applyFill="1" applyBorder="1" applyAlignment="1" applyProtection="1">
      <alignment vertical="center"/>
    </xf>
    <xf numFmtId="43" fontId="11" fillId="7" borderId="19" xfId="1" applyFont="1" applyFill="1" applyBorder="1" applyAlignment="1" applyProtection="1">
      <alignment horizontal="left" vertical="top" wrapText="1"/>
    </xf>
    <xf numFmtId="44" fontId="11" fillId="7" borderId="21" xfId="2" applyFont="1" applyFill="1" applyBorder="1" applyAlignment="1" applyProtection="1">
      <alignment vertical="center"/>
    </xf>
    <xf numFmtId="44" fontId="11" fillId="0" borderId="21" xfId="2" applyFont="1" applyFill="1" applyBorder="1" applyAlignment="1" applyProtection="1">
      <alignment vertical="center"/>
    </xf>
    <xf numFmtId="1" fontId="10" fillId="7" borderId="18" xfId="1" applyNumberFormat="1" applyFont="1" applyFill="1" applyBorder="1" applyAlignment="1" applyProtection="1">
      <alignment horizontal="center" vertical="center" wrapText="1"/>
    </xf>
    <xf numFmtId="1" fontId="10" fillId="7" borderId="19" xfId="1" applyNumberFormat="1" applyFont="1" applyFill="1" applyBorder="1" applyAlignment="1" applyProtection="1">
      <alignment horizontal="center" vertical="center" wrapText="1"/>
    </xf>
    <xf numFmtId="0" fontId="9" fillId="9" borderId="18" xfId="4" applyFont="1" applyFill="1" applyBorder="1" applyAlignment="1" applyProtection="1">
      <alignment horizontal="center" wrapText="1"/>
    </xf>
    <xf numFmtId="43" fontId="9" fillId="9" borderId="19" xfId="1" applyFont="1" applyFill="1" applyBorder="1" applyAlignment="1" applyProtection="1">
      <alignment horizontal="center"/>
    </xf>
    <xf numFmtId="0" fontId="10" fillId="9" borderId="19" xfId="4" applyFont="1" applyFill="1" applyBorder="1" applyAlignment="1" applyProtection="1">
      <alignment horizontal="center"/>
    </xf>
    <xf numFmtId="1" fontId="10" fillId="0" borderId="18" xfId="4" applyNumberFormat="1" applyFont="1" applyBorder="1" applyAlignment="1" applyProtection="1">
      <alignment horizontal="center" wrapText="1"/>
    </xf>
    <xf numFmtId="43" fontId="10" fillId="0" borderId="19" xfId="1" applyFont="1" applyFill="1" applyBorder="1" applyAlignment="1" applyProtection="1">
      <alignment horizontal="left" vertical="top" wrapText="1"/>
    </xf>
    <xf numFmtId="1" fontId="10" fillId="0" borderId="19" xfId="4" applyNumberFormat="1" applyFont="1" applyBorder="1" applyAlignment="1" applyProtection="1">
      <alignment horizontal="center" wrapText="1"/>
    </xf>
    <xf numFmtId="1" fontId="10" fillId="0" borderId="18" xfId="4" applyNumberFormat="1" applyFont="1" applyBorder="1" applyAlignment="1" applyProtection="1">
      <alignment horizontal="center" vertical="center" wrapText="1"/>
    </xf>
    <xf numFmtId="43" fontId="11" fillId="10" borderId="19" xfId="1" applyFont="1" applyFill="1" applyBorder="1" applyAlignment="1" applyProtection="1">
      <alignment horizontal="left" vertical="top" wrapText="1"/>
    </xf>
    <xf numFmtId="1" fontId="10" fillId="0" borderId="19" xfId="4" applyNumberFormat="1" applyFont="1" applyBorder="1" applyAlignment="1" applyProtection="1">
      <alignment horizontal="center" vertical="center" wrapText="1"/>
    </xf>
    <xf numFmtId="1" fontId="11" fillId="0" borderId="19" xfId="1" applyNumberFormat="1" applyFont="1" applyFill="1" applyBorder="1" applyAlignment="1" applyProtection="1">
      <alignment horizontal="left" vertical="top" wrapText="1"/>
    </xf>
    <xf numFmtId="1" fontId="10" fillId="10" borderId="18" xfId="4" applyNumberFormat="1" applyFont="1" applyFill="1" applyBorder="1" applyAlignment="1" applyProtection="1">
      <alignment horizontal="center" vertical="center" wrapText="1"/>
    </xf>
    <xf numFmtId="1" fontId="10" fillId="10" borderId="19" xfId="4" applyNumberFormat="1" applyFont="1" applyFill="1" applyBorder="1" applyAlignment="1" applyProtection="1">
      <alignment horizontal="center" vertical="center" wrapText="1"/>
    </xf>
    <xf numFmtId="43" fontId="9" fillId="5" borderId="19" xfId="1" applyFont="1" applyFill="1" applyBorder="1" applyAlignment="1" applyProtection="1">
      <alignment horizontal="center"/>
    </xf>
    <xf numFmtId="0" fontId="10" fillId="5" borderId="19" xfId="4" applyFont="1" applyFill="1" applyBorder="1" applyAlignment="1" applyProtection="1">
      <alignment horizontal="center"/>
    </xf>
    <xf numFmtId="1" fontId="10" fillId="11" borderId="18" xfId="4" applyNumberFormat="1" applyFont="1" applyFill="1" applyBorder="1" applyAlignment="1" applyProtection="1">
      <alignment horizontal="center" vertical="center" wrapText="1"/>
    </xf>
    <xf numFmtId="0" fontId="10" fillId="11" borderId="19" xfId="4" applyFont="1" applyFill="1" applyBorder="1" applyAlignment="1" applyProtection="1">
      <alignment horizontal="center" wrapText="1"/>
    </xf>
    <xf numFmtId="0" fontId="10" fillId="11" borderId="19" xfId="4" applyFont="1" applyFill="1" applyBorder="1" applyAlignment="1" applyProtection="1">
      <alignment horizontal="center" vertical="center" wrapText="1"/>
    </xf>
    <xf numFmtId="0" fontId="3" fillId="12" borderId="19" xfId="0" applyFont="1" applyFill="1" applyBorder="1" applyProtection="1"/>
    <xf numFmtId="44" fontId="10" fillId="12" borderId="21" xfId="2" applyFont="1" applyFill="1" applyBorder="1" applyAlignment="1" applyProtection="1">
      <alignment vertical="center"/>
    </xf>
    <xf numFmtId="164" fontId="10" fillId="12" borderId="21" xfId="1" applyNumberFormat="1" applyFont="1" applyFill="1" applyBorder="1" applyAlignment="1" applyProtection="1">
      <alignment vertical="center"/>
    </xf>
    <xf numFmtId="165" fontId="10" fillId="12" borderId="21" xfId="1" applyNumberFormat="1" applyFont="1" applyFill="1" applyBorder="1" applyAlignment="1" applyProtection="1">
      <alignment vertical="center"/>
    </xf>
    <xf numFmtId="170" fontId="10" fillId="0" borderId="21" xfId="3" applyNumberFormat="1" applyFont="1" applyFill="1" applyBorder="1" applyAlignment="1" applyProtection="1">
      <alignment vertical="center"/>
    </xf>
    <xf numFmtId="0" fontId="0" fillId="0" borderId="0" xfId="0" applyAlignment="1" applyProtection="1">
      <alignment horizontal="center"/>
    </xf>
    <xf numFmtId="166" fontId="10" fillId="11" borderId="18" xfId="4" applyNumberFormat="1" applyFont="1" applyFill="1" applyBorder="1" applyAlignment="1" applyProtection="1">
      <alignment horizontal="center" vertical="center" wrapText="1"/>
    </xf>
    <xf numFmtId="49" fontId="11" fillId="10" borderId="19" xfId="1" applyNumberFormat="1" applyFont="1" applyFill="1" applyBorder="1" applyAlignment="1" applyProtection="1">
      <alignment horizontal="left" vertical="top" wrapText="1"/>
    </xf>
    <xf numFmtId="44" fontId="10" fillId="11" borderId="19" xfId="2" applyFont="1" applyFill="1" applyBorder="1" applyAlignment="1" applyProtection="1">
      <alignment horizontal="center" vertical="center" wrapText="1"/>
    </xf>
    <xf numFmtId="0" fontId="15" fillId="11" borderId="19" xfId="0" applyFont="1" applyFill="1" applyBorder="1" applyProtection="1"/>
    <xf numFmtId="44" fontId="10" fillId="11" borderId="21" xfId="2" applyFont="1" applyFill="1" applyBorder="1" applyAlignment="1" applyProtection="1">
      <alignment vertical="center"/>
    </xf>
    <xf numFmtId="164" fontId="10" fillId="11" borderId="21" xfId="1" applyNumberFormat="1" applyFont="1" applyFill="1" applyBorder="1" applyAlignment="1" applyProtection="1">
      <alignment vertical="center"/>
    </xf>
    <xf numFmtId="165" fontId="10" fillId="11" borderId="21" xfId="1" applyNumberFormat="1" applyFont="1" applyFill="1" applyBorder="1" applyAlignment="1" applyProtection="1">
      <alignment vertical="center"/>
    </xf>
    <xf numFmtId="4" fontId="0" fillId="0" borderId="0" xfId="0" applyNumberFormat="1" applyProtection="1"/>
    <xf numFmtId="1" fontId="10" fillId="0" borderId="19" xfId="4" applyNumberFormat="1" applyFont="1" applyBorder="1" applyAlignment="1" applyProtection="1">
      <alignment horizontal="left" vertical="top" wrapText="1"/>
    </xf>
    <xf numFmtId="4" fontId="16" fillId="0" borderId="0" xfId="0" applyNumberFormat="1" applyFont="1" applyProtection="1"/>
    <xf numFmtId="4" fontId="17" fillId="0" borderId="0" xfId="0" applyNumberFormat="1" applyFont="1" applyProtection="1"/>
    <xf numFmtId="44" fontId="10" fillId="5" borderId="19" xfId="2" applyFont="1" applyFill="1" applyBorder="1" applyAlignment="1" applyProtection="1">
      <alignment horizontal="center"/>
    </xf>
    <xf numFmtId="1" fontId="10" fillId="12" borderId="18" xfId="4" applyNumberFormat="1" applyFont="1" applyFill="1" applyBorder="1" applyAlignment="1" applyProtection="1">
      <alignment horizontal="center" vertical="center" wrapText="1"/>
    </xf>
    <xf numFmtId="0" fontId="10" fillId="12" borderId="19" xfId="4" applyFont="1" applyFill="1" applyBorder="1" applyAlignment="1" applyProtection="1">
      <alignment horizontal="center" wrapText="1"/>
    </xf>
    <xf numFmtId="0" fontId="10" fillId="12" borderId="19" xfId="4" applyFont="1" applyFill="1" applyBorder="1" applyAlignment="1" applyProtection="1">
      <alignment horizontal="center" vertical="center" wrapText="1"/>
    </xf>
    <xf numFmtId="44" fontId="10" fillId="12" borderId="19" xfId="2" applyFont="1" applyFill="1" applyBorder="1" applyAlignment="1" applyProtection="1">
      <alignment horizontal="center" vertical="center" wrapText="1"/>
    </xf>
    <xf numFmtId="164" fontId="10" fillId="12" borderId="19" xfId="4" applyNumberFormat="1" applyFont="1" applyFill="1" applyBorder="1" applyAlignment="1" applyProtection="1">
      <alignment horizontal="center" vertical="center" wrapText="1"/>
    </xf>
    <xf numFmtId="166" fontId="10" fillId="12" borderId="18" xfId="4" applyNumberFormat="1" applyFont="1" applyFill="1" applyBorder="1" applyAlignment="1" applyProtection="1">
      <alignment horizontal="center" vertical="center" wrapText="1"/>
    </xf>
    <xf numFmtId="4" fontId="18" fillId="0" borderId="0" xfId="0" applyNumberFormat="1" applyFont="1" applyProtection="1"/>
    <xf numFmtId="1" fontId="10" fillId="0" borderId="19" xfId="4" applyNumberFormat="1" applyFont="1" applyFill="1" applyBorder="1" applyAlignment="1" applyProtection="1">
      <alignment horizontal="left" vertical="top" wrapText="1"/>
    </xf>
    <xf numFmtId="1" fontId="10" fillId="12" borderId="18" xfId="4" applyNumberFormat="1" applyFont="1" applyFill="1" applyBorder="1" applyAlignment="1" applyProtection="1">
      <alignment horizontal="right"/>
    </xf>
    <xf numFmtId="1" fontId="10" fillId="7" borderId="18" xfId="4" applyNumberFormat="1" applyFont="1" applyFill="1" applyBorder="1" applyAlignment="1" applyProtection="1">
      <alignment horizontal="center" vertical="center"/>
    </xf>
    <xf numFmtId="1" fontId="10" fillId="0" borderId="19" xfId="4" applyNumberFormat="1" applyFont="1" applyBorder="1" applyAlignment="1" applyProtection="1">
      <alignment horizontal="left" vertical="center" wrapText="1"/>
    </xf>
    <xf numFmtId="1" fontId="10" fillId="7" borderId="19" xfId="4" applyNumberFormat="1" applyFont="1" applyFill="1" applyBorder="1" applyAlignment="1" applyProtection="1">
      <alignment horizontal="center" vertical="center"/>
    </xf>
    <xf numFmtId="1" fontId="10" fillId="0" borderId="18" xfId="4" applyNumberFormat="1" applyFont="1" applyBorder="1" applyAlignment="1" applyProtection="1">
      <alignment horizontal="center" vertical="center"/>
    </xf>
    <xf numFmtId="1" fontId="10" fillId="0" borderId="19" xfId="4" applyNumberFormat="1" applyFont="1" applyBorder="1" applyAlignment="1" applyProtection="1">
      <alignment horizontal="center" vertical="center"/>
    </xf>
    <xf numFmtId="44" fontId="10" fillId="7" borderId="21" xfId="2" applyFont="1" applyFill="1" applyBorder="1" applyAlignment="1" applyProtection="1">
      <alignment vertical="center" wrapText="1"/>
    </xf>
    <xf numFmtId="0" fontId="11" fillId="7" borderId="19" xfId="1" applyNumberFormat="1" applyFont="1" applyFill="1" applyBorder="1" applyAlignment="1" applyProtection="1">
      <alignment horizontal="justify" vertical="top" wrapText="1"/>
    </xf>
    <xf numFmtId="49" fontId="10" fillId="0" borderId="18" xfId="1" applyNumberFormat="1" applyFont="1" applyFill="1" applyBorder="1" applyAlignment="1" applyProtection="1">
      <alignment horizontal="center" vertical="center" wrapText="1"/>
    </xf>
    <xf numFmtId="0" fontId="10" fillId="7" borderId="19" xfId="4" applyFont="1" applyFill="1" applyBorder="1" applyAlignment="1" applyProtection="1">
      <alignment wrapText="1"/>
    </xf>
    <xf numFmtId="0" fontId="10" fillId="7" borderId="19" xfId="4" applyFont="1" applyFill="1" applyBorder="1" applyAlignment="1" applyProtection="1">
      <alignment horizontal="left" vertical="center" wrapText="1"/>
    </xf>
    <xf numFmtId="1" fontId="9" fillId="5" borderId="18" xfId="4" applyNumberFormat="1" applyFont="1" applyFill="1" applyBorder="1" applyAlignment="1" applyProtection="1">
      <alignment horizontal="center" vertical="center"/>
    </xf>
    <xf numFmtId="1" fontId="9" fillId="5" borderId="19" xfId="4" applyNumberFormat="1" applyFont="1" applyFill="1" applyBorder="1" applyAlignment="1" applyProtection="1">
      <alignment horizontal="center" vertical="center" wrapText="1"/>
    </xf>
    <xf numFmtId="0" fontId="9" fillId="5" borderId="19" xfId="4" applyFont="1" applyFill="1" applyBorder="1" applyAlignment="1" applyProtection="1">
      <alignment horizontal="center" vertical="center" wrapText="1"/>
    </xf>
    <xf numFmtId="0" fontId="11" fillId="0" borderId="19" xfId="1" applyNumberFormat="1" applyFont="1" applyFill="1" applyBorder="1" applyAlignment="1" applyProtection="1">
      <alignment horizontal="justify" vertical="top" wrapText="1"/>
    </xf>
    <xf numFmtId="0" fontId="10" fillId="0" borderId="19" xfId="4" applyFont="1" applyBorder="1" applyAlignment="1" applyProtection="1">
      <alignment wrapText="1"/>
    </xf>
    <xf numFmtId="44" fontId="10" fillId="0" borderId="21" xfId="2" applyFont="1" applyBorder="1" applyAlignment="1" applyProtection="1">
      <alignment vertical="center" wrapText="1"/>
    </xf>
    <xf numFmtId="1" fontId="10" fillId="0" borderId="18" xfId="0" applyNumberFormat="1" applyFont="1" applyBorder="1" applyAlignment="1" applyProtection="1">
      <alignment horizontal="center" vertical="center"/>
    </xf>
    <xf numFmtId="1" fontId="10" fillId="0" borderId="19" xfId="0" applyNumberFormat="1" applyFont="1" applyBorder="1" applyAlignment="1" applyProtection="1">
      <alignment horizontal="center" vertical="center"/>
    </xf>
    <xf numFmtId="0" fontId="9" fillId="12" borderId="18" xfId="4" applyFont="1" applyFill="1" applyBorder="1" applyAlignment="1" applyProtection="1">
      <alignment wrapText="1"/>
    </xf>
    <xf numFmtId="164" fontId="10" fillId="8" borderId="19" xfId="4" applyNumberFormat="1" applyFont="1" applyFill="1" applyBorder="1" applyAlignment="1" applyProtection="1">
      <alignment vertical="center"/>
    </xf>
    <xf numFmtId="2" fontId="0" fillId="0" borderId="0" xfId="0" applyNumberFormat="1" applyProtection="1"/>
    <xf numFmtId="0" fontId="3" fillId="0" borderId="0" xfId="0" applyFont="1" applyProtection="1"/>
    <xf numFmtId="167" fontId="0" fillId="0" borderId="0" xfId="3" applyNumberFormat="1" applyFont="1" applyProtection="1"/>
    <xf numFmtId="0" fontId="10" fillId="12" borderId="12" xfId="4" applyFont="1" applyFill="1" applyBorder="1" applyAlignment="1" applyProtection="1">
      <alignment wrapText="1"/>
    </xf>
    <xf numFmtId="0" fontId="10" fillId="12" borderId="14" xfId="4" applyFont="1" applyFill="1" applyBorder="1" applyAlignment="1" applyProtection="1">
      <alignment horizontal="center" vertical="center" wrapText="1"/>
    </xf>
    <xf numFmtId="0" fontId="10" fillId="0" borderId="18" xfId="4" applyFont="1" applyBorder="1" applyAlignment="1" applyProtection="1">
      <alignment wrapText="1"/>
    </xf>
    <xf numFmtId="10" fontId="10" fillId="0" borderId="30" xfId="4" applyNumberFormat="1" applyFont="1" applyBorder="1" applyAlignment="1" applyProtection="1">
      <alignment horizontal="center" vertical="center" wrapText="1"/>
    </xf>
    <xf numFmtId="0" fontId="3" fillId="0" borderId="18" xfId="0" applyFont="1" applyBorder="1" applyProtection="1"/>
    <xf numFmtId="0" fontId="10" fillId="12" borderId="23" xfId="4" applyFont="1" applyFill="1" applyBorder="1" applyAlignment="1" applyProtection="1">
      <alignment wrapText="1"/>
    </xf>
    <xf numFmtId="0" fontId="10" fillId="12" borderId="31" xfId="4" applyFont="1" applyFill="1" applyBorder="1" applyAlignment="1" applyProtection="1">
      <alignment horizontal="center" vertical="center" wrapText="1"/>
    </xf>
    <xf numFmtId="0" fontId="3" fillId="0" borderId="0" xfId="0" applyFont="1" applyAlignment="1" applyProtection="1">
      <alignment horizontal="right" vertical="center" wrapText="1"/>
    </xf>
    <xf numFmtId="164" fontId="10" fillId="5" borderId="21" xfId="1" applyNumberFormat="1" applyFont="1" applyFill="1" applyBorder="1" applyAlignment="1" applyProtection="1">
      <alignment vertical="center"/>
    </xf>
    <xf numFmtId="0" fontId="10" fillId="0" borderId="19" xfId="1" applyNumberFormat="1" applyFont="1" applyFill="1" applyBorder="1" applyAlignment="1" applyProtection="1">
      <alignment vertical="center" wrapText="1"/>
    </xf>
    <xf numFmtId="0" fontId="3" fillId="0" borderId="0" xfId="0" applyFont="1" applyAlignment="1" applyProtection="1">
      <alignment horizontal="center" vertical="center" wrapText="1"/>
    </xf>
    <xf numFmtId="0" fontId="10" fillId="0" borderId="19" xfId="1" applyNumberFormat="1" applyFont="1" applyFill="1" applyBorder="1" applyAlignment="1" applyProtection="1">
      <alignment horizontal="left" vertical="center" wrapText="1"/>
    </xf>
    <xf numFmtId="6" fontId="3" fillId="0" borderId="0" xfId="0" applyNumberFormat="1" applyFont="1" applyAlignment="1" applyProtection="1">
      <alignment horizontal="right" vertical="center" wrapText="1"/>
    </xf>
    <xf numFmtId="0" fontId="0" fillId="0" borderId="0" xfId="0" applyAlignment="1" applyProtection="1">
      <alignment horizontal="right" vertical="center" wrapText="1"/>
    </xf>
    <xf numFmtId="0" fontId="0" fillId="0" borderId="0" xfId="0" applyAlignment="1" applyProtection="1">
      <alignment vertical="center" wrapText="1"/>
    </xf>
    <xf numFmtId="0" fontId="0" fillId="0" borderId="0" xfId="0" applyAlignment="1" applyProtection="1">
      <alignment horizontal="center" vertical="center" wrapText="1"/>
    </xf>
    <xf numFmtId="171" fontId="10" fillId="0" borderId="19" xfId="4" applyNumberFormat="1" applyFont="1" applyBorder="1" applyAlignment="1" applyProtection="1">
      <alignment vertical="center"/>
    </xf>
    <xf numFmtId="1" fontId="10" fillId="0" borderId="18" xfId="7" applyNumberFormat="1" applyFont="1" applyFill="1" applyBorder="1" applyAlignment="1" applyProtection="1">
      <alignment horizontal="center" vertical="center" wrapText="1"/>
    </xf>
    <xf numFmtId="0" fontId="10" fillId="0" borderId="19" xfId="7" applyNumberFormat="1" applyFont="1" applyFill="1" applyBorder="1" applyAlignment="1" applyProtection="1">
      <alignment horizontal="left" vertical="center" wrapText="1"/>
    </xf>
    <xf numFmtId="1" fontId="10" fillId="0" borderId="19" xfId="7" applyNumberFormat="1" applyFont="1" applyFill="1" applyBorder="1" applyAlignment="1" applyProtection="1">
      <alignment horizontal="center" vertical="center" wrapText="1"/>
    </xf>
    <xf numFmtId="43" fontId="10" fillId="0" borderId="19" xfId="4" applyNumberFormat="1" applyFont="1" applyBorder="1" applyAlignment="1" applyProtection="1">
      <alignment vertical="center"/>
    </xf>
    <xf numFmtId="43" fontId="10" fillId="0" borderId="21" xfId="4" applyNumberFormat="1" applyFont="1" applyBorder="1" applyAlignment="1" applyProtection="1">
      <alignment vertical="center"/>
    </xf>
    <xf numFmtId="8" fontId="0" fillId="0" borderId="0" xfId="0" applyNumberFormat="1" applyProtection="1"/>
    <xf numFmtId="10" fontId="0" fillId="0" borderId="0" xfId="3" applyNumberFormat="1" applyFont="1" applyProtection="1"/>
    <xf numFmtId="1" fontId="10" fillId="0" borderId="18" xfId="9" applyNumberFormat="1" applyFont="1" applyFill="1" applyBorder="1" applyAlignment="1" applyProtection="1">
      <alignment horizontal="center" vertical="center" wrapText="1"/>
    </xf>
    <xf numFmtId="0" fontId="10" fillId="0" borderId="19" xfId="9" applyNumberFormat="1" applyFont="1" applyFill="1" applyBorder="1" applyAlignment="1" applyProtection="1">
      <alignment horizontal="left" vertical="center" wrapText="1"/>
    </xf>
    <xf numFmtId="1" fontId="10" fillId="0" borderId="19" xfId="9" applyNumberFormat="1" applyFont="1" applyFill="1" applyBorder="1" applyAlignment="1" applyProtection="1">
      <alignment horizontal="center" vertical="center" wrapText="1"/>
    </xf>
    <xf numFmtId="0" fontId="10" fillId="12" borderId="27" xfId="4" applyFont="1" applyFill="1" applyBorder="1" applyAlignment="1" applyProtection="1">
      <alignment wrapText="1"/>
    </xf>
    <xf numFmtId="0" fontId="10" fillId="12" borderId="32" xfId="4" applyFont="1" applyFill="1" applyBorder="1" applyAlignment="1" applyProtection="1">
      <alignment horizontal="center" vertical="center" wrapText="1"/>
    </xf>
    <xf numFmtId="43" fontId="0" fillId="0" borderId="0" xfId="1" applyFont="1" applyProtection="1"/>
    <xf numFmtId="43" fontId="2" fillId="0" borderId="0" xfId="0" applyNumberFormat="1" applyFont="1" applyProtection="1"/>
    <xf numFmtId="0" fontId="23" fillId="0" borderId="0" xfId="0" applyFont="1" applyProtection="1"/>
    <xf numFmtId="0" fontId="23" fillId="0" borderId="0" xfId="0" applyFont="1" applyAlignment="1" applyProtection="1">
      <alignment vertical="top" wrapText="1"/>
    </xf>
    <xf numFmtId="164" fontId="0" fillId="0" borderId="0" xfId="0" applyNumberFormat="1"/>
    <xf numFmtId="165" fontId="19" fillId="0" borderId="0" xfId="0" applyNumberFormat="1" applyFont="1"/>
    <xf numFmtId="0" fontId="10" fillId="12" borderId="13" xfId="4" applyFont="1" applyFill="1" applyBorder="1" applyAlignment="1">
      <alignment horizontal="center" vertical="center" wrapText="1"/>
    </xf>
    <xf numFmtId="0" fontId="4" fillId="2" borderId="1"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4" fillId="2" borderId="2"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4" fillId="2" borderId="6" xfId="0" applyFont="1" applyFill="1" applyBorder="1" applyAlignment="1">
      <alignment horizontal="center" vertical="center" wrapText="1"/>
    </xf>
    <xf numFmtId="0" fontId="4" fillId="2" borderId="7"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4" fillId="2" borderId="8" xfId="0" applyFont="1" applyFill="1" applyBorder="1" applyAlignment="1">
      <alignment horizontal="center" vertical="center" wrapText="1"/>
    </xf>
    <xf numFmtId="0" fontId="5" fillId="0" borderId="4" xfId="0" applyFont="1" applyBorder="1" applyAlignment="1">
      <alignment horizontal="center" vertical="center"/>
    </xf>
    <xf numFmtId="0" fontId="5" fillId="0" borderId="2" xfId="0" applyFont="1" applyBorder="1" applyAlignment="1">
      <alignment horizontal="center" vertical="center"/>
    </xf>
    <xf numFmtId="0" fontId="4" fillId="0" borderId="10" xfId="0" applyFont="1" applyBorder="1" applyAlignment="1">
      <alignment horizontal="center" vertical="center" wrapText="1"/>
    </xf>
    <xf numFmtId="0" fontId="4" fillId="0" borderId="11" xfId="0" applyFont="1" applyBorder="1" applyAlignment="1">
      <alignment horizontal="center" vertical="center" wrapText="1"/>
    </xf>
    <xf numFmtId="0" fontId="7" fillId="4" borderId="12" xfId="4" applyFont="1" applyFill="1" applyBorder="1" applyAlignment="1">
      <alignment horizontal="center" vertical="center" wrapText="1"/>
    </xf>
    <xf numFmtId="0" fontId="7" fillId="4" borderId="18" xfId="4" applyFont="1" applyFill="1" applyBorder="1" applyAlignment="1">
      <alignment horizontal="center" vertical="center" wrapText="1"/>
    </xf>
    <xf numFmtId="0" fontId="7" fillId="4" borderId="13" xfId="4" applyFont="1" applyFill="1" applyBorder="1" applyAlignment="1">
      <alignment horizontal="center" vertical="center" wrapText="1"/>
    </xf>
    <xf numFmtId="0" fontId="7" fillId="4" borderId="19" xfId="4" applyFont="1" applyFill="1" applyBorder="1" applyAlignment="1">
      <alignment horizontal="center" vertical="center" wrapText="1"/>
    </xf>
    <xf numFmtId="164" fontId="8" fillId="4" borderId="13" xfId="4" applyNumberFormat="1" applyFont="1" applyFill="1" applyBorder="1" applyAlignment="1">
      <alignment horizontal="center" vertical="center" wrapText="1"/>
    </xf>
    <xf numFmtId="164" fontId="8" fillId="4" borderId="19" xfId="4" applyNumberFormat="1" applyFont="1" applyFill="1" applyBorder="1" applyAlignment="1">
      <alignment horizontal="center" vertical="center" wrapText="1"/>
    </xf>
    <xf numFmtId="164" fontId="7" fillId="4" borderId="13" xfId="4" applyNumberFormat="1" applyFont="1" applyFill="1" applyBorder="1" applyAlignment="1">
      <alignment horizontal="center" vertical="center" wrapText="1"/>
    </xf>
    <xf numFmtId="164" fontId="7" fillId="4" borderId="14" xfId="4" applyNumberFormat="1" applyFont="1" applyFill="1" applyBorder="1" applyAlignment="1">
      <alignment horizontal="center" vertical="center" wrapText="1"/>
    </xf>
    <xf numFmtId="164" fontId="7" fillId="4" borderId="15" xfId="4" applyNumberFormat="1" applyFont="1" applyFill="1" applyBorder="1" applyAlignment="1">
      <alignment horizontal="center" vertical="center" wrapText="1"/>
    </xf>
    <xf numFmtId="164" fontId="7" fillId="4" borderId="16" xfId="4" applyNumberFormat="1" applyFont="1" applyFill="1" applyBorder="1" applyAlignment="1">
      <alignment horizontal="center" vertical="center" wrapText="1"/>
    </xf>
    <xf numFmtId="164" fontId="7" fillId="4" borderId="19" xfId="4" applyNumberFormat="1" applyFont="1" applyFill="1" applyBorder="1" applyAlignment="1">
      <alignment horizontal="center" vertical="center" wrapText="1"/>
    </xf>
    <xf numFmtId="44" fontId="7" fillId="4" borderId="17" xfId="2" applyFont="1" applyFill="1" applyBorder="1" applyAlignment="1">
      <alignment horizontal="center" vertical="center" wrapText="1"/>
    </xf>
    <xf numFmtId="44" fontId="7" fillId="4" borderId="21" xfId="2" applyFont="1" applyFill="1" applyBorder="1" applyAlignment="1">
      <alignment horizontal="center" vertical="center" wrapText="1"/>
    </xf>
    <xf numFmtId="10" fontId="10" fillId="0" borderId="19" xfId="4" applyNumberFormat="1" applyFont="1" applyBorder="1" applyAlignment="1">
      <alignment horizontal="center" vertical="center" wrapText="1"/>
    </xf>
    <xf numFmtId="0" fontId="10" fillId="12" borderId="24" xfId="4" applyFont="1" applyFill="1" applyBorder="1" applyAlignment="1">
      <alignment horizontal="center" vertical="center" wrapText="1"/>
    </xf>
    <xf numFmtId="0" fontId="10" fillId="12" borderId="28" xfId="4" applyFont="1" applyFill="1" applyBorder="1" applyAlignment="1">
      <alignment horizontal="center" vertical="center" wrapText="1"/>
    </xf>
    <xf numFmtId="0" fontId="7" fillId="4" borderId="12" xfId="4" applyFont="1" applyFill="1" applyBorder="1" applyAlignment="1" applyProtection="1">
      <alignment horizontal="center" vertical="center" wrapText="1"/>
    </xf>
    <xf numFmtId="0" fontId="7" fillId="4" borderId="18" xfId="4" applyFont="1" applyFill="1" applyBorder="1" applyAlignment="1" applyProtection="1">
      <alignment horizontal="center" vertical="center" wrapText="1"/>
    </xf>
    <xf numFmtId="0" fontId="7" fillId="4" borderId="13" xfId="4" applyFont="1" applyFill="1" applyBorder="1" applyAlignment="1" applyProtection="1">
      <alignment horizontal="center" vertical="center" wrapText="1"/>
    </xf>
    <xf numFmtId="0" fontId="7" fillId="4" borderId="19" xfId="4" applyFont="1" applyFill="1" applyBorder="1" applyAlignment="1" applyProtection="1">
      <alignment horizontal="center" vertical="center" wrapText="1"/>
    </xf>
    <xf numFmtId="164" fontId="7" fillId="4" borderId="13" xfId="4" applyNumberFormat="1" applyFont="1" applyFill="1" applyBorder="1" applyAlignment="1" applyProtection="1">
      <alignment horizontal="center" vertical="center" wrapText="1"/>
    </xf>
    <xf numFmtId="164" fontId="7" fillId="4" borderId="19" xfId="4" applyNumberFormat="1" applyFont="1" applyFill="1" applyBorder="1" applyAlignment="1" applyProtection="1">
      <alignment horizontal="center" vertical="center" wrapText="1"/>
    </xf>
    <xf numFmtId="44" fontId="7" fillId="4" borderId="17" xfId="2" applyFont="1" applyFill="1" applyBorder="1" applyAlignment="1" applyProtection="1">
      <alignment horizontal="center" vertical="center" wrapText="1"/>
    </xf>
    <xf numFmtId="44" fontId="7" fillId="4" borderId="21" xfId="2" applyFont="1" applyFill="1" applyBorder="1" applyAlignment="1" applyProtection="1">
      <alignment horizontal="center" vertical="center" wrapText="1"/>
    </xf>
    <xf numFmtId="0" fontId="10" fillId="12" borderId="13" xfId="4" applyFont="1" applyFill="1" applyBorder="1" applyAlignment="1" applyProtection="1">
      <alignment horizontal="center" vertical="center" wrapText="1"/>
    </xf>
    <xf numFmtId="0" fontId="4" fillId="2" borderId="1" xfId="0" applyFont="1" applyFill="1" applyBorder="1" applyAlignment="1" applyProtection="1">
      <alignment horizontal="center" vertical="center" wrapText="1"/>
    </xf>
    <xf numFmtId="0" fontId="4" fillId="2" borderId="5" xfId="0" applyFont="1" applyFill="1" applyBorder="1" applyAlignment="1" applyProtection="1">
      <alignment horizontal="center" vertical="center" wrapText="1"/>
    </xf>
    <xf numFmtId="0" fontId="4" fillId="2" borderId="2" xfId="0" applyFont="1" applyFill="1" applyBorder="1" applyAlignment="1" applyProtection="1">
      <alignment horizontal="center" vertical="center" wrapText="1"/>
    </xf>
    <xf numFmtId="0" fontId="4" fillId="2" borderId="3" xfId="0" applyFont="1" applyFill="1" applyBorder="1" applyAlignment="1" applyProtection="1">
      <alignment horizontal="center" vertical="center" wrapText="1"/>
    </xf>
    <xf numFmtId="0" fontId="4" fillId="2" borderId="6" xfId="0" applyFont="1" applyFill="1" applyBorder="1" applyAlignment="1" applyProtection="1">
      <alignment horizontal="center" vertical="center" wrapText="1"/>
    </xf>
    <xf numFmtId="0" fontId="4" fillId="2" borderId="7" xfId="0" applyFont="1" applyFill="1" applyBorder="1" applyAlignment="1" applyProtection="1">
      <alignment horizontal="center" vertical="center" wrapText="1"/>
    </xf>
    <xf numFmtId="0" fontId="5" fillId="0" borderId="4" xfId="0" applyFont="1" applyBorder="1" applyAlignment="1" applyProtection="1">
      <alignment horizontal="center" vertical="center"/>
    </xf>
    <xf numFmtId="0" fontId="5" fillId="0" borderId="2" xfId="0" applyFont="1" applyBorder="1" applyAlignment="1" applyProtection="1">
      <alignment horizontal="center" vertical="center"/>
    </xf>
    <xf numFmtId="0" fontId="5" fillId="0" borderId="0" xfId="0" applyFont="1" applyBorder="1" applyAlignment="1" applyProtection="1">
      <alignment horizontal="center" vertical="center"/>
    </xf>
    <xf numFmtId="0" fontId="10" fillId="12" borderId="28" xfId="4" applyFont="1" applyFill="1" applyBorder="1" applyAlignment="1" applyProtection="1">
      <alignment horizontal="center" vertical="center" wrapText="1"/>
    </xf>
    <xf numFmtId="0" fontId="20" fillId="14" borderId="33" xfId="4" applyFont="1" applyFill="1" applyBorder="1" applyAlignment="1" applyProtection="1">
      <alignment horizontal="center" vertical="center" wrapText="1"/>
    </xf>
    <xf numFmtId="0" fontId="20" fillId="14" borderId="34" xfId="4" applyFont="1" applyFill="1" applyBorder="1" applyAlignment="1" applyProtection="1">
      <alignment horizontal="center" vertical="center" wrapText="1"/>
    </xf>
    <xf numFmtId="165" fontId="9" fillId="5" borderId="14" xfId="4" applyNumberFormat="1" applyFont="1" applyFill="1" applyBorder="1" applyAlignment="1" applyProtection="1">
      <alignment horizontal="center" wrapText="1"/>
    </xf>
    <xf numFmtId="165" fontId="9" fillId="5" borderId="15" xfId="4" applyNumberFormat="1" applyFont="1" applyFill="1" applyBorder="1" applyAlignment="1" applyProtection="1">
      <alignment horizontal="center" wrapText="1"/>
    </xf>
    <xf numFmtId="172" fontId="20" fillId="0" borderId="30" xfId="10" applyNumberFormat="1" applyFont="1" applyBorder="1" applyAlignment="1" applyProtection="1">
      <alignment horizontal="center" vertical="center"/>
    </xf>
    <xf numFmtId="172" fontId="20" fillId="0" borderId="36" xfId="10" applyNumberFormat="1" applyFont="1" applyBorder="1" applyAlignment="1" applyProtection="1">
      <alignment horizontal="center" vertical="center"/>
    </xf>
    <xf numFmtId="10" fontId="10" fillId="0" borderId="19" xfId="4" applyNumberFormat="1" applyFont="1" applyBorder="1" applyAlignment="1" applyProtection="1">
      <alignment horizontal="center" vertical="center" wrapText="1"/>
    </xf>
    <xf numFmtId="0" fontId="10" fillId="12" borderId="24" xfId="4" applyFont="1" applyFill="1" applyBorder="1" applyAlignment="1" applyProtection="1">
      <alignment horizontal="center" vertical="center" wrapText="1"/>
    </xf>
    <xf numFmtId="10" fontId="10" fillId="8" borderId="19" xfId="4" applyNumberFormat="1" applyFont="1" applyFill="1" applyBorder="1" applyAlignment="1" applyProtection="1">
      <alignment horizontal="center" vertical="center" wrapText="1"/>
      <protection locked="0"/>
    </xf>
    <xf numFmtId="165" fontId="9" fillId="5" borderId="30" xfId="4" applyNumberFormat="1" applyFont="1" applyFill="1" applyBorder="1" applyAlignment="1" applyProtection="1">
      <alignment horizontal="center" wrapText="1"/>
    </xf>
    <xf numFmtId="165" fontId="9" fillId="5" borderId="37" xfId="4" applyNumberFormat="1" applyFont="1" applyFill="1" applyBorder="1" applyAlignment="1" applyProtection="1">
      <alignment horizontal="center" wrapText="1"/>
    </xf>
    <xf numFmtId="165" fontId="10" fillId="12" borderId="35" xfId="1" applyNumberFormat="1" applyFont="1" applyFill="1" applyBorder="1" applyAlignment="1" applyProtection="1">
      <alignment horizontal="center" vertical="center"/>
    </xf>
    <xf numFmtId="165" fontId="10" fillId="12" borderId="36" xfId="1" applyNumberFormat="1" applyFont="1" applyFill="1" applyBorder="1" applyAlignment="1" applyProtection="1">
      <alignment horizontal="center" vertical="center"/>
    </xf>
    <xf numFmtId="165" fontId="10" fillId="11" borderId="35" xfId="1" applyNumberFormat="1" applyFont="1" applyFill="1" applyBorder="1" applyAlignment="1" applyProtection="1">
      <alignment horizontal="center" vertical="center"/>
    </xf>
    <xf numFmtId="165" fontId="10" fillId="11" borderId="36" xfId="1" applyNumberFormat="1" applyFont="1" applyFill="1" applyBorder="1" applyAlignment="1" applyProtection="1">
      <alignment horizontal="center" vertical="center"/>
    </xf>
    <xf numFmtId="164" fontId="10" fillId="12" borderId="30" xfId="4" applyNumberFormat="1" applyFont="1" applyFill="1" applyBorder="1" applyAlignment="1" applyProtection="1">
      <alignment horizontal="center" vertical="center" wrapText="1"/>
    </xf>
    <xf numFmtId="164" fontId="10" fillId="12" borderId="37" xfId="4" applyNumberFormat="1" applyFont="1" applyFill="1" applyBorder="1" applyAlignment="1" applyProtection="1">
      <alignment horizontal="center" vertical="center" wrapText="1"/>
    </xf>
    <xf numFmtId="0" fontId="4" fillId="2" borderId="4" xfId="0" applyFont="1" applyFill="1" applyBorder="1" applyAlignment="1" applyProtection="1">
      <alignment horizontal="center" vertical="center" wrapText="1"/>
    </xf>
    <xf numFmtId="0" fontId="4" fillId="2" borderId="8" xfId="0" applyFont="1" applyFill="1" applyBorder="1" applyAlignment="1" applyProtection="1">
      <alignment horizontal="center" vertical="center" wrapText="1"/>
    </xf>
    <xf numFmtId="0" fontId="4" fillId="0" borderId="39" xfId="0" applyFont="1" applyBorder="1" applyAlignment="1" applyProtection="1">
      <alignment horizontal="center" vertical="center" wrapText="1"/>
    </xf>
    <xf numFmtId="0" fontId="4" fillId="0" borderId="10" xfId="0" applyFont="1" applyBorder="1" applyAlignment="1" applyProtection="1">
      <alignment horizontal="center" vertical="center" wrapText="1"/>
    </xf>
    <xf numFmtId="0" fontId="4" fillId="0" borderId="11" xfId="0" applyFont="1" applyBorder="1" applyAlignment="1" applyProtection="1">
      <alignment horizontal="center" vertical="center" wrapText="1"/>
    </xf>
    <xf numFmtId="165" fontId="10" fillId="12" borderId="13" xfId="1" applyNumberFormat="1" applyFont="1" applyFill="1" applyBorder="1" applyAlignment="1" applyProtection="1">
      <alignment horizontal="center" vertical="center"/>
    </xf>
    <xf numFmtId="165" fontId="10" fillId="12" borderId="17" xfId="1" applyNumberFormat="1" applyFont="1" applyFill="1" applyBorder="1" applyAlignment="1" applyProtection="1">
      <alignment horizontal="center" vertical="center"/>
    </xf>
    <xf numFmtId="164" fontId="10" fillId="0" borderId="19" xfId="4" applyNumberFormat="1" applyFont="1" applyBorder="1" applyAlignment="1" applyProtection="1">
      <alignment horizontal="center" vertical="center"/>
    </xf>
    <xf numFmtId="164" fontId="10" fillId="0" borderId="21" xfId="4" applyNumberFormat="1" applyFont="1" applyBorder="1" applyAlignment="1" applyProtection="1">
      <alignment horizontal="center" vertical="center"/>
    </xf>
    <xf numFmtId="165" fontId="10" fillId="12" borderId="24" xfId="1" applyNumberFormat="1" applyFont="1" applyFill="1" applyBorder="1" applyAlignment="1" applyProtection="1">
      <alignment horizontal="center" vertical="center"/>
    </xf>
    <xf numFmtId="165" fontId="10" fillId="12" borderId="25" xfId="1" applyNumberFormat="1" applyFont="1" applyFill="1" applyBorder="1" applyAlignment="1" applyProtection="1">
      <alignment horizontal="center" vertical="center"/>
    </xf>
    <xf numFmtId="165" fontId="10" fillId="0" borderId="19" xfId="4" applyNumberFormat="1" applyFont="1" applyBorder="1" applyAlignment="1" applyProtection="1">
      <alignment horizontal="center" vertical="center"/>
    </xf>
    <xf numFmtId="165" fontId="10" fillId="0" borderId="21" xfId="4" applyNumberFormat="1" applyFont="1" applyBorder="1" applyAlignment="1" applyProtection="1">
      <alignment horizontal="center" vertical="center"/>
    </xf>
    <xf numFmtId="165" fontId="10" fillId="12" borderId="32" xfId="1" applyNumberFormat="1" applyFont="1" applyFill="1" applyBorder="1" applyAlignment="1" applyProtection="1">
      <alignment horizontal="center" vertical="center"/>
    </xf>
    <xf numFmtId="165" fontId="10" fillId="12" borderId="10" xfId="1" applyNumberFormat="1" applyFont="1" applyFill="1" applyBorder="1" applyAlignment="1" applyProtection="1">
      <alignment horizontal="center" vertical="center"/>
    </xf>
    <xf numFmtId="165" fontId="10" fillId="12" borderId="11" xfId="1" applyNumberFormat="1" applyFont="1" applyFill="1" applyBorder="1" applyAlignment="1" applyProtection="1">
      <alignment horizontal="center" vertical="center"/>
    </xf>
    <xf numFmtId="0" fontId="20" fillId="0" borderId="12" xfId="0" applyFont="1" applyBorder="1" applyAlignment="1" applyProtection="1">
      <alignment horizontal="center"/>
      <protection locked="0"/>
    </xf>
    <xf numFmtId="0" fontId="20" fillId="0" borderId="17" xfId="0" applyFont="1" applyBorder="1" applyAlignment="1" applyProtection="1">
      <alignment horizontal="center"/>
      <protection locked="0"/>
    </xf>
    <xf numFmtId="0" fontId="20" fillId="0" borderId="18" xfId="0" applyFont="1" applyBorder="1" applyAlignment="1" applyProtection="1">
      <alignment horizontal="center"/>
      <protection locked="0"/>
    </xf>
    <xf numFmtId="0" fontId="20" fillId="0" borderId="21" xfId="0" applyFont="1" applyBorder="1" applyAlignment="1" applyProtection="1">
      <alignment horizontal="center"/>
      <protection locked="0"/>
    </xf>
    <xf numFmtId="0" fontId="20" fillId="0" borderId="23" xfId="0" applyFont="1" applyBorder="1" applyAlignment="1" applyProtection="1">
      <alignment horizontal="center"/>
      <protection locked="0"/>
    </xf>
    <xf numFmtId="0" fontId="20" fillId="0" borderId="25" xfId="0" applyFont="1" applyBorder="1" applyAlignment="1" applyProtection="1">
      <alignment horizontal="center"/>
      <protection locked="0"/>
    </xf>
    <xf numFmtId="0" fontId="25" fillId="7" borderId="38" xfId="11" applyFont="1" applyFill="1" applyBorder="1" applyAlignment="1" applyProtection="1">
      <alignment horizontal="left" vertical="center" wrapText="1"/>
    </xf>
    <xf numFmtId="0" fontId="25" fillId="7" borderId="0" xfId="11" applyFont="1" applyFill="1" applyBorder="1" applyAlignment="1" applyProtection="1">
      <alignment horizontal="left" vertical="center" wrapText="1"/>
    </xf>
    <xf numFmtId="0" fontId="25" fillId="7" borderId="40" xfId="11" applyFont="1" applyFill="1" applyBorder="1" applyAlignment="1" applyProtection="1">
      <alignment horizontal="left" vertical="center" wrapText="1"/>
    </xf>
    <xf numFmtId="0" fontId="25" fillId="7" borderId="8" xfId="11" applyFont="1" applyFill="1" applyBorder="1" applyAlignment="1" applyProtection="1">
      <alignment horizontal="left" vertical="center" wrapText="1"/>
    </xf>
    <xf numFmtId="0" fontId="25" fillId="7" borderId="6" xfId="11" applyFont="1" applyFill="1" applyBorder="1" applyAlignment="1" applyProtection="1">
      <alignment horizontal="left" vertical="center" wrapText="1"/>
    </xf>
    <xf numFmtId="0" fontId="25" fillId="7" borderId="7" xfId="11" applyFont="1" applyFill="1" applyBorder="1" applyAlignment="1" applyProtection="1">
      <alignment horizontal="left" vertical="center" wrapText="1"/>
    </xf>
    <xf numFmtId="173" fontId="20" fillId="0" borderId="39" xfId="0" applyNumberFormat="1" applyFont="1" applyBorder="1" applyAlignment="1" applyProtection="1">
      <alignment horizontal="center" vertical="center" wrapText="1"/>
    </xf>
    <xf numFmtId="173" fontId="20" fillId="0" borderId="10" xfId="0" applyNumberFormat="1" applyFont="1" applyBorder="1" applyAlignment="1" applyProtection="1">
      <alignment horizontal="center" vertical="center" wrapText="1"/>
    </xf>
    <xf numFmtId="0" fontId="24" fillId="0" borderId="10" xfId="0" applyFont="1" applyBorder="1" applyAlignment="1" applyProtection="1">
      <alignment horizontal="center" vertical="center"/>
    </xf>
    <xf numFmtId="0" fontId="24" fillId="0" borderId="11" xfId="0" applyFont="1" applyBorder="1" applyAlignment="1" applyProtection="1">
      <alignment horizontal="center" vertical="center"/>
    </xf>
    <xf numFmtId="0" fontId="20" fillId="0" borderId="0" xfId="0" applyFont="1" applyBorder="1" applyAlignment="1" applyProtection="1">
      <alignment horizontal="center"/>
    </xf>
    <xf numFmtId="0" fontId="0" fillId="0" borderId="39" xfId="0" applyBorder="1" applyAlignment="1" applyProtection="1">
      <alignment horizontal="center"/>
      <protection locked="0"/>
    </xf>
    <xf numFmtId="0" fontId="0" fillId="0" borderId="10" xfId="0" applyBorder="1" applyAlignment="1" applyProtection="1">
      <alignment horizontal="center"/>
      <protection locked="0"/>
    </xf>
    <xf numFmtId="0" fontId="0" fillId="0" borderId="11" xfId="0" applyBorder="1" applyAlignment="1" applyProtection="1">
      <alignment horizontal="center"/>
      <protection locked="0"/>
    </xf>
    <xf numFmtId="0" fontId="25" fillId="7" borderId="4" xfId="11" applyFont="1" applyFill="1" applyBorder="1" applyAlignment="1" applyProtection="1">
      <alignment horizontal="left" vertical="center" wrapText="1"/>
    </xf>
    <xf numFmtId="0" fontId="25" fillId="7" borderId="2" xfId="11" applyFont="1" applyFill="1" applyBorder="1" applyAlignment="1" applyProtection="1">
      <alignment horizontal="left" vertical="center" wrapText="1"/>
    </xf>
    <xf numFmtId="0" fontId="25" fillId="7" borderId="3" xfId="11" applyFont="1" applyFill="1" applyBorder="1" applyAlignment="1" applyProtection="1">
      <alignment horizontal="left" vertical="center" wrapText="1"/>
    </xf>
    <xf numFmtId="164" fontId="10" fillId="0" borderId="19" xfId="4" applyNumberFormat="1" applyFont="1" applyFill="1" applyBorder="1" applyAlignment="1">
      <alignment vertical="center"/>
    </xf>
  </cellXfs>
  <cellStyles count="13">
    <cellStyle name="Millares" xfId="1" builtinId="3"/>
    <cellStyle name="Millares 3" xfId="5" xr:uid="{C8AA8173-D2DE-4672-87D6-37D0A9948C26}"/>
    <cellStyle name="Millares 3 2" xfId="8" xr:uid="{1D2644E1-7DA1-4A3F-A3E9-EA1086C84700}"/>
    <cellStyle name="Millares 5" xfId="7" xr:uid="{152EAE88-ED53-4BA5-A7D8-AA54E232792E}"/>
    <cellStyle name="Millares 6" xfId="9" xr:uid="{E2B7C2EF-64BF-41C8-89E8-F9B5257C3155}"/>
    <cellStyle name="Moneda" xfId="2" builtinId="4"/>
    <cellStyle name="Normal" xfId="0" builtinId="0"/>
    <cellStyle name="Normal 12 2 3" xfId="12" xr:uid="{9CA7B844-9AD9-4AFC-91D3-6FE995FA407F}"/>
    <cellStyle name="Normal 2" xfId="4" xr:uid="{38A4BDC1-FCDD-424C-805D-5701ECEA7D67}"/>
    <cellStyle name="Normal 2 10 2 2" xfId="10" xr:uid="{3521EDB5-5681-4FE6-9366-D9D3702C4651}"/>
    <cellStyle name="Normal 3 11 2" xfId="11" xr:uid="{91333F57-E966-47EB-9833-606C677080AA}"/>
    <cellStyle name="Normal 5" xfId="6" xr:uid="{EE7A3B1F-A564-4434-B05C-CEEDEF54F6C5}"/>
    <cellStyle name="Porcentaje" xfId="3" builtinId="5"/>
  </cellStyles>
  <dxfs count="92">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externalLink" Target="externalLinks/externalLink1.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3.xml"/><Relationship Id="rId4" Type="http://schemas.openxmlformats.org/officeDocument/2006/relationships/externalLink" Target="externalLinks/externalLink2.xml"/><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editAs="oneCell">
    <xdr:from>
      <xdr:col>8</xdr:col>
      <xdr:colOff>0</xdr:colOff>
      <xdr:row>5</xdr:row>
      <xdr:rowOff>0</xdr:rowOff>
    </xdr:from>
    <xdr:to>
      <xdr:col>8</xdr:col>
      <xdr:colOff>304800</xdr:colOff>
      <xdr:row>6</xdr:row>
      <xdr:rowOff>114300</xdr:rowOff>
    </xdr:to>
    <xdr:sp macro="" textlink="">
      <xdr:nvSpPr>
        <xdr:cNvPr id="2" name="AutoShape 3" descr="Resultado de imagen de logo policía nacional">
          <a:extLst>
            <a:ext uri="{FF2B5EF4-FFF2-40B4-BE49-F238E27FC236}">
              <a16:creationId xmlns:a16="http://schemas.microsoft.com/office/drawing/2014/main" id="{F9A89086-8DF3-49B0-9B91-DD326EF269A3}"/>
            </a:ext>
          </a:extLst>
        </xdr:cNvPr>
        <xdr:cNvSpPr>
          <a:spLocks noChangeAspect="1" noChangeArrowheads="1"/>
        </xdr:cNvSpPr>
      </xdr:nvSpPr>
      <xdr:spPr bwMode="auto">
        <a:xfrm>
          <a:off x="13837920" y="11658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9</xdr:col>
      <xdr:colOff>0</xdr:colOff>
      <xdr:row>5</xdr:row>
      <xdr:rowOff>0</xdr:rowOff>
    </xdr:from>
    <xdr:ext cx="209550" cy="285750"/>
    <xdr:sp macro="" textlink="">
      <xdr:nvSpPr>
        <xdr:cNvPr id="3" name="Shape 3">
          <a:extLst>
            <a:ext uri="{FF2B5EF4-FFF2-40B4-BE49-F238E27FC236}">
              <a16:creationId xmlns:a16="http://schemas.microsoft.com/office/drawing/2014/main" id="{56309796-06B5-48EA-BC85-B3DC058EED3B}"/>
            </a:ext>
          </a:extLst>
        </xdr:cNvPr>
        <xdr:cNvSpPr txBox="1"/>
      </xdr:nvSpPr>
      <xdr:spPr>
        <a:xfrm>
          <a:off x="14622780" y="1165860"/>
          <a:ext cx="209550" cy="2857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8</xdr:col>
      <xdr:colOff>0</xdr:colOff>
      <xdr:row>729</xdr:row>
      <xdr:rowOff>0</xdr:rowOff>
    </xdr:from>
    <xdr:ext cx="304800" cy="304800"/>
    <xdr:sp macro="" textlink="">
      <xdr:nvSpPr>
        <xdr:cNvPr id="4" name="AutoShape 3" descr="Resultado de imagen de logo policía nacional">
          <a:extLst>
            <a:ext uri="{FF2B5EF4-FFF2-40B4-BE49-F238E27FC236}">
              <a16:creationId xmlns:a16="http://schemas.microsoft.com/office/drawing/2014/main" id="{C47C77EB-7340-4456-B822-A8E0653B4C46}"/>
            </a:ext>
          </a:extLst>
        </xdr:cNvPr>
        <xdr:cNvSpPr>
          <a:spLocks noChangeAspect="1" noChangeArrowheads="1"/>
        </xdr:cNvSpPr>
      </xdr:nvSpPr>
      <xdr:spPr bwMode="auto">
        <a:xfrm>
          <a:off x="11468100" y="1600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0</xdr:colOff>
      <xdr:row>729</xdr:row>
      <xdr:rowOff>0</xdr:rowOff>
    </xdr:from>
    <xdr:ext cx="209550" cy="285750"/>
    <xdr:sp macro="" textlink="">
      <xdr:nvSpPr>
        <xdr:cNvPr id="5" name="Shape 3">
          <a:extLst>
            <a:ext uri="{FF2B5EF4-FFF2-40B4-BE49-F238E27FC236}">
              <a16:creationId xmlns:a16="http://schemas.microsoft.com/office/drawing/2014/main" id="{D8E445B8-17DD-4F2C-B701-46411A949838}"/>
            </a:ext>
          </a:extLst>
        </xdr:cNvPr>
        <xdr:cNvSpPr txBox="1"/>
      </xdr:nvSpPr>
      <xdr:spPr>
        <a:xfrm>
          <a:off x="12211050" y="1600200"/>
          <a:ext cx="209550" cy="2857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consultoria%20MENEV%20Y%20DEUIL\INSUMOS%20-%20APU\INFORMACION%20ESPECIALISTAS%2017062016\ESPECIALIDAD%20ARQUITECTONICO\FASE%202\APUS\Capitulo%2022%20-%20URBANISMO%20(VIAS)%20NEIVA.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D:\consultoria%20MENEV%20Y%20DEUIL\INSUMOS%20-%20APU\INFORMACION%20ESPECIALISTAS%2017062016\ESPECIALIDAD%20ARQUITECTONICO\FASE%202\APUS\Capitulo%2023%20-%20OBRAS%20EXTERIORES%20E%20INFRAESTRUCTURA%20ZONAS%20COMUNES%20NEIVA.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MENEV%20PRESENTAR/OPC%2040%20K/PPTO%20MENEV%20F2%20V10%20OPC%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2.1"/>
      <sheetName val="22.3"/>
      <sheetName val="22.4"/>
      <sheetName val="22.5"/>
      <sheetName val="22.6"/>
      <sheetName val="22.7"/>
      <sheetName val="22.8"/>
      <sheetName val="22.9"/>
      <sheetName val="22.11"/>
      <sheetName val="22.12"/>
      <sheetName val="22.13"/>
      <sheetName val="22.15"/>
      <sheetName val="22.19"/>
      <sheetName val="22.21"/>
      <sheetName val="22.22"/>
      <sheetName val="22.23"/>
      <sheetName val="22.24"/>
      <sheetName val="22.25"/>
      <sheetName val="22.26"/>
      <sheetName val="22.27"/>
      <sheetName val="22.28"/>
      <sheetName val="22.29"/>
      <sheetName val="22.30"/>
      <sheetName val="22.31"/>
      <sheetName val="22.32"/>
      <sheetName val="22.33"/>
      <sheetName val="22.34"/>
      <sheetName val="22.35"/>
      <sheetName val="22.36"/>
      <sheetName val="22.37"/>
      <sheetName val="22.38"/>
      <sheetName val="22.39"/>
      <sheetName val="22.40"/>
      <sheetName val="22.41"/>
      <sheetName val="22.42"/>
      <sheetName val="22.43"/>
      <sheetName val="22.44"/>
      <sheetName val="22.45"/>
      <sheetName val="22.46"/>
      <sheetName val="22.47"/>
      <sheetName val="22.48"/>
      <sheetName val="22.49"/>
      <sheetName val="22.50"/>
    </sheetNames>
    <sheetDataSet>
      <sheetData sheetId="0" refreshError="1">
        <row r="9">
          <cell r="C9" t="str">
            <v>22.1</v>
          </cell>
          <cell r="D9" t="str">
            <v xml:space="preserve">Suministro e instalacion Deck en madera plastica 3 x 16 x 2 cm veta madera, soportado en perfil de aluminio y anclado a piso con chazos expansivos de 5/16" cada 60 cm tipo woodpecker o similar </v>
          </cell>
          <cell r="I9" t="str">
            <v>M2</v>
          </cell>
        </row>
      </sheetData>
      <sheetData sheetId="1" refreshError="1">
        <row r="9">
          <cell r="C9" t="str">
            <v>22.3</v>
          </cell>
          <cell r="D9" t="str">
            <v xml:space="preserve">Suministro e instalación de mortero 1:3 e = 2cm para Afinado </v>
          </cell>
          <cell r="I9" t="str">
            <v>M2</v>
          </cell>
        </row>
      </sheetData>
      <sheetData sheetId="2" refreshError="1">
        <row r="9">
          <cell r="C9" t="str">
            <v>22.4</v>
          </cell>
          <cell r="D9" t="str">
            <v>Suministro e instalacion Bordillo prefabricado en concreto de 3000PSI .15x.35x.80  tipo Titan o similar</v>
          </cell>
          <cell r="I9" t="str">
            <v>ML</v>
          </cell>
        </row>
      </sheetData>
      <sheetData sheetId="3" refreshError="1"/>
      <sheetData sheetId="4" refreshError="1">
        <row r="9">
          <cell r="C9" t="str">
            <v>22.6</v>
          </cell>
          <cell r="D9" t="str">
            <v>Suministro e instalación DECK en concreto 120X14.5 E=4.5 cm tipo Indural o similar</v>
          </cell>
          <cell r="I9" t="str">
            <v>M2</v>
          </cell>
        </row>
      </sheetData>
      <sheetData sheetId="5" refreshError="1">
        <row r="9">
          <cell r="C9" t="str">
            <v>22.7</v>
          </cell>
          <cell r="D9" t="str">
            <v>Suministro e instalacion de Sardinel prefabricado en concreto 3000 psi .20 x .50 x .80 tipo titan o similar</v>
          </cell>
          <cell r="I9" t="str">
            <v>ML</v>
          </cell>
        </row>
      </sheetData>
      <sheetData sheetId="6" refreshError="1">
        <row r="9">
          <cell r="C9" t="str">
            <v>22.8</v>
          </cell>
          <cell r="D9" t="str">
            <v>Suministro e instalacion de loseta en concretdo 40x40x6 cm lost-p -h-plana tipo indural o similar</v>
          </cell>
          <cell r="I9" t="str">
            <v>M2</v>
          </cell>
        </row>
      </sheetData>
      <sheetData sheetId="7" refreshError="1"/>
      <sheetData sheetId="8" refreshError="1"/>
      <sheetData sheetId="9" refreshError="1"/>
      <sheetData sheetId="10" refreshError="1"/>
      <sheetData sheetId="11" refreshError="1"/>
      <sheetData sheetId="12" refreshError="1">
        <row r="9">
          <cell r="C9" t="str">
            <v>22.19</v>
          </cell>
          <cell r="D9" t="str">
            <v xml:space="preserve">Suministro e instalacion de concreto ciclopeo 60% concreto de 3000 psi 40% piedra </v>
          </cell>
          <cell r="I9" t="str">
            <v>M3</v>
          </cell>
        </row>
      </sheetData>
      <sheetData sheetId="13" refreshError="1"/>
      <sheetData sheetId="14" refreshError="1"/>
      <sheetData sheetId="15" refreshError="1">
        <row r="9">
          <cell r="C9" t="str">
            <v>22.23</v>
          </cell>
          <cell r="D9" t="str">
            <v>Suministro e instalacion de Arbol Carbonero</v>
          </cell>
          <cell r="I9" t="str">
            <v>UN</v>
          </cell>
        </row>
      </sheetData>
      <sheetData sheetId="16" refreshError="1"/>
      <sheetData sheetId="17" refreshError="1"/>
      <sheetData sheetId="18" refreshError="1">
        <row r="9">
          <cell r="C9" t="str">
            <v>22.26</v>
          </cell>
          <cell r="D9" t="str">
            <v>Suministro e instalacion de Arbol Guayacan Amarillo</v>
          </cell>
          <cell r="I9" t="str">
            <v>UN</v>
          </cell>
        </row>
      </sheetData>
      <sheetData sheetId="19" refreshError="1"/>
      <sheetData sheetId="20" refreshError="1"/>
      <sheetData sheetId="21" refreshError="1">
        <row r="9">
          <cell r="C9" t="str">
            <v>22.29</v>
          </cell>
          <cell r="D9" t="str">
            <v>Suministro e instalacion de Arbol igua</v>
          </cell>
          <cell r="I9" t="str">
            <v>UN</v>
          </cell>
        </row>
      </sheetData>
      <sheetData sheetId="22" refreshError="1"/>
      <sheetData sheetId="23" refreshError="1">
        <row r="9">
          <cell r="C9" t="str">
            <v>22.31</v>
          </cell>
          <cell r="D9" t="str">
            <v>Suministro e instalacion de Palma Areca</v>
          </cell>
          <cell r="I9" t="str">
            <v>UN</v>
          </cell>
        </row>
      </sheetData>
      <sheetData sheetId="24" refreshError="1"/>
      <sheetData sheetId="25" refreshError="1">
        <row r="9">
          <cell r="C9" t="str">
            <v>22.33</v>
          </cell>
          <cell r="D9" t="str">
            <v>Suministro e instalacion de Palma real</v>
          </cell>
          <cell r="I9" t="str">
            <v>UN</v>
          </cell>
        </row>
      </sheetData>
      <sheetData sheetId="26" refreshError="1">
        <row r="9">
          <cell r="C9" t="str">
            <v>22.34</v>
          </cell>
          <cell r="D9" t="str">
            <v>Suministro e instalacion de arbol Patevaca</v>
          </cell>
          <cell r="I9" t="str">
            <v>UN</v>
          </cell>
        </row>
      </sheetData>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3.1"/>
      <sheetName val="23.2"/>
      <sheetName val="23.3"/>
      <sheetName val="23.4"/>
      <sheetName val="23.5"/>
      <sheetName val="23.6"/>
      <sheetName val="23.7"/>
      <sheetName val="23.8"/>
      <sheetName val="23.9"/>
      <sheetName val="23.10"/>
    </sheetNames>
    <sheetDataSet>
      <sheetData sheetId="0" refreshError="1"/>
      <sheetData sheetId="1" refreshError="1"/>
      <sheetData sheetId="2" refreshError="1"/>
      <sheetData sheetId="3" refreshError="1"/>
      <sheetData sheetId="4" refreshError="1"/>
      <sheetData sheetId="5" refreshError="1">
        <row r="9">
          <cell r="C9" t="str">
            <v>23.6</v>
          </cell>
          <cell r="D9" t="str">
            <v>Suministro e instalacion de juego de 3 canecas para basura en acero inoxidable M-121, con mecanismo pivotante antivandalico, acoplado a sus parales de soporte</v>
          </cell>
          <cell r="I9" t="str">
            <v>UN</v>
          </cell>
        </row>
      </sheetData>
      <sheetData sheetId="6" refreshError="1"/>
      <sheetData sheetId="7" refreshError="1"/>
      <sheetData sheetId="8" refreshError="1">
        <row r="9">
          <cell r="C9" t="str">
            <v>23.9</v>
          </cell>
          <cell r="D9" t="str">
            <v>Suministro e intalacion de Tubo aguas negras de 3",  anclado al piso para banderas pintados para pabellón banderas altura de 5,50 Ml</v>
          </cell>
          <cell r="I9" t="str">
            <v>UN</v>
          </cell>
        </row>
      </sheetData>
      <sheetData sheetId="9" refreshError="1">
        <row r="9">
          <cell r="C9" t="str">
            <v>23.10</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MEMORIA DE CÁLCULO AIU"/>
      <sheetName val="Hoja1 (2)"/>
      <sheetName val="OPC SO"/>
      <sheetName val="OPC SO (F)"/>
    </sheetNames>
    <sheetDataSet>
      <sheetData sheetId="0"/>
      <sheetData sheetId="1"/>
      <sheetData sheetId="2">
        <row r="144">
          <cell r="AN144">
            <v>0.04</v>
          </cell>
        </row>
      </sheetData>
      <sheetData sheetId="3"/>
      <sheetData sheetId="4"/>
      <sheetData sheetId="5"/>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9538EE-661F-4410-8F78-BA13313BC10E}">
  <dimension ref="B1:AK842"/>
  <sheetViews>
    <sheetView tabSelected="1" view="pageBreakPreview" topLeftCell="A832" zoomScale="80" zoomScaleNormal="90" zoomScaleSheetLayoutView="80" workbookViewId="0">
      <selection activeCell="C854" sqref="C854"/>
    </sheetView>
  </sheetViews>
  <sheetFormatPr baseColWidth="10" defaultRowHeight="14.4" x14ac:dyDescent="0.3"/>
  <cols>
    <col min="1" max="1" width="1.6640625" customWidth="1"/>
    <col min="2" max="2" width="18" customWidth="1"/>
    <col min="3" max="3" width="65.44140625" customWidth="1"/>
    <col min="4" max="4" width="7.44140625" bestFit="1" customWidth="1"/>
    <col min="5" max="7" width="12.109375" hidden="1" customWidth="1"/>
    <col min="8" max="9" width="15" hidden="1" customWidth="1"/>
    <col min="10" max="16" width="12.109375" hidden="1" customWidth="1"/>
    <col min="17" max="17" width="9" hidden="1" customWidth="1"/>
    <col min="18" max="18" width="8" hidden="1" customWidth="1"/>
    <col min="19" max="19" width="12" hidden="1" customWidth="1"/>
    <col min="20" max="20" width="10.77734375" hidden="1" customWidth="1"/>
    <col min="21" max="21" width="7" hidden="1" customWidth="1"/>
    <col min="22" max="23" width="9.5546875" hidden="1" customWidth="1"/>
    <col min="24" max="25" width="11.21875" hidden="1" customWidth="1"/>
    <col min="26" max="26" width="12.109375" customWidth="1"/>
    <col min="27" max="28" width="20.88671875" customWidth="1"/>
    <col min="29" max="29" width="22.109375" hidden="1" customWidth="1"/>
    <col min="30" max="30" width="0" hidden="1" customWidth="1"/>
    <col min="31" max="31" width="2.21875" customWidth="1"/>
    <col min="32" max="32" width="18.88671875" bestFit="1" customWidth="1"/>
    <col min="33" max="33" width="16" bestFit="1" customWidth="1"/>
    <col min="34" max="34" width="13.88671875" bestFit="1" customWidth="1"/>
    <col min="35" max="35" width="11.6640625" bestFit="1" customWidth="1"/>
    <col min="36" max="36" width="17.21875" bestFit="1" customWidth="1"/>
    <col min="37" max="37" width="14.21875" bestFit="1" customWidth="1"/>
  </cols>
  <sheetData>
    <row r="1" spans="2:32" ht="24.75" customHeight="1" x14ac:dyDescent="0.3">
      <c r="B1" s="297" t="s">
        <v>0</v>
      </c>
      <c r="C1" s="299" t="s">
        <v>1</v>
      </c>
      <c r="D1" s="299"/>
      <c r="E1" s="299"/>
      <c r="F1" s="299"/>
      <c r="G1" s="299"/>
      <c r="H1" s="299"/>
      <c r="I1" s="299"/>
      <c r="J1" s="299"/>
      <c r="K1" s="299"/>
      <c r="L1" s="299"/>
      <c r="M1" s="299"/>
      <c r="N1" s="299"/>
      <c r="O1" s="299"/>
      <c r="P1" s="299"/>
      <c r="Q1" s="299"/>
      <c r="R1" s="299"/>
      <c r="S1" s="299"/>
      <c r="T1" s="299"/>
      <c r="U1" s="299"/>
      <c r="V1" s="299"/>
      <c r="W1" s="299"/>
      <c r="X1" s="299"/>
      <c r="Y1" s="299"/>
      <c r="Z1" s="300"/>
      <c r="AA1" s="303" t="s">
        <v>2</v>
      </c>
      <c r="AB1" s="300"/>
    </row>
    <row r="2" spans="2:32" ht="24.75" customHeight="1" thickBot="1" x14ac:dyDescent="0.35">
      <c r="B2" s="298"/>
      <c r="C2" s="301"/>
      <c r="D2" s="301"/>
      <c r="E2" s="301"/>
      <c r="F2" s="301"/>
      <c r="G2" s="301"/>
      <c r="H2" s="301"/>
      <c r="I2" s="301"/>
      <c r="J2" s="301"/>
      <c r="K2" s="301"/>
      <c r="L2" s="301"/>
      <c r="M2" s="301"/>
      <c r="N2" s="301"/>
      <c r="O2" s="301"/>
      <c r="P2" s="301"/>
      <c r="Q2" s="301"/>
      <c r="R2" s="301"/>
      <c r="S2" s="301"/>
      <c r="T2" s="301"/>
      <c r="U2" s="301"/>
      <c r="V2" s="301"/>
      <c r="W2" s="301"/>
      <c r="X2" s="301"/>
      <c r="Y2" s="301"/>
      <c r="Z2" s="302"/>
      <c r="AA2" s="304"/>
      <c r="AB2" s="302"/>
    </row>
    <row r="3" spans="2:32" ht="15" thickBot="1" x14ac:dyDescent="0.35">
      <c r="B3" s="305"/>
      <c r="C3" s="306"/>
      <c r="D3" s="306"/>
      <c r="E3" s="306"/>
      <c r="F3" s="306"/>
      <c r="G3" s="306"/>
      <c r="H3" s="306"/>
      <c r="I3" s="306"/>
      <c r="J3" s="306"/>
      <c r="K3" s="306"/>
      <c r="L3" s="306"/>
      <c r="M3" s="306"/>
      <c r="N3" s="306"/>
      <c r="O3" s="306"/>
      <c r="P3" s="306"/>
      <c r="Q3" s="306"/>
      <c r="R3" s="306"/>
      <c r="S3" s="306"/>
      <c r="T3" s="306"/>
      <c r="U3" s="306"/>
      <c r="V3" s="306"/>
      <c r="W3" s="306"/>
      <c r="X3" s="306"/>
      <c r="Y3" s="306"/>
      <c r="Z3" s="306"/>
      <c r="AA3" s="306"/>
      <c r="AB3" s="306"/>
    </row>
    <row r="4" spans="2:32" ht="47.25" customHeight="1" thickBot="1" x14ac:dyDescent="0.35">
      <c r="B4" s="1" t="s">
        <v>3</v>
      </c>
      <c r="C4" s="307" t="s">
        <v>4</v>
      </c>
      <c r="D4" s="307"/>
      <c r="E4" s="307"/>
      <c r="F4" s="307"/>
      <c r="G4" s="307"/>
      <c r="H4" s="307"/>
      <c r="I4" s="307"/>
      <c r="J4" s="307"/>
      <c r="K4" s="307"/>
      <c r="L4" s="307"/>
      <c r="M4" s="307"/>
      <c r="N4" s="307"/>
      <c r="O4" s="307"/>
      <c r="P4" s="307"/>
      <c r="Q4" s="307"/>
      <c r="R4" s="307"/>
      <c r="S4" s="307"/>
      <c r="T4" s="307"/>
      <c r="U4" s="307"/>
      <c r="V4" s="307"/>
      <c r="W4" s="307"/>
      <c r="X4" s="307"/>
      <c r="Y4" s="307"/>
      <c r="Z4" s="307"/>
      <c r="AA4" s="307"/>
      <c r="AB4" s="308"/>
    </row>
    <row r="5" spans="2:32" ht="15" thickBot="1" x14ac:dyDescent="0.35"/>
    <row r="6" spans="2:32" ht="15" customHeight="1" x14ac:dyDescent="0.3">
      <c r="B6" s="309" t="s">
        <v>5</v>
      </c>
      <c r="C6" s="311" t="s">
        <v>6</v>
      </c>
      <c r="D6" s="311" t="s">
        <v>7</v>
      </c>
      <c r="E6" s="313" t="s">
        <v>8</v>
      </c>
      <c r="F6" s="315" t="s">
        <v>9</v>
      </c>
      <c r="G6" s="315"/>
      <c r="H6" s="315"/>
      <c r="I6" s="315"/>
      <c r="J6" s="315"/>
      <c r="K6" s="315"/>
      <c r="L6" s="315"/>
      <c r="M6" s="315"/>
      <c r="N6" s="315"/>
      <c r="O6" s="316" t="s">
        <v>10</v>
      </c>
      <c r="P6" s="317"/>
      <c r="Q6" s="316" t="s">
        <v>11</v>
      </c>
      <c r="R6" s="318"/>
      <c r="S6" s="318"/>
      <c r="T6" s="318"/>
      <c r="U6" s="318"/>
      <c r="V6" s="318"/>
      <c r="W6" s="318"/>
      <c r="X6" s="317"/>
      <c r="Y6" s="2"/>
      <c r="Z6" s="315" t="s">
        <v>12</v>
      </c>
      <c r="AA6" s="320" t="s">
        <v>13</v>
      </c>
      <c r="AB6" s="320" t="s">
        <v>14</v>
      </c>
    </row>
    <row r="7" spans="2:32" ht="26.4" x14ac:dyDescent="0.3">
      <c r="B7" s="310"/>
      <c r="C7" s="312"/>
      <c r="D7" s="312"/>
      <c r="E7" s="314"/>
      <c r="F7" s="3" t="s">
        <v>15</v>
      </c>
      <c r="G7" s="3" t="s">
        <v>16</v>
      </c>
      <c r="H7" s="4" t="s">
        <v>17</v>
      </c>
      <c r="I7" s="3" t="s">
        <v>18</v>
      </c>
      <c r="J7" s="3" t="s">
        <v>19</v>
      </c>
      <c r="K7" s="3" t="s">
        <v>20</v>
      </c>
      <c r="L7" s="3" t="s">
        <v>21</v>
      </c>
      <c r="M7" s="3" t="s">
        <v>22</v>
      </c>
      <c r="N7" s="3" t="s">
        <v>23</v>
      </c>
      <c r="O7" s="3" t="s">
        <v>24</v>
      </c>
      <c r="P7" s="3" t="s">
        <v>25</v>
      </c>
      <c r="Q7" s="5" t="s">
        <v>26</v>
      </c>
      <c r="R7" s="3" t="s">
        <v>19</v>
      </c>
      <c r="S7" s="3" t="s">
        <v>20</v>
      </c>
      <c r="T7" s="3" t="s">
        <v>27</v>
      </c>
      <c r="U7" s="3" t="s">
        <v>28</v>
      </c>
      <c r="V7" s="3" t="s">
        <v>16</v>
      </c>
      <c r="W7" s="3" t="s">
        <v>22</v>
      </c>
      <c r="X7" s="3" t="s">
        <v>23</v>
      </c>
      <c r="Y7" s="3"/>
      <c r="Z7" s="319"/>
      <c r="AA7" s="321"/>
      <c r="AB7" s="321"/>
    </row>
    <row r="8" spans="2:32" x14ac:dyDescent="0.3">
      <c r="B8" s="6">
        <v>1</v>
      </c>
      <c r="C8" s="7" t="s">
        <v>29</v>
      </c>
      <c r="D8" s="8"/>
      <c r="E8" s="9"/>
      <c r="F8" s="10"/>
      <c r="G8" s="10"/>
      <c r="H8" s="10"/>
      <c r="I8" s="10"/>
      <c r="J8" s="10"/>
      <c r="K8" s="10"/>
      <c r="L8" s="10"/>
      <c r="M8" s="10"/>
      <c r="N8" s="10"/>
      <c r="O8" s="10"/>
      <c r="P8" s="10"/>
      <c r="Q8" s="10"/>
      <c r="R8" s="10"/>
      <c r="S8" s="10"/>
      <c r="T8" s="10"/>
      <c r="U8" s="10"/>
      <c r="V8" s="10"/>
      <c r="W8" s="10"/>
      <c r="X8" s="10"/>
      <c r="Y8" s="10"/>
      <c r="Z8" s="8"/>
      <c r="AA8" s="11"/>
      <c r="AB8" s="12"/>
    </row>
    <row r="9" spans="2:32" x14ac:dyDescent="0.3">
      <c r="B9" s="13">
        <v>1.1000000000000001</v>
      </c>
      <c r="C9" s="14" t="s">
        <v>30</v>
      </c>
      <c r="D9" s="15" t="s">
        <v>31</v>
      </c>
      <c r="E9" s="16"/>
      <c r="F9" s="10"/>
      <c r="G9" s="10"/>
      <c r="H9" s="10"/>
      <c r="I9" s="10"/>
      <c r="J9" s="10"/>
      <c r="K9" s="10"/>
      <c r="L9" s="10"/>
      <c r="M9" s="10"/>
      <c r="N9" s="10"/>
      <c r="O9" s="10"/>
      <c r="P9" s="10"/>
      <c r="Q9" s="10"/>
      <c r="R9" s="10"/>
      <c r="S9" s="10"/>
      <c r="T9" s="10"/>
      <c r="U9" s="10"/>
      <c r="V9" s="10"/>
      <c r="W9" s="10"/>
      <c r="X9" s="10"/>
      <c r="Y9" s="10"/>
      <c r="Z9" s="17">
        <v>8614.7199999999993</v>
      </c>
      <c r="AA9" s="18">
        <v>5367.36</v>
      </c>
      <c r="AB9" s="18">
        <f>ROUND(AA9*Z9,2)</f>
        <v>46238303.539999999</v>
      </c>
      <c r="AC9" s="19">
        <f t="shared" ref="AC9:AC47" si="0">AB9/$AB$839</f>
        <v>1.1559575885000002E-3</v>
      </c>
      <c r="AD9" s="20"/>
      <c r="AF9" s="294"/>
    </row>
    <row r="10" spans="2:32" ht="24" x14ac:dyDescent="0.3">
      <c r="B10" s="13">
        <v>1.2</v>
      </c>
      <c r="C10" s="14" t="s">
        <v>32</v>
      </c>
      <c r="D10" s="15" t="s">
        <v>31</v>
      </c>
      <c r="E10" s="16"/>
      <c r="F10" s="10"/>
      <c r="G10" s="10"/>
      <c r="H10" s="10"/>
      <c r="I10" s="10"/>
      <c r="J10" s="10"/>
      <c r="K10" s="10"/>
      <c r="L10" s="10"/>
      <c r="M10" s="10"/>
      <c r="N10" s="10"/>
      <c r="O10" s="10"/>
      <c r="P10" s="10"/>
      <c r="Q10" s="10"/>
      <c r="R10" s="10"/>
      <c r="S10" s="10"/>
      <c r="T10" s="10"/>
      <c r="U10" s="10"/>
      <c r="V10" s="10"/>
      <c r="W10" s="10"/>
      <c r="X10" s="10"/>
      <c r="Y10" s="10"/>
      <c r="Z10" s="17">
        <v>14786.73</v>
      </c>
      <c r="AA10" s="18">
        <v>5934.44</v>
      </c>
      <c r="AB10" s="18">
        <f>ROUND(AA10*Z10,2)</f>
        <v>87750961.980000004</v>
      </c>
      <c r="AC10" s="19">
        <f t="shared" si="0"/>
        <v>2.1937740495000004E-3</v>
      </c>
      <c r="AD10" s="20"/>
      <c r="AF10" s="294"/>
    </row>
    <row r="11" spans="2:32" ht="36" customHeight="1" x14ac:dyDescent="0.3">
      <c r="B11" s="13">
        <v>1.3</v>
      </c>
      <c r="C11" s="14" t="s">
        <v>33</v>
      </c>
      <c r="D11" s="15" t="s">
        <v>31</v>
      </c>
      <c r="E11" s="16"/>
      <c r="F11" s="10"/>
      <c r="G11" s="10"/>
      <c r="H11" s="10"/>
      <c r="I11" s="10"/>
      <c r="J11" s="10"/>
      <c r="K11" s="10"/>
      <c r="L11" s="10"/>
      <c r="M11" s="10"/>
      <c r="N11" s="10"/>
      <c r="O11" s="10"/>
      <c r="P11" s="10"/>
      <c r="Q11" s="10"/>
      <c r="R11" s="10"/>
      <c r="S11" s="10"/>
      <c r="T11" s="10"/>
      <c r="U11" s="10"/>
      <c r="V11" s="10"/>
      <c r="W11" s="10"/>
      <c r="X11" s="10"/>
      <c r="Y11" s="10"/>
      <c r="Z11" s="17">
        <v>14786.73</v>
      </c>
      <c r="AA11" s="18">
        <v>2825</v>
      </c>
      <c r="AB11" s="18">
        <f>ROUND(AA11*Z11,2)</f>
        <v>41772512.25</v>
      </c>
      <c r="AC11" s="19">
        <f t="shared" si="0"/>
        <v>1.0443128062500003E-3</v>
      </c>
      <c r="AD11" s="20"/>
      <c r="AF11" s="294"/>
    </row>
    <row r="12" spans="2:32" x14ac:dyDescent="0.3">
      <c r="B12" s="21">
        <v>2</v>
      </c>
      <c r="C12" s="7" t="s">
        <v>34</v>
      </c>
      <c r="D12" s="8"/>
      <c r="E12" s="9"/>
      <c r="F12" s="10"/>
      <c r="G12" s="10"/>
      <c r="H12" s="10"/>
      <c r="I12" s="10"/>
      <c r="J12" s="10"/>
      <c r="K12" s="10"/>
      <c r="L12" s="10"/>
      <c r="M12" s="10"/>
      <c r="N12" s="10"/>
      <c r="O12" s="10"/>
      <c r="P12" s="10"/>
      <c r="Q12" s="10"/>
      <c r="R12" s="10"/>
      <c r="S12" s="10"/>
      <c r="T12" s="10"/>
      <c r="U12" s="10"/>
      <c r="V12" s="10"/>
      <c r="W12" s="10"/>
      <c r="X12" s="10"/>
      <c r="Y12" s="10"/>
      <c r="Z12" s="8"/>
      <c r="AA12" s="11"/>
      <c r="AB12" s="12"/>
      <c r="AC12" s="19">
        <f t="shared" si="0"/>
        <v>0</v>
      </c>
      <c r="AD12" s="20"/>
      <c r="AF12" s="294"/>
    </row>
    <row r="13" spans="2:32" ht="24" x14ac:dyDescent="0.3">
      <c r="B13" s="13">
        <v>2.1</v>
      </c>
      <c r="C13" s="22" t="s">
        <v>35</v>
      </c>
      <c r="D13" s="15" t="s">
        <v>36</v>
      </c>
      <c r="E13" s="16"/>
      <c r="F13" s="16">
        <v>380</v>
      </c>
      <c r="G13" s="16"/>
      <c r="H13" s="16"/>
      <c r="I13" s="16">
        <v>22</v>
      </c>
      <c r="J13" s="10"/>
      <c r="K13" s="10"/>
      <c r="L13" s="23">
        <v>2712.15</v>
      </c>
      <c r="M13" s="10"/>
      <c r="N13" s="10"/>
      <c r="O13" s="10">
        <v>373</v>
      </c>
      <c r="P13" s="10"/>
      <c r="Q13" s="10">
        <v>1353</v>
      </c>
      <c r="R13" s="10"/>
      <c r="S13" s="10"/>
      <c r="T13" s="10"/>
      <c r="U13" s="10"/>
      <c r="V13" s="10"/>
      <c r="W13" s="10"/>
      <c r="X13" s="10"/>
      <c r="Y13" s="10"/>
      <c r="Z13" s="17">
        <f>ROUND(SUM(E13:X13),2)+SUM(Z15:Z18)+339.84+1226.31</f>
        <v>8590.2999999999993</v>
      </c>
      <c r="AA13" s="18">
        <v>42390.21</v>
      </c>
      <c r="AB13" s="18">
        <f t="shared" ref="AB13:AB20" si="1">ROUND(AA13*Z13,2)</f>
        <v>364144620.95999998</v>
      </c>
      <c r="AC13" s="19">
        <f t="shared" si="0"/>
        <v>9.103615524000002E-3</v>
      </c>
      <c r="AD13" s="20"/>
      <c r="AF13" s="294"/>
    </row>
    <row r="14" spans="2:32" x14ac:dyDescent="0.3">
      <c r="B14" s="13">
        <v>2.2000000000000002</v>
      </c>
      <c r="C14" s="22" t="s">
        <v>37</v>
      </c>
      <c r="D14" s="15" t="s">
        <v>36</v>
      </c>
      <c r="E14" s="16"/>
      <c r="F14" s="16">
        <v>277</v>
      </c>
      <c r="G14" s="16"/>
      <c r="H14" s="16"/>
      <c r="I14" s="16">
        <v>4</v>
      </c>
      <c r="J14" s="10"/>
      <c r="K14" s="10"/>
      <c r="L14" s="10"/>
      <c r="M14" s="10"/>
      <c r="N14" s="10"/>
      <c r="O14" s="10">
        <v>359</v>
      </c>
      <c r="P14" s="10"/>
      <c r="Q14" s="10">
        <v>882</v>
      </c>
      <c r="R14" s="10"/>
      <c r="S14" s="10"/>
      <c r="T14" s="10"/>
      <c r="U14" s="10"/>
      <c r="V14" s="10"/>
      <c r="W14" s="10"/>
      <c r="X14" s="10"/>
      <c r="Y14" s="10"/>
      <c r="Z14" s="17">
        <f>ROUND(SUM(E14:X14),2)+Z19+212.4+691.38+204.01+376.54+597.84</f>
        <v>3679.17</v>
      </c>
      <c r="AA14" s="18">
        <v>151529.49</v>
      </c>
      <c r="AB14" s="18">
        <f t="shared" si="1"/>
        <v>557502753.72000003</v>
      </c>
      <c r="AC14" s="19">
        <f t="shared" si="0"/>
        <v>1.3937568843000004E-2</v>
      </c>
      <c r="AD14" s="20"/>
      <c r="AF14" s="294"/>
    </row>
    <row r="15" spans="2:32" hidden="1" x14ac:dyDescent="0.3">
      <c r="B15" s="13">
        <v>2.2999999999999998</v>
      </c>
      <c r="C15" s="24" t="s">
        <v>38</v>
      </c>
      <c r="D15" s="15" t="s">
        <v>36</v>
      </c>
      <c r="E15" s="16"/>
      <c r="F15" s="16">
        <v>958</v>
      </c>
      <c r="G15" s="10"/>
      <c r="H15" s="10"/>
      <c r="I15" s="10"/>
      <c r="J15" s="10"/>
      <c r="K15" s="10"/>
      <c r="L15" s="10"/>
      <c r="M15" s="10"/>
      <c r="N15" s="10"/>
      <c r="O15" s="10"/>
      <c r="P15" s="10"/>
      <c r="Q15" s="10"/>
      <c r="R15" s="10"/>
      <c r="S15" s="10"/>
      <c r="T15" s="10"/>
      <c r="U15" s="10"/>
      <c r="V15" s="10"/>
      <c r="W15" s="10"/>
      <c r="X15" s="10"/>
      <c r="Y15" s="10"/>
      <c r="Z15" s="17">
        <f t="shared" ref="Z15:Z20" si="2">ROUND(SUM(E15:X15),2)</f>
        <v>958</v>
      </c>
      <c r="AA15" s="18">
        <v>0</v>
      </c>
      <c r="AB15" s="18">
        <f t="shared" si="1"/>
        <v>0</v>
      </c>
      <c r="AC15" s="19">
        <f t="shared" si="0"/>
        <v>0</v>
      </c>
      <c r="AD15" s="20"/>
      <c r="AF15" s="294"/>
    </row>
    <row r="16" spans="2:32" hidden="1" x14ac:dyDescent="0.3">
      <c r="B16" s="13" t="s">
        <v>39</v>
      </c>
      <c r="C16" s="24" t="s">
        <v>40</v>
      </c>
      <c r="D16" s="15" t="s">
        <v>36</v>
      </c>
      <c r="E16" s="16"/>
      <c r="F16" s="16"/>
      <c r="G16" s="10"/>
      <c r="H16" s="10"/>
      <c r="I16" s="10"/>
      <c r="J16" s="10"/>
      <c r="K16" s="10"/>
      <c r="L16" s="10"/>
      <c r="M16" s="10"/>
      <c r="N16" s="10"/>
      <c r="O16" s="10"/>
      <c r="P16" s="10"/>
      <c r="Q16" s="10"/>
      <c r="R16" s="10"/>
      <c r="S16" s="10"/>
      <c r="T16" s="10">
        <v>923</v>
      </c>
      <c r="U16" s="10"/>
      <c r="V16" s="10"/>
      <c r="W16" s="10"/>
      <c r="X16" s="10"/>
      <c r="Y16" s="10"/>
      <c r="Z16" s="17">
        <f t="shared" si="2"/>
        <v>923</v>
      </c>
      <c r="AA16" s="18">
        <v>0</v>
      </c>
      <c r="AB16" s="18">
        <f t="shared" si="1"/>
        <v>0</v>
      </c>
      <c r="AC16" s="19">
        <f t="shared" si="0"/>
        <v>0</v>
      </c>
      <c r="AD16" s="20"/>
      <c r="AF16" s="294"/>
    </row>
    <row r="17" spans="2:32" hidden="1" x14ac:dyDescent="0.3">
      <c r="B17" s="13" t="s">
        <v>41</v>
      </c>
      <c r="C17" s="24" t="s">
        <v>42</v>
      </c>
      <c r="D17" s="15" t="s">
        <v>36</v>
      </c>
      <c r="E17" s="16"/>
      <c r="F17" s="16">
        <v>280</v>
      </c>
      <c r="G17" s="10"/>
      <c r="H17" s="10"/>
      <c r="I17" s="10"/>
      <c r="J17" s="10"/>
      <c r="K17" s="10"/>
      <c r="L17" s="10"/>
      <c r="M17" s="10"/>
      <c r="N17" s="10"/>
      <c r="O17" s="10"/>
      <c r="P17" s="10"/>
      <c r="Q17" s="10"/>
      <c r="R17" s="10"/>
      <c r="S17" s="10"/>
      <c r="T17" s="10"/>
      <c r="U17" s="10"/>
      <c r="V17" s="10"/>
      <c r="W17" s="10"/>
      <c r="X17" s="10"/>
      <c r="Y17" s="10"/>
      <c r="Z17" s="17">
        <f t="shared" si="2"/>
        <v>280</v>
      </c>
      <c r="AA17" s="18">
        <v>0</v>
      </c>
      <c r="AB17" s="18">
        <f t="shared" si="1"/>
        <v>0</v>
      </c>
      <c r="AC17" s="19">
        <f t="shared" si="0"/>
        <v>0</v>
      </c>
      <c r="AD17" s="20"/>
      <c r="AF17" s="294"/>
    </row>
    <row r="18" spans="2:32" hidden="1" x14ac:dyDescent="0.3">
      <c r="B18" s="13" t="s">
        <v>43</v>
      </c>
      <c r="C18" s="24" t="s">
        <v>44</v>
      </c>
      <c r="D18" s="15" t="s">
        <v>36</v>
      </c>
      <c r="E18" s="16"/>
      <c r="F18" s="16">
        <v>23</v>
      </c>
      <c r="G18" s="10"/>
      <c r="H18" s="10"/>
      <c r="I18" s="10"/>
      <c r="J18" s="10"/>
      <c r="K18" s="10"/>
      <c r="L18" s="10"/>
      <c r="M18" s="10"/>
      <c r="N18" s="10"/>
      <c r="O18" s="10"/>
      <c r="P18" s="10"/>
      <c r="Q18" s="10"/>
      <c r="R18" s="10"/>
      <c r="S18" s="10"/>
      <c r="T18" s="10"/>
      <c r="U18" s="10"/>
      <c r="V18" s="10"/>
      <c r="W18" s="10"/>
      <c r="X18" s="10"/>
      <c r="Y18" s="10"/>
      <c r="Z18" s="17">
        <f t="shared" si="2"/>
        <v>23</v>
      </c>
      <c r="AA18" s="18">
        <v>0</v>
      </c>
      <c r="AB18" s="18">
        <f t="shared" si="1"/>
        <v>0</v>
      </c>
      <c r="AC18" s="19">
        <f t="shared" si="0"/>
        <v>0</v>
      </c>
      <c r="AD18" s="20"/>
      <c r="AF18" s="294"/>
    </row>
    <row r="19" spans="2:32" hidden="1" x14ac:dyDescent="0.3">
      <c r="B19" s="13" t="s">
        <v>45</v>
      </c>
      <c r="C19" s="24" t="s">
        <v>46</v>
      </c>
      <c r="D19" s="15" t="s">
        <v>36</v>
      </c>
      <c r="E19" s="16"/>
      <c r="F19" s="16"/>
      <c r="G19" s="10"/>
      <c r="H19" s="10"/>
      <c r="I19" s="10"/>
      <c r="J19" s="10"/>
      <c r="K19" s="10"/>
      <c r="L19" s="10"/>
      <c r="M19" s="10"/>
      <c r="N19" s="10"/>
      <c r="O19" s="10"/>
      <c r="P19" s="10"/>
      <c r="Q19" s="10"/>
      <c r="R19" s="10"/>
      <c r="S19" s="10"/>
      <c r="T19" s="10">
        <v>75</v>
      </c>
      <c r="U19" s="10"/>
      <c r="V19" s="10"/>
      <c r="W19" s="10"/>
      <c r="X19" s="10"/>
      <c r="Y19" s="10"/>
      <c r="Z19" s="17">
        <f t="shared" si="2"/>
        <v>75</v>
      </c>
      <c r="AA19" s="18">
        <v>0</v>
      </c>
      <c r="AB19" s="18">
        <f t="shared" si="1"/>
        <v>0</v>
      </c>
      <c r="AC19" s="19">
        <f t="shared" si="0"/>
        <v>0</v>
      </c>
      <c r="AD19" s="20"/>
      <c r="AF19" s="294"/>
    </row>
    <row r="20" spans="2:32" ht="36" x14ac:dyDescent="0.3">
      <c r="B20" s="13" t="s">
        <v>47</v>
      </c>
      <c r="C20" s="22" t="s">
        <v>48</v>
      </c>
      <c r="D20" s="15" t="s">
        <v>36</v>
      </c>
      <c r="E20" s="16"/>
      <c r="F20" s="16"/>
      <c r="G20" s="10"/>
      <c r="H20" s="10"/>
      <c r="I20" s="10"/>
      <c r="J20" s="10"/>
      <c r="K20" s="10"/>
      <c r="L20" s="23">
        <v>1310.22</v>
      </c>
      <c r="M20" s="10"/>
      <c r="N20" s="10"/>
      <c r="O20" s="10"/>
      <c r="P20" s="10"/>
      <c r="Q20" s="10"/>
      <c r="R20" s="10"/>
      <c r="S20" s="10"/>
      <c r="T20" s="10"/>
      <c r="U20" s="10"/>
      <c r="V20" s="10"/>
      <c r="W20" s="10"/>
      <c r="X20" s="10"/>
      <c r="Y20" s="10"/>
      <c r="Z20" s="17">
        <f t="shared" si="2"/>
        <v>1310.22</v>
      </c>
      <c r="AA20" s="18">
        <v>102212.38</v>
      </c>
      <c r="AB20" s="18">
        <f t="shared" si="1"/>
        <v>133920704.52</v>
      </c>
      <c r="AC20" s="19">
        <f t="shared" si="0"/>
        <v>3.3480176130000006E-3</v>
      </c>
      <c r="AD20" s="20"/>
      <c r="AF20" s="294"/>
    </row>
    <row r="21" spans="2:32" x14ac:dyDescent="0.3">
      <c r="B21" s="21">
        <v>3</v>
      </c>
      <c r="C21" s="7" t="s">
        <v>49</v>
      </c>
      <c r="D21" s="8"/>
      <c r="E21" s="9"/>
      <c r="F21" s="10"/>
      <c r="G21" s="10"/>
      <c r="H21" s="10"/>
      <c r="I21" s="10"/>
      <c r="J21" s="10"/>
      <c r="K21" s="10"/>
      <c r="L21" s="10"/>
      <c r="M21" s="10"/>
      <c r="N21" s="10"/>
      <c r="O21" s="10"/>
      <c r="P21" s="10"/>
      <c r="Q21" s="10"/>
      <c r="R21" s="10"/>
      <c r="S21" s="10"/>
      <c r="T21" s="10"/>
      <c r="U21" s="10"/>
      <c r="V21" s="10"/>
      <c r="W21" s="10"/>
      <c r="X21" s="10"/>
      <c r="Y21" s="10"/>
      <c r="Z21" s="8"/>
      <c r="AA21" s="11"/>
      <c r="AB21" s="12"/>
      <c r="AC21" s="19">
        <f t="shared" si="0"/>
        <v>0</v>
      </c>
      <c r="AD21" s="20"/>
      <c r="AF21" s="294"/>
    </row>
    <row r="22" spans="2:32" x14ac:dyDescent="0.3">
      <c r="B22" s="13">
        <v>3.1</v>
      </c>
      <c r="C22" s="22" t="s">
        <v>50</v>
      </c>
      <c r="D22" s="15" t="s">
        <v>51</v>
      </c>
      <c r="E22" s="16"/>
      <c r="F22" s="16">
        <v>9420</v>
      </c>
      <c r="G22" s="16"/>
      <c r="H22" s="16"/>
      <c r="I22" s="16">
        <v>1043</v>
      </c>
      <c r="J22" s="10"/>
      <c r="K22" s="10"/>
      <c r="L22" s="10"/>
      <c r="M22" s="10"/>
      <c r="N22" s="10"/>
      <c r="O22" s="10">
        <v>26111</v>
      </c>
      <c r="P22" s="25"/>
      <c r="Q22" s="10">
        <v>41136</v>
      </c>
      <c r="R22" s="10"/>
      <c r="S22" s="10"/>
      <c r="T22" s="10"/>
      <c r="U22" s="10"/>
      <c r="V22" s="10"/>
      <c r="W22" s="10"/>
      <c r="X22" s="10"/>
      <c r="Y22" s="10"/>
      <c r="Z22" s="17">
        <f>ROUND(SUM(E22:X22),2)+Z24+Z28+Z30+Z32+Z34+31046.86</f>
        <v>360855.86</v>
      </c>
      <c r="AA22" s="18">
        <v>6916.84</v>
      </c>
      <c r="AB22" s="18">
        <f t="shared" ref="AB22:AB47" si="3">ROUND(AA22*Z22,2)</f>
        <v>2495982246.6799998</v>
      </c>
      <c r="AC22" s="19">
        <f t="shared" si="0"/>
        <v>6.2399556167000006E-2</v>
      </c>
      <c r="AD22" s="20"/>
      <c r="AF22" s="294"/>
    </row>
    <row r="23" spans="2:32" x14ac:dyDescent="0.3">
      <c r="B23" s="13">
        <v>3.2</v>
      </c>
      <c r="C23" s="22" t="s">
        <v>52</v>
      </c>
      <c r="D23" s="15" t="s">
        <v>36</v>
      </c>
      <c r="E23" s="16"/>
      <c r="F23" s="16">
        <v>97</v>
      </c>
      <c r="G23" s="16"/>
      <c r="H23" s="16"/>
      <c r="I23" s="16">
        <v>17</v>
      </c>
      <c r="J23" s="10"/>
      <c r="K23" s="10"/>
      <c r="L23" s="10"/>
      <c r="M23" s="10"/>
      <c r="N23" s="10"/>
      <c r="O23" s="10">
        <v>193</v>
      </c>
      <c r="P23" s="10"/>
      <c r="Q23" s="10">
        <v>431</v>
      </c>
      <c r="R23" s="10"/>
      <c r="S23" s="10"/>
      <c r="T23" s="10"/>
      <c r="U23" s="10"/>
      <c r="V23" s="10"/>
      <c r="W23" s="10"/>
      <c r="X23" s="10"/>
      <c r="Y23" s="10"/>
      <c r="Z23" s="17">
        <f t="shared" ref="Z23:Z28" si="4">ROUND(SUM(E23:X23),2)</f>
        <v>738</v>
      </c>
      <c r="AA23" s="18">
        <v>1105722.3</v>
      </c>
      <c r="AB23" s="18">
        <f t="shared" si="3"/>
        <v>816023057.39999998</v>
      </c>
      <c r="AC23" s="19">
        <f t="shared" si="0"/>
        <v>2.0400576435000005E-2</v>
      </c>
      <c r="AD23" s="20"/>
      <c r="AF23" s="294"/>
    </row>
    <row r="24" spans="2:32" hidden="1" x14ac:dyDescent="0.3">
      <c r="B24" s="13">
        <v>3.3</v>
      </c>
      <c r="C24" s="24" t="s">
        <v>53</v>
      </c>
      <c r="D24" s="15" t="s">
        <v>51</v>
      </c>
      <c r="E24" s="16"/>
      <c r="F24" s="16">
        <v>12247</v>
      </c>
      <c r="G24" s="16"/>
      <c r="H24" s="16"/>
      <c r="I24" s="16">
        <v>2995</v>
      </c>
      <c r="J24" s="10"/>
      <c r="K24" s="10"/>
      <c r="L24" s="10"/>
      <c r="M24" s="10"/>
      <c r="N24" s="10"/>
      <c r="O24" s="10">
        <v>22063</v>
      </c>
      <c r="P24" s="25"/>
      <c r="Q24" s="10">
        <v>84518</v>
      </c>
      <c r="R24" s="10"/>
      <c r="S24" s="10"/>
      <c r="T24" s="10"/>
      <c r="U24" s="10"/>
      <c r="V24" s="10"/>
      <c r="W24" s="10"/>
      <c r="X24" s="10"/>
      <c r="Y24" s="10"/>
      <c r="Z24" s="17">
        <f t="shared" si="4"/>
        <v>121823</v>
      </c>
      <c r="AA24" s="18">
        <v>0</v>
      </c>
      <c r="AB24" s="18">
        <f t="shared" si="3"/>
        <v>0</v>
      </c>
      <c r="AC24" s="19">
        <f t="shared" si="0"/>
        <v>0</v>
      </c>
      <c r="AD24" s="20"/>
      <c r="AF24" s="294"/>
    </row>
    <row r="25" spans="2:32" x14ac:dyDescent="0.3">
      <c r="B25" s="13">
        <v>3.4</v>
      </c>
      <c r="C25" s="22" t="s">
        <v>54</v>
      </c>
      <c r="D25" s="15" t="s">
        <v>36</v>
      </c>
      <c r="E25" s="16"/>
      <c r="F25" s="16">
        <v>43</v>
      </c>
      <c r="G25" s="16"/>
      <c r="H25" s="16"/>
      <c r="I25" s="16">
        <v>9</v>
      </c>
      <c r="J25" s="10"/>
      <c r="K25" s="10"/>
      <c r="L25" s="10"/>
      <c r="M25" s="10"/>
      <c r="N25" s="10"/>
      <c r="O25" s="10">
        <v>63</v>
      </c>
      <c r="P25" s="10"/>
      <c r="Q25" s="10">
        <v>405</v>
      </c>
      <c r="R25" s="10"/>
      <c r="S25" s="10"/>
      <c r="T25" s="10"/>
      <c r="U25" s="10"/>
      <c r="V25" s="10"/>
      <c r="W25" s="10"/>
      <c r="X25" s="10"/>
      <c r="Y25" s="10"/>
      <c r="Z25" s="17">
        <f t="shared" si="4"/>
        <v>520</v>
      </c>
      <c r="AA25" s="18">
        <v>1379243.71</v>
      </c>
      <c r="AB25" s="18">
        <f t="shared" si="3"/>
        <v>717206729.20000005</v>
      </c>
      <c r="AC25" s="19">
        <f t="shared" si="0"/>
        <v>1.7930168230000005E-2</v>
      </c>
      <c r="AD25" s="20"/>
      <c r="AF25" s="294"/>
    </row>
    <row r="26" spans="2:32" x14ac:dyDescent="0.3">
      <c r="B26" s="13">
        <v>3.5</v>
      </c>
      <c r="C26" s="22" t="s">
        <v>55</v>
      </c>
      <c r="D26" s="15" t="s">
        <v>51</v>
      </c>
      <c r="E26" s="26"/>
      <c r="F26" s="26">
        <v>4860</v>
      </c>
      <c r="G26" s="26"/>
      <c r="H26" s="26"/>
      <c r="I26" s="26">
        <v>271</v>
      </c>
      <c r="J26" s="10"/>
      <c r="K26" s="10"/>
      <c r="L26" s="10"/>
      <c r="M26" s="10"/>
      <c r="N26" s="10"/>
      <c r="O26" s="10">
        <v>5313</v>
      </c>
      <c r="P26" s="25"/>
      <c r="Q26" s="10">
        <v>2162</v>
      </c>
      <c r="R26" s="10"/>
      <c r="S26" s="10"/>
      <c r="T26" s="10"/>
      <c r="U26" s="10"/>
      <c r="V26" s="10"/>
      <c r="W26" s="10"/>
      <c r="X26" s="10"/>
      <c r="Y26" s="10"/>
      <c r="Z26" s="17">
        <f t="shared" si="4"/>
        <v>12606</v>
      </c>
      <c r="AA26" s="18">
        <v>7737.2</v>
      </c>
      <c r="AB26" s="18">
        <f t="shared" si="3"/>
        <v>97535143.200000003</v>
      </c>
      <c r="AC26" s="19">
        <f t="shared" si="0"/>
        <v>2.4383785800000004E-3</v>
      </c>
      <c r="AD26" s="20"/>
      <c r="AF26" s="294"/>
    </row>
    <row r="27" spans="2:32" x14ac:dyDescent="0.3">
      <c r="B27" s="13">
        <v>3.6</v>
      </c>
      <c r="C27" s="22" t="s">
        <v>56</v>
      </c>
      <c r="D27" s="15" t="s">
        <v>36</v>
      </c>
      <c r="E27" s="26"/>
      <c r="F27" s="26">
        <v>76</v>
      </c>
      <c r="G27" s="26"/>
      <c r="H27" s="26"/>
      <c r="I27" s="26">
        <v>5</v>
      </c>
      <c r="J27" s="10"/>
      <c r="K27" s="10"/>
      <c r="L27" s="10"/>
      <c r="M27" s="10"/>
      <c r="N27" s="10"/>
      <c r="O27" s="10">
        <v>93</v>
      </c>
      <c r="P27" s="10"/>
      <c r="Q27" s="10">
        <v>62</v>
      </c>
      <c r="R27" s="10"/>
      <c r="S27" s="10"/>
      <c r="T27" s="10"/>
      <c r="U27" s="10"/>
      <c r="V27" s="10"/>
      <c r="W27" s="10"/>
      <c r="X27" s="10"/>
      <c r="Y27" s="10"/>
      <c r="Z27" s="17">
        <f t="shared" si="4"/>
        <v>236</v>
      </c>
      <c r="AA27" s="18">
        <v>1008528.4</v>
      </c>
      <c r="AB27" s="18">
        <f t="shared" si="3"/>
        <v>238012702.40000001</v>
      </c>
      <c r="AC27" s="19">
        <f t="shared" si="0"/>
        <v>5.9503175600000013E-3</v>
      </c>
      <c r="AD27" s="20"/>
      <c r="AF27" s="294"/>
    </row>
    <row r="28" spans="2:32" ht="24" hidden="1" x14ac:dyDescent="0.3">
      <c r="B28" s="13">
        <v>3.7</v>
      </c>
      <c r="C28" s="24" t="s">
        <v>57</v>
      </c>
      <c r="D28" s="15" t="s">
        <v>51</v>
      </c>
      <c r="E28" s="26"/>
      <c r="F28" s="26">
        <v>11118</v>
      </c>
      <c r="G28" s="26"/>
      <c r="H28" s="10"/>
      <c r="I28" s="10"/>
      <c r="J28" s="10"/>
      <c r="K28" s="10"/>
      <c r="L28" s="10"/>
      <c r="M28" s="10"/>
      <c r="N28" s="10"/>
      <c r="O28" s="10">
        <v>10296</v>
      </c>
      <c r="P28" s="25"/>
      <c r="Q28" s="10">
        <v>22442</v>
      </c>
      <c r="R28" s="10"/>
      <c r="S28" s="10"/>
      <c r="T28" s="10"/>
      <c r="U28" s="10"/>
      <c r="V28" s="10"/>
      <c r="W28" s="10"/>
      <c r="X28" s="10"/>
      <c r="Y28" s="10"/>
      <c r="Z28" s="17">
        <f t="shared" si="4"/>
        <v>43856</v>
      </c>
      <c r="AA28" s="18">
        <v>0</v>
      </c>
      <c r="AB28" s="18">
        <f t="shared" si="3"/>
        <v>0</v>
      </c>
      <c r="AC28" s="19">
        <f t="shared" si="0"/>
        <v>0</v>
      </c>
      <c r="AD28" s="20"/>
      <c r="AF28" s="294"/>
    </row>
    <row r="29" spans="2:32" x14ac:dyDescent="0.3">
      <c r="B29" s="13">
        <v>3.8</v>
      </c>
      <c r="C29" s="22" t="s">
        <v>58</v>
      </c>
      <c r="D29" s="15" t="s">
        <v>36</v>
      </c>
      <c r="E29" s="26"/>
      <c r="F29" s="26">
        <v>90</v>
      </c>
      <c r="G29" s="26"/>
      <c r="H29" s="10"/>
      <c r="I29" s="10"/>
      <c r="J29" s="10"/>
      <c r="K29" s="10"/>
      <c r="L29" s="10"/>
      <c r="M29" s="10"/>
      <c r="N29" s="10"/>
      <c r="O29" s="10">
        <v>85</v>
      </c>
      <c r="P29" s="10"/>
      <c r="Q29" s="10">
        <v>148</v>
      </c>
      <c r="R29" s="10"/>
      <c r="S29" s="10"/>
      <c r="T29" s="10"/>
      <c r="U29" s="10"/>
      <c r="V29" s="10"/>
      <c r="W29" s="10"/>
      <c r="X29" s="10"/>
      <c r="Y29" s="10"/>
      <c r="Z29" s="17">
        <f>ROUND(SUM(E29:X29),2)+Z31+Z33+Z35</f>
        <v>991</v>
      </c>
      <c r="AA29" s="18">
        <v>1429124.25</v>
      </c>
      <c r="AB29" s="18">
        <f t="shared" si="3"/>
        <v>1416262131.75</v>
      </c>
      <c r="AC29" s="19">
        <f t="shared" si="0"/>
        <v>3.5406553293750004E-2</v>
      </c>
      <c r="AD29" s="20"/>
      <c r="AF29" s="294"/>
    </row>
    <row r="30" spans="2:32" ht="24" hidden="1" x14ac:dyDescent="0.3">
      <c r="B30" s="13">
        <v>3.9</v>
      </c>
      <c r="C30" s="24" t="s">
        <v>59</v>
      </c>
      <c r="D30" s="15" t="s">
        <v>51</v>
      </c>
      <c r="E30" s="26"/>
      <c r="F30" s="10"/>
      <c r="G30" s="10"/>
      <c r="H30" s="10"/>
      <c r="I30" s="10"/>
      <c r="J30" s="10"/>
      <c r="K30" s="10"/>
      <c r="L30" s="10"/>
      <c r="M30" s="10"/>
      <c r="N30" s="10"/>
      <c r="O30" s="10"/>
      <c r="P30" s="25"/>
      <c r="Q30" s="10">
        <v>18527</v>
      </c>
      <c r="R30" s="10"/>
      <c r="S30" s="10"/>
      <c r="T30" s="10"/>
      <c r="U30" s="10"/>
      <c r="V30" s="10"/>
      <c r="W30" s="10"/>
      <c r="X30" s="10"/>
      <c r="Y30" s="10"/>
      <c r="Z30" s="17">
        <f t="shared" ref="Z30:Z38" si="5">ROUND(SUM(E30:X30),2)</f>
        <v>18527</v>
      </c>
      <c r="AA30" s="18">
        <v>0</v>
      </c>
      <c r="AB30" s="18">
        <f t="shared" si="3"/>
        <v>0</v>
      </c>
      <c r="AC30" s="19">
        <f t="shared" si="0"/>
        <v>0</v>
      </c>
      <c r="AD30" s="20"/>
      <c r="AF30" s="294"/>
    </row>
    <row r="31" spans="2:32" hidden="1" x14ac:dyDescent="0.3">
      <c r="B31" s="13" t="s">
        <v>60</v>
      </c>
      <c r="C31" s="24" t="s">
        <v>61</v>
      </c>
      <c r="D31" s="15" t="s">
        <v>36</v>
      </c>
      <c r="E31" s="26"/>
      <c r="F31" s="10"/>
      <c r="G31" s="10"/>
      <c r="H31" s="10"/>
      <c r="I31" s="10"/>
      <c r="J31" s="10"/>
      <c r="K31" s="10"/>
      <c r="L31" s="10"/>
      <c r="M31" s="10"/>
      <c r="N31" s="10"/>
      <c r="O31" s="10"/>
      <c r="P31" s="10"/>
      <c r="Q31" s="10">
        <v>118</v>
      </c>
      <c r="R31" s="10"/>
      <c r="S31" s="10"/>
      <c r="T31" s="10"/>
      <c r="U31" s="10"/>
      <c r="V31" s="10"/>
      <c r="W31" s="10"/>
      <c r="X31" s="10"/>
      <c r="Y31" s="10"/>
      <c r="Z31" s="17">
        <f t="shared" si="5"/>
        <v>118</v>
      </c>
      <c r="AA31" s="18">
        <v>0</v>
      </c>
      <c r="AB31" s="18">
        <f t="shared" si="3"/>
        <v>0</v>
      </c>
      <c r="AC31" s="19">
        <f t="shared" si="0"/>
        <v>0</v>
      </c>
      <c r="AD31" s="20"/>
      <c r="AF31" s="294"/>
    </row>
    <row r="32" spans="2:32" ht="24" hidden="1" x14ac:dyDescent="0.3">
      <c r="B32" s="27">
        <v>3.11</v>
      </c>
      <c r="C32" s="24" t="s">
        <v>62</v>
      </c>
      <c r="D32" s="15" t="s">
        <v>51</v>
      </c>
      <c r="E32" s="26"/>
      <c r="F32" s="10"/>
      <c r="G32" s="10"/>
      <c r="H32" s="10"/>
      <c r="I32" s="10"/>
      <c r="J32" s="10"/>
      <c r="K32" s="10"/>
      <c r="L32" s="10"/>
      <c r="M32" s="10"/>
      <c r="N32" s="10"/>
      <c r="O32" s="10"/>
      <c r="P32" s="10"/>
      <c r="Q32" s="10">
        <v>18539</v>
      </c>
      <c r="R32" s="10"/>
      <c r="S32" s="10"/>
      <c r="T32" s="10"/>
      <c r="U32" s="10"/>
      <c r="V32" s="10"/>
      <c r="W32" s="10"/>
      <c r="X32" s="10"/>
      <c r="Y32" s="10"/>
      <c r="Z32" s="17">
        <f t="shared" si="5"/>
        <v>18539</v>
      </c>
      <c r="AA32" s="18">
        <v>0</v>
      </c>
      <c r="AB32" s="18">
        <f t="shared" si="3"/>
        <v>0</v>
      </c>
      <c r="AC32" s="19">
        <f t="shared" si="0"/>
        <v>0</v>
      </c>
      <c r="AD32" s="20"/>
      <c r="AF32" s="294"/>
    </row>
    <row r="33" spans="2:32" hidden="1" x14ac:dyDescent="0.3">
      <c r="B33" s="27">
        <v>3.12</v>
      </c>
      <c r="C33" s="24" t="s">
        <v>63</v>
      </c>
      <c r="D33" s="15" t="s">
        <v>36</v>
      </c>
      <c r="E33" s="26"/>
      <c r="F33" s="10"/>
      <c r="G33" s="10"/>
      <c r="H33" s="10"/>
      <c r="I33" s="10"/>
      <c r="J33" s="10"/>
      <c r="K33" s="10"/>
      <c r="L33" s="10"/>
      <c r="M33" s="10"/>
      <c r="N33" s="10"/>
      <c r="O33" s="10"/>
      <c r="P33" s="10"/>
      <c r="Q33" s="10">
        <v>118</v>
      </c>
      <c r="R33" s="10"/>
      <c r="S33" s="10"/>
      <c r="T33" s="10"/>
      <c r="U33" s="10"/>
      <c r="V33" s="10"/>
      <c r="W33" s="10"/>
      <c r="X33" s="10"/>
      <c r="Y33" s="10"/>
      <c r="Z33" s="17">
        <f t="shared" si="5"/>
        <v>118</v>
      </c>
      <c r="AA33" s="18">
        <v>0</v>
      </c>
      <c r="AB33" s="18">
        <f t="shared" si="3"/>
        <v>0</v>
      </c>
      <c r="AC33" s="19">
        <f t="shared" si="0"/>
        <v>0</v>
      </c>
      <c r="AD33" s="20"/>
      <c r="AF33" s="294"/>
    </row>
    <row r="34" spans="2:32" hidden="1" x14ac:dyDescent="0.3">
      <c r="B34" s="27">
        <v>3.13</v>
      </c>
      <c r="C34" s="24" t="s">
        <v>64</v>
      </c>
      <c r="D34" s="15" t="s">
        <v>51</v>
      </c>
      <c r="E34" s="26"/>
      <c r="F34" s="26">
        <v>9941</v>
      </c>
      <c r="G34" s="26"/>
      <c r="H34" s="26"/>
      <c r="I34" s="26">
        <v>1264</v>
      </c>
      <c r="J34" s="10"/>
      <c r="K34" s="10"/>
      <c r="L34" s="10"/>
      <c r="M34" s="10"/>
      <c r="N34" s="10"/>
      <c r="O34" s="10">
        <v>13620</v>
      </c>
      <c r="P34" s="25"/>
      <c r="Q34" s="10">
        <v>24529</v>
      </c>
      <c r="R34" s="10"/>
      <c r="S34" s="10"/>
      <c r="T34" s="10"/>
      <c r="U34" s="10"/>
      <c r="V34" s="10"/>
      <c r="W34" s="10"/>
      <c r="X34" s="10"/>
      <c r="Y34" s="10"/>
      <c r="Z34" s="17">
        <f t="shared" si="5"/>
        <v>49354</v>
      </c>
      <c r="AA34" s="18">
        <v>0</v>
      </c>
      <c r="AB34" s="18">
        <f t="shared" si="3"/>
        <v>0</v>
      </c>
      <c r="AC34" s="19">
        <f t="shared" si="0"/>
        <v>0</v>
      </c>
      <c r="AD34" s="20"/>
      <c r="AF34" s="294"/>
    </row>
    <row r="35" spans="2:32" hidden="1" x14ac:dyDescent="0.3">
      <c r="B35" s="27">
        <v>3.14</v>
      </c>
      <c r="C35" s="24" t="s">
        <v>65</v>
      </c>
      <c r="D35" s="15" t="s">
        <v>36</v>
      </c>
      <c r="E35" s="26"/>
      <c r="F35" s="26">
        <v>86</v>
      </c>
      <c r="G35" s="26"/>
      <c r="H35" s="26"/>
      <c r="I35" s="26">
        <v>2</v>
      </c>
      <c r="J35" s="10"/>
      <c r="K35" s="10"/>
      <c r="L35" s="10"/>
      <c r="M35" s="10"/>
      <c r="N35" s="10"/>
      <c r="O35" s="10">
        <v>104</v>
      </c>
      <c r="P35" s="10"/>
      <c r="Q35" s="10">
        <v>240</v>
      </c>
      <c r="R35" s="10"/>
      <c r="S35" s="10"/>
      <c r="T35" s="10"/>
      <c r="U35" s="10"/>
      <c r="V35" s="10"/>
      <c r="W35" s="10"/>
      <c r="X35" s="10"/>
      <c r="Y35" s="10"/>
      <c r="Z35" s="17">
        <f t="shared" si="5"/>
        <v>432</v>
      </c>
      <c r="AA35" s="18">
        <v>0</v>
      </c>
      <c r="AB35" s="18">
        <f t="shared" si="3"/>
        <v>0</v>
      </c>
      <c r="AC35" s="19">
        <f t="shared" si="0"/>
        <v>0</v>
      </c>
      <c r="AD35" s="20"/>
      <c r="AF35" s="294"/>
    </row>
    <row r="36" spans="2:32" ht="24" x14ac:dyDescent="0.3">
      <c r="B36" s="27">
        <v>3.15</v>
      </c>
      <c r="C36" s="22" t="s">
        <v>66</v>
      </c>
      <c r="D36" s="15" t="s">
        <v>7</v>
      </c>
      <c r="E36" s="26"/>
      <c r="F36" s="26"/>
      <c r="G36" s="26"/>
      <c r="H36" s="26"/>
      <c r="I36" s="26"/>
      <c r="J36" s="10"/>
      <c r="K36" s="10"/>
      <c r="L36" s="10"/>
      <c r="M36" s="10"/>
      <c r="N36" s="10"/>
      <c r="O36" s="10">
        <v>1</v>
      </c>
      <c r="P36" s="10"/>
      <c r="Q36" s="10">
        <v>6</v>
      </c>
      <c r="R36" s="10"/>
      <c r="S36" s="10"/>
      <c r="T36" s="10"/>
      <c r="U36" s="10"/>
      <c r="V36" s="10"/>
      <c r="W36" s="10"/>
      <c r="X36" s="10"/>
      <c r="Y36" s="10"/>
      <c r="Z36" s="17">
        <f t="shared" si="5"/>
        <v>7</v>
      </c>
      <c r="AA36" s="18">
        <v>17489045.5</v>
      </c>
      <c r="AB36" s="18">
        <f t="shared" si="3"/>
        <v>122423318.5</v>
      </c>
      <c r="AC36" s="19">
        <f t="shared" si="0"/>
        <v>3.0605829625000008E-3</v>
      </c>
      <c r="AD36" s="20"/>
      <c r="AF36" s="294"/>
    </row>
    <row r="37" spans="2:32" x14ac:dyDescent="0.3">
      <c r="B37" s="27">
        <v>3.19</v>
      </c>
      <c r="C37" s="28" t="s">
        <v>67</v>
      </c>
      <c r="D37" s="15" t="s">
        <v>51</v>
      </c>
      <c r="E37" s="26"/>
      <c r="F37" s="10"/>
      <c r="G37" s="10"/>
      <c r="H37" s="10"/>
      <c r="I37" s="10"/>
      <c r="J37" s="10"/>
      <c r="K37" s="10"/>
      <c r="L37" s="10"/>
      <c r="M37" s="10"/>
      <c r="N37" s="10"/>
      <c r="O37" s="10">
        <v>30790</v>
      </c>
      <c r="P37" s="25"/>
      <c r="Q37" s="10">
        <v>23556</v>
      </c>
      <c r="R37" s="10"/>
      <c r="S37" s="10"/>
      <c r="T37" s="10"/>
      <c r="U37" s="10"/>
      <c r="V37" s="10"/>
      <c r="W37" s="10"/>
      <c r="X37" s="10"/>
      <c r="Y37" s="10"/>
      <c r="Z37" s="17">
        <f t="shared" si="5"/>
        <v>54346</v>
      </c>
      <c r="AA37" s="18">
        <v>14686.25</v>
      </c>
      <c r="AB37" s="18">
        <f t="shared" si="3"/>
        <v>798138942.5</v>
      </c>
      <c r="AC37" s="19">
        <f t="shared" si="0"/>
        <v>1.9953473562500004E-2</v>
      </c>
      <c r="AD37" s="20"/>
      <c r="AF37" s="294"/>
    </row>
    <row r="38" spans="2:32" x14ac:dyDescent="0.3">
      <c r="B38" s="27" t="s">
        <v>68</v>
      </c>
      <c r="C38" s="22" t="s">
        <v>69</v>
      </c>
      <c r="D38" s="15" t="s">
        <v>36</v>
      </c>
      <c r="E38" s="26"/>
      <c r="F38" s="10"/>
      <c r="G38" s="10"/>
      <c r="H38" s="10"/>
      <c r="I38" s="10"/>
      <c r="J38" s="10"/>
      <c r="K38" s="10"/>
      <c r="L38" s="10"/>
      <c r="M38" s="10"/>
      <c r="N38" s="10"/>
      <c r="O38" s="10">
        <v>165</v>
      </c>
      <c r="P38" s="10"/>
      <c r="Q38" s="10">
        <v>29</v>
      </c>
      <c r="R38" s="10"/>
      <c r="S38" s="10"/>
      <c r="T38" s="10"/>
      <c r="U38" s="10"/>
      <c r="V38" s="10"/>
      <c r="W38" s="10"/>
      <c r="X38" s="10"/>
      <c r="Y38" s="10"/>
      <c r="Z38" s="17">
        <f t="shared" si="5"/>
        <v>194</v>
      </c>
      <c r="AA38" s="18">
        <v>1208532.25</v>
      </c>
      <c r="AB38" s="18">
        <f t="shared" si="3"/>
        <v>234455256.5</v>
      </c>
      <c r="AC38" s="19">
        <f t="shared" si="0"/>
        <v>5.8613814125000009E-3</v>
      </c>
      <c r="AD38" s="20"/>
      <c r="AF38" s="294"/>
    </row>
    <row r="39" spans="2:32" ht="24" x14ac:dyDescent="0.3">
      <c r="B39" s="27">
        <v>3.21</v>
      </c>
      <c r="C39" s="28" t="s">
        <v>70</v>
      </c>
      <c r="D39" s="15" t="s">
        <v>36</v>
      </c>
      <c r="E39" s="10"/>
      <c r="F39" s="26">
        <v>98</v>
      </c>
      <c r="G39" s="10"/>
      <c r="H39" s="10"/>
      <c r="I39" s="10"/>
      <c r="J39" s="10"/>
      <c r="K39" s="10"/>
      <c r="L39" s="10"/>
      <c r="M39" s="10"/>
      <c r="N39" s="10"/>
      <c r="O39" s="10"/>
      <c r="P39" s="10"/>
      <c r="Q39" s="10"/>
      <c r="R39" s="10"/>
      <c r="S39" s="10"/>
      <c r="T39" s="10"/>
      <c r="U39" s="10"/>
      <c r="V39" s="10"/>
      <c r="W39" s="10"/>
      <c r="X39" s="10"/>
      <c r="Y39" s="10"/>
      <c r="Z39" s="17">
        <f>ROUND(SUM(E39:X39),2)+Z40</f>
        <v>113</v>
      </c>
      <c r="AA39" s="18">
        <v>1296290.1499999999</v>
      </c>
      <c r="AB39" s="18">
        <f t="shared" si="3"/>
        <v>146480786.94999999</v>
      </c>
      <c r="AC39" s="19">
        <f t="shared" si="0"/>
        <v>3.6620196737500005E-3</v>
      </c>
      <c r="AD39" s="20"/>
      <c r="AF39" s="294"/>
    </row>
    <row r="40" spans="2:32" ht="24" hidden="1" x14ac:dyDescent="0.3">
      <c r="B40" s="27">
        <v>3.22</v>
      </c>
      <c r="C40" s="22" t="s">
        <v>71</v>
      </c>
      <c r="D40" s="15" t="s">
        <v>72</v>
      </c>
      <c r="E40" s="10"/>
      <c r="F40" s="26">
        <v>15</v>
      </c>
      <c r="G40" s="10"/>
      <c r="H40" s="10"/>
      <c r="I40" s="10"/>
      <c r="J40" s="10"/>
      <c r="K40" s="10"/>
      <c r="L40" s="10"/>
      <c r="M40" s="10"/>
      <c r="N40" s="10"/>
      <c r="O40" s="10"/>
      <c r="P40" s="10"/>
      <c r="Q40" s="10"/>
      <c r="R40" s="10"/>
      <c r="S40" s="10"/>
      <c r="T40" s="10"/>
      <c r="U40" s="10"/>
      <c r="V40" s="10"/>
      <c r="W40" s="10"/>
      <c r="X40" s="10"/>
      <c r="Y40" s="10"/>
      <c r="Z40" s="17">
        <f>ROUND(SUM(E40:X40),2)</f>
        <v>15</v>
      </c>
      <c r="AA40" s="18">
        <v>0</v>
      </c>
      <c r="AB40" s="18">
        <f t="shared" si="3"/>
        <v>0</v>
      </c>
      <c r="AC40" s="19">
        <f t="shared" si="0"/>
        <v>0</v>
      </c>
      <c r="AD40" s="20"/>
      <c r="AF40" s="294"/>
    </row>
    <row r="41" spans="2:32" ht="24" x14ac:dyDescent="0.3">
      <c r="B41" s="27" t="s">
        <v>73</v>
      </c>
      <c r="C41" s="22" t="s">
        <v>74</v>
      </c>
      <c r="D41" s="15" t="s">
        <v>72</v>
      </c>
      <c r="E41" s="10"/>
      <c r="F41" s="10"/>
      <c r="G41" s="10"/>
      <c r="H41" s="10"/>
      <c r="I41" s="10"/>
      <c r="J41" s="10"/>
      <c r="K41" s="10"/>
      <c r="L41" s="23">
        <v>700</v>
      </c>
      <c r="M41" s="10"/>
      <c r="N41" s="10"/>
      <c r="O41" s="10"/>
      <c r="P41" s="10"/>
      <c r="Q41" s="10"/>
      <c r="R41" s="10"/>
      <c r="S41" s="10"/>
      <c r="T41" s="10"/>
      <c r="U41" s="10"/>
      <c r="V41" s="10"/>
      <c r="W41" s="10"/>
      <c r="X41" s="10"/>
      <c r="Y41" s="10"/>
      <c r="Z41" s="17">
        <v>350</v>
      </c>
      <c r="AA41" s="18">
        <v>47056.87</v>
      </c>
      <c r="AB41" s="18">
        <f t="shared" si="3"/>
        <v>16469904.5</v>
      </c>
      <c r="AC41" s="19">
        <f t="shared" si="0"/>
        <v>4.1174761250000006E-4</v>
      </c>
      <c r="AD41" s="20"/>
      <c r="AF41" s="294"/>
    </row>
    <row r="42" spans="2:32" ht="36" x14ac:dyDescent="0.3">
      <c r="B42" s="27" t="s">
        <v>75</v>
      </c>
      <c r="C42" s="22" t="s">
        <v>76</v>
      </c>
      <c r="D42" s="15" t="s">
        <v>36</v>
      </c>
      <c r="E42" s="10"/>
      <c r="F42" s="10"/>
      <c r="G42" s="10"/>
      <c r="H42" s="10"/>
      <c r="I42" s="10"/>
      <c r="J42" s="10"/>
      <c r="K42" s="10"/>
      <c r="L42" s="23">
        <v>1031.47</v>
      </c>
      <c r="M42" s="10"/>
      <c r="N42" s="10"/>
      <c r="O42" s="10"/>
      <c r="P42" s="10"/>
      <c r="Q42" s="10"/>
      <c r="R42" s="10"/>
      <c r="S42" s="10"/>
      <c r="T42" s="10"/>
      <c r="U42" s="10"/>
      <c r="V42" s="10"/>
      <c r="W42" s="10"/>
      <c r="X42" s="10"/>
      <c r="Y42" s="10"/>
      <c r="Z42" s="17">
        <v>1153.5999999999999</v>
      </c>
      <c r="AA42" s="18">
        <v>1116271.99</v>
      </c>
      <c r="AB42" s="18">
        <f t="shared" si="3"/>
        <v>1287731367.6600001</v>
      </c>
      <c r="AC42" s="19">
        <f t="shared" si="0"/>
        <v>3.2193284191500006E-2</v>
      </c>
      <c r="AD42" s="20"/>
      <c r="AF42" s="294"/>
    </row>
    <row r="43" spans="2:32" x14ac:dyDescent="0.3">
      <c r="B43" s="27" t="s">
        <v>77</v>
      </c>
      <c r="C43" s="28" t="s">
        <v>78</v>
      </c>
      <c r="D43" s="15" t="s">
        <v>31</v>
      </c>
      <c r="E43" s="10"/>
      <c r="F43" s="10"/>
      <c r="G43" s="10"/>
      <c r="H43" s="10"/>
      <c r="I43" s="10"/>
      <c r="J43" s="10"/>
      <c r="K43" s="10"/>
      <c r="L43" s="23"/>
      <c r="M43" s="10"/>
      <c r="N43" s="10"/>
      <c r="O43" s="10"/>
      <c r="P43" s="10"/>
      <c r="Q43" s="10"/>
      <c r="R43" s="10"/>
      <c r="S43" s="10"/>
      <c r="T43" s="10"/>
      <c r="U43" s="10"/>
      <c r="V43" s="10"/>
      <c r="W43" s="10"/>
      <c r="X43" s="10"/>
      <c r="Y43" s="10"/>
      <c r="Z43" s="17">
        <f>360.37+413.83+957.22+504.45</f>
        <v>2235.87</v>
      </c>
      <c r="AA43" s="18">
        <v>38155.53</v>
      </c>
      <c r="AB43" s="18">
        <f t="shared" si="3"/>
        <v>85310804.859999999</v>
      </c>
      <c r="AC43" s="19">
        <f t="shared" si="0"/>
        <v>2.1327701215000006E-3</v>
      </c>
      <c r="AD43" s="20"/>
      <c r="AF43" s="294"/>
    </row>
    <row r="44" spans="2:32" x14ac:dyDescent="0.3">
      <c r="B44" s="27" t="s">
        <v>79</v>
      </c>
      <c r="C44" s="28" t="s">
        <v>80</v>
      </c>
      <c r="D44" s="15" t="s">
        <v>72</v>
      </c>
      <c r="E44" s="10"/>
      <c r="F44" s="10"/>
      <c r="G44" s="10"/>
      <c r="H44" s="10"/>
      <c r="I44" s="10"/>
      <c r="J44" s="10"/>
      <c r="K44" s="10"/>
      <c r="L44" s="23"/>
      <c r="M44" s="10"/>
      <c r="N44" s="10"/>
      <c r="O44" s="10"/>
      <c r="P44" s="10"/>
      <c r="Q44" s="10"/>
      <c r="R44" s="10"/>
      <c r="S44" s="10"/>
      <c r="T44" s="10"/>
      <c r="U44" s="10"/>
      <c r="V44" s="10"/>
      <c r="W44" s="10"/>
      <c r="X44" s="10"/>
      <c r="Y44" s="10"/>
      <c r="Z44" s="17">
        <v>486</v>
      </c>
      <c r="AA44" s="18">
        <v>76715.320000000007</v>
      </c>
      <c r="AB44" s="18">
        <f t="shared" si="3"/>
        <v>37283645.520000003</v>
      </c>
      <c r="AC44" s="19">
        <f t="shared" si="0"/>
        <v>9.3209113800000023E-4</v>
      </c>
      <c r="AD44" s="20"/>
      <c r="AF44" s="294"/>
    </row>
    <row r="45" spans="2:32" x14ac:dyDescent="0.3">
      <c r="B45" s="27" t="s">
        <v>81</v>
      </c>
      <c r="C45" s="28" t="s">
        <v>82</v>
      </c>
      <c r="D45" s="15" t="s">
        <v>72</v>
      </c>
      <c r="E45" s="10"/>
      <c r="F45" s="10"/>
      <c r="G45" s="10"/>
      <c r="H45" s="10"/>
      <c r="I45" s="10"/>
      <c r="J45" s="10"/>
      <c r="K45" s="10"/>
      <c r="L45" s="23"/>
      <c r="M45" s="10"/>
      <c r="N45" s="10"/>
      <c r="O45" s="10"/>
      <c r="P45" s="10"/>
      <c r="Q45" s="10"/>
      <c r="R45" s="10"/>
      <c r="S45" s="10"/>
      <c r="T45" s="10"/>
      <c r="U45" s="10"/>
      <c r="V45" s="10"/>
      <c r="W45" s="10"/>
      <c r="X45" s="10"/>
      <c r="Y45" s="10"/>
      <c r="Z45" s="17">
        <v>633</v>
      </c>
      <c r="AA45" s="18">
        <v>60515.25</v>
      </c>
      <c r="AB45" s="18">
        <f t="shared" si="3"/>
        <v>38306153.25</v>
      </c>
      <c r="AC45" s="19">
        <f t="shared" si="0"/>
        <v>9.5765383125000019E-4</v>
      </c>
      <c r="AD45" s="20"/>
      <c r="AF45" s="294"/>
    </row>
    <row r="46" spans="2:32" x14ac:dyDescent="0.3">
      <c r="B46" s="27" t="s">
        <v>83</v>
      </c>
      <c r="C46" s="28" t="s">
        <v>84</v>
      </c>
      <c r="D46" s="15" t="s">
        <v>72</v>
      </c>
      <c r="E46" s="10"/>
      <c r="F46" s="10"/>
      <c r="G46" s="10"/>
      <c r="H46" s="10"/>
      <c r="I46" s="10"/>
      <c r="J46" s="10"/>
      <c r="K46" s="10"/>
      <c r="L46" s="23"/>
      <c r="M46" s="10"/>
      <c r="N46" s="10"/>
      <c r="O46" s="10"/>
      <c r="P46" s="10"/>
      <c r="Q46" s="10"/>
      <c r="R46" s="10"/>
      <c r="S46" s="10"/>
      <c r="T46" s="10"/>
      <c r="U46" s="10"/>
      <c r="V46" s="10"/>
      <c r="W46" s="10"/>
      <c r="X46" s="10"/>
      <c r="Y46" s="10"/>
      <c r="Z46" s="17">
        <f>3*(Z83+Z84+Z85+Z86+Z87)</f>
        <v>18471.659999999996</v>
      </c>
      <c r="AA46" s="18">
        <v>1884.23</v>
      </c>
      <c r="AB46" s="18">
        <f t="shared" si="3"/>
        <v>34804855.920000002</v>
      </c>
      <c r="AC46" s="19">
        <f t="shared" si="0"/>
        <v>8.7012139800000021E-4</v>
      </c>
      <c r="AD46" s="20"/>
      <c r="AF46" s="294"/>
    </row>
    <row r="47" spans="2:32" x14ac:dyDescent="0.3">
      <c r="B47" s="27" t="s">
        <v>85</v>
      </c>
      <c r="C47" s="28" t="s">
        <v>86</v>
      </c>
      <c r="D47" s="15" t="s">
        <v>31</v>
      </c>
      <c r="E47" s="10"/>
      <c r="F47" s="10"/>
      <c r="G47" s="10"/>
      <c r="H47" s="10"/>
      <c r="I47" s="10"/>
      <c r="J47" s="10"/>
      <c r="K47" s="10"/>
      <c r="L47" s="23"/>
      <c r="M47" s="10"/>
      <c r="N47" s="10"/>
      <c r="O47" s="10"/>
      <c r="P47" s="10"/>
      <c r="Q47" s="10"/>
      <c r="R47" s="10"/>
      <c r="S47" s="10"/>
      <c r="T47" s="10"/>
      <c r="U47" s="10"/>
      <c r="V47" s="10"/>
      <c r="W47" s="10"/>
      <c r="X47" s="10"/>
      <c r="Y47" s="10"/>
      <c r="Z47" s="17">
        <f>360.37+413.83+957.22+504.45</f>
        <v>2235.87</v>
      </c>
      <c r="AA47" s="18">
        <v>4780.04</v>
      </c>
      <c r="AB47" s="18">
        <f t="shared" si="3"/>
        <v>10687548.029999999</v>
      </c>
      <c r="AC47" s="19">
        <f t="shared" si="0"/>
        <v>2.6718870075000004E-4</v>
      </c>
      <c r="AD47" s="20"/>
      <c r="AF47" s="294"/>
    </row>
    <row r="48" spans="2:32" ht="23.4" customHeight="1" x14ac:dyDescent="0.3">
      <c r="B48" s="27" t="s">
        <v>87</v>
      </c>
      <c r="C48" s="28" t="s">
        <v>88</v>
      </c>
      <c r="D48" s="15" t="s">
        <v>36</v>
      </c>
      <c r="E48" s="10"/>
      <c r="F48" s="10"/>
      <c r="G48" s="10"/>
      <c r="H48" s="10"/>
      <c r="I48" s="10"/>
      <c r="J48" s="10"/>
      <c r="K48" s="10"/>
      <c r="L48" s="23"/>
      <c r="M48" s="10"/>
      <c r="N48" s="10"/>
      <c r="O48" s="10"/>
      <c r="P48" s="10"/>
      <c r="Q48" s="10"/>
      <c r="R48" s="10"/>
      <c r="S48" s="10"/>
      <c r="T48" s="10"/>
      <c r="U48" s="10"/>
      <c r="V48" s="10"/>
      <c r="W48" s="10"/>
      <c r="X48" s="10"/>
      <c r="Y48" s="10"/>
      <c r="Z48" s="17">
        <v>153</v>
      </c>
      <c r="AA48" s="18">
        <v>768730</v>
      </c>
      <c r="AB48" s="18">
        <f t="shared" ref="AB48:AB57" si="6">ROUND(AA48*Z48,2)</f>
        <v>117615690</v>
      </c>
      <c r="AC48" s="19"/>
      <c r="AD48" s="20"/>
      <c r="AF48" s="294"/>
    </row>
    <row r="49" spans="2:35" x14ac:dyDescent="0.3">
      <c r="B49" s="27" t="s">
        <v>89</v>
      </c>
      <c r="C49" s="28" t="s">
        <v>90</v>
      </c>
      <c r="D49" s="15" t="s">
        <v>31</v>
      </c>
      <c r="E49" s="10"/>
      <c r="F49" s="10"/>
      <c r="G49" s="10"/>
      <c r="H49" s="10"/>
      <c r="I49" s="10"/>
      <c r="J49" s="10"/>
      <c r="K49" s="10"/>
      <c r="L49" s="23"/>
      <c r="M49" s="10"/>
      <c r="N49" s="10"/>
      <c r="O49" s="10"/>
      <c r="P49" s="10"/>
      <c r="Q49" s="10"/>
      <c r="R49" s="10"/>
      <c r="S49" s="10"/>
      <c r="T49" s="10"/>
      <c r="U49" s="10"/>
      <c r="V49" s="10"/>
      <c r="W49" s="10"/>
      <c r="X49" s="10"/>
      <c r="Y49" s="10"/>
      <c r="Z49" s="17">
        <v>326.27999999999997</v>
      </c>
      <c r="AA49" s="18">
        <v>46115.63</v>
      </c>
      <c r="AB49" s="18">
        <f t="shared" si="6"/>
        <v>15046607.76</v>
      </c>
      <c r="AC49" s="19"/>
      <c r="AD49" s="20"/>
      <c r="AF49" s="294"/>
    </row>
    <row r="50" spans="2:35" x14ac:dyDescent="0.3">
      <c r="B50" s="27" t="s">
        <v>91</v>
      </c>
      <c r="C50" s="28" t="s">
        <v>92</v>
      </c>
      <c r="D50" s="15" t="s">
        <v>7</v>
      </c>
      <c r="E50" s="10"/>
      <c r="F50" s="10"/>
      <c r="G50" s="10"/>
      <c r="H50" s="10"/>
      <c r="I50" s="10"/>
      <c r="J50" s="10"/>
      <c r="K50" s="10"/>
      <c r="L50" s="23"/>
      <c r="M50" s="10"/>
      <c r="N50" s="10"/>
      <c r="O50" s="10"/>
      <c r="P50" s="10"/>
      <c r="Q50" s="10"/>
      <c r="R50" s="10"/>
      <c r="S50" s="10"/>
      <c r="T50" s="10"/>
      <c r="U50" s="10"/>
      <c r="V50" s="10"/>
      <c r="W50" s="10"/>
      <c r="X50" s="10"/>
      <c r="Y50" s="10"/>
      <c r="Z50" s="17">
        <v>26</v>
      </c>
      <c r="AA50" s="18">
        <v>165430</v>
      </c>
      <c r="AB50" s="18">
        <f t="shared" si="6"/>
        <v>4301180</v>
      </c>
      <c r="AC50" s="19"/>
      <c r="AD50" s="20"/>
      <c r="AF50" s="294"/>
    </row>
    <row r="51" spans="2:35" x14ac:dyDescent="0.3">
      <c r="B51" s="27" t="s">
        <v>93</v>
      </c>
      <c r="C51" s="30" t="s">
        <v>1603</v>
      </c>
      <c r="D51" s="15" t="s">
        <v>36</v>
      </c>
      <c r="E51" s="10"/>
      <c r="F51" s="10"/>
      <c r="G51" s="10"/>
      <c r="H51" s="10"/>
      <c r="I51" s="10"/>
      <c r="J51" s="10"/>
      <c r="K51" s="10"/>
      <c r="L51" s="23"/>
      <c r="M51" s="10"/>
      <c r="N51" s="10"/>
      <c r="O51" s="10"/>
      <c r="P51" s="10"/>
      <c r="Q51" s="10"/>
      <c r="R51" s="10"/>
      <c r="S51" s="10"/>
      <c r="T51" s="10"/>
      <c r="U51" s="10"/>
      <c r="V51" s="10"/>
      <c r="W51" s="10"/>
      <c r="X51" s="10"/>
      <c r="Y51" s="10"/>
      <c r="Z51" s="17">
        <v>46.34</v>
      </c>
      <c r="AA51" s="18">
        <v>768730</v>
      </c>
      <c r="AB51" s="18">
        <f t="shared" si="6"/>
        <v>35622948.200000003</v>
      </c>
      <c r="AC51" s="19"/>
      <c r="AD51" s="20"/>
      <c r="AF51" s="294"/>
    </row>
    <row r="52" spans="2:35" ht="15" x14ac:dyDescent="0.3">
      <c r="B52" s="27" t="s">
        <v>95</v>
      </c>
      <c r="C52" s="28" t="s">
        <v>96</v>
      </c>
      <c r="D52" s="15" t="s">
        <v>7</v>
      </c>
      <c r="E52" s="10"/>
      <c r="F52" s="10"/>
      <c r="G52" s="10"/>
      <c r="H52" s="10"/>
      <c r="I52" s="10"/>
      <c r="J52" s="10"/>
      <c r="K52" s="10"/>
      <c r="L52" s="23"/>
      <c r="M52" s="10"/>
      <c r="N52" s="10"/>
      <c r="O52" s="10"/>
      <c r="P52" s="10"/>
      <c r="Q52" s="10"/>
      <c r="R52" s="10"/>
      <c r="S52" s="10"/>
      <c r="T52" s="10"/>
      <c r="U52" s="10"/>
      <c r="V52" s="10"/>
      <c r="W52" s="10"/>
      <c r="X52" s="10"/>
      <c r="Y52" s="10"/>
      <c r="Z52" s="17">
        <f>(18795*2)/3</f>
        <v>12530</v>
      </c>
      <c r="AA52" s="18">
        <v>13949.95</v>
      </c>
      <c r="AB52" s="18">
        <f t="shared" si="6"/>
        <v>174792873.5</v>
      </c>
      <c r="AC52" s="19"/>
      <c r="AD52" s="20"/>
      <c r="AF52" s="294"/>
      <c r="AI52" s="29"/>
    </row>
    <row r="53" spans="2:35" ht="15" x14ac:dyDescent="0.3">
      <c r="B53" s="27" t="s">
        <v>97</v>
      </c>
      <c r="C53" s="28" t="s">
        <v>98</v>
      </c>
      <c r="D53" s="15" t="s">
        <v>7</v>
      </c>
      <c r="E53" s="10"/>
      <c r="F53" s="10"/>
      <c r="G53" s="10"/>
      <c r="H53" s="10"/>
      <c r="I53" s="10"/>
      <c r="J53" s="10"/>
      <c r="K53" s="10"/>
      <c r="L53" s="23"/>
      <c r="M53" s="10"/>
      <c r="N53" s="10"/>
      <c r="O53" s="10"/>
      <c r="P53" s="10"/>
      <c r="Q53" s="10"/>
      <c r="R53" s="10"/>
      <c r="S53" s="10"/>
      <c r="T53" s="10"/>
      <c r="U53" s="10"/>
      <c r="V53" s="10"/>
      <c r="W53" s="10"/>
      <c r="X53" s="10"/>
      <c r="Y53" s="10"/>
      <c r="Z53" s="17">
        <f>18795/3</f>
        <v>6265</v>
      </c>
      <c r="AA53" s="18">
        <v>12498.12</v>
      </c>
      <c r="AB53" s="18">
        <f t="shared" si="6"/>
        <v>78300721.799999997</v>
      </c>
      <c r="AC53" s="19"/>
      <c r="AD53" s="20"/>
      <c r="AF53" s="294"/>
      <c r="AI53" s="29"/>
    </row>
    <row r="54" spans="2:35" ht="36" x14ac:dyDescent="0.3">
      <c r="B54" s="27" t="s">
        <v>99</v>
      </c>
      <c r="C54" s="28" t="s">
        <v>100</v>
      </c>
      <c r="D54" s="15" t="s">
        <v>7</v>
      </c>
      <c r="E54" s="10"/>
      <c r="F54" s="10"/>
      <c r="G54" s="10"/>
      <c r="H54" s="10"/>
      <c r="I54" s="10"/>
      <c r="J54" s="10"/>
      <c r="K54" s="10"/>
      <c r="L54" s="23"/>
      <c r="M54" s="10"/>
      <c r="N54" s="10"/>
      <c r="O54" s="10"/>
      <c r="P54" s="10"/>
      <c r="Q54" s="10"/>
      <c r="R54" s="10"/>
      <c r="S54" s="10"/>
      <c r="T54" s="10"/>
      <c r="U54" s="10"/>
      <c r="V54" s="10"/>
      <c r="W54" s="10"/>
      <c r="X54" s="10"/>
      <c r="Y54" s="10"/>
      <c r="Z54" s="17">
        <v>54</v>
      </c>
      <c r="AA54" s="18">
        <v>410000</v>
      </c>
      <c r="AB54" s="18">
        <f t="shared" si="6"/>
        <v>22140000</v>
      </c>
      <c r="AC54" s="19"/>
      <c r="AD54" s="20"/>
      <c r="AF54" s="294"/>
    </row>
    <row r="55" spans="2:35" ht="24" x14ac:dyDescent="0.3">
      <c r="B55" s="27" t="s">
        <v>101</v>
      </c>
      <c r="C55" s="30" t="s">
        <v>102</v>
      </c>
      <c r="D55" s="15" t="s">
        <v>36</v>
      </c>
      <c r="E55" s="10"/>
      <c r="F55" s="10"/>
      <c r="G55" s="10"/>
      <c r="H55" s="10"/>
      <c r="I55" s="10"/>
      <c r="J55" s="10"/>
      <c r="K55" s="10"/>
      <c r="L55" s="23"/>
      <c r="M55" s="10"/>
      <c r="N55" s="10"/>
      <c r="O55" s="10"/>
      <c r="P55" s="10"/>
      <c r="Q55" s="10"/>
      <c r="R55" s="10"/>
      <c r="S55" s="10"/>
      <c r="T55" s="10"/>
      <c r="U55" s="10"/>
      <c r="V55" s="10"/>
      <c r="W55" s="10"/>
      <c r="X55" s="10"/>
      <c r="Y55" s="10"/>
      <c r="Z55" s="17">
        <v>225.44399999999999</v>
      </c>
      <c r="AA55" s="18">
        <v>1264530.1000000001</v>
      </c>
      <c r="AB55" s="18">
        <f t="shared" si="6"/>
        <v>285080723.86000001</v>
      </c>
      <c r="AC55" s="19"/>
      <c r="AD55" s="20"/>
      <c r="AF55" s="294"/>
    </row>
    <row r="56" spans="2:35" x14ac:dyDescent="0.3">
      <c r="B56" s="27" t="s">
        <v>103</v>
      </c>
      <c r="C56" s="30" t="s">
        <v>104</v>
      </c>
      <c r="D56" s="15" t="s">
        <v>72</v>
      </c>
      <c r="E56" s="10"/>
      <c r="F56" s="10"/>
      <c r="G56" s="10"/>
      <c r="H56" s="10"/>
      <c r="I56" s="10"/>
      <c r="J56" s="10"/>
      <c r="K56" s="10"/>
      <c r="L56" s="23"/>
      <c r="M56" s="10"/>
      <c r="N56" s="10"/>
      <c r="O56" s="10"/>
      <c r="P56" s="10"/>
      <c r="Q56" s="10"/>
      <c r="R56" s="10"/>
      <c r="S56" s="10"/>
      <c r="T56" s="10"/>
      <c r="U56" s="10"/>
      <c r="V56" s="10"/>
      <c r="W56" s="10"/>
      <c r="X56" s="10"/>
      <c r="Y56" s="10"/>
      <c r="Z56" s="17">
        <v>115.68</v>
      </c>
      <c r="AA56" s="18">
        <v>124729</v>
      </c>
      <c r="AB56" s="18">
        <f t="shared" si="6"/>
        <v>14428650.720000001</v>
      </c>
      <c r="AC56" s="19"/>
      <c r="AD56" s="20"/>
      <c r="AF56" s="294"/>
    </row>
    <row r="57" spans="2:35" x14ac:dyDescent="0.3">
      <c r="B57" s="27" t="s">
        <v>105</v>
      </c>
      <c r="C57" s="30" t="s">
        <v>106</v>
      </c>
      <c r="D57" s="15" t="s">
        <v>31</v>
      </c>
      <c r="E57" s="10"/>
      <c r="F57" s="10"/>
      <c r="G57" s="10"/>
      <c r="H57" s="10"/>
      <c r="I57" s="10"/>
      <c r="J57" s="10"/>
      <c r="K57" s="10"/>
      <c r="L57" s="23"/>
      <c r="M57" s="10"/>
      <c r="N57" s="10"/>
      <c r="O57" s="10"/>
      <c r="P57" s="10"/>
      <c r="Q57" s="10"/>
      <c r="R57" s="10"/>
      <c r="S57" s="10"/>
      <c r="T57" s="10"/>
      <c r="U57" s="10"/>
      <c r="V57" s="10"/>
      <c r="W57" s="10"/>
      <c r="X57" s="10"/>
      <c r="Y57" s="10"/>
      <c r="Z57" s="17">
        <v>145</v>
      </c>
      <c r="AA57" s="18">
        <v>59963.28</v>
      </c>
      <c r="AB57" s="18">
        <f t="shared" si="6"/>
        <v>8694675.5999999996</v>
      </c>
      <c r="AC57" s="19"/>
      <c r="AD57" s="20"/>
      <c r="AF57" s="294"/>
    </row>
    <row r="58" spans="2:35" x14ac:dyDescent="0.3">
      <c r="B58" s="6">
        <v>4</v>
      </c>
      <c r="C58" s="7" t="s">
        <v>107</v>
      </c>
      <c r="D58" s="8"/>
      <c r="E58" s="9"/>
      <c r="F58" s="10"/>
      <c r="G58" s="10"/>
      <c r="H58" s="10"/>
      <c r="I58" s="10"/>
      <c r="J58" s="10"/>
      <c r="K58" s="10"/>
      <c r="L58" s="10"/>
      <c r="M58" s="10"/>
      <c r="N58" s="10"/>
      <c r="O58" s="10"/>
      <c r="P58" s="10"/>
      <c r="Q58" s="10"/>
      <c r="R58" s="10"/>
      <c r="S58" s="10"/>
      <c r="T58" s="10"/>
      <c r="U58" s="10"/>
      <c r="V58" s="10"/>
      <c r="W58" s="10"/>
      <c r="X58" s="10"/>
      <c r="Y58" s="10"/>
      <c r="Z58" s="8"/>
      <c r="AA58" s="11"/>
      <c r="AB58" s="12"/>
      <c r="AC58" s="19">
        <f t="shared" ref="AC58:AC121" si="7">AB58/$AB$839</f>
        <v>0</v>
      </c>
      <c r="AD58" s="20"/>
      <c r="AF58" s="294"/>
    </row>
    <row r="59" spans="2:35" hidden="1" x14ac:dyDescent="0.3">
      <c r="B59" s="31" t="s">
        <v>108</v>
      </c>
      <c r="C59" s="32" t="s">
        <v>109</v>
      </c>
      <c r="D59" s="15" t="s">
        <v>31</v>
      </c>
      <c r="E59" s="16"/>
      <c r="F59" s="16">
        <v>234.64799998174351</v>
      </c>
      <c r="G59" s="10"/>
      <c r="H59" s="16"/>
      <c r="I59" s="16">
        <v>57.51</v>
      </c>
      <c r="J59" s="10"/>
      <c r="K59" s="10"/>
      <c r="L59" s="10"/>
      <c r="M59" s="10"/>
      <c r="N59" s="10"/>
      <c r="O59" s="10">
        <v>562.76</v>
      </c>
      <c r="P59" s="10"/>
      <c r="Q59" s="10">
        <v>716.48</v>
      </c>
      <c r="R59" s="10"/>
      <c r="S59" s="10"/>
      <c r="T59" s="10"/>
      <c r="U59" s="10"/>
      <c r="V59" s="10"/>
      <c r="W59" s="10"/>
      <c r="X59" s="10"/>
      <c r="Y59" s="10"/>
      <c r="Z59" s="17">
        <f t="shared" ref="Z59:Z70" si="8">ROUND(SUM(E59:X59),2)</f>
        <v>1571.4</v>
      </c>
      <c r="AA59" s="18">
        <v>0</v>
      </c>
      <c r="AB59" s="18">
        <f t="shared" ref="AB59:AB87" si="9">ROUND(AA59*Z59,2)</f>
        <v>0</v>
      </c>
      <c r="AC59" s="19">
        <f t="shared" si="7"/>
        <v>0</v>
      </c>
      <c r="AD59" s="20" t="s">
        <v>110</v>
      </c>
      <c r="AF59" s="294"/>
    </row>
    <row r="60" spans="2:35" hidden="1" x14ac:dyDescent="0.3">
      <c r="B60" s="31" t="s">
        <v>111</v>
      </c>
      <c r="C60" s="32" t="s">
        <v>112</v>
      </c>
      <c r="D60" s="15" t="s">
        <v>31</v>
      </c>
      <c r="E60" s="16"/>
      <c r="F60" s="16">
        <v>456.58499996532771</v>
      </c>
      <c r="G60" s="10"/>
      <c r="H60" s="10"/>
      <c r="I60" s="10"/>
      <c r="J60" s="10"/>
      <c r="K60" s="10"/>
      <c r="L60" s="10"/>
      <c r="M60" s="10"/>
      <c r="N60" s="10"/>
      <c r="O60" s="10">
        <v>321.02999999999997</v>
      </c>
      <c r="P60" s="10"/>
      <c r="Q60" s="10">
        <v>2085.5700000000002</v>
      </c>
      <c r="R60" s="10"/>
      <c r="S60" s="10"/>
      <c r="T60" s="10"/>
      <c r="U60" s="10"/>
      <c r="V60" s="10"/>
      <c r="W60" s="10"/>
      <c r="X60" s="10"/>
      <c r="Y60" s="10"/>
      <c r="Z60" s="17">
        <f t="shared" si="8"/>
        <v>2863.18</v>
      </c>
      <c r="AA60" s="18">
        <v>0</v>
      </c>
      <c r="AB60" s="18">
        <f t="shared" si="9"/>
        <v>0</v>
      </c>
      <c r="AC60" s="19">
        <f t="shared" si="7"/>
        <v>0</v>
      </c>
      <c r="AD60" s="20" t="s">
        <v>110</v>
      </c>
      <c r="AF60" s="294"/>
    </row>
    <row r="61" spans="2:35" hidden="1" x14ac:dyDescent="0.3">
      <c r="B61" s="31" t="s">
        <v>113</v>
      </c>
      <c r="C61" s="32" t="s">
        <v>114</v>
      </c>
      <c r="D61" s="15" t="s">
        <v>31</v>
      </c>
      <c r="E61" s="16"/>
      <c r="F61" s="16">
        <v>22.71</v>
      </c>
      <c r="G61" s="10"/>
      <c r="H61" s="10"/>
      <c r="I61" s="10"/>
      <c r="J61" s="10"/>
      <c r="K61" s="10"/>
      <c r="L61" s="10"/>
      <c r="M61" s="10"/>
      <c r="N61" s="10"/>
      <c r="O61" s="10">
        <v>117.72</v>
      </c>
      <c r="P61" s="10"/>
      <c r="Q61" s="10">
        <v>574.14</v>
      </c>
      <c r="R61" s="10"/>
      <c r="S61" s="10"/>
      <c r="T61" s="10"/>
      <c r="U61" s="10"/>
      <c r="V61" s="10"/>
      <c r="W61" s="10"/>
      <c r="X61" s="10"/>
      <c r="Y61" s="10"/>
      <c r="Z61" s="17">
        <f t="shared" si="8"/>
        <v>714.57</v>
      </c>
      <c r="AA61" s="18">
        <v>0</v>
      </c>
      <c r="AB61" s="18">
        <f t="shared" si="9"/>
        <v>0</v>
      </c>
      <c r="AC61" s="19">
        <f t="shared" si="7"/>
        <v>0</v>
      </c>
      <c r="AD61" s="20" t="s">
        <v>110</v>
      </c>
      <c r="AF61" s="294"/>
    </row>
    <row r="62" spans="2:35" hidden="1" x14ac:dyDescent="0.3">
      <c r="B62" s="31" t="s">
        <v>115</v>
      </c>
      <c r="C62" s="32" t="s">
        <v>116</v>
      </c>
      <c r="D62" s="15" t="s">
        <v>31</v>
      </c>
      <c r="E62" s="16"/>
      <c r="F62" s="10"/>
      <c r="G62" s="10"/>
      <c r="H62" s="10"/>
      <c r="I62" s="10"/>
      <c r="J62" s="10"/>
      <c r="K62" s="10"/>
      <c r="L62" s="10"/>
      <c r="M62" s="10"/>
      <c r="N62" s="10"/>
      <c r="O62" s="10"/>
      <c r="P62" s="10"/>
      <c r="Q62" s="10">
        <v>902.63</v>
      </c>
      <c r="R62" s="10"/>
      <c r="S62" s="10"/>
      <c r="T62" s="10"/>
      <c r="U62" s="10"/>
      <c r="V62" s="10"/>
      <c r="W62" s="10"/>
      <c r="X62" s="10"/>
      <c r="Y62" s="10"/>
      <c r="Z62" s="17">
        <f t="shared" si="8"/>
        <v>902.63</v>
      </c>
      <c r="AA62" s="18">
        <v>0</v>
      </c>
      <c r="AB62" s="18">
        <f t="shared" si="9"/>
        <v>0</v>
      </c>
      <c r="AC62" s="19">
        <f t="shared" si="7"/>
        <v>0</v>
      </c>
      <c r="AD62" s="20" t="s">
        <v>110</v>
      </c>
      <c r="AF62" s="294"/>
    </row>
    <row r="63" spans="2:35" ht="24" hidden="1" x14ac:dyDescent="0.3">
      <c r="B63" s="13" t="s">
        <v>117</v>
      </c>
      <c r="C63" s="33" t="s">
        <v>118</v>
      </c>
      <c r="D63" s="15" t="s">
        <v>31</v>
      </c>
      <c r="E63" s="16"/>
      <c r="F63" s="16">
        <v>105.44</v>
      </c>
      <c r="G63" s="10"/>
      <c r="H63" s="10"/>
      <c r="I63" s="10"/>
      <c r="J63" s="10"/>
      <c r="K63" s="10"/>
      <c r="L63" s="10"/>
      <c r="M63" s="10"/>
      <c r="N63" s="10"/>
      <c r="O63" s="10"/>
      <c r="P63" s="10"/>
      <c r="Q63" s="10"/>
      <c r="R63" s="10"/>
      <c r="S63" s="10"/>
      <c r="T63" s="10"/>
      <c r="U63" s="10"/>
      <c r="V63" s="10"/>
      <c r="W63" s="10"/>
      <c r="X63" s="10"/>
      <c r="Y63" s="10"/>
      <c r="Z63" s="17">
        <f t="shared" si="8"/>
        <v>105.44</v>
      </c>
      <c r="AA63" s="34">
        <v>0</v>
      </c>
      <c r="AB63" s="18">
        <f t="shared" si="9"/>
        <v>0</v>
      </c>
      <c r="AC63" s="19">
        <f t="shared" si="7"/>
        <v>0</v>
      </c>
      <c r="AD63" s="20" t="s">
        <v>110</v>
      </c>
      <c r="AF63" s="294"/>
    </row>
    <row r="64" spans="2:35" ht="24" x14ac:dyDescent="0.3">
      <c r="B64" s="31" t="s">
        <v>119</v>
      </c>
      <c r="C64" s="35" t="s">
        <v>120</v>
      </c>
      <c r="D64" s="15" t="s">
        <v>72</v>
      </c>
      <c r="E64" s="26"/>
      <c r="F64" s="10"/>
      <c r="G64" s="10"/>
      <c r="H64" s="10"/>
      <c r="I64" s="10"/>
      <c r="J64" s="10"/>
      <c r="K64" s="10"/>
      <c r="L64" s="10"/>
      <c r="M64" s="10"/>
      <c r="N64" s="10"/>
      <c r="O64" s="10">
        <v>55.28</v>
      </c>
      <c r="P64" s="10"/>
      <c r="Q64" s="10">
        <v>111.6</v>
      </c>
      <c r="R64" s="10"/>
      <c r="S64" s="10"/>
      <c r="T64" s="10"/>
      <c r="U64" s="10"/>
      <c r="V64" s="10"/>
      <c r="W64" s="10"/>
      <c r="X64" s="10"/>
      <c r="Y64" s="10"/>
      <c r="Z64" s="17">
        <f t="shared" si="8"/>
        <v>166.88</v>
      </c>
      <c r="AA64" s="36">
        <v>81907.47</v>
      </c>
      <c r="AB64" s="18">
        <f t="shared" si="9"/>
        <v>13668718.59</v>
      </c>
      <c r="AC64" s="19">
        <f t="shared" si="7"/>
        <v>3.4171796475000006E-4</v>
      </c>
      <c r="AD64" s="20"/>
      <c r="AF64" s="294"/>
    </row>
    <row r="65" spans="2:32" ht="24" x14ac:dyDescent="0.3">
      <c r="B65" s="31" t="s">
        <v>121</v>
      </c>
      <c r="C65" s="35" t="s">
        <v>122</v>
      </c>
      <c r="D65" s="15" t="s">
        <v>72</v>
      </c>
      <c r="E65" s="26"/>
      <c r="F65" s="10"/>
      <c r="G65" s="10"/>
      <c r="H65" s="10"/>
      <c r="I65" s="10"/>
      <c r="J65" s="10"/>
      <c r="K65" s="10"/>
      <c r="L65" s="10"/>
      <c r="M65" s="10"/>
      <c r="N65" s="10"/>
      <c r="O65" s="10"/>
      <c r="P65" s="10"/>
      <c r="Q65" s="10">
        <v>98</v>
      </c>
      <c r="R65" s="10"/>
      <c r="S65" s="10"/>
      <c r="T65" s="10"/>
      <c r="U65" s="10"/>
      <c r="V65" s="10"/>
      <c r="W65" s="10"/>
      <c r="X65" s="10"/>
      <c r="Y65" s="10"/>
      <c r="Z65" s="17">
        <f t="shared" si="8"/>
        <v>98</v>
      </c>
      <c r="AA65" s="36">
        <v>86884.12</v>
      </c>
      <c r="AB65" s="18">
        <f t="shared" si="9"/>
        <v>8514643.7599999998</v>
      </c>
      <c r="AC65" s="19">
        <f t="shared" si="7"/>
        <v>2.1286609400000004E-4</v>
      </c>
      <c r="AD65" s="20"/>
      <c r="AF65" s="294"/>
    </row>
    <row r="66" spans="2:32" ht="24" x14ac:dyDescent="0.3">
      <c r="B66" s="31" t="s">
        <v>123</v>
      </c>
      <c r="C66" s="35" t="s">
        <v>124</v>
      </c>
      <c r="D66" s="15" t="s">
        <v>72</v>
      </c>
      <c r="E66" s="26"/>
      <c r="F66" s="10"/>
      <c r="G66" s="10"/>
      <c r="H66" s="10"/>
      <c r="I66" s="10"/>
      <c r="J66" s="10"/>
      <c r="K66" s="10"/>
      <c r="L66" s="10"/>
      <c r="M66" s="10"/>
      <c r="N66" s="10"/>
      <c r="O66" s="10"/>
      <c r="P66" s="10"/>
      <c r="Q66" s="10">
        <v>213.12</v>
      </c>
      <c r="R66" s="10"/>
      <c r="S66" s="10"/>
      <c r="T66" s="10"/>
      <c r="U66" s="10"/>
      <c r="V66" s="10"/>
      <c r="W66" s="10"/>
      <c r="X66" s="10"/>
      <c r="Y66" s="10"/>
      <c r="Z66" s="17">
        <f t="shared" si="8"/>
        <v>213.12</v>
      </c>
      <c r="AA66" s="36">
        <v>76930.820000000007</v>
      </c>
      <c r="AB66" s="18">
        <f t="shared" si="9"/>
        <v>16395496.359999999</v>
      </c>
      <c r="AC66" s="19">
        <f t="shared" si="7"/>
        <v>4.0988740900000005E-4</v>
      </c>
      <c r="AD66" s="20"/>
      <c r="AF66" s="294"/>
    </row>
    <row r="67" spans="2:32" ht="24" x14ac:dyDescent="0.3">
      <c r="B67" s="31" t="s">
        <v>125</v>
      </c>
      <c r="C67" s="35" t="s">
        <v>126</v>
      </c>
      <c r="D67" s="15" t="s">
        <v>72</v>
      </c>
      <c r="E67" s="26"/>
      <c r="F67" s="16">
        <v>4.38</v>
      </c>
      <c r="G67" s="10"/>
      <c r="H67" s="10"/>
      <c r="I67" s="10"/>
      <c r="J67" s="10"/>
      <c r="K67" s="10"/>
      <c r="L67" s="10"/>
      <c r="M67" s="10"/>
      <c r="N67" s="10"/>
      <c r="O67" s="10">
        <v>16</v>
      </c>
      <c r="P67" s="10"/>
      <c r="Q67" s="10">
        <v>260.39999999999998</v>
      </c>
      <c r="R67" s="10"/>
      <c r="S67" s="10"/>
      <c r="T67" s="10"/>
      <c r="U67" s="10"/>
      <c r="V67" s="10"/>
      <c r="W67" s="10"/>
      <c r="X67" s="10"/>
      <c r="Y67" s="10"/>
      <c r="Z67" s="17">
        <f t="shared" si="8"/>
        <v>280.77999999999997</v>
      </c>
      <c r="AA67" s="36">
        <v>63659.76</v>
      </c>
      <c r="AB67" s="18">
        <f t="shared" si="9"/>
        <v>17874387.41</v>
      </c>
      <c r="AC67" s="19">
        <f t="shared" si="7"/>
        <v>4.4685968525000011E-4</v>
      </c>
      <c r="AD67" s="20"/>
      <c r="AF67" s="294"/>
    </row>
    <row r="68" spans="2:32" ht="24" x14ac:dyDescent="0.3">
      <c r="B68" s="31" t="s">
        <v>127</v>
      </c>
      <c r="C68" s="35" t="s">
        <v>128</v>
      </c>
      <c r="D68" s="15" t="s">
        <v>72</v>
      </c>
      <c r="E68" s="26"/>
      <c r="F68" s="16">
        <v>95.47</v>
      </c>
      <c r="G68" s="10"/>
      <c r="H68" s="10"/>
      <c r="I68" s="10"/>
      <c r="J68" s="10"/>
      <c r="K68" s="10"/>
      <c r="L68" s="10"/>
      <c r="M68" s="10"/>
      <c r="N68" s="10"/>
      <c r="O68" s="10">
        <v>40.619999999999997</v>
      </c>
      <c r="P68" s="10"/>
      <c r="Q68" s="10">
        <v>73.599999999999994</v>
      </c>
      <c r="R68" s="10"/>
      <c r="S68" s="10"/>
      <c r="T68" s="10"/>
      <c r="U68" s="10"/>
      <c r="V68" s="10"/>
      <c r="W68" s="10"/>
      <c r="X68" s="10"/>
      <c r="Y68" s="10"/>
      <c r="Z68" s="17">
        <f t="shared" si="8"/>
        <v>209.69</v>
      </c>
      <c r="AA68" s="36">
        <v>66977.53</v>
      </c>
      <c r="AB68" s="18">
        <f t="shared" si="9"/>
        <v>14044518.27</v>
      </c>
      <c r="AC68" s="19">
        <f t="shared" si="7"/>
        <v>3.5111295675000008E-4</v>
      </c>
      <c r="AD68" s="20"/>
      <c r="AF68" s="294"/>
    </row>
    <row r="69" spans="2:32" ht="24" x14ac:dyDescent="0.3">
      <c r="B69" s="31" t="s">
        <v>129</v>
      </c>
      <c r="C69" s="35" t="s">
        <v>130</v>
      </c>
      <c r="D69" s="15" t="s">
        <v>72</v>
      </c>
      <c r="E69" s="26"/>
      <c r="F69" s="10"/>
      <c r="G69" s="10"/>
      <c r="H69" s="10"/>
      <c r="I69" s="10"/>
      <c r="J69" s="10"/>
      <c r="K69" s="10"/>
      <c r="L69" s="10"/>
      <c r="M69" s="10"/>
      <c r="N69" s="10"/>
      <c r="O69" s="10">
        <v>14.18</v>
      </c>
      <c r="P69" s="10"/>
      <c r="Q69" s="10">
        <v>51.12</v>
      </c>
      <c r="R69" s="10"/>
      <c r="S69" s="10"/>
      <c r="T69" s="10"/>
      <c r="U69" s="10"/>
      <c r="V69" s="10"/>
      <c r="W69" s="10"/>
      <c r="X69" s="10"/>
      <c r="Y69" s="10"/>
      <c r="Z69" s="17">
        <f t="shared" si="8"/>
        <v>65.3</v>
      </c>
      <c r="AA69" s="36">
        <v>72949.5</v>
      </c>
      <c r="AB69" s="18">
        <f t="shared" si="9"/>
        <v>4763602.3499999996</v>
      </c>
      <c r="AC69" s="19">
        <f t="shared" si="7"/>
        <v>1.1909005875000001E-4</v>
      </c>
      <c r="AD69" s="20"/>
      <c r="AF69" s="294"/>
    </row>
    <row r="70" spans="2:32" ht="24" x14ac:dyDescent="0.3">
      <c r="B70" s="31" t="s">
        <v>131</v>
      </c>
      <c r="C70" s="35" t="s">
        <v>132</v>
      </c>
      <c r="D70" s="15" t="s">
        <v>72</v>
      </c>
      <c r="E70" s="26"/>
      <c r="F70" s="16">
        <v>378.34</v>
      </c>
      <c r="G70" s="10"/>
      <c r="H70" s="10"/>
      <c r="I70" s="10"/>
      <c r="J70" s="10"/>
      <c r="K70" s="10"/>
      <c r="L70" s="10"/>
      <c r="M70" s="10"/>
      <c r="N70" s="10"/>
      <c r="O70" s="10">
        <v>177.65</v>
      </c>
      <c r="P70" s="10"/>
      <c r="Q70" s="10">
        <v>291.67</v>
      </c>
      <c r="R70" s="10"/>
      <c r="S70" s="10"/>
      <c r="T70" s="10"/>
      <c r="U70" s="10"/>
      <c r="V70" s="10"/>
      <c r="W70" s="10"/>
      <c r="X70" s="10"/>
      <c r="Y70" s="10"/>
      <c r="Z70" s="17">
        <f t="shared" si="8"/>
        <v>847.66</v>
      </c>
      <c r="AA70" s="36">
        <v>87822.77</v>
      </c>
      <c r="AB70" s="18">
        <f t="shared" si="9"/>
        <v>74443849.219999999</v>
      </c>
      <c r="AC70" s="19">
        <f t="shared" si="7"/>
        <v>1.8610962305000004E-3</v>
      </c>
      <c r="AD70" s="20"/>
      <c r="AF70" s="294"/>
    </row>
    <row r="71" spans="2:32" ht="24" x14ac:dyDescent="0.3">
      <c r="B71" s="31" t="s">
        <v>133</v>
      </c>
      <c r="C71" s="35" t="s">
        <v>134</v>
      </c>
      <c r="D71" s="15" t="s">
        <v>72</v>
      </c>
      <c r="E71" s="26"/>
      <c r="F71" s="16"/>
      <c r="G71" s="10"/>
      <c r="H71" s="10"/>
      <c r="I71" s="10"/>
      <c r="J71" s="10"/>
      <c r="K71" s="10"/>
      <c r="L71" s="10"/>
      <c r="M71" s="10"/>
      <c r="N71" s="10"/>
      <c r="O71" s="10"/>
      <c r="P71" s="10"/>
      <c r="Q71" s="10"/>
      <c r="R71" s="10"/>
      <c r="S71" s="10"/>
      <c r="T71" s="10"/>
      <c r="U71" s="10"/>
      <c r="V71" s="10"/>
      <c r="W71" s="10"/>
      <c r="X71" s="10"/>
      <c r="Y71" s="10"/>
      <c r="Z71" s="17">
        <v>10</v>
      </c>
      <c r="AA71" s="36">
        <v>81187.240000000005</v>
      </c>
      <c r="AB71" s="18">
        <f t="shared" si="9"/>
        <v>811872.4</v>
      </c>
      <c r="AC71" s="19">
        <f t="shared" si="7"/>
        <v>2.0296810000000006E-5</v>
      </c>
      <c r="AD71" s="20"/>
      <c r="AF71" s="294"/>
    </row>
    <row r="72" spans="2:32" ht="24" x14ac:dyDescent="0.3">
      <c r="B72" s="31" t="s">
        <v>135</v>
      </c>
      <c r="C72" s="35" t="s">
        <v>136</v>
      </c>
      <c r="D72" s="15" t="s">
        <v>72</v>
      </c>
      <c r="E72" s="26"/>
      <c r="F72" s="16"/>
      <c r="G72" s="10"/>
      <c r="H72" s="10"/>
      <c r="I72" s="10"/>
      <c r="J72" s="10"/>
      <c r="K72" s="10"/>
      <c r="L72" s="10"/>
      <c r="M72" s="10"/>
      <c r="N72" s="10"/>
      <c r="O72" s="10">
        <v>37.200000000000003</v>
      </c>
      <c r="P72" s="10"/>
      <c r="Q72" s="10">
        <v>202.56</v>
      </c>
      <c r="R72" s="10"/>
      <c r="S72" s="10"/>
      <c r="T72" s="10"/>
      <c r="U72" s="10"/>
      <c r="V72" s="10"/>
      <c r="W72" s="10"/>
      <c r="X72" s="10"/>
      <c r="Y72" s="10"/>
      <c r="Z72" s="17">
        <f>ROUND(SUM(E72:X72),2)</f>
        <v>239.76</v>
      </c>
      <c r="AA72" s="36">
        <v>113863.1</v>
      </c>
      <c r="AB72" s="18">
        <f t="shared" si="9"/>
        <v>27299816.859999999</v>
      </c>
      <c r="AC72" s="19">
        <f t="shared" si="7"/>
        <v>6.8249542150000014E-4</v>
      </c>
      <c r="AD72" s="20"/>
      <c r="AF72" s="294"/>
    </row>
    <row r="73" spans="2:32" ht="24" x14ac:dyDescent="0.3">
      <c r="B73" s="31" t="s">
        <v>137</v>
      </c>
      <c r="C73" s="35" t="s">
        <v>138</v>
      </c>
      <c r="D73" s="15" t="s">
        <v>72</v>
      </c>
      <c r="E73" s="26"/>
      <c r="F73" s="16"/>
      <c r="G73" s="10"/>
      <c r="H73" s="10"/>
      <c r="I73" s="10"/>
      <c r="J73" s="10"/>
      <c r="K73" s="10"/>
      <c r="L73" s="10"/>
      <c r="M73" s="10"/>
      <c r="N73" s="10"/>
      <c r="O73" s="10"/>
      <c r="P73" s="10"/>
      <c r="Q73" s="10"/>
      <c r="R73" s="10"/>
      <c r="S73" s="10"/>
      <c r="T73" s="10"/>
      <c r="U73" s="10"/>
      <c r="V73" s="10"/>
      <c r="W73" s="10"/>
      <c r="X73" s="10"/>
      <c r="Y73" s="10"/>
      <c r="Z73" s="17">
        <v>10</v>
      </c>
      <c r="AA73" s="36">
        <v>120498.63</v>
      </c>
      <c r="AB73" s="18">
        <f t="shared" si="9"/>
        <v>1204986.3</v>
      </c>
      <c r="AC73" s="19">
        <f t="shared" si="7"/>
        <v>3.0124657500000007E-5</v>
      </c>
      <c r="AD73" s="20"/>
      <c r="AF73" s="294"/>
    </row>
    <row r="74" spans="2:32" x14ac:dyDescent="0.3">
      <c r="B74" s="31" t="s">
        <v>139</v>
      </c>
      <c r="C74" s="35" t="s">
        <v>140</v>
      </c>
      <c r="D74" s="15" t="s">
        <v>72</v>
      </c>
      <c r="E74" s="26"/>
      <c r="F74" s="16">
        <v>88.4</v>
      </c>
      <c r="G74" s="10"/>
      <c r="H74" s="10"/>
      <c r="I74" s="10"/>
      <c r="J74" s="10"/>
      <c r="K74" s="10"/>
      <c r="L74" s="10"/>
      <c r="M74" s="10"/>
      <c r="N74" s="10"/>
      <c r="O74" s="10">
        <v>156.78</v>
      </c>
      <c r="P74" s="10"/>
      <c r="Q74" s="10">
        <v>224.78</v>
      </c>
      <c r="R74" s="10"/>
      <c r="S74" s="10"/>
      <c r="T74" s="10"/>
      <c r="U74" s="10"/>
      <c r="V74" s="10"/>
      <c r="W74" s="10"/>
      <c r="X74" s="10"/>
      <c r="Y74" s="10"/>
      <c r="Z74" s="17">
        <f>ROUND(SUM(E74:X74),2)</f>
        <v>469.96</v>
      </c>
      <c r="AA74" s="36">
        <v>102971.15</v>
      </c>
      <c r="AB74" s="18">
        <f t="shared" si="9"/>
        <v>48392321.649999999</v>
      </c>
      <c r="AC74" s="19">
        <f t="shared" si="7"/>
        <v>1.2098080412500001E-3</v>
      </c>
      <c r="AD74" s="20"/>
      <c r="AF74" s="294"/>
    </row>
    <row r="75" spans="2:32" x14ac:dyDescent="0.3">
      <c r="B75" s="31" t="s">
        <v>141</v>
      </c>
      <c r="C75" s="14" t="s">
        <v>142</v>
      </c>
      <c r="D75" s="15" t="s">
        <v>72</v>
      </c>
      <c r="E75" s="26"/>
      <c r="F75" s="16">
        <v>175.84</v>
      </c>
      <c r="G75" s="10"/>
      <c r="H75" s="10"/>
      <c r="I75" s="10"/>
      <c r="J75" s="10"/>
      <c r="K75" s="10"/>
      <c r="L75" s="10"/>
      <c r="M75" s="10"/>
      <c r="N75" s="10"/>
      <c r="O75" s="10">
        <v>345.18</v>
      </c>
      <c r="P75" s="10"/>
      <c r="Q75" s="10">
        <v>450.36</v>
      </c>
      <c r="R75" s="10"/>
      <c r="S75" s="10"/>
      <c r="T75" s="10"/>
      <c r="U75" s="10"/>
      <c r="V75" s="10"/>
      <c r="W75" s="10"/>
      <c r="X75" s="10"/>
      <c r="Y75" s="10"/>
      <c r="Z75" s="17">
        <f>ROUND(SUM(E75:X75),2)</f>
        <v>971.38</v>
      </c>
      <c r="AA75" s="37">
        <v>110056.68</v>
      </c>
      <c r="AB75" s="18">
        <f t="shared" si="9"/>
        <v>106906857.81999999</v>
      </c>
      <c r="AC75" s="19">
        <f t="shared" si="7"/>
        <v>2.6726714455000003E-3</v>
      </c>
      <c r="AD75" s="20"/>
      <c r="AF75" s="294"/>
    </row>
    <row r="76" spans="2:32" ht="24" x14ac:dyDescent="0.3">
      <c r="B76" s="31" t="s">
        <v>143</v>
      </c>
      <c r="C76" s="35" t="s">
        <v>144</v>
      </c>
      <c r="D76" s="15" t="s">
        <v>72</v>
      </c>
      <c r="E76" s="26"/>
      <c r="F76" s="10"/>
      <c r="G76" s="10"/>
      <c r="H76" s="10"/>
      <c r="I76" s="10"/>
      <c r="J76" s="10"/>
      <c r="K76" s="10"/>
      <c r="L76" s="10"/>
      <c r="M76" s="10"/>
      <c r="N76" s="10"/>
      <c r="O76" s="10"/>
      <c r="P76" s="10"/>
      <c r="Q76" s="10"/>
      <c r="R76" s="10"/>
      <c r="S76" s="10"/>
      <c r="T76" s="10"/>
      <c r="U76" s="10"/>
      <c r="V76" s="10"/>
      <c r="W76" s="10"/>
      <c r="X76" s="10"/>
      <c r="Y76" s="10"/>
      <c r="Z76" s="17">
        <v>6</v>
      </c>
      <c r="AA76" s="36">
        <v>204931.24</v>
      </c>
      <c r="AB76" s="18">
        <f t="shared" si="9"/>
        <v>1229587.44</v>
      </c>
      <c r="AC76" s="19">
        <f t="shared" si="7"/>
        <v>3.0739686000000002E-5</v>
      </c>
      <c r="AD76" s="20"/>
      <c r="AF76" s="294"/>
    </row>
    <row r="77" spans="2:32" ht="24" x14ac:dyDescent="0.3">
      <c r="B77" s="31" t="s">
        <v>145</v>
      </c>
      <c r="C77" s="14" t="s">
        <v>1604</v>
      </c>
      <c r="D77" s="15" t="s">
        <v>72</v>
      </c>
      <c r="E77" s="26"/>
      <c r="F77" s="10"/>
      <c r="G77" s="10"/>
      <c r="H77" s="10"/>
      <c r="I77" s="10"/>
      <c r="J77" s="10"/>
      <c r="K77" s="10"/>
      <c r="L77" s="10"/>
      <c r="M77" s="10"/>
      <c r="N77" s="10"/>
      <c r="O77" s="10"/>
      <c r="P77" s="10"/>
      <c r="Q77" s="10">
        <v>13.1</v>
      </c>
      <c r="R77" s="10"/>
      <c r="S77" s="10"/>
      <c r="T77" s="10"/>
      <c r="U77" s="10"/>
      <c r="V77" s="10"/>
      <c r="W77" s="10"/>
      <c r="X77" s="10"/>
      <c r="Y77" s="10"/>
      <c r="Z77" s="17">
        <f t="shared" ref="Z77:Z82" si="10">ROUND(SUM(E77:X77),2)</f>
        <v>13.1</v>
      </c>
      <c r="AA77" s="36">
        <v>114688.03</v>
      </c>
      <c r="AB77" s="18">
        <f t="shared" si="9"/>
        <v>1502413.19</v>
      </c>
      <c r="AC77" s="19">
        <f t="shared" si="7"/>
        <v>3.7560329750000003E-5</v>
      </c>
      <c r="AD77" s="20"/>
      <c r="AF77" s="294"/>
    </row>
    <row r="78" spans="2:32" ht="24" x14ac:dyDescent="0.3">
      <c r="B78" s="38" t="s">
        <v>146</v>
      </c>
      <c r="C78" s="35" t="s">
        <v>1605</v>
      </c>
      <c r="D78" s="39" t="s">
        <v>31</v>
      </c>
      <c r="E78" s="26"/>
      <c r="F78" s="16">
        <v>2.56</v>
      </c>
      <c r="G78" s="10"/>
      <c r="H78" s="10"/>
      <c r="I78" s="10"/>
      <c r="J78" s="10"/>
      <c r="K78" s="10"/>
      <c r="L78" s="10"/>
      <c r="M78" s="10"/>
      <c r="N78" s="10"/>
      <c r="O78" s="10">
        <v>6.44</v>
      </c>
      <c r="P78" s="10"/>
      <c r="Q78" s="10"/>
      <c r="R78" s="10"/>
      <c r="S78" s="10"/>
      <c r="T78" s="10"/>
      <c r="U78" s="10"/>
      <c r="V78" s="10"/>
      <c r="W78" s="10"/>
      <c r="X78" s="10"/>
      <c r="Y78" s="10"/>
      <c r="Z78" s="17">
        <f t="shared" si="10"/>
        <v>9</v>
      </c>
      <c r="AA78" s="36">
        <v>180314.93</v>
      </c>
      <c r="AB78" s="18">
        <f t="shared" si="9"/>
        <v>1622834.37</v>
      </c>
      <c r="AC78" s="19">
        <f t="shared" si="7"/>
        <v>4.0570859250000008E-5</v>
      </c>
      <c r="AD78" s="20"/>
      <c r="AF78" s="294"/>
    </row>
    <row r="79" spans="2:32" x14ac:dyDescent="0.3">
      <c r="B79" s="31" t="s">
        <v>147</v>
      </c>
      <c r="C79" s="35" t="s">
        <v>148</v>
      </c>
      <c r="D79" s="15" t="s">
        <v>72</v>
      </c>
      <c r="E79" s="26"/>
      <c r="F79" s="16">
        <v>30.5</v>
      </c>
      <c r="G79" s="10"/>
      <c r="H79" s="10"/>
      <c r="I79" s="10"/>
      <c r="J79" s="10"/>
      <c r="K79" s="10"/>
      <c r="L79" s="10"/>
      <c r="M79" s="10"/>
      <c r="N79" s="10"/>
      <c r="O79" s="10"/>
      <c r="P79" s="10"/>
      <c r="Q79" s="10">
        <v>116.6</v>
      </c>
      <c r="R79" s="10"/>
      <c r="S79" s="10"/>
      <c r="T79" s="10"/>
      <c r="U79" s="10"/>
      <c r="V79" s="10"/>
      <c r="W79" s="10"/>
      <c r="X79" s="10"/>
      <c r="Y79" s="10"/>
      <c r="Z79" s="17">
        <f t="shared" si="10"/>
        <v>147.1</v>
      </c>
      <c r="AA79" s="36">
        <v>126115.94</v>
      </c>
      <c r="AB79" s="18">
        <f t="shared" si="9"/>
        <v>18551654.77</v>
      </c>
      <c r="AC79" s="19">
        <f t="shared" si="7"/>
        <v>4.6379136925000006E-4</v>
      </c>
      <c r="AD79" s="20"/>
      <c r="AF79" s="294"/>
    </row>
    <row r="80" spans="2:32" x14ac:dyDescent="0.3">
      <c r="B80" s="31" t="s">
        <v>149</v>
      </c>
      <c r="C80" s="35" t="s">
        <v>150</v>
      </c>
      <c r="D80" s="15" t="s">
        <v>72</v>
      </c>
      <c r="E80" s="26"/>
      <c r="F80" s="16">
        <v>32.340000000000003</v>
      </c>
      <c r="G80" s="10"/>
      <c r="H80" s="10"/>
      <c r="I80" s="10"/>
      <c r="J80" s="10"/>
      <c r="K80" s="10"/>
      <c r="L80" s="10"/>
      <c r="M80" s="10"/>
      <c r="N80" s="10"/>
      <c r="O80" s="10">
        <v>111.68</v>
      </c>
      <c r="P80" s="10"/>
      <c r="Q80" s="10">
        <v>126.55</v>
      </c>
      <c r="R80" s="10"/>
      <c r="S80" s="10"/>
      <c r="T80" s="10"/>
      <c r="U80" s="10"/>
      <c r="V80" s="10"/>
      <c r="W80" s="10"/>
      <c r="X80" s="10"/>
      <c r="Y80" s="10"/>
      <c r="Z80" s="17">
        <f t="shared" si="10"/>
        <v>270.57</v>
      </c>
      <c r="AA80" s="36">
        <v>129433.71</v>
      </c>
      <c r="AB80" s="18">
        <f t="shared" si="9"/>
        <v>35020878.909999996</v>
      </c>
      <c r="AC80" s="19">
        <f t="shared" si="7"/>
        <v>8.7552197275000011E-4</v>
      </c>
      <c r="AD80" s="20"/>
      <c r="AF80" s="294"/>
    </row>
    <row r="81" spans="2:32" x14ac:dyDescent="0.3">
      <c r="B81" s="31" t="s">
        <v>151</v>
      </c>
      <c r="C81" s="35" t="s">
        <v>152</v>
      </c>
      <c r="D81" s="15" t="s">
        <v>72</v>
      </c>
      <c r="E81" s="26"/>
      <c r="F81" s="16"/>
      <c r="G81" s="10"/>
      <c r="H81" s="10"/>
      <c r="I81" s="10"/>
      <c r="J81" s="10"/>
      <c r="K81" s="10"/>
      <c r="L81" s="10"/>
      <c r="M81" s="10"/>
      <c r="N81" s="10"/>
      <c r="O81" s="10"/>
      <c r="P81" s="10"/>
      <c r="Q81" s="10">
        <v>99.8</v>
      </c>
      <c r="R81" s="10"/>
      <c r="S81" s="10"/>
      <c r="T81" s="10"/>
      <c r="U81" s="10"/>
      <c r="V81" s="10"/>
      <c r="W81" s="10"/>
      <c r="X81" s="10"/>
      <c r="Y81" s="10"/>
      <c r="Z81" s="17">
        <f t="shared" si="10"/>
        <v>99.8</v>
      </c>
      <c r="AA81" s="36">
        <v>132751.47</v>
      </c>
      <c r="AB81" s="18">
        <f t="shared" si="9"/>
        <v>13248596.710000001</v>
      </c>
      <c r="AC81" s="19">
        <f t="shared" si="7"/>
        <v>3.312149177500001E-4</v>
      </c>
      <c r="AD81" s="20"/>
      <c r="AF81" s="294"/>
    </row>
    <row r="82" spans="2:32" x14ac:dyDescent="0.3">
      <c r="B82" s="13" t="s">
        <v>153</v>
      </c>
      <c r="C82" s="35" t="s">
        <v>154</v>
      </c>
      <c r="D82" s="15" t="s">
        <v>72</v>
      </c>
      <c r="E82" s="26"/>
      <c r="F82" s="16">
        <v>6.2</v>
      </c>
      <c r="G82" s="10"/>
      <c r="H82" s="10"/>
      <c r="I82" s="10"/>
      <c r="J82" s="10"/>
      <c r="K82" s="10"/>
      <c r="L82" s="10"/>
      <c r="M82" s="10"/>
      <c r="N82" s="10"/>
      <c r="O82" s="10"/>
      <c r="P82" s="10"/>
      <c r="Q82" s="10"/>
      <c r="R82" s="10"/>
      <c r="S82" s="10"/>
      <c r="T82" s="10"/>
      <c r="U82" s="10"/>
      <c r="V82" s="10"/>
      <c r="W82" s="10"/>
      <c r="X82" s="10"/>
      <c r="Y82" s="10"/>
      <c r="Z82" s="17">
        <f t="shared" si="10"/>
        <v>6.2</v>
      </c>
      <c r="AA82" s="34">
        <v>139387</v>
      </c>
      <c r="AB82" s="18">
        <f t="shared" si="9"/>
        <v>864199.4</v>
      </c>
      <c r="AC82" s="19">
        <f t="shared" si="7"/>
        <v>2.1604985000000006E-5</v>
      </c>
      <c r="AD82" s="20"/>
      <c r="AF82" s="294"/>
    </row>
    <row r="83" spans="2:32" x14ac:dyDescent="0.3">
      <c r="B83" s="13" t="s">
        <v>155</v>
      </c>
      <c r="C83" s="28" t="s">
        <v>156</v>
      </c>
      <c r="D83" s="15" t="s">
        <v>31</v>
      </c>
      <c r="E83" s="40"/>
      <c r="F83" s="16"/>
      <c r="G83" s="10"/>
      <c r="H83" s="10"/>
      <c r="I83" s="10"/>
      <c r="J83" s="10"/>
      <c r="K83" s="10"/>
      <c r="L83" s="10"/>
      <c r="M83" s="10"/>
      <c r="N83" s="10"/>
      <c r="O83" s="10"/>
      <c r="P83" s="10"/>
      <c r="Q83" s="10"/>
      <c r="R83" s="10"/>
      <c r="S83" s="10"/>
      <c r="T83" s="10"/>
      <c r="U83" s="10"/>
      <c r="V83" s="10"/>
      <c r="W83" s="10"/>
      <c r="X83" s="10"/>
      <c r="Y83" s="10"/>
      <c r="Z83" s="17">
        <f>Z61</f>
        <v>714.57</v>
      </c>
      <c r="AA83" s="34">
        <v>69297.679999999993</v>
      </c>
      <c r="AB83" s="18">
        <f t="shared" si="9"/>
        <v>49518043.200000003</v>
      </c>
      <c r="AC83" s="19">
        <f t="shared" si="7"/>
        <v>1.2379510800000003E-3</v>
      </c>
      <c r="AD83" s="20"/>
      <c r="AF83" s="294"/>
    </row>
    <row r="84" spans="2:32" x14ac:dyDescent="0.3">
      <c r="B84" s="13" t="s">
        <v>157</v>
      </c>
      <c r="C84" s="28" t="s">
        <v>158</v>
      </c>
      <c r="D84" s="15" t="s">
        <v>31</v>
      </c>
      <c r="E84" s="40"/>
      <c r="F84" s="16"/>
      <c r="G84" s="10"/>
      <c r="H84" s="10"/>
      <c r="I84" s="10"/>
      <c r="J84" s="10"/>
      <c r="K84" s="10"/>
      <c r="L84" s="10"/>
      <c r="M84" s="10"/>
      <c r="N84" s="10"/>
      <c r="O84" s="10"/>
      <c r="P84" s="10"/>
      <c r="Q84" s="10"/>
      <c r="R84" s="10"/>
      <c r="S84" s="10"/>
      <c r="T84" s="10"/>
      <c r="U84" s="10"/>
      <c r="V84" s="10"/>
      <c r="W84" s="10"/>
      <c r="X84" s="10"/>
      <c r="Y84" s="10"/>
      <c r="Z84" s="17">
        <f>Z60</f>
        <v>2863.18</v>
      </c>
      <c r="AA84" s="34">
        <v>127430.48</v>
      </c>
      <c r="AB84" s="18">
        <f t="shared" si="9"/>
        <v>364856401.73000002</v>
      </c>
      <c r="AC84" s="19">
        <f t="shared" si="7"/>
        <v>9.1214100432500025E-3</v>
      </c>
      <c r="AD84" s="20"/>
      <c r="AF84" s="294"/>
    </row>
    <row r="85" spans="2:32" x14ac:dyDescent="0.3">
      <c r="B85" s="13" t="s">
        <v>159</v>
      </c>
      <c r="C85" s="28" t="s">
        <v>160</v>
      </c>
      <c r="D85" s="15" t="s">
        <v>31</v>
      </c>
      <c r="E85" s="40"/>
      <c r="F85" s="16"/>
      <c r="G85" s="10"/>
      <c r="H85" s="10"/>
      <c r="I85" s="10"/>
      <c r="J85" s="10"/>
      <c r="K85" s="10"/>
      <c r="L85" s="10"/>
      <c r="M85" s="10"/>
      <c r="N85" s="10"/>
      <c r="O85" s="10"/>
      <c r="P85" s="10"/>
      <c r="Q85" s="10"/>
      <c r="R85" s="10"/>
      <c r="S85" s="10"/>
      <c r="T85" s="10"/>
      <c r="U85" s="10"/>
      <c r="V85" s="10"/>
      <c r="W85" s="10"/>
      <c r="X85" s="10"/>
      <c r="Y85" s="10"/>
      <c r="Z85" s="17">
        <f>Z59</f>
        <v>1571.4</v>
      </c>
      <c r="AA85" s="34">
        <v>153163.37</v>
      </c>
      <c r="AB85" s="18">
        <f t="shared" si="9"/>
        <v>240680919.62</v>
      </c>
      <c r="AC85" s="19">
        <f t="shared" si="7"/>
        <v>6.0170229905000009E-3</v>
      </c>
      <c r="AD85" s="20"/>
      <c r="AF85" s="294"/>
    </row>
    <row r="86" spans="2:32" x14ac:dyDescent="0.3">
      <c r="B86" s="13" t="s">
        <v>161</v>
      </c>
      <c r="C86" s="28" t="s">
        <v>162</v>
      </c>
      <c r="D86" s="15" t="s">
        <v>31</v>
      </c>
      <c r="E86" s="40"/>
      <c r="F86" s="16"/>
      <c r="G86" s="10"/>
      <c r="H86" s="10"/>
      <c r="I86" s="10"/>
      <c r="J86" s="10"/>
      <c r="K86" s="10"/>
      <c r="L86" s="10"/>
      <c r="M86" s="10"/>
      <c r="N86" s="10"/>
      <c r="O86" s="10"/>
      <c r="P86" s="10"/>
      <c r="Q86" s="10"/>
      <c r="R86" s="10"/>
      <c r="S86" s="10"/>
      <c r="T86" s="10"/>
      <c r="U86" s="10"/>
      <c r="V86" s="10"/>
      <c r="W86" s="10"/>
      <c r="X86" s="10"/>
      <c r="Y86" s="10"/>
      <c r="Z86" s="17">
        <f>Z62</f>
        <v>902.63</v>
      </c>
      <c r="AA86" s="34">
        <v>183026.79</v>
      </c>
      <c r="AB86" s="18">
        <f t="shared" si="9"/>
        <v>165205471.46000001</v>
      </c>
      <c r="AC86" s="19">
        <f t="shared" si="7"/>
        <v>4.1301367865000009E-3</v>
      </c>
      <c r="AD86" s="20"/>
      <c r="AF86" s="294"/>
    </row>
    <row r="87" spans="2:32" x14ac:dyDescent="0.3">
      <c r="B87" s="13" t="s">
        <v>163</v>
      </c>
      <c r="C87" s="28" t="s">
        <v>164</v>
      </c>
      <c r="D87" s="15" t="s">
        <v>31</v>
      </c>
      <c r="E87" s="40"/>
      <c r="F87" s="16"/>
      <c r="G87" s="10"/>
      <c r="H87" s="10"/>
      <c r="I87" s="10"/>
      <c r="J87" s="10"/>
      <c r="K87" s="10"/>
      <c r="L87" s="10"/>
      <c r="M87" s="10"/>
      <c r="N87" s="10"/>
      <c r="O87" s="10"/>
      <c r="P87" s="10"/>
      <c r="Q87" s="10"/>
      <c r="R87" s="10"/>
      <c r="S87" s="10"/>
      <c r="T87" s="10"/>
      <c r="U87" s="10"/>
      <c r="V87" s="10"/>
      <c r="W87" s="10"/>
      <c r="X87" s="10"/>
      <c r="Y87" s="10"/>
      <c r="Z87" s="17">
        <f>Z63</f>
        <v>105.44</v>
      </c>
      <c r="AA87" s="34">
        <v>243257.23</v>
      </c>
      <c r="AB87" s="18">
        <f t="shared" si="9"/>
        <v>25649042.329999998</v>
      </c>
      <c r="AC87" s="19">
        <f t="shared" si="7"/>
        <v>6.4122605825000004E-4</v>
      </c>
      <c r="AD87" s="20"/>
      <c r="AF87" s="294"/>
    </row>
    <row r="88" spans="2:32" x14ac:dyDescent="0.3">
      <c r="B88" s="41">
        <v>5</v>
      </c>
      <c r="C88" s="42" t="s">
        <v>165</v>
      </c>
      <c r="D88" s="43"/>
      <c r="E88" s="9"/>
      <c r="F88" s="10"/>
      <c r="G88" s="10"/>
      <c r="H88" s="10"/>
      <c r="I88" s="10"/>
      <c r="J88" s="10"/>
      <c r="K88" s="10"/>
      <c r="L88" s="10"/>
      <c r="M88" s="10"/>
      <c r="N88" s="10"/>
      <c r="O88" s="10"/>
      <c r="P88" s="10"/>
      <c r="Q88" s="10"/>
      <c r="R88" s="10"/>
      <c r="S88" s="10"/>
      <c r="T88" s="10"/>
      <c r="U88" s="10"/>
      <c r="V88" s="10"/>
      <c r="W88" s="10"/>
      <c r="X88" s="10"/>
      <c r="Y88" s="10"/>
      <c r="Z88" s="8"/>
      <c r="AA88" s="44"/>
      <c r="AB88" s="12"/>
      <c r="AC88" s="19">
        <f t="shared" si="7"/>
        <v>0</v>
      </c>
      <c r="AD88" s="20"/>
      <c r="AF88" s="294"/>
    </row>
    <row r="89" spans="2:32" ht="24" x14ac:dyDescent="0.3">
      <c r="B89" s="45" t="s">
        <v>166</v>
      </c>
      <c r="C89" s="46" t="s">
        <v>167</v>
      </c>
      <c r="D89" s="47" t="s">
        <v>31</v>
      </c>
      <c r="E89" s="48"/>
      <c r="F89" s="16">
        <v>132.6920000718504</v>
      </c>
      <c r="G89" s="10"/>
      <c r="H89" s="10"/>
      <c r="I89" s="10"/>
      <c r="J89" s="10"/>
      <c r="K89" s="10"/>
      <c r="L89" s="10"/>
      <c r="M89" s="10"/>
      <c r="N89" s="10"/>
      <c r="O89" s="10">
        <v>896.72</v>
      </c>
      <c r="P89" s="10"/>
      <c r="Q89" s="10">
        <v>3268.69</v>
      </c>
      <c r="R89" s="10"/>
      <c r="S89" s="10"/>
      <c r="T89" s="10"/>
      <c r="U89" s="10"/>
      <c r="V89" s="10"/>
      <c r="W89" s="10"/>
      <c r="X89" s="10"/>
      <c r="Y89" s="10"/>
      <c r="Z89" s="17">
        <f t="shared" ref="Z89:Z96" si="11">ROUND(SUM(E89:X89),2)</f>
        <v>4298.1000000000004</v>
      </c>
      <c r="AA89" s="37">
        <v>37230</v>
      </c>
      <c r="AB89" s="18">
        <f t="shared" ref="AB89:AB97" si="12">ROUND(AA89*Z89,2)</f>
        <v>160018263</v>
      </c>
      <c r="AC89" s="19">
        <f t="shared" si="7"/>
        <v>4.0004565750000011E-3</v>
      </c>
      <c r="AD89" s="20"/>
      <c r="AF89" s="294"/>
    </row>
    <row r="90" spans="2:32" ht="24" x14ac:dyDescent="0.3">
      <c r="B90" s="49" t="s">
        <v>168</v>
      </c>
      <c r="C90" s="50" t="s">
        <v>169</v>
      </c>
      <c r="D90" s="51" t="s">
        <v>72</v>
      </c>
      <c r="E90" s="16"/>
      <c r="F90" s="16">
        <v>288.14</v>
      </c>
      <c r="G90" s="10"/>
      <c r="H90" s="10"/>
      <c r="I90" s="10"/>
      <c r="J90" s="10"/>
      <c r="K90" s="10"/>
      <c r="L90" s="10"/>
      <c r="M90" s="10"/>
      <c r="N90" s="10"/>
      <c r="O90" s="10">
        <v>327.39999999999998</v>
      </c>
      <c r="P90" s="10"/>
      <c r="Q90" s="10">
        <v>1478</v>
      </c>
      <c r="R90" s="10"/>
      <c r="S90" s="10"/>
      <c r="T90" s="10"/>
      <c r="U90" s="10"/>
      <c r="V90" s="10"/>
      <c r="W90" s="10"/>
      <c r="X90" s="10"/>
      <c r="Y90" s="10"/>
      <c r="Z90" s="17">
        <f t="shared" si="11"/>
        <v>2093.54</v>
      </c>
      <c r="AA90" s="34">
        <v>26450</v>
      </c>
      <c r="AB90" s="18">
        <f t="shared" si="12"/>
        <v>55374133</v>
      </c>
      <c r="AC90" s="19">
        <f t="shared" si="7"/>
        <v>1.3843533250000003E-3</v>
      </c>
      <c r="AD90" s="20"/>
      <c r="AF90" s="294"/>
    </row>
    <row r="91" spans="2:32" x14ac:dyDescent="0.3">
      <c r="B91" s="49" t="s">
        <v>170</v>
      </c>
      <c r="C91" s="50" t="s">
        <v>171</v>
      </c>
      <c r="D91" s="51" t="s">
        <v>31</v>
      </c>
      <c r="E91" s="16"/>
      <c r="F91" s="16">
        <v>1384.2419998885778</v>
      </c>
      <c r="G91" s="10"/>
      <c r="H91" s="16"/>
      <c r="I91" s="16">
        <v>57.51</v>
      </c>
      <c r="J91" s="10"/>
      <c r="K91" s="10"/>
      <c r="L91" s="10"/>
      <c r="M91" s="10"/>
      <c r="N91" s="10"/>
      <c r="O91" s="10">
        <v>1098.6300000000001</v>
      </c>
      <c r="P91" s="10"/>
      <c r="Q91" s="10">
        <v>4297.49</v>
      </c>
      <c r="R91" s="10"/>
      <c r="S91" s="10"/>
      <c r="T91" s="10"/>
      <c r="U91" s="10"/>
      <c r="V91" s="10"/>
      <c r="W91" s="10"/>
      <c r="X91" s="10"/>
      <c r="Y91" s="10"/>
      <c r="Z91" s="17">
        <f t="shared" si="11"/>
        <v>6837.87</v>
      </c>
      <c r="AA91" s="34">
        <v>34072</v>
      </c>
      <c r="AB91" s="18">
        <f t="shared" si="12"/>
        <v>232979906.63999999</v>
      </c>
      <c r="AC91" s="19">
        <f t="shared" si="7"/>
        <v>5.8244976660000005E-3</v>
      </c>
      <c r="AD91" s="20"/>
      <c r="AF91" s="294"/>
    </row>
    <row r="92" spans="2:32" ht="24" x14ac:dyDescent="0.3">
      <c r="B92" s="49" t="s">
        <v>172</v>
      </c>
      <c r="C92" s="50" t="s">
        <v>173</v>
      </c>
      <c r="D92" s="51" t="s">
        <v>31</v>
      </c>
      <c r="E92" s="16"/>
      <c r="F92" s="16">
        <v>667.81</v>
      </c>
      <c r="G92" s="10"/>
      <c r="H92" s="16"/>
      <c r="I92" s="16">
        <v>68.06</v>
      </c>
      <c r="J92" s="10"/>
      <c r="K92" s="10"/>
      <c r="L92" s="10"/>
      <c r="M92" s="10"/>
      <c r="N92" s="10"/>
      <c r="O92" s="10">
        <v>963.57</v>
      </c>
      <c r="P92" s="10"/>
      <c r="Q92" s="10">
        <v>4746.22</v>
      </c>
      <c r="R92" s="10"/>
      <c r="S92" s="10"/>
      <c r="T92" s="10"/>
      <c r="U92" s="10"/>
      <c r="V92" s="10"/>
      <c r="W92" s="10"/>
      <c r="X92" s="10"/>
      <c r="Y92" s="10"/>
      <c r="Z92" s="17">
        <f t="shared" si="11"/>
        <v>6445.66</v>
      </c>
      <c r="AA92" s="34">
        <v>38110</v>
      </c>
      <c r="AB92" s="18">
        <f t="shared" si="12"/>
        <v>245644102.59999999</v>
      </c>
      <c r="AC92" s="19">
        <f t="shared" si="7"/>
        <v>6.1411025650000006E-3</v>
      </c>
      <c r="AD92" s="20"/>
      <c r="AF92" s="294"/>
    </row>
    <row r="93" spans="2:32" ht="24" x14ac:dyDescent="0.3">
      <c r="B93" s="49" t="s">
        <v>174</v>
      </c>
      <c r="C93" s="50" t="s">
        <v>175</v>
      </c>
      <c r="D93" s="51" t="s">
        <v>72</v>
      </c>
      <c r="E93" s="16"/>
      <c r="F93" s="16">
        <v>148.5</v>
      </c>
      <c r="G93" s="10"/>
      <c r="H93" s="10"/>
      <c r="I93" s="10"/>
      <c r="J93" s="10"/>
      <c r="K93" s="10"/>
      <c r="L93" s="10"/>
      <c r="M93" s="10"/>
      <c r="N93" s="10"/>
      <c r="O93" s="10">
        <v>195</v>
      </c>
      <c r="P93" s="10"/>
      <c r="Q93" s="10">
        <v>747.8</v>
      </c>
      <c r="R93" s="10"/>
      <c r="S93" s="10"/>
      <c r="T93" s="10"/>
      <c r="U93" s="10"/>
      <c r="V93" s="10"/>
      <c r="W93" s="10"/>
      <c r="X93" s="10"/>
      <c r="Y93" s="10"/>
      <c r="Z93" s="17">
        <f t="shared" si="11"/>
        <v>1091.3</v>
      </c>
      <c r="AA93" s="34">
        <v>26420</v>
      </c>
      <c r="AB93" s="18">
        <f t="shared" si="12"/>
        <v>28832146</v>
      </c>
      <c r="AC93" s="19">
        <f t="shared" si="7"/>
        <v>7.2080365000000012E-4</v>
      </c>
      <c r="AD93" s="20"/>
      <c r="AF93" s="294"/>
    </row>
    <row r="94" spans="2:32" ht="24" x14ac:dyDescent="0.3">
      <c r="B94" s="49" t="s">
        <v>176</v>
      </c>
      <c r="C94" s="50" t="s">
        <v>177</v>
      </c>
      <c r="D94" s="51" t="s">
        <v>31</v>
      </c>
      <c r="E94" s="16"/>
      <c r="F94" s="16">
        <v>1109.5</v>
      </c>
      <c r="G94" s="10"/>
      <c r="H94" s="10"/>
      <c r="I94" s="10"/>
      <c r="J94" s="10"/>
      <c r="K94" s="10"/>
      <c r="L94" s="10"/>
      <c r="M94" s="10"/>
      <c r="N94" s="10"/>
      <c r="O94" s="10">
        <v>1467.62</v>
      </c>
      <c r="P94" s="10"/>
      <c r="Q94" s="10">
        <v>3489.5</v>
      </c>
      <c r="R94" s="10"/>
      <c r="S94" s="10"/>
      <c r="T94" s="10"/>
      <c r="U94" s="10"/>
      <c r="V94" s="10"/>
      <c r="W94" s="10"/>
      <c r="X94" s="10"/>
      <c r="Y94" s="10"/>
      <c r="Z94" s="17">
        <f t="shared" si="11"/>
        <v>6066.62</v>
      </c>
      <c r="AA94" s="34">
        <v>30602</v>
      </c>
      <c r="AB94" s="18">
        <f t="shared" si="12"/>
        <v>185650705.24000001</v>
      </c>
      <c r="AC94" s="19">
        <f t="shared" si="7"/>
        <v>4.6412676310000015E-3</v>
      </c>
      <c r="AD94" s="20"/>
      <c r="AF94" s="294"/>
    </row>
    <row r="95" spans="2:32" ht="50.4" customHeight="1" x14ac:dyDescent="0.3">
      <c r="B95" s="49" t="s">
        <v>178</v>
      </c>
      <c r="C95" s="52" t="s">
        <v>179</v>
      </c>
      <c r="D95" s="51" t="s">
        <v>31</v>
      </c>
      <c r="E95" s="16"/>
      <c r="F95" s="16">
        <v>400.16</v>
      </c>
      <c r="G95" s="10"/>
      <c r="H95" s="10"/>
      <c r="I95" s="10"/>
      <c r="J95" s="10"/>
      <c r="K95" s="10"/>
      <c r="L95" s="10"/>
      <c r="M95" s="10"/>
      <c r="N95" s="10"/>
      <c r="O95" s="10">
        <v>576.04999999999995</v>
      </c>
      <c r="P95" s="10"/>
      <c r="Q95" s="10">
        <v>1281.2</v>
      </c>
      <c r="R95" s="10"/>
      <c r="S95" s="10"/>
      <c r="T95" s="10"/>
      <c r="U95" s="10"/>
      <c r="V95" s="10"/>
      <c r="W95" s="10"/>
      <c r="X95" s="10"/>
      <c r="Y95" s="10"/>
      <c r="Z95" s="17">
        <f t="shared" si="11"/>
        <v>2257.41</v>
      </c>
      <c r="AA95" s="34">
        <v>152065.4</v>
      </c>
      <c r="AB95" s="18">
        <f t="shared" si="12"/>
        <v>343273954.61000001</v>
      </c>
      <c r="AC95" s="19">
        <f t="shared" si="7"/>
        <v>8.5818488652500014E-3</v>
      </c>
      <c r="AD95" s="53"/>
      <c r="AF95" s="294"/>
    </row>
    <row r="96" spans="2:32" ht="24" x14ac:dyDescent="0.3">
      <c r="B96" s="54" t="s">
        <v>180</v>
      </c>
      <c r="C96" s="50" t="s">
        <v>181</v>
      </c>
      <c r="D96" s="55" t="s">
        <v>31</v>
      </c>
      <c r="E96" s="16"/>
      <c r="F96" s="16">
        <v>360.64</v>
      </c>
      <c r="G96" s="10"/>
      <c r="H96" s="10"/>
      <c r="I96" s="10"/>
      <c r="J96" s="10"/>
      <c r="K96" s="10"/>
      <c r="L96" s="10"/>
      <c r="M96" s="10"/>
      <c r="N96" s="10"/>
      <c r="O96" s="10">
        <v>281.89</v>
      </c>
      <c r="P96" s="10"/>
      <c r="Q96" s="10">
        <v>664.63</v>
      </c>
      <c r="R96" s="10"/>
      <c r="S96" s="10"/>
      <c r="T96" s="10"/>
      <c r="U96" s="10"/>
      <c r="V96" s="10"/>
      <c r="W96" s="10"/>
      <c r="X96" s="10"/>
      <c r="Y96" s="10"/>
      <c r="Z96" s="17">
        <f t="shared" si="11"/>
        <v>1307.1600000000001</v>
      </c>
      <c r="AA96" s="34">
        <v>59491.42</v>
      </c>
      <c r="AB96" s="18">
        <f t="shared" si="12"/>
        <v>77764804.569999993</v>
      </c>
      <c r="AC96" s="19">
        <f t="shared" si="7"/>
        <v>1.9441201142500002E-3</v>
      </c>
      <c r="AD96" s="20"/>
      <c r="AF96" s="294"/>
    </row>
    <row r="97" spans="2:32" x14ac:dyDescent="0.3">
      <c r="B97" s="54" t="s">
        <v>182</v>
      </c>
      <c r="C97" s="50" t="s">
        <v>183</v>
      </c>
      <c r="D97" s="55" t="s">
        <v>31</v>
      </c>
      <c r="E97" s="16"/>
      <c r="F97" s="16"/>
      <c r="G97" s="10"/>
      <c r="H97" s="10"/>
      <c r="I97" s="10"/>
      <c r="J97" s="10"/>
      <c r="K97" s="10"/>
      <c r="L97" s="10"/>
      <c r="M97" s="10"/>
      <c r="N97" s="10"/>
      <c r="O97" s="10"/>
      <c r="P97" s="10"/>
      <c r="Q97" s="10"/>
      <c r="R97" s="10"/>
      <c r="S97" s="10"/>
      <c r="T97" s="10"/>
      <c r="U97" s="10"/>
      <c r="V97" s="10"/>
      <c r="W97" s="10"/>
      <c r="X97" s="10"/>
      <c r="Y97" s="10"/>
      <c r="Z97" s="17">
        <v>25</v>
      </c>
      <c r="AA97" s="34">
        <v>79477.759999999995</v>
      </c>
      <c r="AB97" s="18">
        <f t="shared" si="12"/>
        <v>1986944</v>
      </c>
      <c r="AC97" s="19">
        <f t="shared" si="7"/>
        <v>4.9673600000000012E-5</v>
      </c>
      <c r="AD97" s="20"/>
      <c r="AF97" s="294"/>
    </row>
    <row r="98" spans="2:32" x14ac:dyDescent="0.3">
      <c r="B98" s="6">
        <v>6</v>
      </c>
      <c r="C98" s="56" t="s">
        <v>184</v>
      </c>
      <c r="D98" s="57"/>
      <c r="E98" s="9"/>
      <c r="F98" s="16"/>
      <c r="G98" s="10"/>
      <c r="H98" s="10"/>
      <c r="I98" s="10"/>
      <c r="J98" s="10"/>
      <c r="K98" s="10"/>
      <c r="L98" s="10"/>
      <c r="M98" s="10"/>
      <c r="N98" s="10"/>
      <c r="O98" s="10"/>
      <c r="P98" s="10"/>
      <c r="Q98" s="10"/>
      <c r="R98" s="10"/>
      <c r="S98" s="10"/>
      <c r="T98" s="10"/>
      <c r="U98" s="10"/>
      <c r="V98" s="10"/>
      <c r="W98" s="10"/>
      <c r="X98" s="10"/>
      <c r="Y98" s="10"/>
      <c r="Z98" s="8"/>
      <c r="AA98" s="44"/>
      <c r="AB98" s="12"/>
      <c r="AC98" s="19">
        <f t="shared" si="7"/>
        <v>0</v>
      </c>
      <c r="AD98" s="20"/>
      <c r="AF98" s="294"/>
    </row>
    <row r="99" spans="2:32" x14ac:dyDescent="0.3">
      <c r="B99" s="58" t="s">
        <v>185</v>
      </c>
      <c r="C99" s="59" t="s">
        <v>186</v>
      </c>
      <c r="D99" s="60"/>
      <c r="E99" s="16"/>
      <c r="F99" s="51"/>
      <c r="G99" s="10"/>
      <c r="H99" s="10"/>
      <c r="I99" s="10"/>
      <c r="J99" s="10"/>
      <c r="K99" s="10"/>
      <c r="L99" s="10"/>
      <c r="M99" s="10"/>
      <c r="N99" s="10"/>
      <c r="O99" s="10"/>
      <c r="P99" s="10"/>
      <c r="Q99" s="10"/>
      <c r="R99" s="10"/>
      <c r="S99" s="10"/>
      <c r="T99" s="10"/>
      <c r="U99" s="10"/>
      <c r="V99" s="10"/>
      <c r="W99" s="10"/>
      <c r="X99" s="10"/>
      <c r="Y99" s="10"/>
      <c r="Z99" s="61"/>
      <c r="AA99" s="62"/>
      <c r="AB99" s="63"/>
      <c r="AC99" s="19">
        <f t="shared" si="7"/>
        <v>0</v>
      </c>
      <c r="AD99" s="20"/>
      <c r="AF99" s="294"/>
    </row>
    <row r="100" spans="2:32" ht="24" x14ac:dyDescent="0.3">
      <c r="B100" s="49" t="s">
        <v>187</v>
      </c>
      <c r="C100" s="50" t="s">
        <v>188</v>
      </c>
      <c r="D100" s="51" t="s">
        <v>72</v>
      </c>
      <c r="E100" s="16"/>
      <c r="F100" s="51"/>
      <c r="G100" s="10"/>
      <c r="H100" s="10"/>
      <c r="I100" s="10"/>
      <c r="J100" s="10"/>
      <c r="K100" s="10"/>
      <c r="L100" s="10"/>
      <c r="M100" s="64"/>
      <c r="N100" s="64"/>
      <c r="O100" s="64">
        <v>115.05</v>
      </c>
      <c r="P100" s="64"/>
      <c r="Q100" s="64">
        <v>73.290000000000006</v>
      </c>
      <c r="R100" s="64"/>
      <c r="S100" s="64"/>
      <c r="T100" s="64"/>
      <c r="U100" s="64"/>
      <c r="V100" s="64"/>
      <c r="W100" s="64"/>
      <c r="X100" s="64"/>
      <c r="Y100" s="64"/>
      <c r="Z100" s="17">
        <v>279.06</v>
      </c>
      <c r="AA100" s="65">
        <v>120701.86</v>
      </c>
      <c r="AB100" s="18">
        <f t="shared" ref="AB100:AB124" si="13">ROUND(AA100*Z100,2)</f>
        <v>33683061.049999997</v>
      </c>
      <c r="AC100" s="19">
        <f t="shared" si="7"/>
        <v>8.4207652625000004E-4</v>
      </c>
      <c r="AD100" s="20"/>
      <c r="AF100" s="294"/>
    </row>
    <row r="101" spans="2:32" ht="24" x14ac:dyDescent="0.3">
      <c r="B101" s="49" t="s">
        <v>189</v>
      </c>
      <c r="C101" s="50" t="s">
        <v>190</v>
      </c>
      <c r="D101" s="51" t="s">
        <v>72</v>
      </c>
      <c r="E101" s="16"/>
      <c r="F101" s="51"/>
      <c r="G101" s="10"/>
      <c r="H101" s="10"/>
      <c r="I101" s="10"/>
      <c r="J101" s="10"/>
      <c r="K101" s="10"/>
      <c r="L101" s="10"/>
      <c r="M101" s="64">
        <v>205.72</v>
      </c>
      <c r="N101" s="64"/>
      <c r="O101" s="64">
        <v>41.51</v>
      </c>
      <c r="P101" s="64"/>
      <c r="Q101" s="64">
        <v>122.85</v>
      </c>
      <c r="R101" s="64"/>
      <c r="S101" s="64"/>
      <c r="T101" s="64"/>
      <c r="U101" s="64"/>
      <c r="V101" s="64"/>
      <c r="W101" s="64"/>
      <c r="X101" s="64"/>
      <c r="Y101" s="64"/>
      <c r="Z101" s="17">
        <v>164.36</v>
      </c>
      <c r="AA101" s="65">
        <v>81387.649999999994</v>
      </c>
      <c r="AB101" s="18">
        <f t="shared" si="13"/>
        <v>13376874.15</v>
      </c>
      <c r="AC101" s="19">
        <f t="shared" si="7"/>
        <v>3.3442185375000006E-4</v>
      </c>
      <c r="AD101" s="20"/>
      <c r="AF101" s="294"/>
    </row>
    <row r="102" spans="2:32" ht="24" x14ac:dyDescent="0.3">
      <c r="B102" s="49" t="s">
        <v>191</v>
      </c>
      <c r="C102" s="50" t="s">
        <v>192</v>
      </c>
      <c r="D102" s="51" t="s">
        <v>72</v>
      </c>
      <c r="E102" s="16"/>
      <c r="F102" s="51"/>
      <c r="G102" s="10"/>
      <c r="H102" s="10"/>
      <c r="I102" s="10"/>
      <c r="J102" s="10"/>
      <c r="K102" s="10"/>
      <c r="L102" s="10"/>
      <c r="M102" s="10"/>
      <c r="N102" s="10"/>
      <c r="O102" s="10"/>
      <c r="P102" s="10"/>
      <c r="Q102" s="10">
        <v>59.21</v>
      </c>
      <c r="R102" s="10"/>
      <c r="S102" s="10"/>
      <c r="T102" s="10"/>
      <c r="U102" s="10"/>
      <c r="V102" s="10"/>
      <c r="W102" s="10"/>
      <c r="X102" s="10"/>
      <c r="Y102" s="10"/>
      <c r="Z102" s="17">
        <v>118.42</v>
      </c>
      <c r="AA102" s="65">
        <v>47486.14</v>
      </c>
      <c r="AB102" s="18">
        <f t="shared" si="13"/>
        <v>5623308.7000000002</v>
      </c>
      <c r="AC102" s="19">
        <f t="shared" si="7"/>
        <v>1.4058271750000002E-4</v>
      </c>
      <c r="AD102" s="20"/>
      <c r="AF102" s="294"/>
    </row>
    <row r="103" spans="2:32" ht="24" x14ac:dyDescent="0.3">
      <c r="B103" s="49" t="s">
        <v>193</v>
      </c>
      <c r="C103" s="50" t="s">
        <v>194</v>
      </c>
      <c r="D103" s="51" t="s">
        <v>72</v>
      </c>
      <c r="E103" s="16"/>
      <c r="F103" s="64">
        <v>13</v>
      </c>
      <c r="G103" s="10"/>
      <c r="H103" s="10"/>
      <c r="I103" s="10"/>
      <c r="J103" s="10"/>
      <c r="K103" s="10"/>
      <c r="L103" s="10"/>
      <c r="M103" s="10"/>
      <c r="N103" s="10"/>
      <c r="O103" s="10">
        <v>37.270000000000003</v>
      </c>
      <c r="P103" s="10"/>
      <c r="Q103" s="10">
        <v>131.38</v>
      </c>
      <c r="R103" s="10"/>
      <c r="S103" s="10"/>
      <c r="T103" s="10"/>
      <c r="U103" s="10"/>
      <c r="V103" s="10"/>
      <c r="W103" s="10"/>
      <c r="X103" s="10"/>
      <c r="Y103" s="10"/>
      <c r="Z103" s="17">
        <v>190.04</v>
      </c>
      <c r="AA103" s="65">
        <v>44498.86</v>
      </c>
      <c r="AB103" s="18">
        <f t="shared" si="13"/>
        <v>8456563.3499999996</v>
      </c>
      <c r="AC103" s="19">
        <f t="shared" si="7"/>
        <v>2.1141408375000004E-4</v>
      </c>
      <c r="AD103" s="20"/>
      <c r="AF103" s="294"/>
    </row>
    <row r="104" spans="2:32" ht="24" x14ac:dyDescent="0.3">
      <c r="B104" s="49" t="s">
        <v>195</v>
      </c>
      <c r="C104" s="50" t="s">
        <v>196</v>
      </c>
      <c r="D104" s="51" t="s">
        <v>72</v>
      </c>
      <c r="E104" s="16"/>
      <c r="F104" s="64">
        <v>11.25</v>
      </c>
      <c r="G104" s="10"/>
      <c r="H104" s="10"/>
      <c r="I104" s="10"/>
      <c r="J104" s="10"/>
      <c r="K104" s="10"/>
      <c r="L104" s="10"/>
      <c r="M104" s="10"/>
      <c r="N104" s="10"/>
      <c r="O104" s="10">
        <v>19</v>
      </c>
      <c r="P104" s="10"/>
      <c r="Q104" s="10">
        <v>86.5</v>
      </c>
      <c r="R104" s="10"/>
      <c r="S104" s="10"/>
      <c r="T104" s="10"/>
      <c r="U104" s="10"/>
      <c r="V104" s="10"/>
      <c r="W104" s="10"/>
      <c r="X104" s="10"/>
      <c r="Y104" s="10"/>
      <c r="Z104" s="17">
        <v>166.29</v>
      </c>
      <c r="AA104" s="65">
        <v>34229.58</v>
      </c>
      <c r="AB104" s="18">
        <f t="shared" si="13"/>
        <v>5692036.8600000003</v>
      </c>
      <c r="AC104" s="19">
        <f t="shared" si="7"/>
        <v>1.4230092150000005E-4</v>
      </c>
      <c r="AD104" s="20"/>
      <c r="AF104" s="294"/>
    </row>
    <row r="105" spans="2:32" ht="24" x14ac:dyDescent="0.3">
      <c r="B105" s="49" t="s">
        <v>197</v>
      </c>
      <c r="C105" s="50" t="s">
        <v>198</v>
      </c>
      <c r="D105" s="51" t="s">
        <v>72</v>
      </c>
      <c r="E105" s="16"/>
      <c r="F105" s="51"/>
      <c r="G105" s="10"/>
      <c r="H105" s="10"/>
      <c r="I105" s="10"/>
      <c r="J105" s="10"/>
      <c r="K105" s="10"/>
      <c r="L105" s="10"/>
      <c r="M105" s="10"/>
      <c r="N105" s="10"/>
      <c r="O105" s="10"/>
      <c r="P105" s="10"/>
      <c r="Q105" s="10">
        <v>30.72</v>
      </c>
      <c r="R105" s="10"/>
      <c r="S105" s="10"/>
      <c r="T105" s="10"/>
      <c r="U105" s="10"/>
      <c r="V105" s="10"/>
      <c r="W105" s="10"/>
      <c r="X105" s="10"/>
      <c r="Y105" s="10"/>
      <c r="Z105" s="17">
        <v>92.16</v>
      </c>
      <c r="AA105" s="65">
        <v>25251.3</v>
      </c>
      <c r="AB105" s="18">
        <f t="shared" si="13"/>
        <v>2327159.81</v>
      </c>
      <c r="AC105" s="19">
        <f t="shared" si="7"/>
        <v>5.8178995250000012E-5</v>
      </c>
      <c r="AD105" s="20"/>
      <c r="AF105" s="294"/>
    </row>
    <row r="106" spans="2:32" ht="24" x14ac:dyDescent="0.3">
      <c r="B106" s="49" t="s">
        <v>199</v>
      </c>
      <c r="C106" s="50" t="s">
        <v>200</v>
      </c>
      <c r="D106" s="51" t="s">
        <v>72</v>
      </c>
      <c r="E106" s="16"/>
      <c r="F106" s="64">
        <v>9.7100000000000009</v>
      </c>
      <c r="G106" s="10"/>
      <c r="H106" s="10"/>
      <c r="I106" s="10"/>
      <c r="J106" s="10"/>
      <c r="K106" s="10"/>
      <c r="L106" s="10"/>
      <c r="M106" s="10"/>
      <c r="N106" s="10"/>
      <c r="O106" s="10">
        <v>64.290000000000006</v>
      </c>
      <c r="P106" s="10"/>
      <c r="Q106" s="10">
        <v>346.58</v>
      </c>
      <c r="R106" s="10"/>
      <c r="S106" s="10"/>
      <c r="T106" s="10"/>
      <c r="U106" s="10"/>
      <c r="V106" s="10"/>
      <c r="W106" s="10"/>
      <c r="X106" s="10"/>
      <c r="Y106" s="10"/>
      <c r="Z106" s="17">
        <v>785.74</v>
      </c>
      <c r="AA106" s="65">
        <v>22339.81</v>
      </c>
      <c r="AB106" s="18">
        <f t="shared" si="13"/>
        <v>17553282.309999999</v>
      </c>
      <c r="AC106" s="19">
        <f t="shared" si="7"/>
        <v>4.3883205775000004E-4</v>
      </c>
      <c r="AD106" s="20"/>
      <c r="AF106" s="294"/>
    </row>
    <row r="107" spans="2:32" ht="24" x14ac:dyDescent="0.3">
      <c r="B107" s="49" t="s">
        <v>201</v>
      </c>
      <c r="C107" s="50" t="s">
        <v>202</v>
      </c>
      <c r="D107" s="51" t="s">
        <v>72</v>
      </c>
      <c r="E107" s="16"/>
      <c r="F107" s="64">
        <v>9.92</v>
      </c>
      <c r="G107" s="64"/>
      <c r="H107" s="10"/>
      <c r="I107" s="10"/>
      <c r="J107" s="10"/>
      <c r="K107" s="10"/>
      <c r="L107" s="10"/>
      <c r="M107" s="10"/>
      <c r="N107" s="10"/>
      <c r="O107" s="10">
        <v>8.68</v>
      </c>
      <c r="P107" s="10"/>
      <c r="Q107" s="10">
        <v>17.899999999999999</v>
      </c>
      <c r="R107" s="10"/>
      <c r="S107" s="10"/>
      <c r="T107" s="10"/>
      <c r="U107" s="10"/>
      <c r="V107" s="10"/>
      <c r="W107" s="10"/>
      <c r="X107" s="10"/>
      <c r="Y107" s="10"/>
      <c r="Z107" s="17">
        <v>233.27</v>
      </c>
      <c r="AA107" s="65">
        <v>19653.32</v>
      </c>
      <c r="AB107" s="18">
        <f t="shared" si="13"/>
        <v>4584529.96</v>
      </c>
      <c r="AC107" s="19">
        <f t="shared" si="7"/>
        <v>1.1461324900000002E-4</v>
      </c>
      <c r="AD107" s="20"/>
      <c r="AF107" s="294"/>
    </row>
    <row r="108" spans="2:32" x14ac:dyDescent="0.3">
      <c r="B108" s="49" t="s">
        <v>203</v>
      </c>
      <c r="C108" s="50" t="s">
        <v>204</v>
      </c>
      <c r="D108" s="51" t="s">
        <v>7</v>
      </c>
      <c r="E108" s="16"/>
      <c r="F108" s="64">
        <v>2</v>
      </c>
      <c r="G108" s="10"/>
      <c r="H108" s="10"/>
      <c r="I108" s="10"/>
      <c r="J108" s="10"/>
      <c r="K108" s="10"/>
      <c r="L108" s="10"/>
      <c r="M108" s="10"/>
      <c r="N108" s="10"/>
      <c r="O108" s="10"/>
      <c r="P108" s="10"/>
      <c r="Q108" s="10">
        <v>8</v>
      </c>
      <c r="R108" s="10"/>
      <c r="S108" s="10"/>
      <c r="T108" s="10"/>
      <c r="U108" s="10"/>
      <c r="V108" s="10"/>
      <c r="W108" s="10"/>
      <c r="X108" s="10"/>
      <c r="Y108" s="10"/>
      <c r="Z108" s="17">
        <v>38</v>
      </c>
      <c r="AA108" s="65">
        <v>54488.85</v>
      </c>
      <c r="AB108" s="18">
        <f t="shared" si="13"/>
        <v>2070576.3</v>
      </c>
      <c r="AC108" s="19">
        <f t="shared" si="7"/>
        <v>5.1764407500000013E-5</v>
      </c>
      <c r="AD108" s="20"/>
      <c r="AF108" s="294"/>
    </row>
    <row r="109" spans="2:32" ht="24" x14ac:dyDescent="0.3">
      <c r="B109" s="49" t="s">
        <v>205</v>
      </c>
      <c r="C109" s="50" t="s">
        <v>206</v>
      </c>
      <c r="D109" s="51" t="s">
        <v>7</v>
      </c>
      <c r="E109" s="16"/>
      <c r="F109" s="51"/>
      <c r="G109" s="10"/>
      <c r="H109" s="10"/>
      <c r="I109" s="10"/>
      <c r="J109" s="10"/>
      <c r="K109" s="10"/>
      <c r="L109" s="10"/>
      <c r="M109" s="10"/>
      <c r="N109" s="10"/>
      <c r="O109" s="10">
        <v>52</v>
      </c>
      <c r="P109" s="10"/>
      <c r="Q109" s="10">
        <v>40</v>
      </c>
      <c r="R109" s="10"/>
      <c r="S109" s="10"/>
      <c r="T109" s="10"/>
      <c r="U109" s="10"/>
      <c r="V109" s="10"/>
      <c r="W109" s="10"/>
      <c r="X109" s="10"/>
      <c r="Y109" s="10"/>
      <c r="Z109" s="17">
        <v>252</v>
      </c>
      <c r="AA109" s="65">
        <v>55311.35</v>
      </c>
      <c r="AB109" s="18">
        <f t="shared" si="13"/>
        <v>13938460.199999999</v>
      </c>
      <c r="AC109" s="19">
        <f t="shared" si="7"/>
        <v>3.4846150500000004E-4</v>
      </c>
      <c r="AD109" s="20"/>
      <c r="AF109" s="294"/>
    </row>
    <row r="110" spans="2:32" ht="24" x14ac:dyDescent="0.3">
      <c r="B110" s="49" t="s">
        <v>207</v>
      </c>
      <c r="C110" s="50" t="s">
        <v>208</v>
      </c>
      <c r="D110" s="51" t="s">
        <v>7</v>
      </c>
      <c r="E110" s="16"/>
      <c r="F110" s="64">
        <v>3</v>
      </c>
      <c r="G110" s="64"/>
      <c r="H110" s="10"/>
      <c r="I110" s="10"/>
      <c r="J110" s="10"/>
      <c r="K110" s="10"/>
      <c r="L110" s="10"/>
      <c r="M110" s="10"/>
      <c r="N110" s="10"/>
      <c r="O110" s="10">
        <v>6</v>
      </c>
      <c r="P110" s="10"/>
      <c r="Q110" s="10">
        <v>13</v>
      </c>
      <c r="R110" s="10"/>
      <c r="S110" s="10"/>
      <c r="T110" s="10"/>
      <c r="U110" s="10"/>
      <c r="V110" s="10"/>
      <c r="W110" s="10"/>
      <c r="X110" s="10"/>
      <c r="Y110" s="10"/>
      <c r="Z110" s="17">
        <v>77</v>
      </c>
      <c r="AA110" s="65">
        <v>51011.360000000001</v>
      </c>
      <c r="AB110" s="18">
        <f t="shared" si="13"/>
        <v>3927874.72</v>
      </c>
      <c r="AC110" s="19">
        <f t="shared" si="7"/>
        <v>9.8196868000000021E-5</v>
      </c>
      <c r="AD110" s="20"/>
      <c r="AF110" s="294"/>
    </row>
    <row r="111" spans="2:32" ht="24" x14ac:dyDescent="0.3">
      <c r="B111" s="49" t="s">
        <v>209</v>
      </c>
      <c r="C111" s="50" t="s">
        <v>210</v>
      </c>
      <c r="D111" s="51" t="s">
        <v>7</v>
      </c>
      <c r="E111" s="16"/>
      <c r="F111" s="64">
        <v>2</v>
      </c>
      <c r="G111" s="64"/>
      <c r="H111" s="10"/>
      <c r="I111" s="10"/>
      <c r="J111" s="10"/>
      <c r="K111" s="10"/>
      <c r="L111" s="10"/>
      <c r="M111" s="10"/>
      <c r="N111" s="10"/>
      <c r="O111" s="10"/>
      <c r="P111" s="10"/>
      <c r="Q111" s="10">
        <v>8</v>
      </c>
      <c r="R111" s="10"/>
      <c r="S111" s="10"/>
      <c r="T111" s="10"/>
      <c r="U111" s="10"/>
      <c r="V111" s="10"/>
      <c r="W111" s="10"/>
      <c r="X111" s="10"/>
      <c r="Y111" s="10"/>
      <c r="Z111" s="17">
        <v>50</v>
      </c>
      <c r="AA111" s="65">
        <v>46811.35</v>
      </c>
      <c r="AB111" s="18">
        <f t="shared" si="13"/>
        <v>2340567.5</v>
      </c>
      <c r="AC111" s="19">
        <f t="shared" si="7"/>
        <v>5.8514187500000012E-5</v>
      </c>
      <c r="AD111" s="20"/>
      <c r="AF111" s="294"/>
    </row>
    <row r="112" spans="2:32" ht="24" x14ac:dyDescent="0.3">
      <c r="B112" s="49" t="s">
        <v>211</v>
      </c>
      <c r="C112" s="50" t="s">
        <v>212</v>
      </c>
      <c r="D112" s="51" t="s">
        <v>7</v>
      </c>
      <c r="E112" s="16"/>
      <c r="F112" s="64">
        <v>2</v>
      </c>
      <c r="G112" s="10"/>
      <c r="H112" s="10"/>
      <c r="I112" s="10"/>
      <c r="J112" s="10"/>
      <c r="K112" s="10"/>
      <c r="L112" s="10"/>
      <c r="M112" s="10"/>
      <c r="N112" s="10"/>
      <c r="O112" s="10">
        <v>22</v>
      </c>
      <c r="P112" s="10"/>
      <c r="Q112" s="10">
        <v>80</v>
      </c>
      <c r="R112" s="10"/>
      <c r="S112" s="10"/>
      <c r="T112" s="10"/>
      <c r="U112" s="10"/>
      <c r="V112" s="10"/>
      <c r="W112" s="10"/>
      <c r="X112" s="10"/>
      <c r="Y112" s="10"/>
      <c r="Z112" s="17">
        <v>107</v>
      </c>
      <c r="AA112" s="65">
        <v>77516.34</v>
      </c>
      <c r="AB112" s="18">
        <f t="shared" si="13"/>
        <v>8294248.3799999999</v>
      </c>
      <c r="AC112" s="19">
        <f t="shared" si="7"/>
        <v>2.0735620950000004E-4</v>
      </c>
      <c r="AD112" s="20"/>
      <c r="AF112" s="294"/>
    </row>
    <row r="113" spans="2:36" ht="24" x14ac:dyDescent="0.3">
      <c r="B113" s="49" t="s">
        <v>213</v>
      </c>
      <c r="C113" s="50" t="s">
        <v>214</v>
      </c>
      <c r="D113" s="51" t="s">
        <v>7</v>
      </c>
      <c r="E113" s="16"/>
      <c r="F113" s="51"/>
      <c r="G113" s="10"/>
      <c r="H113" s="10"/>
      <c r="I113" s="10"/>
      <c r="J113" s="10"/>
      <c r="K113" s="10"/>
      <c r="L113" s="10"/>
      <c r="M113" s="10"/>
      <c r="N113" s="10"/>
      <c r="O113" s="10">
        <v>11</v>
      </c>
      <c r="P113" s="10"/>
      <c r="Q113" s="10"/>
      <c r="R113" s="10"/>
      <c r="S113" s="10"/>
      <c r="T113" s="10"/>
      <c r="U113" s="10"/>
      <c r="V113" s="10"/>
      <c r="W113" s="10"/>
      <c r="X113" s="10"/>
      <c r="Y113" s="10"/>
      <c r="Z113" s="17">
        <v>51</v>
      </c>
      <c r="AA113" s="65">
        <v>296185.65999999997</v>
      </c>
      <c r="AB113" s="18">
        <f t="shared" si="13"/>
        <v>15105468.66</v>
      </c>
      <c r="AC113" s="19">
        <f t="shared" si="7"/>
        <v>3.7763671650000005E-4</v>
      </c>
      <c r="AD113" s="20"/>
      <c r="AF113" s="294"/>
    </row>
    <row r="114" spans="2:36" ht="24" x14ac:dyDescent="0.3">
      <c r="B114" s="49" t="s">
        <v>215</v>
      </c>
      <c r="C114" s="50" t="s">
        <v>216</v>
      </c>
      <c r="D114" s="51" t="s">
        <v>7</v>
      </c>
      <c r="E114" s="16"/>
      <c r="F114" s="64">
        <v>2</v>
      </c>
      <c r="G114" s="10"/>
      <c r="H114" s="10"/>
      <c r="I114" s="10"/>
      <c r="J114" s="10"/>
      <c r="K114" s="10"/>
      <c r="L114" s="10"/>
      <c r="M114" s="10"/>
      <c r="N114" s="10"/>
      <c r="O114" s="10"/>
      <c r="P114" s="10"/>
      <c r="Q114" s="10">
        <v>1</v>
      </c>
      <c r="R114" s="10"/>
      <c r="S114" s="10"/>
      <c r="T114" s="10"/>
      <c r="U114" s="10"/>
      <c r="V114" s="10"/>
      <c r="W114" s="10"/>
      <c r="X114" s="10"/>
      <c r="Y114" s="10"/>
      <c r="Z114" s="17">
        <v>5</v>
      </c>
      <c r="AA114" s="65">
        <v>236685.66</v>
      </c>
      <c r="AB114" s="18">
        <f t="shared" si="13"/>
        <v>1183428.3</v>
      </c>
      <c r="AC114" s="19">
        <f t="shared" si="7"/>
        <v>2.9585707500000008E-5</v>
      </c>
      <c r="AD114" s="20"/>
      <c r="AF114" s="294"/>
    </row>
    <row r="115" spans="2:36" ht="24" x14ac:dyDescent="0.3">
      <c r="B115" s="49" t="s">
        <v>217</v>
      </c>
      <c r="C115" s="50" t="s">
        <v>218</v>
      </c>
      <c r="D115" s="51" t="s">
        <v>7</v>
      </c>
      <c r="E115" s="16"/>
      <c r="F115" s="64"/>
      <c r="G115" s="10"/>
      <c r="H115" s="10"/>
      <c r="I115" s="10"/>
      <c r="J115" s="10"/>
      <c r="K115" s="10"/>
      <c r="L115" s="10"/>
      <c r="M115" s="10"/>
      <c r="N115" s="10"/>
      <c r="O115" s="10"/>
      <c r="P115" s="10"/>
      <c r="Q115" s="10"/>
      <c r="R115" s="10"/>
      <c r="S115" s="10"/>
      <c r="T115" s="10"/>
      <c r="U115" s="10"/>
      <c r="V115" s="10"/>
      <c r="W115" s="10"/>
      <c r="X115" s="10"/>
      <c r="Y115" s="10"/>
      <c r="Z115" s="17">
        <v>1</v>
      </c>
      <c r="AA115" s="65">
        <v>188685.66</v>
      </c>
      <c r="AB115" s="18">
        <f t="shared" si="13"/>
        <v>188685.66</v>
      </c>
      <c r="AC115" s="19">
        <f t="shared" si="7"/>
        <v>4.7171415000000012E-6</v>
      </c>
      <c r="AD115" s="20"/>
      <c r="AF115" s="294"/>
    </row>
    <row r="116" spans="2:36" ht="24" x14ac:dyDescent="0.3">
      <c r="B116" s="49" t="s">
        <v>219</v>
      </c>
      <c r="C116" s="50" t="s">
        <v>220</v>
      </c>
      <c r="D116" s="51" t="s">
        <v>7</v>
      </c>
      <c r="E116" s="16"/>
      <c r="F116" s="64">
        <v>2</v>
      </c>
      <c r="G116" s="10"/>
      <c r="H116" s="10"/>
      <c r="I116" s="10"/>
      <c r="J116" s="10"/>
      <c r="K116" s="10"/>
      <c r="L116" s="10"/>
      <c r="M116" s="10"/>
      <c r="N116" s="10"/>
      <c r="O116" s="10">
        <v>1</v>
      </c>
      <c r="P116" s="10"/>
      <c r="Q116" s="10">
        <v>9</v>
      </c>
      <c r="R116" s="10"/>
      <c r="S116" s="10"/>
      <c r="T116" s="10"/>
      <c r="U116" s="10"/>
      <c r="V116" s="10"/>
      <c r="W116" s="10"/>
      <c r="X116" s="10"/>
      <c r="Y116" s="10"/>
      <c r="Z116" s="17">
        <v>14</v>
      </c>
      <c r="AA116" s="65">
        <v>139568.51999999999</v>
      </c>
      <c r="AB116" s="18">
        <f t="shared" si="13"/>
        <v>1953959.28</v>
      </c>
      <c r="AC116" s="19">
        <f t="shared" si="7"/>
        <v>4.884898200000001E-5</v>
      </c>
      <c r="AD116" s="20"/>
      <c r="AF116" s="294"/>
    </row>
    <row r="117" spans="2:36" ht="24" x14ac:dyDescent="0.3">
      <c r="B117" s="49" t="s">
        <v>221</v>
      </c>
      <c r="C117" s="50" t="s">
        <v>222</v>
      </c>
      <c r="D117" s="51" t="s">
        <v>7</v>
      </c>
      <c r="E117" s="16"/>
      <c r="F117" s="64">
        <v>2</v>
      </c>
      <c r="G117" s="64"/>
      <c r="H117" s="10"/>
      <c r="I117" s="10"/>
      <c r="J117" s="10"/>
      <c r="K117" s="10"/>
      <c r="L117" s="10"/>
      <c r="M117" s="10"/>
      <c r="N117" s="10"/>
      <c r="O117" s="10">
        <v>3</v>
      </c>
      <c r="P117" s="10"/>
      <c r="Q117" s="10">
        <v>1</v>
      </c>
      <c r="R117" s="10"/>
      <c r="S117" s="10"/>
      <c r="T117" s="10"/>
      <c r="U117" s="10"/>
      <c r="V117" s="10"/>
      <c r="W117" s="10"/>
      <c r="X117" s="10"/>
      <c r="Y117" s="10"/>
      <c r="Z117" s="17">
        <v>44</v>
      </c>
      <c r="AA117" s="65">
        <v>119714.59</v>
      </c>
      <c r="AB117" s="18">
        <f t="shared" si="13"/>
        <v>5267441.96</v>
      </c>
      <c r="AC117" s="19">
        <f t="shared" si="7"/>
        <v>1.3168604900000002E-4</v>
      </c>
      <c r="AD117" s="20"/>
      <c r="AF117" s="294"/>
    </row>
    <row r="118" spans="2:36" x14ac:dyDescent="0.3">
      <c r="B118" s="49" t="s">
        <v>223</v>
      </c>
      <c r="C118" s="50" t="s">
        <v>224</v>
      </c>
      <c r="D118" s="51" t="s">
        <v>7</v>
      </c>
      <c r="E118" s="16"/>
      <c r="F118" s="64">
        <v>1</v>
      </c>
      <c r="G118" s="10"/>
      <c r="H118" s="10"/>
      <c r="I118" s="10"/>
      <c r="J118" s="10"/>
      <c r="K118" s="10"/>
      <c r="L118" s="10"/>
      <c r="M118" s="10"/>
      <c r="N118" s="10"/>
      <c r="O118" s="10">
        <v>3</v>
      </c>
      <c r="P118" s="10"/>
      <c r="Q118" s="10">
        <v>10</v>
      </c>
      <c r="R118" s="10"/>
      <c r="S118" s="10"/>
      <c r="T118" s="10"/>
      <c r="U118" s="10"/>
      <c r="V118" s="10"/>
      <c r="W118" s="10"/>
      <c r="X118" s="10"/>
      <c r="Y118" s="10"/>
      <c r="Z118" s="17">
        <v>4</v>
      </c>
      <c r="AA118" s="65">
        <v>168971.31</v>
      </c>
      <c r="AB118" s="18">
        <f t="shared" si="13"/>
        <v>675885.24</v>
      </c>
      <c r="AC118" s="19">
        <f t="shared" si="7"/>
        <v>1.6897131000000003E-5</v>
      </c>
      <c r="AD118" s="20"/>
      <c r="AF118" s="294"/>
    </row>
    <row r="119" spans="2:36" ht="24" x14ac:dyDescent="0.3">
      <c r="B119" s="49" t="s">
        <v>225</v>
      </c>
      <c r="C119" s="50" t="s">
        <v>226</v>
      </c>
      <c r="D119" s="51" t="s">
        <v>72</v>
      </c>
      <c r="E119" s="16"/>
      <c r="F119" s="64"/>
      <c r="G119" s="10"/>
      <c r="H119" s="10"/>
      <c r="I119" s="10"/>
      <c r="J119" s="10"/>
      <c r="K119" s="10"/>
      <c r="L119" s="10"/>
      <c r="M119" s="10"/>
      <c r="N119" s="10"/>
      <c r="O119" s="10"/>
      <c r="P119" s="10"/>
      <c r="Q119" s="10"/>
      <c r="R119" s="10"/>
      <c r="S119" s="10"/>
      <c r="T119" s="10"/>
      <c r="U119" s="10"/>
      <c r="V119" s="10"/>
      <c r="W119" s="10"/>
      <c r="X119" s="10"/>
      <c r="Y119" s="10"/>
      <c r="Z119" s="17">
        <v>187</v>
      </c>
      <c r="AA119" s="65">
        <v>144842.22</v>
      </c>
      <c r="AB119" s="18">
        <f t="shared" si="13"/>
        <v>27085495.140000001</v>
      </c>
      <c r="AC119" s="19">
        <f t="shared" si="7"/>
        <v>6.7713737850000019E-4</v>
      </c>
      <c r="AD119" s="20"/>
      <c r="AF119" s="294"/>
    </row>
    <row r="120" spans="2:36" x14ac:dyDescent="0.3">
      <c r="B120" s="49" t="s">
        <v>227</v>
      </c>
      <c r="C120" s="50" t="s">
        <v>228</v>
      </c>
      <c r="D120" s="51" t="s">
        <v>7</v>
      </c>
      <c r="E120" s="16"/>
      <c r="F120" s="64"/>
      <c r="G120" s="10"/>
      <c r="H120" s="10"/>
      <c r="I120" s="10"/>
      <c r="J120" s="10"/>
      <c r="K120" s="10"/>
      <c r="L120" s="10"/>
      <c r="M120" s="10"/>
      <c r="N120" s="10"/>
      <c r="O120" s="10"/>
      <c r="P120" s="10"/>
      <c r="Q120" s="10"/>
      <c r="R120" s="10"/>
      <c r="S120" s="10"/>
      <c r="T120" s="10"/>
      <c r="U120" s="10"/>
      <c r="V120" s="10"/>
      <c r="W120" s="10"/>
      <c r="X120" s="10"/>
      <c r="Y120" s="10"/>
      <c r="Z120" s="17">
        <v>11</v>
      </c>
      <c r="AA120" s="65">
        <v>246231.77</v>
      </c>
      <c r="AB120" s="18">
        <f t="shared" si="13"/>
        <v>2708549.47</v>
      </c>
      <c r="AC120" s="19">
        <f t="shared" si="7"/>
        <v>6.7713736750000018E-5</v>
      </c>
      <c r="AD120" s="20"/>
      <c r="AF120" s="294"/>
    </row>
    <row r="121" spans="2:36" x14ac:dyDescent="0.3">
      <c r="B121" s="49" t="s">
        <v>229</v>
      </c>
      <c r="C121" s="50" t="s">
        <v>230</v>
      </c>
      <c r="D121" s="51" t="s">
        <v>7</v>
      </c>
      <c r="E121" s="16"/>
      <c r="F121" s="64"/>
      <c r="G121" s="10"/>
      <c r="H121" s="10"/>
      <c r="I121" s="10"/>
      <c r="J121" s="10"/>
      <c r="K121" s="10"/>
      <c r="L121" s="10"/>
      <c r="M121" s="10"/>
      <c r="N121" s="10"/>
      <c r="O121" s="10"/>
      <c r="P121" s="10"/>
      <c r="Q121" s="10"/>
      <c r="R121" s="10"/>
      <c r="S121" s="10"/>
      <c r="T121" s="10"/>
      <c r="U121" s="10"/>
      <c r="V121" s="10"/>
      <c r="W121" s="10"/>
      <c r="X121" s="10"/>
      <c r="Y121" s="10"/>
      <c r="Z121" s="17">
        <v>10</v>
      </c>
      <c r="AA121" s="65">
        <v>123115.89</v>
      </c>
      <c r="AB121" s="18">
        <f t="shared" si="13"/>
        <v>1231158.8999999999</v>
      </c>
      <c r="AC121" s="19">
        <f t="shared" si="7"/>
        <v>3.0778972500000006E-5</v>
      </c>
      <c r="AD121" s="20"/>
      <c r="AF121" s="294"/>
    </row>
    <row r="122" spans="2:36" ht="36" x14ac:dyDescent="0.3">
      <c r="B122" s="49" t="s">
        <v>231</v>
      </c>
      <c r="C122" s="50" t="s">
        <v>232</v>
      </c>
      <c r="D122" s="51" t="s">
        <v>7</v>
      </c>
      <c r="E122" s="16"/>
      <c r="F122" s="64"/>
      <c r="G122" s="10"/>
      <c r="H122" s="10"/>
      <c r="I122" s="10"/>
      <c r="J122" s="10"/>
      <c r="K122" s="10"/>
      <c r="L122" s="10"/>
      <c r="M122" s="10"/>
      <c r="N122" s="10"/>
      <c r="O122" s="10"/>
      <c r="P122" s="10"/>
      <c r="Q122" s="10"/>
      <c r="R122" s="10"/>
      <c r="S122" s="10"/>
      <c r="T122" s="10"/>
      <c r="U122" s="10"/>
      <c r="V122" s="10"/>
      <c r="W122" s="10"/>
      <c r="X122" s="10"/>
      <c r="Y122" s="10"/>
      <c r="Z122" s="17">
        <v>1</v>
      </c>
      <c r="AA122" s="65">
        <v>692083.33</v>
      </c>
      <c r="AB122" s="18">
        <f t="shared" si="13"/>
        <v>692083.33</v>
      </c>
      <c r="AC122" s="19">
        <f t="shared" ref="AC122:AC185" si="14">AB122/$AB$839</f>
        <v>1.7302083250000001E-5</v>
      </c>
      <c r="AD122" s="20"/>
      <c r="AF122" s="294"/>
    </row>
    <row r="123" spans="2:36" ht="36" x14ac:dyDescent="0.3">
      <c r="B123" s="49" t="s">
        <v>233</v>
      </c>
      <c r="C123" s="50" t="s">
        <v>234</v>
      </c>
      <c r="D123" s="51" t="s">
        <v>7</v>
      </c>
      <c r="E123" s="16"/>
      <c r="F123" s="64"/>
      <c r="G123" s="10"/>
      <c r="H123" s="10"/>
      <c r="I123" s="10"/>
      <c r="J123" s="10"/>
      <c r="K123" s="10"/>
      <c r="L123" s="10"/>
      <c r="M123" s="10"/>
      <c r="N123" s="10"/>
      <c r="O123" s="10"/>
      <c r="P123" s="10"/>
      <c r="Q123" s="10"/>
      <c r="R123" s="10"/>
      <c r="S123" s="10"/>
      <c r="T123" s="10"/>
      <c r="U123" s="10"/>
      <c r="V123" s="10"/>
      <c r="W123" s="10"/>
      <c r="X123" s="10"/>
      <c r="Y123" s="10"/>
      <c r="Z123" s="17">
        <v>2</v>
      </c>
      <c r="AA123" s="65">
        <v>942125</v>
      </c>
      <c r="AB123" s="18">
        <f t="shared" si="13"/>
        <v>1884250</v>
      </c>
      <c r="AC123" s="19">
        <f t="shared" si="14"/>
        <v>4.710625000000001E-5</v>
      </c>
      <c r="AD123" s="20"/>
      <c r="AF123" s="294"/>
    </row>
    <row r="124" spans="2:36" ht="36" x14ac:dyDescent="0.3">
      <c r="B124" s="49" t="s">
        <v>235</v>
      </c>
      <c r="C124" s="50" t="s">
        <v>236</v>
      </c>
      <c r="D124" s="51" t="s">
        <v>7</v>
      </c>
      <c r="E124" s="16"/>
      <c r="F124" s="64"/>
      <c r="G124" s="10"/>
      <c r="H124" s="10"/>
      <c r="I124" s="10"/>
      <c r="J124" s="10"/>
      <c r="K124" s="10"/>
      <c r="L124" s="10"/>
      <c r="M124" s="10"/>
      <c r="N124" s="10"/>
      <c r="O124" s="10"/>
      <c r="P124" s="10"/>
      <c r="Q124" s="10"/>
      <c r="R124" s="10"/>
      <c r="S124" s="10"/>
      <c r="T124" s="10"/>
      <c r="U124" s="10"/>
      <c r="V124" s="10"/>
      <c r="W124" s="10"/>
      <c r="X124" s="10"/>
      <c r="Y124" s="10"/>
      <c r="Z124" s="17">
        <v>1</v>
      </c>
      <c r="AA124" s="65">
        <v>1135583.33</v>
      </c>
      <c r="AB124" s="18">
        <f t="shared" si="13"/>
        <v>1135583.33</v>
      </c>
      <c r="AC124" s="19">
        <f t="shared" si="14"/>
        <v>2.8389583250000006E-5</v>
      </c>
      <c r="AD124" s="20"/>
      <c r="AF124" s="294"/>
      <c r="AJ124" s="66"/>
    </row>
    <row r="125" spans="2:36" x14ac:dyDescent="0.3">
      <c r="B125" s="58" t="s">
        <v>237</v>
      </c>
      <c r="C125" s="59" t="s">
        <v>238</v>
      </c>
      <c r="D125" s="60"/>
      <c r="E125" s="16"/>
      <c r="F125" s="51"/>
      <c r="G125" s="10"/>
      <c r="H125" s="10"/>
      <c r="I125" s="10"/>
      <c r="J125" s="10"/>
      <c r="K125" s="10"/>
      <c r="L125" s="10"/>
      <c r="M125" s="10"/>
      <c r="N125" s="10"/>
      <c r="O125" s="10"/>
      <c r="P125" s="10"/>
      <c r="Q125" s="10"/>
      <c r="R125" s="10"/>
      <c r="S125" s="10"/>
      <c r="T125" s="10"/>
      <c r="U125" s="10"/>
      <c r="V125" s="10"/>
      <c r="W125" s="10"/>
      <c r="X125" s="10"/>
      <c r="Y125" s="10"/>
      <c r="Z125" s="61"/>
      <c r="AA125" s="62"/>
      <c r="AB125" s="63"/>
      <c r="AC125" s="19">
        <f t="shared" si="14"/>
        <v>0</v>
      </c>
      <c r="AD125" s="20"/>
      <c r="AF125" s="294"/>
    </row>
    <row r="126" spans="2:36" ht="24" x14ac:dyDescent="0.3">
      <c r="B126" s="49" t="s">
        <v>239</v>
      </c>
      <c r="C126" s="50" t="s">
        <v>240</v>
      </c>
      <c r="D126" s="51" t="s">
        <v>72</v>
      </c>
      <c r="E126" s="16"/>
      <c r="F126" s="64">
        <v>10.29</v>
      </c>
      <c r="G126" s="64"/>
      <c r="H126" s="10"/>
      <c r="I126" s="10"/>
      <c r="J126" s="10"/>
      <c r="K126" s="10"/>
      <c r="L126" s="10"/>
      <c r="M126" s="10"/>
      <c r="N126" s="10"/>
      <c r="O126" s="10">
        <v>88.55</v>
      </c>
      <c r="P126" s="10"/>
      <c r="Q126" s="10">
        <v>334.27</v>
      </c>
      <c r="R126" s="10"/>
      <c r="S126" s="10"/>
      <c r="T126" s="10"/>
      <c r="U126" s="10"/>
      <c r="V126" s="10"/>
      <c r="W126" s="10"/>
      <c r="X126" s="10"/>
      <c r="Y126" s="10"/>
      <c r="Z126" s="17">
        <v>730.98</v>
      </c>
      <c r="AA126" s="65">
        <v>76944.490000000005</v>
      </c>
      <c r="AB126" s="18">
        <f t="shared" ref="AB126:AB145" si="15">ROUND(AA126*Z126,2)</f>
        <v>56244883.299999997</v>
      </c>
      <c r="AC126" s="19">
        <f t="shared" si="14"/>
        <v>1.4061220825000002E-3</v>
      </c>
      <c r="AD126" s="20"/>
      <c r="AF126" s="294"/>
    </row>
    <row r="127" spans="2:36" ht="24" x14ac:dyDescent="0.3">
      <c r="B127" s="49" t="s">
        <v>241</v>
      </c>
      <c r="C127" s="50" t="s">
        <v>242</v>
      </c>
      <c r="D127" s="51" t="s">
        <v>72</v>
      </c>
      <c r="E127" s="16"/>
      <c r="F127" s="51"/>
      <c r="G127" s="10"/>
      <c r="H127" s="10"/>
      <c r="I127" s="10"/>
      <c r="J127" s="10"/>
      <c r="K127" s="10"/>
      <c r="L127" s="10"/>
      <c r="M127" s="10"/>
      <c r="N127" s="10"/>
      <c r="O127" s="10">
        <v>89.96</v>
      </c>
      <c r="P127" s="10"/>
      <c r="Q127" s="10">
        <v>361.94</v>
      </c>
      <c r="R127" s="10"/>
      <c r="S127" s="10"/>
      <c r="T127" s="10"/>
      <c r="U127" s="10"/>
      <c r="V127" s="10"/>
      <c r="W127" s="10"/>
      <c r="X127" s="10"/>
      <c r="Y127" s="10"/>
      <c r="Z127" s="17">
        <v>461.79</v>
      </c>
      <c r="AA127" s="65">
        <v>65861.16</v>
      </c>
      <c r="AB127" s="18">
        <f t="shared" si="15"/>
        <v>30414025.079999998</v>
      </c>
      <c r="AC127" s="19">
        <f t="shared" si="14"/>
        <v>7.6035062700000012E-4</v>
      </c>
      <c r="AD127" s="20"/>
      <c r="AF127" s="294"/>
    </row>
    <row r="128" spans="2:36" ht="24" x14ac:dyDescent="0.3">
      <c r="B128" s="49" t="s">
        <v>243</v>
      </c>
      <c r="C128" s="50" t="s">
        <v>244</v>
      </c>
      <c r="D128" s="51" t="s">
        <v>72</v>
      </c>
      <c r="E128" s="16"/>
      <c r="F128" s="64">
        <v>10.38</v>
      </c>
      <c r="G128" s="64"/>
      <c r="H128" s="10"/>
      <c r="I128" s="10"/>
      <c r="J128" s="10"/>
      <c r="K128" s="10"/>
      <c r="L128" s="10"/>
      <c r="M128" s="10"/>
      <c r="N128" s="10"/>
      <c r="O128" s="10">
        <v>20.32</v>
      </c>
      <c r="P128" s="10"/>
      <c r="Q128" s="10">
        <v>30.14</v>
      </c>
      <c r="R128" s="10"/>
      <c r="S128" s="10"/>
      <c r="T128" s="10"/>
      <c r="U128" s="10"/>
      <c r="V128" s="10"/>
      <c r="W128" s="10"/>
      <c r="X128" s="10"/>
      <c r="Y128" s="10"/>
      <c r="Z128" s="17">
        <v>190.89</v>
      </c>
      <c r="AA128" s="65">
        <v>54552.83</v>
      </c>
      <c r="AB128" s="18">
        <f t="shared" si="15"/>
        <v>10413589.720000001</v>
      </c>
      <c r="AC128" s="19">
        <f t="shared" si="14"/>
        <v>2.6033974300000007E-4</v>
      </c>
      <c r="AD128" s="20"/>
      <c r="AF128" s="294"/>
    </row>
    <row r="129" spans="2:32" ht="24" x14ac:dyDescent="0.3">
      <c r="B129" s="49" t="s">
        <v>245</v>
      </c>
      <c r="C129" s="50" t="s">
        <v>246</v>
      </c>
      <c r="D129" s="51" t="s">
        <v>72</v>
      </c>
      <c r="E129" s="16"/>
      <c r="F129" s="64">
        <v>6.35</v>
      </c>
      <c r="G129" s="10"/>
      <c r="H129" s="10"/>
      <c r="I129" s="10"/>
      <c r="J129" s="10"/>
      <c r="K129" s="10"/>
      <c r="L129" s="10"/>
      <c r="M129" s="10"/>
      <c r="N129" s="10"/>
      <c r="O129" s="10">
        <v>30.4</v>
      </c>
      <c r="P129" s="10"/>
      <c r="Q129" s="10">
        <v>256.8</v>
      </c>
      <c r="R129" s="10"/>
      <c r="S129" s="10"/>
      <c r="T129" s="10"/>
      <c r="U129" s="10"/>
      <c r="V129" s="10"/>
      <c r="W129" s="10"/>
      <c r="X129" s="10"/>
      <c r="Y129" s="10"/>
      <c r="Z129" s="17">
        <v>495.81</v>
      </c>
      <c r="AA129" s="65">
        <v>39334.26</v>
      </c>
      <c r="AB129" s="18">
        <f t="shared" si="15"/>
        <v>19502319.449999999</v>
      </c>
      <c r="AC129" s="19">
        <f t="shared" si="14"/>
        <v>4.8755798625000008E-4</v>
      </c>
      <c r="AD129" s="20"/>
      <c r="AF129" s="294"/>
    </row>
    <row r="130" spans="2:32" x14ac:dyDescent="0.3">
      <c r="B130" s="49" t="s">
        <v>247</v>
      </c>
      <c r="C130" s="50" t="s">
        <v>248</v>
      </c>
      <c r="D130" s="51" t="s">
        <v>7</v>
      </c>
      <c r="E130" s="16"/>
      <c r="F130" s="51"/>
      <c r="G130" s="64"/>
      <c r="H130" s="10"/>
      <c r="I130" s="10"/>
      <c r="J130" s="10"/>
      <c r="K130" s="10"/>
      <c r="L130" s="10"/>
      <c r="M130" s="10"/>
      <c r="N130" s="10"/>
      <c r="O130" s="10">
        <v>22</v>
      </c>
      <c r="P130" s="10"/>
      <c r="Q130" s="10">
        <v>89</v>
      </c>
      <c r="R130" s="10"/>
      <c r="S130" s="10"/>
      <c r="T130" s="10"/>
      <c r="U130" s="10"/>
      <c r="V130" s="10"/>
      <c r="W130" s="10"/>
      <c r="X130" s="10"/>
      <c r="Y130" s="10"/>
      <c r="Z130" s="17">
        <v>157</v>
      </c>
      <c r="AA130" s="65">
        <v>97145.66</v>
      </c>
      <c r="AB130" s="18">
        <f t="shared" si="15"/>
        <v>15251868.619999999</v>
      </c>
      <c r="AC130" s="19">
        <f t="shared" si="14"/>
        <v>3.8129671550000006E-4</v>
      </c>
      <c r="AD130" s="20"/>
      <c r="AF130" s="294"/>
    </row>
    <row r="131" spans="2:32" x14ac:dyDescent="0.3">
      <c r="B131" s="49" t="s">
        <v>249</v>
      </c>
      <c r="C131" s="50" t="s">
        <v>250</v>
      </c>
      <c r="D131" s="51" t="s">
        <v>7</v>
      </c>
      <c r="E131" s="16"/>
      <c r="F131" s="51"/>
      <c r="G131" s="10"/>
      <c r="H131" s="10"/>
      <c r="I131" s="10"/>
      <c r="J131" s="10"/>
      <c r="K131" s="10"/>
      <c r="L131" s="10"/>
      <c r="M131" s="10"/>
      <c r="N131" s="10"/>
      <c r="O131" s="10">
        <v>19</v>
      </c>
      <c r="P131" s="10"/>
      <c r="Q131" s="10">
        <v>120</v>
      </c>
      <c r="R131" s="10"/>
      <c r="S131" s="10"/>
      <c r="T131" s="10"/>
      <c r="U131" s="10"/>
      <c r="V131" s="10"/>
      <c r="W131" s="10"/>
      <c r="X131" s="10"/>
      <c r="Y131" s="10"/>
      <c r="Z131" s="17">
        <v>78</v>
      </c>
      <c r="AA131" s="65">
        <v>65761.39</v>
      </c>
      <c r="AB131" s="18">
        <f t="shared" si="15"/>
        <v>5129388.42</v>
      </c>
      <c r="AC131" s="19">
        <f t="shared" si="14"/>
        <v>1.2823471050000003E-4</v>
      </c>
      <c r="AD131" s="20"/>
      <c r="AF131" s="294"/>
    </row>
    <row r="132" spans="2:32" x14ac:dyDescent="0.3">
      <c r="B132" s="49" t="s">
        <v>251</v>
      </c>
      <c r="C132" s="50" t="s">
        <v>252</v>
      </c>
      <c r="D132" s="51" t="s">
        <v>7</v>
      </c>
      <c r="E132" s="16"/>
      <c r="F132" s="64">
        <v>4</v>
      </c>
      <c r="G132" s="64"/>
      <c r="H132" s="10"/>
      <c r="I132" s="10"/>
      <c r="J132" s="10"/>
      <c r="K132" s="10"/>
      <c r="L132" s="10"/>
      <c r="M132" s="10"/>
      <c r="N132" s="10"/>
      <c r="O132" s="10">
        <v>16</v>
      </c>
      <c r="P132" s="10"/>
      <c r="Q132" s="10">
        <v>93</v>
      </c>
      <c r="R132" s="10"/>
      <c r="S132" s="10"/>
      <c r="T132" s="10"/>
      <c r="U132" s="10"/>
      <c r="V132" s="10"/>
      <c r="W132" s="10"/>
      <c r="X132" s="10"/>
      <c r="Y132" s="10"/>
      <c r="Z132" s="17">
        <v>114</v>
      </c>
      <c r="AA132" s="65">
        <v>51019.61</v>
      </c>
      <c r="AB132" s="18">
        <f t="shared" si="15"/>
        <v>5816235.54</v>
      </c>
      <c r="AC132" s="19">
        <f t="shared" si="14"/>
        <v>1.4540588850000004E-4</v>
      </c>
      <c r="AD132" s="20"/>
      <c r="AF132" s="294"/>
    </row>
    <row r="133" spans="2:32" x14ac:dyDescent="0.3">
      <c r="B133" s="49" t="s">
        <v>253</v>
      </c>
      <c r="C133" s="50" t="s">
        <v>254</v>
      </c>
      <c r="D133" s="51" t="s">
        <v>7</v>
      </c>
      <c r="E133" s="16"/>
      <c r="F133" s="64">
        <v>8</v>
      </c>
      <c r="G133" s="64"/>
      <c r="H133" s="10"/>
      <c r="I133" s="10"/>
      <c r="J133" s="10"/>
      <c r="K133" s="10"/>
      <c r="L133" s="10"/>
      <c r="M133" s="10"/>
      <c r="N133" s="10"/>
      <c r="O133" s="10">
        <v>4</v>
      </c>
      <c r="P133" s="10"/>
      <c r="Q133" s="10">
        <v>18</v>
      </c>
      <c r="R133" s="10"/>
      <c r="S133" s="10"/>
      <c r="T133" s="10"/>
      <c r="U133" s="10"/>
      <c r="V133" s="10"/>
      <c r="W133" s="10"/>
      <c r="X133" s="10"/>
      <c r="Y133" s="10"/>
      <c r="Z133" s="17">
        <v>108</v>
      </c>
      <c r="AA133" s="65">
        <v>71811.39</v>
      </c>
      <c r="AB133" s="18">
        <f t="shared" si="15"/>
        <v>7755630.1200000001</v>
      </c>
      <c r="AC133" s="19">
        <f t="shared" si="14"/>
        <v>1.9389075300000003E-4</v>
      </c>
      <c r="AD133" s="20"/>
      <c r="AF133" s="294"/>
    </row>
    <row r="134" spans="2:32" x14ac:dyDescent="0.3">
      <c r="B134" s="49" t="s">
        <v>255</v>
      </c>
      <c r="C134" s="50" t="s">
        <v>256</v>
      </c>
      <c r="D134" s="51" t="s">
        <v>7</v>
      </c>
      <c r="E134" s="16"/>
      <c r="F134" s="51"/>
      <c r="G134" s="10"/>
      <c r="H134" s="10"/>
      <c r="I134" s="10"/>
      <c r="J134" s="10"/>
      <c r="K134" s="10"/>
      <c r="L134" s="10"/>
      <c r="M134" s="10"/>
      <c r="N134" s="10"/>
      <c r="O134" s="10">
        <v>51</v>
      </c>
      <c r="P134" s="10"/>
      <c r="Q134" s="10">
        <v>201</v>
      </c>
      <c r="R134" s="10"/>
      <c r="S134" s="10"/>
      <c r="T134" s="10"/>
      <c r="U134" s="10"/>
      <c r="V134" s="10"/>
      <c r="W134" s="10"/>
      <c r="X134" s="10"/>
      <c r="Y134" s="10"/>
      <c r="Z134" s="17">
        <v>256</v>
      </c>
      <c r="AA134" s="65">
        <v>98419.61</v>
      </c>
      <c r="AB134" s="18">
        <f t="shared" si="15"/>
        <v>25195420.16</v>
      </c>
      <c r="AC134" s="19">
        <f t="shared" si="14"/>
        <v>6.298855040000001E-4</v>
      </c>
      <c r="AD134" s="20"/>
      <c r="AF134" s="294"/>
    </row>
    <row r="135" spans="2:32" x14ac:dyDescent="0.3">
      <c r="B135" s="49" t="s">
        <v>257</v>
      </c>
      <c r="C135" s="50" t="s">
        <v>258</v>
      </c>
      <c r="D135" s="51" t="s">
        <v>72</v>
      </c>
      <c r="E135" s="16"/>
      <c r="F135" s="64">
        <v>7</v>
      </c>
      <c r="G135" s="64"/>
      <c r="H135" s="10"/>
      <c r="I135" s="10"/>
      <c r="J135" s="10"/>
      <c r="K135" s="10"/>
      <c r="L135" s="10"/>
      <c r="M135" s="10"/>
      <c r="N135" s="10"/>
      <c r="O135" s="10">
        <v>47.21</v>
      </c>
      <c r="P135" s="10"/>
      <c r="Q135" s="10">
        <v>24</v>
      </c>
      <c r="R135" s="10"/>
      <c r="S135" s="10"/>
      <c r="T135" s="10"/>
      <c r="U135" s="10"/>
      <c r="V135" s="10"/>
      <c r="W135" s="10"/>
      <c r="X135" s="10"/>
      <c r="Y135" s="10"/>
      <c r="Z135" s="17">
        <v>295.3</v>
      </c>
      <c r="AA135" s="65">
        <v>88061.39</v>
      </c>
      <c r="AB135" s="18">
        <f t="shared" si="15"/>
        <v>26004528.469999999</v>
      </c>
      <c r="AC135" s="19">
        <f t="shared" si="14"/>
        <v>6.5011321175000014E-4</v>
      </c>
      <c r="AD135" s="20"/>
      <c r="AF135" s="294"/>
    </row>
    <row r="136" spans="2:32" x14ac:dyDescent="0.3">
      <c r="B136" s="49" t="s">
        <v>259</v>
      </c>
      <c r="C136" s="50" t="s">
        <v>260</v>
      </c>
      <c r="D136" s="51" t="s">
        <v>72</v>
      </c>
      <c r="E136" s="16"/>
      <c r="F136" s="64"/>
      <c r="G136" s="64"/>
      <c r="H136" s="10"/>
      <c r="I136" s="10"/>
      <c r="J136" s="10"/>
      <c r="K136" s="10"/>
      <c r="L136" s="10"/>
      <c r="M136" s="10"/>
      <c r="N136" s="10"/>
      <c r="O136" s="10"/>
      <c r="P136" s="10"/>
      <c r="Q136" s="10">
        <v>69.260000000000005</v>
      </c>
      <c r="R136" s="10"/>
      <c r="S136" s="10"/>
      <c r="T136" s="10"/>
      <c r="U136" s="10"/>
      <c r="V136" s="10"/>
      <c r="W136" s="10"/>
      <c r="X136" s="10"/>
      <c r="Y136" s="10"/>
      <c r="Z136" s="17">
        <v>108.6</v>
      </c>
      <c r="AA136" s="65">
        <v>127611.39</v>
      </c>
      <c r="AB136" s="18">
        <f t="shared" si="15"/>
        <v>13858596.949999999</v>
      </c>
      <c r="AC136" s="19">
        <f t="shared" si="14"/>
        <v>3.4646492375000004E-4</v>
      </c>
      <c r="AD136" s="20"/>
      <c r="AF136" s="294"/>
    </row>
    <row r="137" spans="2:32" x14ac:dyDescent="0.3">
      <c r="B137" s="49" t="s">
        <v>261</v>
      </c>
      <c r="C137" s="50" t="s">
        <v>262</v>
      </c>
      <c r="D137" s="51" t="s">
        <v>72</v>
      </c>
      <c r="E137" s="16"/>
      <c r="F137" s="51"/>
      <c r="G137" s="10"/>
      <c r="H137" s="10"/>
      <c r="I137" s="10"/>
      <c r="J137" s="10"/>
      <c r="K137" s="10"/>
      <c r="L137" s="10"/>
      <c r="M137" s="10"/>
      <c r="N137" s="10"/>
      <c r="O137" s="10"/>
      <c r="P137" s="10"/>
      <c r="Q137" s="10"/>
      <c r="R137" s="10"/>
      <c r="S137" s="10"/>
      <c r="T137" s="10"/>
      <c r="U137" s="10"/>
      <c r="V137" s="10"/>
      <c r="W137" s="10"/>
      <c r="X137" s="10"/>
      <c r="Y137" s="10"/>
      <c r="Z137" s="17">
        <v>214.2</v>
      </c>
      <c r="AA137" s="65">
        <v>134264.47</v>
      </c>
      <c r="AB137" s="18">
        <f t="shared" si="15"/>
        <v>28759449.469999999</v>
      </c>
      <c r="AC137" s="19">
        <f t="shared" si="14"/>
        <v>7.1898623675000016E-4</v>
      </c>
      <c r="AD137" s="20"/>
      <c r="AF137" s="294"/>
    </row>
    <row r="138" spans="2:32" x14ac:dyDescent="0.3">
      <c r="B138" s="49" t="s">
        <v>263</v>
      </c>
      <c r="C138" s="50" t="s">
        <v>264</v>
      </c>
      <c r="D138" s="51" t="s">
        <v>72</v>
      </c>
      <c r="E138" s="16"/>
      <c r="F138" s="51"/>
      <c r="G138" s="10"/>
      <c r="H138" s="10"/>
      <c r="I138" s="10"/>
      <c r="J138" s="10"/>
      <c r="K138" s="10"/>
      <c r="L138" s="10"/>
      <c r="M138" s="10"/>
      <c r="N138" s="10"/>
      <c r="O138" s="10"/>
      <c r="P138" s="10"/>
      <c r="Q138" s="10"/>
      <c r="R138" s="10"/>
      <c r="S138" s="10"/>
      <c r="T138" s="10"/>
      <c r="U138" s="10"/>
      <c r="V138" s="10"/>
      <c r="W138" s="10"/>
      <c r="X138" s="10"/>
      <c r="Y138" s="10"/>
      <c r="Z138" s="17">
        <v>112</v>
      </c>
      <c r="AA138" s="65">
        <v>158203.54</v>
      </c>
      <c r="AB138" s="18">
        <f t="shared" si="15"/>
        <v>17718796.48</v>
      </c>
      <c r="AC138" s="19">
        <f t="shared" si="14"/>
        <v>4.4296991200000008E-4</v>
      </c>
      <c r="AD138" s="20"/>
      <c r="AF138" s="294"/>
    </row>
    <row r="139" spans="2:32" x14ac:dyDescent="0.3">
      <c r="B139" s="49" t="s">
        <v>265</v>
      </c>
      <c r="C139" s="50" t="s">
        <v>266</v>
      </c>
      <c r="D139" s="51" t="s">
        <v>7</v>
      </c>
      <c r="E139" s="16"/>
      <c r="F139" s="64">
        <v>1</v>
      </c>
      <c r="G139" s="64"/>
      <c r="H139" s="10"/>
      <c r="I139" s="10"/>
      <c r="J139" s="10"/>
      <c r="K139" s="10"/>
      <c r="L139" s="10"/>
      <c r="M139" s="10"/>
      <c r="N139" s="10"/>
      <c r="O139" s="10"/>
      <c r="P139" s="10"/>
      <c r="Q139" s="10">
        <v>8</v>
      </c>
      <c r="R139" s="10"/>
      <c r="S139" s="10"/>
      <c r="T139" s="10"/>
      <c r="U139" s="10"/>
      <c r="V139" s="10"/>
      <c r="W139" s="10"/>
      <c r="X139" s="10"/>
      <c r="Y139" s="10"/>
      <c r="Z139" s="17">
        <v>36</v>
      </c>
      <c r="AA139" s="65">
        <v>999354.25</v>
      </c>
      <c r="AB139" s="18">
        <f t="shared" si="15"/>
        <v>35976753</v>
      </c>
      <c r="AC139" s="19">
        <f t="shared" si="14"/>
        <v>8.994188250000002E-4</v>
      </c>
      <c r="AD139" s="20"/>
      <c r="AF139" s="294"/>
    </row>
    <row r="140" spans="2:32" x14ac:dyDescent="0.3">
      <c r="B140" s="49" t="s">
        <v>267</v>
      </c>
      <c r="C140" s="50" t="s">
        <v>268</v>
      </c>
      <c r="D140" s="51" t="s">
        <v>7</v>
      </c>
      <c r="E140" s="16"/>
      <c r="F140" s="51"/>
      <c r="G140" s="10"/>
      <c r="H140" s="10"/>
      <c r="I140" s="10"/>
      <c r="J140" s="10"/>
      <c r="K140" s="10"/>
      <c r="L140" s="10"/>
      <c r="M140" s="10"/>
      <c r="N140" s="10"/>
      <c r="O140" s="10"/>
      <c r="P140" s="10"/>
      <c r="Q140" s="10">
        <v>3</v>
      </c>
      <c r="R140" s="10"/>
      <c r="S140" s="10"/>
      <c r="T140" s="10"/>
      <c r="U140" s="10"/>
      <c r="V140" s="10"/>
      <c r="W140" s="10"/>
      <c r="X140" s="10"/>
      <c r="Y140" s="10"/>
      <c r="Z140" s="17">
        <v>13</v>
      </c>
      <c r="AA140" s="65">
        <v>1379595.91</v>
      </c>
      <c r="AB140" s="18">
        <f t="shared" si="15"/>
        <v>17934746.829999998</v>
      </c>
      <c r="AC140" s="19">
        <f t="shared" si="14"/>
        <v>4.4836867075000002E-4</v>
      </c>
      <c r="AD140" s="20"/>
      <c r="AF140" s="294"/>
    </row>
    <row r="141" spans="2:32" x14ac:dyDescent="0.3">
      <c r="B141" s="49" t="s">
        <v>269</v>
      </c>
      <c r="C141" s="50" t="s">
        <v>270</v>
      </c>
      <c r="D141" s="51" t="s">
        <v>7</v>
      </c>
      <c r="E141" s="16"/>
      <c r="F141" s="51"/>
      <c r="G141" s="10"/>
      <c r="H141" s="10"/>
      <c r="I141" s="10"/>
      <c r="J141" s="10"/>
      <c r="K141" s="10"/>
      <c r="L141" s="10"/>
      <c r="M141" s="10"/>
      <c r="N141" s="10"/>
      <c r="O141" s="10">
        <v>3</v>
      </c>
      <c r="P141" s="10"/>
      <c r="Q141" s="10">
        <v>8</v>
      </c>
      <c r="R141" s="10"/>
      <c r="S141" s="10"/>
      <c r="T141" s="10"/>
      <c r="U141" s="10"/>
      <c r="V141" s="10"/>
      <c r="W141" s="10"/>
      <c r="X141" s="10"/>
      <c r="Y141" s="10"/>
      <c r="Z141" s="17">
        <v>11</v>
      </c>
      <c r="AA141" s="65">
        <v>1828902.52</v>
      </c>
      <c r="AB141" s="18">
        <f t="shared" si="15"/>
        <v>20117927.719999999</v>
      </c>
      <c r="AC141" s="19">
        <f t="shared" si="14"/>
        <v>5.0294819300000012E-4</v>
      </c>
      <c r="AD141" s="20"/>
      <c r="AF141" s="294"/>
    </row>
    <row r="142" spans="2:32" ht="60" x14ac:dyDescent="0.3">
      <c r="B142" s="49" t="s">
        <v>271</v>
      </c>
      <c r="C142" s="50" t="s">
        <v>272</v>
      </c>
      <c r="D142" s="51" t="s">
        <v>7</v>
      </c>
      <c r="E142" s="16"/>
      <c r="F142" s="51"/>
      <c r="G142" s="10"/>
      <c r="H142" s="10"/>
      <c r="I142" s="10"/>
      <c r="J142" s="10"/>
      <c r="K142" s="10"/>
      <c r="L142" s="10"/>
      <c r="M142" s="10"/>
      <c r="N142" s="10"/>
      <c r="O142" s="10"/>
      <c r="P142" s="10"/>
      <c r="Q142" s="10"/>
      <c r="R142" s="10"/>
      <c r="S142" s="10"/>
      <c r="T142" s="10"/>
      <c r="U142" s="10"/>
      <c r="V142" s="10"/>
      <c r="W142" s="10"/>
      <c r="X142" s="10"/>
      <c r="Y142" s="10"/>
      <c r="Z142" s="17">
        <v>9</v>
      </c>
      <c r="AA142" s="65">
        <v>4210680.4800000004</v>
      </c>
      <c r="AB142" s="18">
        <f t="shared" si="15"/>
        <v>37896124.32</v>
      </c>
      <c r="AC142" s="19">
        <f t="shared" si="14"/>
        <v>9.474031080000002E-4</v>
      </c>
      <c r="AD142" s="20"/>
      <c r="AF142" s="294"/>
    </row>
    <row r="143" spans="2:32" ht="24" x14ac:dyDescent="0.3">
      <c r="B143" s="49" t="s">
        <v>273</v>
      </c>
      <c r="C143" s="50" t="s">
        <v>274</v>
      </c>
      <c r="D143" s="51" t="s">
        <v>36</v>
      </c>
      <c r="E143" s="16"/>
      <c r="F143" s="64">
        <v>1.48</v>
      </c>
      <c r="G143" s="64"/>
      <c r="H143" s="10"/>
      <c r="I143" s="10"/>
      <c r="J143" s="10"/>
      <c r="K143" s="10"/>
      <c r="L143" s="10"/>
      <c r="M143" s="16">
        <v>13.32</v>
      </c>
      <c r="N143" s="16"/>
      <c r="O143" s="16">
        <v>22.61</v>
      </c>
      <c r="P143" s="16"/>
      <c r="Q143" s="16">
        <v>38.659999999999997</v>
      </c>
      <c r="R143" s="16"/>
      <c r="S143" s="16"/>
      <c r="T143" s="16"/>
      <c r="U143" s="16"/>
      <c r="V143" s="16"/>
      <c r="W143" s="16">
        <v>34.71</v>
      </c>
      <c r="X143" s="16"/>
      <c r="Y143" s="16"/>
      <c r="Z143" s="17">
        <f>791.47+336.02+1195.66</f>
        <v>2323.15</v>
      </c>
      <c r="AA143" s="65">
        <v>64288.68</v>
      </c>
      <c r="AB143" s="18">
        <f t="shared" si="15"/>
        <v>149352246.94</v>
      </c>
      <c r="AC143" s="19">
        <f t="shared" si="14"/>
        <v>3.7338061735000005E-3</v>
      </c>
      <c r="AD143" s="20"/>
      <c r="AF143" s="294"/>
    </row>
    <row r="144" spans="2:32" ht="24" x14ac:dyDescent="0.3">
      <c r="B144" s="49" t="s">
        <v>275</v>
      </c>
      <c r="C144" s="50" t="s">
        <v>276</v>
      </c>
      <c r="D144" s="51" t="s">
        <v>36</v>
      </c>
      <c r="E144" s="16"/>
      <c r="F144" s="64">
        <v>0.74</v>
      </c>
      <c r="G144" s="64"/>
      <c r="H144" s="10"/>
      <c r="I144" s="10"/>
      <c r="J144" s="10"/>
      <c r="K144" s="10"/>
      <c r="L144" s="10"/>
      <c r="M144" s="16">
        <v>6.66</v>
      </c>
      <c r="N144" s="16"/>
      <c r="O144" s="16">
        <v>11.3</v>
      </c>
      <c r="P144" s="16"/>
      <c r="Q144" s="16">
        <v>19.329999999999998</v>
      </c>
      <c r="R144" s="16"/>
      <c r="S144" s="16"/>
      <c r="T144" s="16"/>
      <c r="U144" s="16"/>
      <c r="V144" s="16"/>
      <c r="W144" s="16">
        <v>17.350000000000001</v>
      </c>
      <c r="X144" s="16"/>
      <c r="Y144" s="16"/>
      <c r="Z144" s="17">
        <f>330.86+84.96+494.08</f>
        <v>909.9</v>
      </c>
      <c r="AA144" s="65">
        <v>48684.77</v>
      </c>
      <c r="AB144" s="18">
        <f t="shared" si="15"/>
        <v>44298272.219999999</v>
      </c>
      <c r="AC144" s="19">
        <f t="shared" si="14"/>
        <v>1.1074568055000002E-3</v>
      </c>
      <c r="AD144" s="20"/>
      <c r="AF144" s="294"/>
    </row>
    <row r="145" spans="2:32" ht="24" x14ac:dyDescent="0.3">
      <c r="B145" s="49" t="s">
        <v>277</v>
      </c>
      <c r="C145" s="50" t="s">
        <v>278</v>
      </c>
      <c r="D145" s="51" t="s">
        <v>36</v>
      </c>
      <c r="E145" s="16"/>
      <c r="F145" s="64">
        <v>0.74</v>
      </c>
      <c r="G145" s="64"/>
      <c r="H145" s="10"/>
      <c r="I145" s="10"/>
      <c r="J145" s="10"/>
      <c r="K145" s="10"/>
      <c r="L145" s="10"/>
      <c r="M145" s="16">
        <v>6.66</v>
      </c>
      <c r="N145" s="16"/>
      <c r="O145" s="16">
        <v>11.3</v>
      </c>
      <c r="P145" s="16"/>
      <c r="Q145" s="16">
        <v>19.329999999999998</v>
      </c>
      <c r="R145" s="16"/>
      <c r="S145" s="16"/>
      <c r="T145" s="16"/>
      <c r="U145" s="16"/>
      <c r="V145" s="16"/>
      <c r="W145" s="16">
        <v>17.350000000000001</v>
      </c>
      <c r="X145" s="16"/>
      <c r="Y145" s="16"/>
      <c r="Z145" s="17">
        <f>93.48+42.48+72+465.04+103.69</f>
        <v>776.69</v>
      </c>
      <c r="AA145" s="65">
        <v>141364.12</v>
      </c>
      <c r="AB145" s="18">
        <f t="shared" si="15"/>
        <v>109796098.36</v>
      </c>
      <c r="AC145" s="19">
        <f t="shared" si="14"/>
        <v>2.7449024590000004E-3</v>
      </c>
      <c r="AD145" s="20"/>
      <c r="AF145" s="294"/>
    </row>
    <row r="146" spans="2:32" x14ac:dyDescent="0.3">
      <c r="B146" s="58" t="s">
        <v>279</v>
      </c>
      <c r="C146" s="59" t="s">
        <v>280</v>
      </c>
      <c r="D146" s="60"/>
      <c r="E146" s="64"/>
      <c r="F146" s="51"/>
      <c r="G146" s="10"/>
      <c r="H146" s="10"/>
      <c r="I146" s="10"/>
      <c r="J146" s="10"/>
      <c r="K146" s="10"/>
      <c r="L146" s="10"/>
      <c r="M146" s="10"/>
      <c r="N146" s="10"/>
      <c r="O146" s="10"/>
      <c r="P146" s="10"/>
      <c r="Q146" s="10"/>
      <c r="R146" s="10"/>
      <c r="S146" s="10"/>
      <c r="T146" s="10"/>
      <c r="U146" s="10"/>
      <c r="V146" s="10"/>
      <c r="W146" s="10"/>
      <c r="X146" s="10"/>
      <c r="Y146" s="10"/>
      <c r="Z146" s="61"/>
      <c r="AA146" s="62"/>
      <c r="AB146" s="63"/>
      <c r="AC146" s="19">
        <f t="shared" si="14"/>
        <v>0</v>
      </c>
      <c r="AD146" s="20"/>
      <c r="AF146" s="294"/>
    </row>
    <row r="147" spans="2:32" ht="24" x14ac:dyDescent="0.3">
      <c r="B147" s="49" t="s">
        <v>281</v>
      </c>
      <c r="C147" s="50" t="s">
        <v>282</v>
      </c>
      <c r="D147" s="51" t="s">
        <v>72</v>
      </c>
      <c r="E147" s="16"/>
      <c r="F147" s="64">
        <v>19.7</v>
      </c>
      <c r="G147" s="10"/>
      <c r="H147" s="10"/>
      <c r="I147" s="10"/>
      <c r="J147" s="10"/>
      <c r="K147" s="10"/>
      <c r="L147" s="10"/>
      <c r="M147" s="10"/>
      <c r="N147" s="10"/>
      <c r="O147" s="10">
        <v>72.7</v>
      </c>
      <c r="P147" s="10"/>
      <c r="Q147" s="10">
        <v>184.41</v>
      </c>
      <c r="R147" s="10"/>
      <c r="S147" s="10"/>
      <c r="T147" s="10"/>
      <c r="U147" s="10"/>
      <c r="V147" s="10"/>
      <c r="W147" s="10"/>
      <c r="X147" s="10"/>
      <c r="Y147" s="10"/>
      <c r="Z147" s="17">
        <v>432.06</v>
      </c>
      <c r="AA147" s="65">
        <v>74627.83</v>
      </c>
      <c r="AB147" s="18">
        <f t="shared" ref="AB147:AB163" si="16">ROUND(AA147*Z147,2)</f>
        <v>32243700.23</v>
      </c>
      <c r="AC147" s="19">
        <f t="shared" si="14"/>
        <v>8.0609250575000015E-4</v>
      </c>
      <c r="AD147" s="20"/>
      <c r="AF147" s="294"/>
    </row>
    <row r="148" spans="2:32" ht="24" x14ac:dyDescent="0.3">
      <c r="B148" s="49" t="s">
        <v>283</v>
      </c>
      <c r="C148" s="50" t="s">
        <v>284</v>
      </c>
      <c r="D148" s="51" t="s">
        <v>72</v>
      </c>
      <c r="E148" s="16"/>
      <c r="F148" s="64">
        <v>63.95</v>
      </c>
      <c r="G148" s="10"/>
      <c r="H148" s="10"/>
      <c r="I148" s="10"/>
      <c r="J148" s="10"/>
      <c r="K148" s="10"/>
      <c r="L148" s="10"/>
      <c r="M148" s="10"/>
      <c r="N148" s="10"/>
      <c r="O148" s="10">
        <v>91</v>
      </c>
      <c r="P148" s="10"/>
      <c r="Q148" s="10">
        <v>150.47</v>
      </c>
      <c r="R148" s="10"/>
      <c r="S148" s="10"/>
      <c r="T148" s="10"/>
      <c r="U148" s="10"/>
      <c r="V148" s="10"/>
      <c r="W148" s="10"/>
      <c r="X148" s="10"/>
      <c r="Y148" s="10"/>
      <c r="Z148" s="17">
        <v>393.64</v>
      </c>
      <c r="AA148" s="65">
        <v>60577.83</v>
      </c>
      <c r="AB148" s="18">
        <f t="shared" si="16"/>
        <v>23845857</v>
      </c>
      <c r="AC148" s="19">
        <f t="shared" si="14"/>
        <v>5.9614642500000013E-4</v>
      </c>
      <c r="AD148" s="20"/>
      <c r="AF148" s="294"/>
    </row>
    <row r="149" spans="2:32" ht="24" x14ac:dyDescent="0.3">
      <c r="B149" s="49" t="s">
        <v>285</v>
      </c>
      <c r="C149" s="50" t="s">
        <v>286</v>
      </c>
      <c r="D149" s="51" t="s">
        <v>7</v>
      </c>
      <c r="E149" s="16"/>
      <c r="F149" s="64"/>
      <c r="G149" s="10"/>
      <c r="H149" s="10"/>
      <c r="I149" s="10"/>
      <c r="J149" s="10"/>
      <c r="K149" s="10"/>
      <c r="L149" s="10"/>
      <c r="M149" s="10"/>
      <c r="N149" s="10"/>
      <c r="O149" s="10"/>
      <c r="P149" s="10"/>
      <c r="Q149" s="10">
        <v>2</v>
      </c>
      <c r="R149" s="10"/>
      <c r="S149" s="10"/>
      <c r="T149" s="10"/>
      <c r="U149" s="10"/>
      <c r="V149" s="10"/>
      <c r="W149" s="10"/>
      <c r="X149" s="10"/>
      <c r="Y149" s="10"/>
      <c r="Z149" s="17">
        <v>10</v>
      </c>
      <c r="AA149" s="65">
        <v>174545.66</v>
      </c>
      <c r="AB149" s="18">
        <f t="shared" si="16"/>
        <v>1745456.6</v>
      </c>
      <c r="AC149" s="19">
        <f t="shared" si="14"/>
        <v>4.3636415000000009E-5</v>
      </c>
      <c r="AD149" s="20"/>
      <c r="AF149" s="294"/>
    </row>
    <row r="150" spans="2:32" ht="24" x14ac:dyDescent="0.3">
      <c r="B150" s="49" t="s">
        <v>287</v>
      </c>
      <c r="C150" s="50" t="s">
        <v>288</v>
      </c>
      <c r="D150" s="51" t="s">
        <v>7</v>
      </c>
      <c r="E150" s="16"/>
      <c r="F150" s="64">
        <v>12</v>
      </c>
      <c r="G150" s="10"/>
      <c r="H150" s="10"/>
      <c r="I150" s="10"/>
      <c r="J150" s="10"/>
      <c r="K150" s="10"/>
      <c r="L150" s="10"/>
      <c r="M150" s="10"/>
      <c r="N150" s="10"/>
      <c r="O150" s="10">
        <v>22</v>
      </c>
      <c r="P150" s="10"/>
      <c r="Q150" s="10">
        <v>35</v>
      </c>
      <c r="R150" s="10"/>
      <c r="S150" s="10"/>
      <c r="T150" s="10"/>
      <c r="U150" s="10"/>
      <c r="V150" s="10"/>
      <c r="W150" s="10"/>
      <c r="X150" s="10"/>
      <c r="Y150" s="10"/>
      <c r="Z150" s="17">
        <v>89</v>
      </c>
      <c r="AA150" s="65">
        <v>107761.39</v>
      </c>
      <c r="AB150" s="18">
        <f t="shared" si="16"/>
        <v>9590763.7100000009</v>
      </c>
      <c r="AC150" s="19">
        <f t="shared" si="14"/>
        <v>2.3976909275000006E-4</v>
      </c>
      <c r="AD150" s="20"/>
      <c r="AF150" s="294"/>
    </row>
    <row r="151" spans="2:32" x14ac:dyDescent="0.3">
      <c r="B151" s="49" t="s">
        <v>289</v>
      </c>
      <c r="C151" s="50" t="s">
        <v>258</v>
      </c>
      <c r="D151" s="51" t="s">
        <v>72</v>
      </c>
      <c r="E151" s="16"/>
      <c r="F151" s="64"/>
      <c r="G151" s="10"/>
      <c r="H151" s="10"/>
      <c r="I151" s="10"/>
      <c r="J151" s="10"/>
      <c r="K151" s="10"/>
      <c r="L151" s="10"/>
      <c r="M151" s="10"/>
      <c r="N151" s="10"/>
      <c r="O151" s="10"/>
      <c r="P151" s="10"/>
      <c r="Q151" s="10"/>
      <c r="R151" s="10"/>
      <c r="S151" s="10"/>
      <c r="T151" s="10"/>
      <c r="U151" s="10"/>
      <c r="V151" s="10"/>
      <c r="W151" s="10"/>
      <c r="X151" s="10"/>
      <c r="Y151" s="10"/>
      <c r="Z151" s="17">
        <v>98.7</v>
      </c>
      <c r="AA151" s="65">
        <v>88061.39</v>
      </c>
      <c r="AB151" s="18">
        <f t="shared" si="16"/>
        <v>8691659.1899999995</v>
      </c>
      <c r="AC151" s="19">
        <f t="shared" si="14"/>
        <v>2.1729147975000002E-4</v>
      </c>
      <c r="AD151" s="20"/>
      <c r="AF151" s="294"/>
    </row>
    <row r="152" spans="2:32" x14ac:dyDescent="0.3">
      <c r="B152" s="49" t="s">
        <v>290</v>
      </c>
      <c r="C152" s="50" t="s">
        <v>260</v>
      </c>
      <c r="D152" s="51" t="s">
        <v>72</v>
      </c>
      <c r="E152" s="16"/>
      <c r="F152" s="64"/>
      <c r="G152" s="10"/>
      <c r="H152" s="10"/>
      <c r="I152" s="10"/>
      <c r="J152" s="10"/>
      <c r="K152" s="10"/>
      <c r="L152" s="10"/>
      <c r="M152" s="10"/>
      <c r="N152" s="10"/>
      <c r="O152" s="10">
        <v>72.89</v>
      </c>
      <c r="P152" s="10"/>
      <c r="Q152" s="10">
        <v>133.4</v>
      </c>
      <c r="R152" s="10"/>
      <c r="S152" s="10"/>
      <c r="T152" s="10"/>
      <c r="U152" s="10"/>
      <c r="V152" s="10"/>
      <c r="W152" s="10"/>
      <c r="X152" s="10"/>
      <c r="Y152" s="10"/>
      <c r="Z152" s="17">
        <f>ROUND(SUM(E152:X152),2)</f>
        <v>206.29</v>
      </c>
      <c r="AA152" s="65">
        <v>127611.39</v>
      </c>
      <c r="AB152" s="18">
        <f t="shared" si="16"/>
        <v>26324953.640000001</v>
      </c>
      <c r="AC152" s="19">
        <f t="shared" si="14"/>
        <v>6.5812384100000015E-4</v>
      </c>
      <c r="AD152" s="20"/>
      <c r="AF152" s="294"/>
    </row>
    <row r="153" spans="2:32" x14ac:dyDescent="0.3">
      <c r="B153" s="49" t="s">
        <v>291</v>
      </c>
      <c r="C153" s="50" t="s">
        <v>262</v>
      </c>
      <c r="D153" s="51" t="s">
        <v>72</v>
      </c>
      <c r="E153" s="16"/>
      <c r="F153" s="51"/>
      <c r="G153" s="10"/>
      <c r="H153" s="10"/>
      <c r="I153" s="10"/>
      <c r="J153" s="10"/>
      <c r="K153" s="10"/>
      <c r="L153" s="10"/>
      <c r="M153" s="10"/>
      <c r="N153" s="10"/>
      <c r="O153" s="10"/>
      <c r="P153" s="10"/>
      <c r="Q153" s="10">
        <v>16</v>
      </c>
      <c r="R153" s="10"/>
      <c r="S153" s="10"/>
      <c r="T153" s="10"/>
      <c r="U153" s="10"/>
      <c r="V153" s="10"/>
      <c r="W153" s="10"/>
      <c r="X153" s="10"/>
      <c r="Y153" s="10"/>
      <c r="Z153" s="17">
        <v>369.72</v>
      </c>
      <c r="AA153" s="65">
        <v>134264.47</v>
      </c>
      <c r="AB153" s="18">
        <f t="shared" si="16"/>
        <v>49640259.850000001</v>
      </c>
      <c r="AC153" s="19">
        <f t="shared" si="14"/>
        <v>1.2410064962500003E-3</v>
      </c>
      <c r="AD153" s="20"/>
      <c r="AF153" s="294"/>
    </row>
    <row r="154" spans="2:32" x14ac:dyDescent="0.3">
      <c r="B154" s="49" t="s">
        <v>292</v>
      </c>
      <c r="C154" s="50" t="s">
        <v>264</v>
      </c>
      <c r="D154" s="51" t="s">
        <v>72</v>
      </c>
      <c r="E154" s="16"/>
      <c r="F154" s="51"/>
      <c r="G154" s="10"/>
      <c r="H154" s="10"/>
      <c r="I154" s="10"/>
      <c r="J154" s="10"/>
      <c r="K154" s="10"/>
      <c r="L154" s="10"/>
      <c r="M154" s="10"/>
      <c r="N154" s="10"/>
      <c r="O154" s="10"/>
      <c r="P154" s="10"/>
      <c r="Q154" s="10"/>
      <c r="R154" s="10"/>
      <c r="S154" s="10"/>
      <c r="T154" s="10"/>
      <c r="U154" s="10"/>
      <c r="V154" s="10"/>
      <c r="W154" s="10"/>
      <c r="X154" s="10"/>
      <c r="Y154" s="10"/>
      <c r="Z154" s="17">
        <v>19.8</v>
      </c>
      <c r="AA154" s="65">
        <v>158203.54</v>
      </c>
      <c r="AB154" s="18">
        <f t="shared" si="16"/>
        <v>3132430.09</v>
      </c>
      <c r="AC154" s="19">
        <f t="shared" si="14"/>
        <v>7.8310752250000017E-5</v>
      </c>
      <c r="AD154" s="20"/>
      <c r="AF154" s="294"/>
    </row>
    <row r="155" spans="2:32" x14ac:dyDescent="0.3">
      <c r="B155" s="49" t="s">
        <v>293</v>
      </c>
      <c r="C155" s="50" t="s">
        <v>294</v>
      </c>
      <c r="D155" s="51" t="s">
        <v>72</v>
      </c>
      <c r="E155" s="16"/>
      <c r="F155" s="51"/>
      <c r="G155" s="10"/>
      <c r="H155" s="10"/>
      <c r="I155" s="10"/>
      <c r="J155" s="10"/>
      <c r="K155" s="10"/>
      <c r="L155" s="10"/>
      <c r="M155" s="10"/>
      <c r="N155" s="10"/>
      <c r="O155" s="10"/>
      <c r="P155" s="10"/>
      <c r="Q155" s="10"/>
      <c r="R155" s="10"/>
      <c r="S155" s="10"/>
      <c r="T155" s="10"/>
      <c r="U155" s="10"/>
      <c r="V155" s="10"/>
      <c r="W155" s="10"/>
      <c r="X155" s="10"/>
      <c r="Y155" s="10"/>
      <c r="Z155" s="17">
        <v>199.5</v>
      </c>
      <c r="AA155" s="65">
        <v>222662.85</v>
      </c>
      <c r="AB155" s="18">
        <f t="shared" si="16"/>
        <v>44421238.579999998</v>
      </c>
      <c r="AC155" s="19">
        <f t="shared" si="14"/>
        <v>1.1105309645000002E-3</v>
      </c>
      <c r="AD155" s="20"/>
      <c r="AF155" s="294"/>
    </row>
    <row r="156" spans="2:32" x14ac:dyDescent="0.3">
      <c r="B156" s="49" t="s">
        <v>295</v>
      </c>
      <c r="C156" s="50" t="s">
        <v>296</v>
      </c>
      <c r="D156" s="51" t="s">
        <v>72</v>
      </c>
      <c r="E156" s="16"/>
      <c r="F156" s="51"/>
      <c r="G156" s="10"/>
      <c r="H156" s="10"/>
      <c r="I156" s="10"/>
      <c r="J156" s="10"/>
      <c r="K156" s="10"/>
      <c r="L156" s="10"/>
      <c r="M156" s="10"/>
      <c r="N156" s="10"/>
      <c r="O156" s="10"/>
      <c r="P156" s="10"/>
      <c r="Q156" s="10"/>
      <c r="R156" s="10"/>
      <c r="S156" s="10"/>
      <c r="T156" s="10"/>
      <c r="U156" s="10"/>
      <c r="V156" s="10"/>
      <c r="W156" s="10"/>
      <c r="X156" s="10"/>
      <c r="Y156" s="10"/>
      <c r="Z156" s="17">
        <v>131.5</v>
      </c>
      <c r="AA156" s="65">
        <v>279411.18</v>
      </c>
      <c r="AB156" s="18">
        <f t="shared" si="16"/>
        <v>36742570.170000002</v>
      </c>
      <c r="AC156" s="19">
        <f t="shared" si="14"/>
        <v>9.1856425425000025E-4</v>
      </c>
      <c r="AD156" s="20"/>
      <c r="AF156" s="294"/>
    </row>
    <row r="157" spans="2:32" x14ac:dyDescent="0.3">
      <c r="B157" s="49" t="s">
        <v>297</v>
      </c>
      <c r="C157" s="50" t="s">
        <v>298</v>
      </c>
      <c r="D157" s="51" t="s">
        <v>72</v>
      </c>
      <c r="E157" s="16"/>
      <c r="F157" s="51"/>
      <c r="G157" s="10"/>
      <c r="H157" s="10"/>
      <c r="I157" s="10"/>
      <c r="J157" s="10"/>
      <c r="K157" s="10"/>
      <c r="L157" s="10"/>
      <c r="M157" s="10"/>
      <c r="N157" s="10"/>
      <c r="O157" s="10"/>
      <c r="P157" s="10"/>
      <c r="Q157" s="10"/>
      <c r="R157" s="10"/>
      <c r="S157" s="10"/>
      <c r="T157" s="10"/>
      <c r="U157" s="10"/>
      <c r="V157" s="10"/>
      <c r="W157" s="10"/>
      <c r="X157" s="10"/>
      <c r="Y157" s="10"/>
      <c r="Z157" s="17">
        <v>55</v>
      </c>
      <c r="AA157" s="65">
        <v>529216.64</v>
      </c>
      <c r="AB157" s="18">
        <f t="shared" si="16"/>
        <v>29106915.199999999</v>
      </c>
      <c r="AC157" s="19">
        <f t="shared" si="14"/>
        <v>7.2767288000000012E-4</v>
      </c>
      <c r="AD157" s="20"/>
      <c r="AF157" s="294"/>
    </row>
    <row r="158" spans="2:32" x14ac:dyDescent="0.3">
      <c r="B158" s="49" t="s">
        <v>299</v>
      </c>
      <c r="C158" s="50" t="s">
        <v>266</v>
      </c>
      <c r="D158" s="51" t="s">
        <v>7</v>
      </c>
      <c r="E158" s="16"/>
      <c r="F158" s="64">
        <v>1</v>
      </c>
      <c r="G158" s="10"/>
      <c r="H158" s="10"/>
      <c r="I158" s="10"/>
      <c r="J158" s="10"/>
      <c r="K158" s="10"/>
      <c r="L158" s="10"/>
      <c r="M158" s="10"/>
      <c r="N158" s="10"/>
      <c r="O158" s="10">
        <v>4</v>
      </c>
      <c r="P158" s="10"/>
      <c r="Q158" s="10"/>
      <c r="R158" s="10"/>
      <c r="S158" s="10"/>
      <c r="T158" s="10"/>
      <c r="U158" s="10"/>
      <c r="V158" s="10"/>
      <c r="W158" s="10"/>
      <c r="X158" s="10"/>
      <c r="Y158" s="10"/>
      <c r="Z158" s="17">
        <v>5</v>
      </c>
      <c r="AA158" s="65">
        <v>940626.01</v>
      </c>
      <c r="AB158" s="18">
        <f t="shared" si="16"/>
        <v>4703130.05</v>
      </c>
      <c r="AC158" s="19">
        <f t="shared" si="14"/>
        <v>1.1757825125000002E-4</v>
      </c>
      <c r="AD158" s="20"/>
      <c r="AF158" s="294"/>
    </row>
    <row r="159" spans="2:32" x14ac:dyDescent="0.3">
      <c r="B159" s="49" t="s">
        <v>300</v>
      </c>
      <c r="C159" s="50" t="s">
        <v>268</v>
      </c>
      <c r="D159" s="51" t="s">
        <v>7</v>
      </c>
      <c r="E159" s="16"/>
      <c r="F159" s="64">
        <v>1</v>
      </c>
      <c r="G159" s="10"/>
      <c r="H159" s="10"/>
      <c r="I159" s="10"/>
      <c r="J159" s="10"/>
      <c r="K159" s="10"/>
      <c r="L159" s="10"/>
      <c r="M159" s="10"/>
      <c r="N159" s="10"/>
      <c r="O159" s="10">
        <v>2</v>
      </c>
      <c r="P159" s="10"/>
      <c r="Q159" s="10">
        <v>8</v>
      </c>
      <c r="R159" s="10"/>
      <c r="S159" s="10"/>
      <c r="T159" s="10"/>
      <c r="U159" s="10"/>
      <c r="V159" s="10"/>
      <c r="W159" s="10"/>
      <c r="X159" s="10"/>
      <c r="Y159" s="10"/>
      <c r="Z159" s="17">
        <v>17</v>
      </c>
      <c r="AA159" s="65">
        <v>1320867.67</v>
      </c>
      <c r="AB159" s="18">
        <f t="shared" si="16"/>
        <v>22454750.390000001</v>
      </c>
      <c r="AC159" s="19">
        <f t="shared" si="14"/>
        <v>5.6136875975000013E-4</v>
      </c>
      <c r="AD159" s="20"/>
      <c r="AF159" s="294"/>
    </row>
    <row r="160" spans="2:32" ht="60" x14ac:dyDescent="0.3">
      <c r="B160" s="49" t="s">
        <v>301</v>
      </c>
      <c r="C160" s="50" t="s">
        <v>272</v>
      </c>
      <c r="D160" s="51" t="s">
        <v>7</v>
      </c>
      <c r="E160" s="16"/>
      <c r="F160" s="64"/>
      <c r="G160" s="10"/>
      <c r="H160" s="10"/>
      <c r="I160" s="10"/>
      <c r="J160" s="10"/>
      <c r="K160" s="10"/>
      <c r="L160" s="10"/>
      <c r="M160" s="10"/>
      <c r="N160" s="10"/>
      <c r="O160" s="10"/>
      <c r="P160" s="10"/>
      <c r="Q160" s="10"/>
      <c r="R160" s="10"/>
      <c r="S160" s="10"/>
      <c r="T160" s="10"/>
      <c r="U160" s="10"/>
      <c r="V160" s="10"/>
      <c r="W160" s="10"/>
      <c r="X160" s="10"/>
      <c r="Y160" s="10"/>
      <c r="Z160" s="17">
        <v>14</v>
      </c>
      <c r="AA160" s="65">
        <v>3790811.04</v>
      </c>
      <c r="AB160" s="18">
        <f t="shared" si="16"/>
        <v>53071354.560000002</v>
      </c>
      <c r="AC160" s="19">
        <f t="shared" si="14"/>
        <v>1.3267838640000002E-3</v>
      </c>
      <c r="AD160" s="20"/>
      <c r="AF160" s="294"/>
    </row>
    <row r="161" spans="2:32" ht="24" x14ac:dyDescent="0.3">
      <c r="B161" s="49" t="s">
        <v>302</v>
      </c>
      <c r="C161" s="50" t="s">
        <v>303</v>
      </c>
      <c r="D161" s="51" t="s">
        <v>7</v>
      </c>
      <c r="E161" s="16"/>
      <c r="F161" s="64"/>
      <c r="G161" s="10"/>
      <c r="H161" s="10"/>
      <c r="I161" s="10"/>
      <c r="J161" s="10"/>
      <c r="K161" s="10"/>
      <c r="L161" s="10"/>
      <c r="M161" s="10"/>
      <c r="N161" s="10"/>
      <c r="O161" s="10"/>
      <c r="P161" s="10"/>
      <c r="Q161" s="10"/>
      <c r="R161" s="10"/>
      <c r="S161" s="10"/>
      <c r="T161" s="10"/>
      <c r="U161" s="10"/>
      <c r="V161" s="10"/>
      <c r="W161" s="10"/>
      <c r="X161" s="10"/>
      <c r="Y161" s="10"/>
      <c r="Z161" s="17">
        <v>24</v>
      </c>
      <c r="AA161" s="65">
        <v>3899505.7</v>
      </c>
      <c r="AB161" s="18">
        <f t="shared" si="16"/>
        <v>93588136.799999997</v>
      </c>
      <c r="AC161" s="19">
        <f t="shared" si="14"/>
        <v>2.3397034200000003E-3</v>
      </c>
      <c r="AD161" s="20"/>
      <c r="AF161" s="294"/>
    </row>
    <row r="162" spans="2:32" x14ac:dyDescent="0.3">
      <c r="B162" s="49" t="s">
        <v>304</v>
      </c>
      <c r="C162" s="14" t="s">
        <v>305</v>
      </c>
      <c r="D162" s="51" t="s">
        <v>72</v>
      </c>
      <c r="E162" s="16"/>
      <c r="F162" s="64"/>
      <c r="G162" s="10"/>
      <c r="H162" s="10"/>
      <c r="I162" s="10"/>
      <c r="J162" s="10"/>
      <c r="K162" s="10"/>
      <c r="L162" s="10"/>
      <c r="M162" s="10"/>
      <c r="N162" s="10"/>
      <c r="O162" s="10"/>
      <c r="P162" s="10"/>
      <c r="Q162" s="10"/>
      <c r="R162" s="10"/>
      <c r="S162" s="10"/>
      <c r="T162" s="10"/>
      <c r="U162" s="10"/>
      <c r="V162" s="10"/>
      <c r="W162" s="10"/>
      <c r="X162" s="10"/>
      <c r="Y162" s="10"/>
      <c r="Z162" s="17">
        <v>66.8</v>
      </c>
      <c r="AA162" s="65">
        <v>687981.62</v>
      </c>
      <c r="AB162" s="18">
        <f t="shared" si="16"/>
        <v>45957172.219999999</v>
      </c>
      <c r="AC162" s="19">
        <f t="shared" si="14"/>
        <v>1.1489293055000002E-3</v>
      </c>
      <c r="AD162" s="20"/>
      <c r="AF162" s="294"/>
    </row>
    <row r="163" spans="2:32" x14ac:dyDescent="0.3">
      <c r="B163" s="49" t="s">
        <v>306</v>
      </c>
      <c r="C163" s="14" t="s">
        <v>307</v>
      </c>
      <c r="D163" s="51" t="s">
        <v>72</v>
      </c>
      <c r="E163" s="16"/>
      <c r="F163" s="64"/>
      <c r="G163" s="10"/>
      <c r="H163" s="10"/>
      <c r="I163" s="10"/>
      <c r="J163" s="10"/>
      <c r="K163" s="10"/>
      <c r="L163" s="10"/>
      <c r="M163" s="10"/>
      <c r="N163" s="10"/>
      <c r="O163" s="10"/>
      <c r="P163" s="10"/>
      <c r="Q163" s="10"/>
      <c r="R163" s="10"/>
      <c r="S163" s="10"/>
      <c r="T163" s="10"/>
      <c r="U163" s="10"/>
      <c r="V163" s="10"/>
      <c r="W163" s="10"/>
      <c r="X163" s="10"/>
      <c r="Y163" s="10"/>
      <c r="Z163" s="17">
        <v>75.2</v>
      </c>
      <c r="AA163" s="65">
        <v>899668.28</v>
      </c>
      <c r="AB163" s="18">
        <f t="shared" si="16"/>
        <v>67655054.659999996</v>
      </c>
      <c r="AC163" s="19">
        <f t="shared" si="14"/>
        <v>1.6913763665000001E-3</v>
      </c>
      <c r="AD163" s="20"/>
      <c r="AF163" s="294"/>
    </row>
    <row r="164" spans="2:32" x14ac:dyDescent="0.3">
      <c r="B164" s="67" t="s">
        <v>308</v>
      </c>
      <c r="C164" s="59" t="s">
        <v>309</v>
      </c>
      <c r="D164" s="60"/>
      <c r="E164" s="16"/>
      <c r="F164" s="64"/>
      <c r="G164" s="10"/>
      <c r="H164" s="10"/>
      <c r="I164" s="10"/>
      <c r="J164" s="10"/>
      <c r="K164" s="10"/>
      <c r="L164" s="10"/>
      <c r="M164" s="10"/>
      <c r="N164" s="10"/>
      <c r="O164" s="10"/>
      <c r="P164" s="10"/>
      <c r="Q164" s="10"/>
      <c r="R164" s="10"/>
      <c r="S164" s="10"/>
      <c r="T164" s="10"/>
      <c r="U164" s="10"/>
      <c r="V164" s="10"/>
      <c r="W164" s="10"/>
      <c r="X164" s="10"/>
      <c r="Y164" s="10"/>
      <c r="Z164" s="61"/>
      <c r="AA164" s="62"/>
      <c r="AB164" s="63"/>
      <c r="AC164" s="19">
        <f t="shared" si="14"/>
        <v>0</v>
      </c>
      <c r="AD164" s="20"/>
      <c r="AF164" s="294"/>
    </row>
    <row r="165" spans="2:32" ht="60" x14ac:dyDescent="0.3">
      <c r="B165" s="49" t="s">
        <v>310</v>
      </c>
      <c r="C165" s="68" t="s">
        <v>311</v>
      </c>
      <c r="D165" s="51" t="s">
        <v>7</v>
      </c>
      <c r="E165" s="16"/>
      <c r="F165" s="64"/>
      <c r="G165" s="10"/>
      <c r="H165" s="10"/>
      <c r="I165" s="10"/>
      <c r="J165" s="10"/>
      <c r="K165" s="10"/>
      <c r="L165" s="10"/>
      <c r="M165" s="10"/>
      <c r="N165" s="10"/>
      <c r="O165" s="10"/>
      <c r="P165" s="10"/>
      <c r="Q165" s="10"/>
      <c r="R165" s="10"/>
      <c r="S165" s="10"/>
      <c r="T165" s="10">
        <v>1</v>
      </c>
      <c r="U165" s="10"/>
      <c r="V165" s="10"/>
      <c r="W165" s="10"/>
      <c r="X165" s="10"/>
      <c r="Y165" s="10"/>
      <c r="Z165" s="17">
        <f>ROUND(SUM(E165:X165),2)</f>
        <v>1</v>
      </c>
      <c r="AA165" s="65">
        <v>7806100.3300000001</v>
      </c>
      <c r="AB165" s="18">
        <f>ROUND(AA165*Z165,2)</f>
        <v>7806100.3300000001</v>
      </c>
      <c r="AC165" s="19">
        <f t="shared" si="14"/>
        <v>1.9515250825000003E-4</v>
      </c>
      <c r="AD165" s="20"/>
      <c r="AF165" s="294"/>
    </row>
    <row r="166" spans="2:32" ht="60" x14ac:dyDescent="0.3">
      <c r="B166" s="49" t="s">
        <v>312</v>
      </c>
      <c r="C166" s="68" t="s">
        <v>313</v>
      </c>
      <c r="D166" s="51" t="s">
        <v>7</v>
      </c>
      <c r="E166" s="16"/>
      <c r="F166" s="64"/>
      <c r="G166" s="10"/>
      <c r="H166" s="10"/>
      <c r="I166" s="10"/>
      <c r="J166" s="10"/>
      <c r="K166" s="10"/>
      <c r="L166" s="10"/>
      <c r="M166" s="10"/>
      <c r="N166" s="10"/>
      <c r="O166" s="10"/>
      <c r="P166" s="10"/>
      <c r="Q166" s="10"/>
      <c r="R166" s="10"/>
      <c r="S166" s="10"/>
      <c r="T166" s="10"/>
      <c r="U166" s="10"/>
      <c r="V166" s="10"/>
      <c r="W166" s="10"/>
      <c r="X166" s="10"/>
      <c r="Y166" s="10"/>
      <c r="Z166" s="17">
        <v>1</v>
      </c>
      <c r="AA166" s="65">
        <v>12673450</v>
      </c>
      <c r="AB166" s="18">
        <f>ROUND(AA166*Z166,2)</f>
        <v>12673450</v>
      </c>
      <c r="AC166" s="19">
        <f t="shared" si="14"/>
        <v>3.1683625000000006E-4</v>
      </c>
      <c r="AD166" s="20"/>
      <c r="AF166" s="294"/>
    </row>
    <row r="167" spans="2:32" x14ac:dyDescent="0.3">
      <c r="B167" s="6">
        <v>7</v>
      </c>
      <c r="C167" s="56" t="s">
        <v>314</v>
      </c>
      <c r="D167" s="57"/>
      <c r="E167" s="9"/>
      <c r="F167" s="16"/>
      <c r="G167" s="10"/>
      <c r="H167" s="10"/>
      <c r="I167" s="10"/>
      <c r="J167" s="10"/>
      <c r="K167" s="10"/>
      <c r="L167" s="10"/>
      <c r="M167" s="10"/>
      <c r="N167" s="10"/>
      <c r="O167" s="10"/>
      <c r="P167" s="10"/>
      <c r="Q167" s="10"/>
      <c r="R167" s="10"/>
      <c r="S167" s="10"/>
      <c r="T167" s="10"/>
      <c r="U167" s="10"/>
      <c r="V167" s="10"/>
      <c r="W167" s="10"/>
      <c r="X167" s="10"/>
      <c r="Y167" s="10"/>
      <c r="Z167" s="8"/>
      <c r="AA167" s="44"/>
      <c r="AB167" s="12"/>
      <c r="AC167" s="19">
        <f t="shared" si="14"/>
        <v>0</v>
      </c>
      <c r="AD167" s="20"/>
      <c r="AF167" s="294"/>
    </row>
    <row r="168" spans="2:32" x14ac:dyDescent="0.3">
      <c r="B168" s="67">
        <v>7.2</v>
      </c>
      <c r="C168" s="59" t="s">
        <v>315</v>
      </c>
      <c r="D168" s="60"/>
      <c r="E168" s="16"/>
      <c r="F168" s="64"/>
      <c r="G168" s="10"/>
      <c r="H168" s="10"/>
      <c r="I168" s="10"/>
      <c r="J168" s="10"/>
      <c r="K168" s="10"/>
      <c r="L168" s="10"/>
      <c r="M168" s="10"/>
      <c r="N168" s="10"/>
      <c r="O168" s="10"/>
      <c r="P168" s="10"/>
      <c r="Q168" s="10"/>
      <c r="R168" s="10"/>
      <c r="S168" s="10"/>
      <c r="T168" s="10"/>
      <c r="U168" s="10"/>
      <c r="V168" s="10"/>
      <c r="W168" s="10"/>
      <c r="X168" s="10"/>
      <c r="Y168" s="10"/>
      <c r="Z168" s="60"/>
      <c r="AA168" s="60"/>
      <c r="AB168" s="63"/>
      <c r="AC168" s="19">
        <f t="shared" si="14"/>
        <v>0</v>
      </c>
      <c r="AD168" s="20"/>
      <c r="AF168" s="294"/>
    </row>
    <row r="169" spans="2:32" ht="24" x14ac:dyDescent="0.3">
      <c r="B169" s="49" t="s">
        <v>316</v>
      </c>
      <c r="C169" s="68" t="s">
        <v>317</v>
      </c>
      <c r="D169" s="51" t="s">
        <v>72</v>
      </c>
      <c r="E169" s="16"/>
      <c r="F169" s="64"/>
      <c r="G169" s="10"/>
      <c r="H169" s="10"/>
      <c r="I169" s="10"/>
      <c r="J169" s="10"/>
      <c r="K169" s="10"/>
      <c r="L169" s="10"/>
      <c r="M169" s="10"/>
      <c r="N169" s="10"/>
      <c r="O169" s="10"/>
      <c r="P169" s="10"/>
      <c r="Q169" s="10"/>
      <c r="R169" s="10"/>
      <c r="S169" s="10"/>
      <c r="T169" s="10"/>
      <c r="U169" s="10"/>
      <c r="V169" s="10"/>
      <c r="W169" s="10"/>
      <c r="X169" s="10"/>
      <c r="Y169" s="10"/>
      <c r="Z169" s="17">
        <v>297</v>
      </c>
      <c r="AA169" s="65">
        <v>892489.11</v>
      </c>
      <c r="AB169" s="18">
        <f>ROUND(AA169*Z169,2)</f>
        <v>265069265.66999999</v>
      </c>
      <c r="AC169" s="19">
        <f t="shared" si="14"/>
        <v>6.6267316417500007E-3</v>
      </c>
      <c r="AD169" s="20"/>
      <c r="AF169" s="294"/>
    </row>
    <row r="170" spans="2:32" ht="24" x14ac:dyDescent="0.3">
      <c r="B170" s="49" t="s">
        <v>318</v>
      </c>
      <c r="C170" s="68" t="s">
        <v>319</v>
      </c>
      <c r="D170" s="51" t="s">
        <v>72</v>
      </c>
      <c r="E170" s="16"/>
      <c r="F170" s="64"/>
      <c r="G170" s="10"/>
      <c r="H170" s="10"/>
      <c r="I170" s="10"/>
      <c r="J170" s="10"/>
      <c r="K170" s="10"/>
      <c r="L170" s="10"/>
      <c r="M170" s="10"/>
      <c r="N170" s="10"/>
      <c r="O170" s="10"/>
      <c r="P170" s="10"/>
      <c r="Q170" s="10"/>
      <c r="R170" s="10"/>
      <c r="S170" s="10"/>
      <c r="T170" s="10"/>
      <c r="U170" s="10"/>
      <c r="V170" s="10"/>
      <c r="W170" s="10"/>
      <c r="X170" s="10"/>
      <c r="Y170" s="10"/>
      <c r="Z170" s="17">
        <v>175</v>
      </c>
      <c r="AA170" s="65">
        <v>641039.14</v>
      </c>
      <c r="AB170" s="18">
        <f>ROUND(AA170*Z170,2)</f>
        <v>112181849.5</v>
      </c>
      <c r="AC170" s="19">
        <f t="shared" si="14"/>
        <v>2.8045462375000003E-3</v>
      </c>
      <c r="AD170" s="20"/>
      <c r="AF170" s="294"/>
    </row>
    <row r="171" spans="2:32" ht="24" x14ac:dyDescent="0.3">
      <c r="B171" s="49" t="s">
        <v>320</v>
      </c>
      <c r="C171" s="68" t="s">
        <v>321</v>
      </c>
      <c r="D171" s="51" t="s">
        <v>7</v>
      </c>
      <c r="E171" s="16"/>
      <c r="F171" s="64"/>
      <c r="G171" s="10"/>
      <c r="H171" s="10"/>
      <c r="I171" s="10"/>
      <c r="J171" s="10"/>
      <c r="K171" s="10"/>
      <c r="L171" s="10"/>
      <c r="M171" s="10"/>
      <c r="N171" s="10"/>
      <c r="O171" s="10"/>
      <c r="P171" s="10"/>
      <c r="Q171" s="10"/>
      <c r="R171" s="10"/>
      <c r="S171" s="10"/>
      <c r="T171" s="10"/>
      <c r="U171" s="10"/>
      <c r="V171" s="10"/>
      <c r="W171" s="10"/>
      <c r="X171" s="10"/>
      <c r="Y171" s="10"/>
      <c r="Z171" s="17">
        <v>10</v>
      </c>
      <c r="AA171" s="65">
        <v>1800195.85</v>
      </c>
      <c r="AB171" s="18">
        <f>ROUND(AA171*Z171,2)</f>
        <v>18001958.5</v>
      </c>
      <c r="AC171" s="19">
        <f t="shared" si="14"/>
        <v>4.500489625000001E-4</v>
      </c>
      <c r="AD171" s="20"/>
      <c r="AF171" s="294"/>
    </row>
    <row r="172" spans="2:32" ht="24" x14ac:dyDescent="0.3">
      <c r="B172" s="49" t="s">
        <v>322</v>
      </c>
      <c r="C172" s="68" t="s">
        <v>323</v>
      </c>
      <c r="D172" s="51" t="s">
        <v>7</v>
      </c>
      <c r="E172" s="16"/>
      <c r="F172" s="64"/>
      <c r="G172" s="10"/>
      <c r="H172" s="10"/>
      <c r="I172" s="10"/>
      <c r="J172" s="10"/>
      <c r="K172" s="10"/>
      <c r="L172" s="10"/>
      <c r="M172" s="10"/>
      <c r="N172" s="10"/>
      <c r="O172" s="10"/>
      <c r="P172" s="10"/>
      <c r="Q172" s="10"/>
      <c r="R172" s="10"/>
      <c r="S172" s="10"/>
      <c r="T172" s="10"/>
      <c r="U172" s="10"/>
      <c r="V172" s="10"/>
      <c r="W172" s="10"/>
      <c r="X172" s="10"/>
      <c r="Y172" s="10"/>
      <c r="Z172" s="17">
        <v>2</v>
      </c>
      <c r="AA172" s="65">
        <v>6837811.4500000002</v>
      </c>
      <c r="AB172" s="18">
        <f>ROUND(AA172*Z172,2)</f>
        <v>13675622.9</v>
      </c>
      <c r="AC172" s="19">
        <f t="shared" si="14"/>
        <v>3.4189057250000007E-4</v>
      </c>
      <c r="AD172" s="20"/>
      <c r="AF172" s="294"/>
    </row>
    <row r="173" spans="2:32" x14ac:dyDescent="0.3">
      <c r="B173" s="67">
        <v>7.3</v>
      </c>
      <c r="C173" s="59" t="s">
        <v>324</v>
      </c>
      <c r="D173" s="60"/>
      <c r="E173" s="16"/>
      <c r="F173" s="64"/>
      <c r="G173" s="10"/>
      <c r="H173" s="10"/>
      <c r="I173" s="10"/>
      <c r="J173" s="10"/>
      <c r="K173" s="10"/>
      <c r="L173" s="10"/>
      <c r="M173" s="10"/>
      <c r="N173" s="10"/>
      <c r="O173" s="10"/>
      <c r="P173" s="10"/>
      <c r="Q173" s="10"/>
      <c r="R173" s="10"/>
      <c r="S173" s="10"/>
      <c r="T173" s="10"/>
      <c r="U173" s="10"/>
      <c r="V173" s="10"/>
      <c r="W173" s="10"/>
      <c r="X173" s="10"/>
      <c r="Y173" s="10"/>
      <c r="Z173" s="60"/>
      <c r="AA173" s="60"/>
      <c r="AB173" s="63"/>
      <c r="AC173" s="19">
        <f t="shared" si="14"/>
        <v>0</v>
      </c>
      <c r="AD173" s="20"/>
      <c r="AF173" s="294"/>
    </row>
    <row r="174" spans="2:32" ht="36" x14ac:dyDescent="0.3">
      <c r="B174" s="49" t="s">
        <v>325</v>
      </c>
      <c r="C174" s="68" t="s">
        <v>326</v>
      </c>
      <c r="D174" s="51" t="s">
        <v>72</v>
      </c>
      <c r="E174" s="16"/>
      <c r="F174" s="64"/>
      <c r="G174" s="10"/>
      <c r="H174" s="10"/>
      <c r="I174" s="10"/>
      <c r="J174" s="10"/>
      <c r="K174" s="10"/>
      <c r="L174" s="10"/>
      <c r="M174" s="10"/>
      <c r="N174" s="10"/>
      <c r="O174" s="10"/>
      <c r="P174" s="10"/>
      <c r="Q174" s="10"/>
      <c r="R174" s="10"/>
      <c r="S174" s="10"/>
      <c r="T174" s="10"/>
      <c r="U174" s="10"/>
      <c r="V174" s="10"/>
      <c r="W174" s="10"/>
      <c r="X174" s="10"/>
      <c r="Y174" s="10"/>
      <c r="Z174" s="17">
        <v>149.9</v>
      </c>
      <c r="AA174" s="65">
        <v>124200.09</v>
      </c>
      <c r="AB174" s="18">
        <f t="shared" ref="AB174:AB198" si="17">ROUND(AA174*Z174,2)</f>
        <v>18617593.489999998</v>
      </c>
      <c r="AC174" s="19">
        <f t="shared" si="14"/>
        <v>4.6543983725000007E-4</v>
      </c>
      <c r="AD174" s="20"/>
      <c r="AF174" s="294"/>
    </row>
    <row r="175" spans="2:32" ht="36" x14ac:dyDescent="0.3">
      <c r="B175" s="49" t="s">
        <v>327</v>
      </c>
      <c r="C175" s="68" t="s">
        <v>328</v>
      </c>
      <c r="D175" s="51" t="s">
        <v>72</v>
      </c>
      <c r="E175" s="16"/>
      <c r="F175" s="64"/>
      <c r="G175" s="10"/>
      <c r="H175" s="10"/>
      <c r="I175" s="10"/>
      <c r="J175" s="10"/>
      <c r="K175" s="10"/>
      <c r="L175" s="10"/>
      <c r="M175" s="10"/>
      <c r="N175" s="10"/>
      <c r="O175" s="10"/>
      <c r="P175" s="10"/>
      <c r="Q175" s="10"/>
      <c r="R175" s="10"/>
      <c r="S175" s="10"/>
      <c r="T175" s="10"/>
      <c r="U175" s="10"/>
      <c r="V175" s="10"/>
      <c r="W175" s="10"/>
      <c r="X175" s="10"/>
      <c r="Y175" s="10"/>
      <c r="Z175" s="17">
        <v>80.600000000000009</v>
      </c>
      <c r="AA175" s="65">
        <v>130959.11</v>
      </c>
      <c r="AB175" s="18">
        <f t="shared" si="17"/>
        <v>10555304.27</v>
      </c>
      <c r="AC175" s="19">
        <f t="shared" si="14"/>
        <v>2.6388260675000002E-4</v>
      </c>
      <c r="AD175" s="20"/>
      <c r="AF175" s="294"/>
    </row>
    <row r="176" spans="2:32" ht="36" x14ac:dyDescent="0.3">
      <c r="B176" s="49" t="s">
        <v>329</v>
      </c>
      <c r="C176" s="68" t="s">
        <v>330</v>
      </c>
      <c r="D176" s="51" t="s">
        <v>72</v>
      </c>
      <c r="E176" s="16"/>
      <c r="F176" s="64"/>
      <c r="G176" s="10"/>
      <c r="H176" s="10"/>
      <c r="I176" s="10"/>
      <c r="J176" s="10"/>
      <c r="K176" s="10"/>
      <c r="L176" s="10"/>
      <c r="M176" s="10"/>
      <c r="N176" s="10"/>
      <c r="O176" s="10"/>
      <c r="P176" s="10"/>
      <c r="Q176" s="10"/>
      <c r="R176" s="10"/>
      <c r="S176" s="10"/>
      <c r="T176" s="10"/>
      <c r="U176" s="10"/>
      <c r="V176" s="10"/>
      <c r="W176" s="10"/>
      <c r="X176" s="10"/>
      <c r="Y176" s="10"/>
      <c r="Z176" s="17">
        <v>403.1</v>
      </c>
      <c r="AA176" s="65">
        <v>88259.69</v>
      </c>
      <c r="AB176" s="18">
        <f t="shared" si="17"/>
        <v>35577481.039999999</v>
      </c>
      <c r="AC176" s="19">
        <f t="shared" si="14"/>
        <v>8.894370260000002E-4</v>
      </c>
      <c r="AD176" s="20"/>
      <c r="AF176" s="294"/>
    </row>
    <row r="177" spans="2:32" ht="36" x14ac:dyDescent="0.3">
      <c r="B177" s="49" t="s">
        <v>331</v>
      </c>
      <c r="C177" s="68" t="s">
        <v>332</v>
      </c>
      <c r="D177" s="51" t="s">
        <v>72</v>
      </c>
      <c r="E177" s="16"/>
      <c r="F177" s="64"/>
      <c r="G177" s="10"/>
      <c r="H177" s="10"/>
      <c r="I177" s="10"/>
      <c r="J177" s="10"/>
      <c r="K177" s="10"/>
      <c r="L177" s="10"/>
      <c r="M177" s="10"/>
      <c r="N177" s="10"/>
      <c r="O177" s="10"/>
      <c r="P177" s="10"/>
      <c r="Q177" s="10"/>
      <c r="R177" s="10"/>
      <c r="S177" s="10"/>
      <c r="T177" s="10"/>
      <c r="U177" s="10"/>
      <c r="V177" s="10"/>
      <c r="W177" s="10"/>
      <c r="X177" s="10"/>
      <c r="Y177" s="10"/>
      <c r="Z177" s="17">
        <v>599.69999999999993</v>
      </c>
      <c r="AA177" s="65">
        <v>85589.55</v>
      </c>
      <c r="AB177" s="18">
        <f t="shared" si="17"/>
        <v>51328053.140000001</v>
      </c>
      <c r="AC177" s="19">
        <f t="shared" si="14"/>
        <v>1.2832013285000003E-3</v>
      </c>
      <c r="AD177" s="20"/>
      <c r="AF177" s="294"/>
    </row>
    <row r="178" spans="2:32" ht="36" x14ac:dyDescent="0.3">
      <c r="B178" s="49" t="s">
        <v>333</v>
      </c>
      <c r="C178" s="68" t="s">
        <v>334</v>
      </c>
      <c r="D178" s="51" t="s">
        <v>72</v>
      </c>
      <c r="E178" s="16"/>
      <c r="F178" s="64"/>
      <c r="G178" s="10"/>
      <c r="H178" s="10"/>
      <c r="I178" s="10"/>
      <c r="J178" s="10"/>
      <c r="K178" s="10"/>
      <c r="L178" s="10"/>
      <c r="M178" s="10"/>
      <c r="N178" s="10"/>
      <c r="O178" s="10"/>
      <c r="P178" s="10"/>
      <c r="Q178" s="10"/>
      <c r="R178" s="10"/>
      <c r="S178" s="10"/>
      <c r="T178" s="10"/>
      <c r="U178" s="10"/>
      <c r="V178" s="10"/>
      <c r="W178" s="10"/>
      <c r="X178" s="10"/>
      <c r="Y178" s="10"/>
      <c r="Z178" s="17">
        <v>323.39999999999998</v>
      </c>
      <c r="AA178" s="65">
        <v>69817.19</v>
      </c>
      <c r="AB178" s="18">
        <f t="shared" si="17"/>
        <v>22578879.25</v>
      </c>
      <c r="AC178" s="19">
        <f t="shared" si="14"/>
        <v>5.6447198125000007E-4</v>
      </c>
      <c r="AD178" s="20"/>
      <c r="AF178" s="294"/>
    </row>
    <row r="179" spans="2:32" ht="36" x14ac:dyDescent="0.3">
      <c r="B179" s="49" t="s">
        <v>335</v>
      </c>
      <c r="C179" s="68" t="s">
        <v>336</v>
      </c>
      <c r="D179" s="51" t="s">
        <v>72</v>
      </c>
      <c r="E179" s="16"/>
      <c r="F179" s="64"/>
      <c r="G179" s="10"/>
      <c r="H179" s="10"/>
      <c r="I179" s="10"/>
      <c r="J179" s="10"/>
      <c r="K179" s="10"/>
      <c r="L179" s="10"/>
      <c r="M179" s="10"/>
      <c r="N179" s="10"/>
      <c r="O179" s="10"/>
      <c r="P179" s="10"/>
      <c r="Q179" s="10"/>
      <c r="R179" s="10"/>
      <c r="S179" s="10"/>
      <c r="T179" s="10"/>
      <c r="U179" s="10"/>
      <c r="V179" s="10"/>
      <c r="W179" s="10"/>
      <c r="X179" s="10"/>
      <c r="Y179" s="10"/>
      <c r="Z179" s="17">
        <v>335.6</v>
      </c>
      <c r="AA179" s="65">
        <v>66860.84</v>
      </c>
      <c r="AB179" s="18">
        <f t="shared" si="17"/>
        <v>22438497.899999999</v>
      </c>
      <c r="AC179" s="19">
        <f t="shared" si="14"/>
        <v>5.6096244750000008E-4</v>
      </c>
      <c r="AD179" s="20"/>
      <c r="AF179" s="294"/>
    </row>
    <row r="180" spans="2:32" ht="24" x14ac:dyDescent="0.3">
      <c r="B180" s="49" t="s">
        <v>337</v>
      </c>
      <c r="C180" s="68" t="s">
        <v>338</v>
      </c>
      <c r="D180" s="51" t="s">
        <v>72</v>
      </c>
      <c r="E180" s="16"/>
      <c r="F180" s="64"/>
      <c r="G180" s="10"/>
      <c r="H180" s="10"/>
      <c r="I180" s="10"/>
      <c r="J180" s="10"/>
      <c r="K180" s="10"/>
      <c r="L180" s="10"/>
      <c r="M180" s="10"/>
      <c r="N180" s="10"/>
      <c r="O180" s="10"/>
      <c r="P180" s="10"/>
      <c r="Q180" s="10"/>
      <c r="R180" s="10"/>
      <c r="S180" s="10"/>
      <c r="T180" s="10"/>
      <c r="U180" s="10"/>
      <c r="V180" s="10"/>
      <c r="W180" s="10"/>
      <c r="X180" s="10"/>
      <c r="Y180" s="10"/>
      <c r="Z180" s="17">
        <v>101.9</v>
      </c>
      <c r="AA180" s="65">
        <v>59844.86</v>
      </c>
      <c r="AB180" s="18">
        <f t="shared" si="17"/>
        <v>6098191.2300000004</v>
      </c>
      <c r="AC180" s="19">
        <f t="shared" si="14"/>
        <v>1.5245478075000005E-4</v>
      </c>
      <c r="AD180" s="20"/>
      <c r="AF180" s="294"/>
    </row>
    <row r="181" spans="2:32" x14ac:dyDescent="0.3">
      <c r="B181" s="49" t="s">
        <v>339</v>
      </c>
      <c r="C181" s="68" t="s">
        <v>340</v>
      </c>
      <c r="D181" s="51" t="s">
        <v>7</v>
      </c>
      <c r="E181" s="16"/>
      <c r="F181" s="64"/>
      <c r="G181" s="10"/>
      <c r="H181" s="10"/>
      <c r="I181" s="10"/>
      <c r="J181" s="10"/>
      <c r="K181" s="10"/>
      <c r="L181" s="10"/>
      <c r="M181" s="10"/>
      <c r="N181" s="10"/>
      <c r="O181" s="10"/>
      <c r="P181" s="10"/>
      <c r="Q181" s="10"/>
      <c r="R181" s="10"/>
      <c r="S181" s="10"/>
      <c r="T181" s="10"/>
      <c r="U181" s="10"/>
      <c r="V181" s="10"/>
      <c r="W181" s="10"/>
      <c r="X181" s="10"/>
      <c r="Y181" s="10"/>
      <c r="Z181" s="17">
        <v>4</v>
      </c>
      <c r="AA181" s="65">
        <v>1473557.64</v>
      </c>
      <c r="AB181" s="18">
        <f t="shared" si="17"/>
        <v>5894230.5599999996</v>
      </c>
      <c r="AC181" s="19">
        <f t="shared" si="14"/>
        <v>1.4735576400000001E-4</v>
      </c>
      <c r="AD181" s="20"/>
      <c r="AF181" s="294"/>
    </row>
    <row r="182" spans="2:32" x14ac:dyDescent="0.3">
      <c r="B182" s="49" t="s">
        <v>341</v>
      </c>
      <c r="C182" s="68" t="s">
        <v>342</v>
      </c>
      <c r="D182" s="51" t="s">
        <v>7</v>
      </c>
      <c r="E182" s="16"/>
      <c r="F182" s="64"/>
      <c r="G182" s="10"/>
      <c r="H182" s="10"/>
      <c r="I182" s="10"/>
      <c r="J182" s="10"/>
      <c r="K182" s="10"/>
      <c r="L182" s="10"/>
      <c r="M182" s="10"/>
      <c r="N182" s="10"/>
      <c r="O182" s="10"/>
      <c r="P182" s="10"/>
      <c r="Q182" s="10"/>
      <c r="R182" s="10"/>
      <c r="S182" s="10"/>
      <c r="T182" s="10"/>
      <c r="U182" s="10"/>
      <c r="V182" s="10"/>
      <c r="W182" s="10"/>
      <c r="X182" s="10"/>
      <c r="Y182" s="10"/>
      <c r="Z182" s="17">
        <v>2</v>
      </c>
      <c r="AA182" s="65">
        <v>1073595.92</v>
      </c>
      <c r="AB182" s="18">
        <f t="shared" si="17"/>
        <v>2147191.84</v>
      </c>
      <c r="AC182" s="19">
        <f t="shared" si="14"/>
        <v>5.367979600000001E-5</v>
      </c>
      <c r="AD182" s="20"/>
      <c r="AF182" s="294"/>
    </row>
    <row r="183" spans="2:32" x14ac:dyDescent="0.3">
      <c r="B183" s="49" t="s">
        <v>343</v>
      </c>
      <c r="C183" s="68" t="s">
        <v>344</v>
      </c>
      <c r="D183" s="51" t="s">
        <v>7</v>
      </c>
      <c r="E183" s="16"/>
      <c r="F183" s="64"/>
      <c r="G183" s="10"/>
      <c r="H183" s="10"/>
      <c r="I183" s="10"/>
      <c r="J183" s="10"/>
      <c r="K183" s="10"/>
      <c r="L183" s="10"/>
      <c r="M183" s="10"/>
      <c r="N183" s="10"/>
      <c r="O183" s="10"/>
      <c r="P183" s="10"/>
      <c r="Q183" s="10"/>
      <c r="R183" s="10"/>
      <c r="S183" s="10"/>
      <c r="T183" s="10"/>
      <c r="U183" s="10"/>
      <c r="V183" s="10"/>
      <c r="W183" s="10"/>
      <c r="X183" s="10"/>
      <c r="Y183" s="10"/>
      <c r="Z183" s="17">
        <v>14</v>
      </c>
      <c r="AA183" s="65">
        <v>875595.92</v>
      </c>
      <c r="AB183" s="18">
        <f t="shared" si="17"/>
        <v>12258342.880000001</v>
      </c>
      <c r="AC183" s="19">
        <f t="shared" si="14"/>
        <v>3.0645857200000006E-4</v>
      </c>
      <c r="AD183" s="20"/>
      <c r="AF183" s="294"/>
    </row>
    <row r="184" spans="2:32" x14ac:dyDescent="0.3">
      <c r="B184" s="49" t="s">
        <v>345</v>
      </c>
      <c r="C184" s="68" t="s">
        <v>346</v>
      </c>
      <c r="D184" s="51" t="s">
        <v>7</v>
      </c>
      <c r="E184" s="16"/>
      <c r="F184" s="64"/>
      <c r="G184" s="10"/>
      <c r="H184" s="10"/>
      <c r="I184" s="10"/>
      <c r="J184" s="10"/>
      <c r="K184" s="10"/>
      <c r="L184" s="10"/>
      <c r="M184" s="10"/>
      <c r="N184" s="10"/>
      <c r="O184" s="10"/>
      <c r="P184" s="10"/>
      <c r="Q184" s="10"/>
      <c r="R184" s="10"/>
      <c r="S184" s="10"/>
      <c r="T184" s="10"/>
      <c r="U184" s="10"/>
      <c r="V184" s="10"/>
      <c r="W184" s="10"/>
      <c r="X184" s="10"/>
      <c r="Y184" s="10"/>
      <c r="Z184" s="17">
        <v>11</v>
      </c>
      <c r="AA184" s="65">
        <v>771595.92</v>
      </c>
      <c r="AB184" s="18">
        <f t="shared" si="17"/>
        <v>8487555.1199999992</v>
      </c>
      <c r="AC184" s="19">
        <f t="shared" si="14"/>
        <v>2.1218887800000002E-4</v>
      </c>
      <c r="AD184" s="20"/>
      <c r="AF184" s="294"/>
    </row>
    <row r="185" spans="2:32" ht="24" x14ac:dyDescent="0.3">
      <c r="B185" s="49" t="s">
        <v>347</v>
      </c>
      <c r="C185" s="68" t="s">
        <v>348</v>
      </c>
      <c r="D185" s="51" t="s">
        <v>7</v>
      </c>
      <c r="E185" s="16"/>
      <c r="F185" s="64"/>
      <c r="G185" s="10"/>
      <c r="H185" s="10"/>
      <c r="I185" s="10"/>
      <c r="J185" s="10"/>
      <c r="K185" s="10"/>
      <c r="L185" s="10"/>
      <c r="M185" s="10"/>
      <c r="N185" s="10"/>
      <c r="O185" s="10"/>
      <c r="P185" s="10"/>
      <c r="Q185" s="10"/>
      <c r="R185" s="10"/>
      <c r="S185" s="10"/>
      <c r="T185" s="10"/>
      <c r="U185" s="10"/>
      <c r="V185" s="10"/>
      <c r="W185" s="10"/>
      <c r="X185" s="10"/>
      <c r="Y185" s="10"/>
      <c r="Z185" s="17">
        <v>19</v>
      </c>
      <c r="AA185" s="65">
        <v>151368.67000000001</v>
      </c>
      <c r="AB185" s="18">
        <f t="shared" si="17"/>
        <v>2876004.73</v>
      </c>
      <c r="AC185" s="19">
        <f t="shared" si="14"/>
        <v>7.1900118250000015E-5</v>
      </c>
      <c r="AD185" s="20"/>
      <c r="AF185" s="294"/>
    </row>
    <row r="186" spans="2:32" ht="24" x14ac:dyDescent="0.3">
      <c r="B186" s="49" t="s">
        <v>349</v>
      </c>
      <c r="C186" s="68" t="s">
        <v>350</v>
      </c>
      <c r="D186" s="51" t="s">
        <v>7</v>
      </c>
      <c r="E186" s="16"/>
      <c r="F186" s="64"/>
      <c r="G186" s="10"/>
      <c r="H186" s="10"/>
      <c r="I186" s="10"/>
      <c r="J186" s="10"/>
      <c r="K186" s="10"/>
      <c r="L186" s="10"/>
      <c r="M186" s="10"/>
      <c r="N186" s="10"/>
      <c r="O186" s="10"/>
      <c r="P186" s="10"/>
      <c r="Q186" s="10"/>
      <c r="R186" s="10"/>
      <c r="S186" s="10"/>
      <c r="T186" s="10"/>
      <c r="U186" s="10"/>
      <c r="V186" s="10"/>
      <c r="W186" s="10"/>
      <c r="X186" s="10"/>
      <c r="Y186" s="10"/>
      <c r="Z186" s="17">
        <v>19</v>
      </c>
      <c r="AA186" s="65">
        <v>104958.67</v>
      </c>
      <c r="AB186" s="18">
        <f t="shared" si="17"/>
        <v>1994214.73</v>
      </c>
      <c r="AC186" s="19">
        <f t="shared" ref="AC186:AC249" si="18">AB186/$AB$839</f>
        <v>4.9855368250000009E-5</v>
      </c>
      <c r="AD186" s="20"/>
      <c r="AF186" s="294"/>
    </row>
    <row r="187" spans="2:32" ht="24" x14ac:dyDescent="0.3">
      <c r="B187" s="49" t="s">
        <v>351</v>
      </c>
      <c r="C187" s="68" t="s">
        <v>352</v>
      </c>
      <c r="D187" s="51" t="s">
        <v>7</v>
      </c>
      <c r="E187" s="16"/>
      <c r="F187" s="64"/>
      <c r="G187" s="10"/>
      <c r="H187" s="10"/>
      <c r="I187" s="10"/>
      <c r="J187" s="10"/>
      <c r="K187" s="10"/>
      <c r="L187" s="10"/>
      <c r="M187" s="10"/>
      <c r="N187" s="10"/>
      <c r="O187" s="10"/>
      <c r="P187" s="10"/>
      <c r="Q187" s="10"/>
      <c r="R187" s="10"/>
      <c r="S187" s="10"/>
      <c r="T187" s="10"/>
      <c r="U187" s="10"/>
      <c r="V187" s="10"/>
      <c r="W187" s="10"/>
      <c r="X187" s="10"/>
      <c r="Y187" s="10"/>
      <c r="Z187" s="17">
        <v>10</v>
      </c>
      <c r="AA187" s="65">
        <v>137326.67000000001</v>
      </c>
      <c r="AB187" s="18">
        <f t="shared" si="17"/>
        <v>1373266.7</v>
      </c>
      <c r="AC187" s="19">
        <f t="shared" si="18"/>
        <v>3.4331667500000003E-5</v>
      </c>
      <c r="AD187" s="20"/>
      <c r="AF187" s="294"/>
    </row>
    <row r="188" spans="2:32" ht="24" x14ac:dyDescent="0.3">
      <c r="B188" s="49" t="s">
        <v>353</v>
      </c>
      <c r="C188" s="68" t="s">
        <v>354</v>
      </c>
      <c r="D188" s="51" t="s">
        <v>7</v>
      </c>
      <c r="E188" s="16"/>
      <c r="F188" s="64"/>
      <c r="G188" s="10"/>
      <c r="H188" s="10"/>
      <c r="I188" s="10"/>
      <c r="J188" s="10"/>
      <c r="K188" s="10"/>
      <c r="L188" s="10"/>
      <c r="M188" s="10"/>
      <c r="N188" s="10"/>
      <c r="O188" s="10"/>
      <c r="P188" s="10"/>
      <c r="Q188" s="10"/>
      <c r="R188" s="10"/>
      <c r="S188" s="10"/>
      <c r="T188" s="10"/>
      <c r="U188" s="10"/>
      <c r="V188" s="10"/>
      <c r="W188" s="10"/>
      <c r="X188" s="10"/>
      <c r="Y188" s="10"/>
      <c r="Z188" s="17">
        <v>10</v>
      </c>
      <c r="AA188" s="65">
        <v>103173.67</v>
      </c>
      <c r="AB188" s="18">
        <f t="shared" si="17"/>
        <v>1031736.7</v>
      </c>
      <c r="AC188" s="19">
        <f t="shared" si="18"/>
        <v>2.5793417500000004E-5</v>
      </c>
      <c r="AD188" s="20"/>
      <c r="AF188" s="294"/>
    </row>
    <row r="189" spans="2:32" ht="24" x14ac:dyDescent="0.3">
      <c r="B189" s="49" t="s">
        <v>355</v>
      </c>
      <c r="C189" s="68" t="s">
        <v>356</v>
      </c>
      <c r="D189" s="51" t="s">
        <v>7</v>
      </c>
      <c r="E189" s="16"/>
      <c r="F189" s="64"/>
      <c r="G189" s="10"/>
      <c r="H189" s="10"/>
      <c r="I189" s="10"/>
      <c r="J189" s="10"/>
      <c r="K189" s="10"/>
      <c r="L189" s="10"/>
      <c r="M189" s="10"/>
      <c r="N189" s="10"/>
      <c r="O189" s="10"/>
      <c r="P189" s="10"/>
      <c r="Q189" s="10"/>
      <c r="R189" s="10"/>
      <c r="S189" s="10"/>
      <c r="T189" s="10"/>
      <c r="U189" s="10"/>
      <c r="V189" s="10"/>
      <c r="W189" s="10"/>
      <c r="X189" s="10"/>
      <c r="Y189" s="10"/>
      <c r="Z189" s="17">
        <v>27</v>
      </c>
      <c r="AA189" s="65">
        <v>153629.67000000001</v>
      </c>
      <c r="AB189" s="18">
        <f t="shared" si="17"/>
        <v>4148001.09</v>
      </c>
      <c r="AC189" s="19">
        <f t="shared" si="18"/>
        <v>1.0370002725000001E-4</v>
      </c>
      <c r="AD189" s="20"/>
      <c r="AF189" s="294"/>
    </row>
    <row r="190" spans="2:32" ht="24" x14ac:dyDescent="0.3">
      <c r="B190" s="49" t="s">
        <v>357</v>
      </c>
      <c r="C190" s="68" t="s">
        <v>358</v>
      </c>
      <c r="D190" s="51" t="s">
        <v>7</v>
      </c>
      <c r="E190" s="16"/>
      <c r="F190" s="64"/>
      <c r="G190" s="10"/>
      <c r="H190" s="10"/>
      <c r="I190" s="10"/>
      <c r="J190" s="10"/>
      <c r="K190" s="10"/>
      <c r="L190" s="10"/>
      <c r="M190" s="10"/>
      <c r="N190" s="10"/>
      <c r="O190" s="10"/>
      <c r="P190" s="10"/>
      <c r="Q190" s="10"/>
      <c r="R190" s="10"/>
      <c r="S190" s="10"/>
      <c r="T190" s="10"/>
      <c r="U190" s="10"/>
      <c r="V190" s="10"/>
      <c r="W190" s="10"/>
      <c r="X190" s="10"/>
      <c r="Y190" s="10"/>
      <c r="Z190" s="17">
        <v>27</v>
      </c>
      <c r="AA190" s="65">
        <v>113526.67</v>
      </c>
      <c r="AB190" s="18">
        <f t="shared" si="17"/>
        <v>3065220.09</v>
      </c>
      <c r="AC190" s="19">
        <f t="shared" si="18"/>
        <v>7.6630502250000016E-5</v>
      </c>
      <c r="AD190" s="20"/>
      <c r="AF190" s="294"/>
    </row>
    <row r="191" spans="2:32" x14ac:dyDescent="0.3">
      <c r="B191" s="49" t="s">
        <v>359</v>
      </c>
      <c r="C191" s="68" t="s">
        <v>360</v>
      </c>
      <c r="D191" s="51" t="s">
        <v>7</v>
      </c>
      <c r="E191" s="16"/>
      <c r="F191" s="64"/>
      <c r="G191" s="10"/>
      <c r="H191" s="10"/>
      <c r="I191" s="10"/>
      <c r="J191" s="10"/>
      <c r="K191" s="10"/>
      <c r="L191" s="10"/>
      <c r="M191" s="10"/>
      <c r="N191" s="10"/>
      <c r="O191" s="10"/>
      <c r="P191" s="10"/>
      <c r="Q191" s="10"/>
      <c r="R191" s="10"/>
      <c r="S191" s="10"/>
      <c r="T191" s="10"/>
      <c r="U191" s="10"/>
      <c r="V191" s="10"/>
      <c r="W191" s="10"/>
      <c r="X191" s="10"/>
      <c r="Y191" s="10"/>
      <c r="Z191" s="17">
        <v>10</v>
      </c>
      <c r="AA191" s="65">
        <v>144942.67000000001</v>
      </c>
      <c r="AB191" s="18">
        <f t="shared" si="17"/>
        <v>1449426.7</v>
      </c>
      <c r="AC191" s="19">
        <f t="shared" si="18"/>
        <v>3.6235667500000004E-5</v>
      </c>
      <c r="AD191" s="20"/>
      <c r="AF191" s="294"/>
    </row>
    <row r="192" spans="2:32" ht="24" x14ac:dyDescent="0.3">
      <c r="B192" s="49" t="s">
        <v>361</v>
      </c>
      <c r="C192" s="68" t="s">
        <v>362</v>
      </c>
      <c r="D192" s="51" t="s">
        <v>7</v>
      </c>
      <c r="E192" s="16"/>
      <c r="F192" s="64"/>
      <c r="G192" s="10"/>
      <c r="H192" s="10"/>
      <c r="I192" s="10"/>
      <c r="J192" s="10"/>
      <c r="K192" s="10"/>
      <c r="L192" s="10"/>
      <c r="M192" s="10"/>
      <c r="N192" s="10"/>
      <c r="O192" s="10"/>
      <c r="P192" s="10"/>
      <c r="Q192" s="10"/>
      <c r="R192" s="10"/>
      <c r="S192" s="10"/>
      <c r="T192" s="10"/>
      <c r="U192" s="10"/>
      <c r="V192" s="10"/>
      <c r="W192" s="10"/>
      <c r="X192" s="10"/>
      <c r="Y192" s="10"/>
      <c r="Z192" s="17">
        <v>405</v>
      </c>
      <c r="AA192" s="65">
        <v>92323.22</v>
      </c>
      <c r="AB192" s="18">
        <f t="shared" si="17"/>
        <v>37390904.100000001</v>
      </c>
      <c r="AC192" s="19">
        <f t="shared" si="18"/>
        <v>9.3477260250000025E-4</v>
      </c>
      <c r="AD192" s="20"/>
      <c r="AF192" s="294"/>
    </row>
    <row r="193" spans="2:32" ht="24" x14ac:dyDescent="0.3">
      <c r="B193" s="49" t="s">
        <v>363</v>
      </c>
      <c r="C193" s="68" t="s">
        <v>364</v>
      </c>
      <c r="D193" s="51" t="s">
        <v>7</v>
      </c>
      <c r="E193" s="16"/>
      <c r="F193" s="64"/>
      <c r="G193" s="10"/>
      <c r="H193" s="10"/>
      <c r="I193" s="10"/>
      <c r="J193" s="10"/>
      <c r="K193" s="10"/>
      <c r="L193" s="10"/>
      <c r="M193" s="10"/>
      <c r="N193" s="10"/>
      <c r="O193" s="10"/>
      <c r="P193" s="10"/>
      <c r="Q193" s="10"/>
      <c r="R193" s="10"/>
      <c r="S193" s="10"/>
      <c r="T193" s="10"/>
      <c r="U193" s="10"/>
      <c r="V193" s="10"/>
      <c r="W193" s="10"/>
      <c r="X193" s="10"/>
      <c r="Y193" s="10"/>
      <c r="Z193" s="17">
        <v>405</v>
      </c>
      <c r="AA193" s="65">
        <v>125031.92</v>
      </c>
      <c r="AB193" s="18">
        <f t="shared" si="17"/>
        <v>50637927.600000001</v>
      </c>
      <c r="AC193" s="19">
        <f t="shared" si="18"/>
        <v>1.2659481900000004E-3</v>
      </c>
      <c r="AD193" s="20"/>
      <c r="AF193" s="294"/>
    </row>
    <row r="194" spans="2:32" ht="24" x14ac:dyDescent="0.3">
      <c r="B194" s="49" t="s">
        <v>365</v>
      </c>
      <c r="C194" s="68" t="s">
        <v>366</v>
      </c>
      <c r="D194" s="51" t="s">
        <v>7</v>
      </c>
      <c r="E194" s="16"/>
      <c r="F194" s="64"/>
      <c r="G194" s="10"/>
      <c r="H194" s="10"/>
      <c r="I194" s="10"/>
      <c r="J194" s="10"/>
      <c r="K194" s="10"/>
      <c r="L194" s="10"/>
      <c r="M194" s="10"/>
      <c r="N194" s="10"/>
      <c r="O194" s="10"/>
      <c r="P194" s="10"/>
      <c r="Q194" s="10"/>
      <c r="R194" s="10"/>
      <c r="S194" s="10"/>
      <c r="T194" s="10"/>
      <c r="U194" s="10"/>
      <c r="V194" s="10"/>
      <c r="W194" s="10"/>
      <c r="X194" s="10"/>
      <c r="Y194" s="10"/>
      <c r="Z194" s="17">
        <v>405</v>
      </c>
      <c r="AA194" s="65">
        <v>140295.74</v>
      </c>
      <c r="AB194" s="18">
        <f t="shared" si="17"/>
        <v>56819774.700000003</v>
      </c>
      <c r="AC194" s="19">
        <f t="shared" si="18"/>
        <v>1.4204943675000003E-3</v>
      </c>
      <c r="AD194" s="20"/>
      <c r="AF194" s="294"/>
    </row>
    <row r="195" spans="2:32" ht="48" x14ac:dyDescent="0.3">
      <c r="B195" s="49" t="s">
        <v>367</v>
      </c>
      <c r="C195" s="68" t="s">
        <v>368</v>
      </c>
      <c r="D195" s="51" t="s">
        <v>7</v>
      </c>
      <c r="E195" s="16"/>
      <c r="F195" s="64"/>
      <c r="G195" s="10"/>
      <c r="H195" s="10"/>
      <c r="I195" s="10"/>
      <c r="J195" s="10"/>
      <c r="K195" s="10"/>
      <c r="L195" s="10"/>
      <c r="M195" s="10"/>
      <c r="N195" s="10"/>
      <c r="O195" s="10"/>
      <c r="P195" s="10"/>
      <c r="Q195" s="10"/>
      <c r="R195" s="10"/>
      <c r="S195" s="10"/>
      <c r="T195" s="10"/>
      <c r="U195" s="10"/>
      <c r="V195" s="10"/>
      <c r="W195" s="10"/>
      <c r="X195" s="10"/>
      <c r="Y195" s="10"/>
      <c r="Z195" s="17">
        <v>18</v>
      </c>
      <c r="AA195" s="65">
        <v>6512386.6699999999</v>
      </c>
      <c r="AB195" s="18">
        <f t="shared" si="17"/>
        <v>117222960.06</v>
      </c>
      <c r="AC195" s="19">
        <f t="shared" si="18"/>
        <v>2.9305740015000007E-3</v>
      </c>
      <c r="AD195" s="20"/>
      <c r="AF195" s="294"/>
    </row>
    <row r="196" spans="2:32" ht="24" x14ac:dyDescent="0.3">
      <c r="B196" s="49" t="s">
        <v>369</v>
      </c>
      <c r="C196" s="68" t="s">
        <v>370</v>
      </c>
      <c r="D196" s="51" t="s">
        <v>7</v>
      </c>
      <c r="E196" s="16"/>
      <c r="F196" s="64"/>
      <c r="G196" s="10"/>
      <c r="H196" s="10"/>
      <c r="I196" s="10"/>
      <c r="J196" s="10"/>
      <c r="K196" s="10"/>
      <c r="L196" s="10"/>
      <c r="M196" s="10"/>
      <c r="N196" s="10"/>
      <c r="O196" s="10"/>
      <c r="P196" s="10"/>
      <c r="Q196" s="10"/>
      <c r="R196" s="10"/>
      <c r="S196" s="10"/>
      <c r="T196" s="10"/>
      <c r="U196" s="10"/>
      <c r="V196" s="10"/>
      <c r="W196" s="10"/>
      <c r="X196" s="10"/>
      <c r="Y196" s="10"/>
      <c r="Z196" s="17">
        <v>1</v>
      </c>
      <c r="AA196" s="65">
        <v>2554824.7400000002</v>
      </c>
      <c r="AB196" s="18">
        <f t="shared" si="17"/>
        <v>2554824.7400000002</v>
      </c>
      <c r="AC196" s="19">
        <f t="shared" si="18"/>
        <v>6.3870618500000019E-5</v>
      </c>
      <c r="AD196" s="20"/>
      <c r="AF196" s="294"/>
    </row>
    <row r="197" spans="2:32" ht="60" x14ac:dyDescent="0.3">
      <c r="B197" s="49" t="s">
        <v>371</v>
      </c>
      <c r="C197" s="68" t="s">
        <v>372</v>
      </c>
      <c r="D197" s="51" t="s">
        <v>7</v>
      </c>
      <c r="E197" s="16"/>
      <c r="F197" s="64"/>
      <c r="G197" s="10"/>
      <c r="H197" s="10"/>
      <c r="I197" s="10"/>
      <c r="J197" s="10"/>
      <c r="K197" s="10"/>
      <c r="L197" s="10"/>
      <c r="M197" s="10"/>
      <c r="N197" s="10"/>
      <c r="O197" s="10"/>
      <c r="P197" s="10"/>
      <c r="Q197" s="10"/>
      <c r="R197" s="10"/>
      <c r="S197" s="10"/>
      <c r="T197" s="10"/>
      <c r="U197" s="10"/>
      <c r="V197" s="10"/>
      <c r="W197" s="10"/>
      <c r="X197" s="10"/>
      <c r="Y197" s="10"/>
      <c r="Z197" s="17">
        <v>27</v>
      </c>
      <c r="AA197" s="65">
        <v>3649015.73</v>
      </c>
      <c r="AB197" s="18">
        <f t="shared" si="17"/>
        <v>98523424.709999993</v>
      </c>
      <c r="AC197" s="19">
        <f t="shared" si="18"/>
        <v>2.4630856177500003E-3</v>
      </c>
      <c r="AD197" s="20"/>
      <c r="AF197" s="294"/>
    </row>
    <row r="198" spans="2:32" ht="24" x14ac:dyDescent="0.3">
      <c r="B198" s="49" t="s">
        <v>373</v>
      </c>
      <c r="C198" s="68" t="s">
        <v>374</v>
      </c>
      <c r="D198" s="51" t="s">
        <v>7</v>
      </c>
      <c r="E198" s="16"/>
      <c r="F198" s="64"/>
      <c r="G198" s="10"/>
      <c r="H198" s="10"/>
      <c r="I198" s="10"/>
      <c r="J198" s="10"/>
      <c r="K198" s="10"/>
      <c r="L198" s="10"/>
      <c r="M198" s="10"/>
      <c r="N198" s="10"/>
      <c r="O198" s="10"/>
      <c r="P198" s="10"/>
      <c r="Q198" s="10"/>
      <c r="R198" s="10"/>
      <c r="S198" s="10"/>
      <c r="T198" s="10"/>
      <c r="U198" s="10"/>
      <c r="V198" s="10"/>
      <c r="W198" s="10"/>
      <c r="X198" s="10"/>
      <c r="Y198" s="10"/>
      <c r="Z198" s="17">
        <v>10</v>
      </c>
      <c r="AA198" s="65">
        <v>479814.7</v>
      </c>
      <c r="AB198" s="18">
        <f t="shared" si="17"/>
        <v>4798147</v>
      </c>
      <c r="AC198" s="19">
        <f t="shared" si="18"/>
        <v>1.1995367500000002E-4</v>
      </c>
      <c r="AD198" s="20"/>
      <c r="AF198" s="294"/>
    </row>
    <row r="199" spans="2:32" x14ac:dyDescent="0.3">
      <c r="B199" s="67">
        <v>7.4</v>
      </c>
      <c r="C199" s="59" t="s">
        <v>375</v>
      </c>
      <c r="D199" s="60"/>
      <c r="E199" s="16"/>
      <c r="F199" s="64"/>
      <c r="G199" s="10"/>
      <c r="H199" s="10"/>
      <c r="I199" s="10"/>
      <c r="J199" s="10"/>
      <c r="K199" s="10"/>
      <c r="L199" s="10"/>
      <c r="M199" s="10"/>
      <c r="N199" s="10"/>
      <c r="O199" s="10"/>
      <c r="P199" s="10"/>
      <c r="Q199" s="10"/>
      <c r="R199" s="10"/>
      <c r="S199" s="10"/>
      <c r="T199" s="10"/>
      <c r="U199" s="10"/>
      <c r="V199" s="10"/>
      <c r="W199" s="10"/>
      <c r="X199" s="10"/>
      <c r="Y199" s="10"/>
      <c r="Z199" s="60"/>
      <c r="AA199" s="60"/>
      <c r="AB199" s="63"/>
      <c r="AC199" s="19">
        <f t="shared" si="18"/>
        <v>0</v>
      </c>
      <c r="AD199" s="20"/>
      <c r="AF199" s="294"/>
    </row>
    <row r="200" spans="2:32" ht="36" x14ac:dyDescent="0.3">
      <c r="B200" s="49" t="s">
        <v>376</v>
      </c>
      <c r="C200" s="68" t="s">
        <v>377</v>
      </c>
      <c r="D200" s="51" t="s">
        <v>72</v>
      </c>
      <c r="E200" s="16"/>
      <c r="F200" s="64"/>
      <c r="G200" s="10"/>
      <c r="H200" s="10"/>
      <c r="I200" s="10"/>
      <c r="J200" s="10"/>
      <c r="K200" s="10"/>
      <c r="L200" s="10"/>
      <c r="M200" s="10"/>
      <c r="N200" s="10"/>
      <c r="O200" s="10"/>
      <c r="P200" s="10"/>
      <c r="Q200" s="10"/>
      <c r="R200" s="10"/>
      <c r="S200" s="10"/>
      <c r="T200" s="10"/>
      <c r="U200" s="10"/>
      <c r="V200" s="10"/>
      <c r="W200" s="10"/>
      <c r="X200" s="10"/>
      <c r="Y200" s="10"/>
      <c r="Z200" s="17">
        <v>18</v>
      </c>
      <c r="AA200" s="65">
        <v>366000.75</v>
      </c>
      <c r="AB200" s="18">
        <f t="shared" ref="AB200:AB224" si="19">ROUND(AA200*Z200,2)</f>
        <v>6588013.5</v>
      </c>
      <c r="AC200" s="19">
        <f t="shared" si="18"/>
        <v>1.6470033750000003E-4</v>
      </c>
      <c r="AD200" s="20"/>
      <c r="AF200" s="294"/>
    </row>
    <row r="201" spans="2:32" ht="36" x14ac:dyDescent="0.3">
      <c r="B201" s="49" t="s">
        <v>378</v>
      </c>
      <c r="C201" s="68" t="s">
        <v>379</v>
      </c>
      <c r="D201" s="51" t="s">
        <v>72</v>
      </c>
      <c r="E201" s="16"/>
      <c r="F201" s="64"/>
      <c r="G201" s="10"/>
      <c r="H201" s="10"/>
      <c r="I201" s="10"/>
      <c r="J201" s="10"/>
      <c r="K201" s="10"/>
      <c r="L201" s="10"/>
      <c r="M201" s="10"/>
      <c r="N201" s="10"/>
      <c r="O201" s="10"/>
      <c r="P201" s="10"/>
      <c r="Q201" s="10"/>
      <c r="R201" s="10"/>
      <c r="S201" s="10"/>
      <c r="T201" s="10"/>
      <c r="U201" s="10"/>
      <c r="V201" s="10"/>
      <c r="W201" s="10"/>
      <c r="X201" s="10"/>
      <c r="Y201" s="10"/>
      <c r="Z201" s="17">
        <v>4</v>
      </c>
      <c r="AA201" s="65">
        <v>184342.68</v>
      </c>
      <c r="AB201" s="18">
        <f t="shared" si="19"/>
        <v>737370.72</v>
      </c>
      <c r="AC201" s="19">
        <f t="shared" si="18"/>
        <v>1.8434268000000003E-5</v>
      </c>
      <c r="AD201" s="20"/>
      <c r="AF201" s="294"/>
    </row>
    <row r="202" spans="2:32" ht="36" x14ac:dyDescent="0.3">
      <c r="B202" s="49" t="s">
        <v>380</v>
      </c>
      <c r="C202" s="68" t="s">
        <v>381</v>
      </c>
      <c r="D202" s="51" t="s">
        <v>72</v>
      </c>
      <c r="E202" s="16"/>
      <c r="F202" s="64"/>
      <c r="G202" s="10"/>
      <c r="H202" s="10"/>
      <c r="I202" s="10"/>
      <c r="J202" s="10"/>
      <c r="K202" s="10"/>
      <c r="L202" s="10"/>
      <c r="M202" s="10"/>
      <c r="N202" s="10"/>
      <c r="O202" s="10"/>
      <c r="P202" s="10"/>
      <c r="Q202" s="10"/>
      <c r="R202" s="10"/>
      <c r="S202" s="10"/>
      <c r="T202" s="10"/>
      <c r="U202" s="10"/>
      <c r="V202" s="10"/>
      <c r="W202" s="10"/>
      <c r="X202" s="10"/>
      <c r="Y202" s="10"/>
      <c r="Z202" s="17">
        <v>12</v>
      </c>
      <c r="AA202" s="65">
        <v>95498.84</v>
      </c>
      <c r="AB202" s="18">
        <f t="shared" si="19"/>
        <v>1145986.08</v>
      </c>
      <c r="AC202" s="19">
        <f t="shared" si="18"/>
        <v>2.8649652000000007E-5</v>
      </c>
      <c r="AD202" s="20"/>
      <c r="AF202" s="294"/>
    </row>
    <row r="203" spans="2:32" ht="24" x14ac:dyDescent="0.3">
      <c r="B203" s="49" t="s">
        <v>382</v>
      </c>
      <c r="C203" s="68" t="s">
        <v>383</v>
      </c>
      <c r="D203" s="51" t="s">
        <v>7</v>
      </c>
      <c r="E203" s="16"/>
      <c r="F203" s="64"/>
      <c r="G203" s="10"/>
      <c r="H203" s="10"/>
      <c r="I203" s="10"/>
      <c r="J203" s="10"/>
      <c r="K203" s="10"/>
      <c r="L203" s="10"/>
      <c r="M203" s="10"/>
      <c r="N203" s="10"/>
      <c r="O203" s="10"/>
      <c r="P203" s="10"/>
      <c r="Q203" s="10"/>
      <c r="R203" s="10"/>
      <c r="S203" s="10"/>
      <c r="T203" s="10"/>
      <c r="U203" s="10"/>
      <c r="V203" s="10"/>
      <c r="W203" s="10"/>
      <c r="X203" s="10"/>
      <c r="Y203" s="10"/>
      <c r="Z203" s="17">
        <v>1</v>
      </c>
      <c r="AA203" s="65">
        <v>655735.61</v>
      </c>
      <c r="AB203" s="18">
        <f t="shared" si="19"/>
        <v>655735.61</v>
      </c>
      <c r="AC203" s="19">
        <f t="shared" si="18"/>
        <v>1.6393390250000003E-5</v>
      </c>
      <c r="AD203" s="20"/>
      <c r="AF203" s="294"/>
    </row>
    <row r="204" spans="2:32" ht="24" x14ac:dyDescent="0.3">
      <c r="B204" s="49" t="s">
        <v>384</v>
      </c>
      <c r="C204" s="68" t="s">
        <v>385</v>
      </c>
      <c r="D204" s="51" t="s">
        <v>7</v>
      </c>
      <c r="E204" s="16"/>
      <c r="F204" s="64"/>
      <c r="G204" s="10"/>
      <c r="H204" s="10"/>
      <c r="I204" s="10"/>
      <c r="J204" s="10"/>
      <c r="K204" s="10"/>
      <c r="L204" s="10"/>
      <c r="M204" s="10"/>
      <c r="N204" s="10"/>
      <c r="O204" s="10"/>
      <c r="P204" s="10"/>
      <c r="Q204" s="10"/>
      <c r="R204" s="10"/>
      <c r="S204" s="10"/>
      <c r="T204" s="10"/>
      <c r="U204" s="10"/>
      <c r="V204" s="10"/>
      <c r="W204" s="10"/>
      <c r="X204" s="10"/>
      <c r="Y204" s="10"/>
      <c r="Z204" s="17">
        <v>1</v>
      </c>
      <c r="AA204" s="65">
        <v>804273.21</v>
      </c>
      <c r="AB204" s="18">
        <f t="shared" si="19"/>
        <v>804273.21</v>
      </c>
      <c r="AC204" s="19">
        <f t="shared" si="18"/>
        <v>2.0106830250000003E-5</v>
      </c>
      <c r="AD204" s="20"/>
      <c r="AF204" s="294"/>
    </row>
    <row r="205" spans="2:32" ht="24" x14ac:dyDescent="0.3">
      <c r="B205" s="49" t="s">
        <v>386</v>
      </c>
      <c r="C205" s="68" t="s">
        <v>387</v>
      </c>
      <c r="D205" s="51" t="s">
        <v>7</v>
      </c>
      <c r="E205" s="16"/>
      <c r="F205" s="64"/>
      <c r="G205" s="10"/>
      <c r="H205" s="10"/>
      <c r="I205" s="10"/>
      <c r="J205" s="10"/>
      <c r="K205" s="10"/>
      <c r="L205" s="10"/>
      <c r="M205" s="10"/>
      <c r="N205" s="10"/>
      <c r="O205" s="10"/>
      <c r="P205" s="10"/>
      <c r="Q205" s="10"/>
      <c r="R205" s="10"/>
      <c r="S205" s="10"/>
      <c r="T205" s="10"/>
      <c r="U205" s="10"/>
      <c r="V205" s="10"/>
      <c r="W205" s="10"/>
      <c r="X205" s="10"/>
      <c r="Y205" s="10"/>
      <c r="Z205" s="17">
        <v>2</v>
      </c>
      <c r="AA205" s="65">
        <v>719553.28</v>
      </c>
      <c r="AB205" s="18">
        <f t="shared" si="19"/>
        <v>1439106.56</v>
      </c>
      <c r="AC205" s="19">
        <f t="shared" si="18"/>
        <v>3.5977664000000008E-5</v>
      </c>
      <c r="AD205" s="20"/>
      <c r="AF205" s="294"/>
    </row>
    <row r="206" spans="2:32" x14ac:dyDescent="0.3">
      <c r="B206" s="49" t="s">
        <v>388</v>
      </c>
      <c r="C206" s="68" t="s">
        <v>389</v>
      </c>
      <c r="D206" s="51" t="s">
        <v>7</v>
      </c>
      <c r="E206" s="16"/>
      <c r="F206" s="64"/>
      <c r="G206" s="10"/>
      <c r="H206" s="10"/>
      <c r="I206" s="10"/>
      <c r="J206" s="10"/>
      <c r="K206" s="10"/>
      <c r="L206" s="10"/>
      <c r="M206" s="10"/>
      <c r="N206" s="10"/>
      <c r="O206" s="10"/>
      <c r="P206" s="10"/>
      <c r="Q206" s="10"/>
      <c r="R206" s="10"/>
      <c r="S206" s="10"/>
      <c r="T206" s="10"/>
      <c r="U206" s="10"/>
      <c r="V206" s="10"/>
      <c r="W206" s="10"/>
      <c r="X206" s="10"/>
      <c r="Y206" s="10"/>
      <c r="Z206" s="17">
        <v>6</v>
      </c>
      <c r="AA206" s="65">
        <v>186662.28</v>
      </c>
      <c r="AB206" s="18">
        <f t="shared" si="19"/>
        <v>1119973.68</v>
      </c>
      <c r="AC206" s="19">
        <f t="shared" si="18"/>
        <v>2.7999342000000003E-5</v>
      </c>
      <c r="AD206" s="20"/>
      <c r="AF206" s="294"/>
    </row>
    <row r="207" spans="2:32" x14ac:dyDescent="0.3">
      <c r="B207" s="49" t="s">
        <v>390</v>
      </c>
      <c r="C207" s="68" t="s">
        <v>391</v>
      </c>
      <c r="D207" s="51" t="s">
        <v>7</v>
      </c>
      <c r="E207" s="16"/>
      <c r="F207" s="64"/>
      <c r="G207" s="10"/>
      <c r="H207" s="10"/>
      <c r="I207" s="10"/>
      <c r="J207" s="10"/>
      <c r="K207" s="10"/>
      <c r="L207" s="10"/>
      <c r="M207" s="10"/>
      <c r="N207" s="10"/>
      <c r="O207" s="10"/>
      <c r="P207" s="10"/>
      <c r="Q207" s="10"/>
      <c r="R207" s="10"/>
      <c r="S207" s="10"/>
      <c r="T207" s="10"/>
      <c r="U207" s="10"/>
      <c r="V207" s="10"/>
      <c r="W207" s="10"/>
      <c r="X207" s="10"/>
      <c r="Y207" s="10"/>
      <c r="Z207" s="17">
        <v>2</v>
      </c>
      <c r="AA207" s="65">
        <v>1984446.4</v>
      </c>
      <c r="AB207" s="18">
        <f t="shared" si="19"/>
        <v>3968892.8</v>
      </c>
      <c r="AC207" s="19">
        <f t="shared" si="18"/>
        <v>9.9222320000000015E-5</v>
      </c>
      <c r="AD207" s="20"/>
      <c r="AF207" s="294"/>
    </row>
    <row r="208" spans="2:32" x14ac:dyDescent="0.3">
      <c r="B208" s="49" t="s">
        <v>392</v>
      </c>
      <c r="C208" s="68" t="s">
        <v>393</v>
      </c>
      <c r="D208" s="51" t="s">
        <v>7</v>
      </c>
      <c r="E208" s="16"/>
      <c r="F208" s="64"/>
      <c r="G208" s="10"/>
      <c r="H208" s="10"/>
      <c r="I208" s="10"/>
      <c r="J208" s="10"/>
      <c r="K208" s="10"/>
      <c r="L208" s="10"/>
      <c r="M208" s="10"/>
      <c r="N208" s="10"/>
      <c r="O208" s="10"/>
      <c r="P208" s="10"/>
      <c r="Q208" s="10"/>
      <c r="R208" s="10"/>
      <c r="S208" s="10"/>
      <c r="T208" s="10"/>
      <c r="U208" s="10"/>
      <c r="V208" s="10"/>
      <c r="W208" s="10"/>
      <c r="X208" s="10"/>
      <c r="Y208" s="10"/>
      <c r="Z208" s="17">
        <v>1</v>
      </c>
      <c r="AA208" s="65">
        <v>980846.01</v>
      </c>
      <c r="AB208" s="18">
        <f t="shared" si="19"/>
        <v>980846.01</v>
      </c>
      <c r="AC208" s="19">
        <f t="shared" si="18"/>
        <v>2.4521150250000004E-5</v>
      </c>
      <c r="AD208" s="20"/>
      <c r="AF208" s="294"/>
    </row>
    <row r="209" spans="2:32" x14ac:dyDescent="0.3">
      <c r="B209" s="49" t="s">
        <v>394</v>
      </c>
      <c r="C209" s="68" t="s">
        <v>395</v>
      </c>
      <c r="D209" s="51" t="s">
        <v>7</v>
      </c>
      <c r="E209" s="16"/>
      <c r="F209" s="64"/>
      <c r="G209" s="10"/>
      <c r="H209" s="10"/>
      <c r="I209" s="10"/>
      <c r="J209" s="10"/>
      <c r="K209" s="10"/>
      <c r="L209" s="10"/>
      <c r="M209" s="10"/>
      <c r="N209" s="10"/>
      <c r="O209" s="10"/>
      <c r="P209" s="10"/>
      <c r="Q209" s="10"/>
      <c r="R209" s="10"/>
      <c r="S209" s="10"/>
      <c r="T209" s="10"/>
      <c r="U209" s="10"/>
      <c r="V209" s="10"/>
      <c r="W209" s="10"/>
      <c r="X209" s="10"/>
      <c r="Y209" s="10"/>
      <c r="Z209" s="17">
        <v>1</v>
      </c>
      <c r="AA209" s="65">
        <v>94222.080000000002</v>
      </c>
      <c r="AB209" s="18">
        <f t="shared" si="19"/>
        <v>94222.080000000002</v>
      </c>
      <c r="AC209" s="19">
        <f t="shared" si="18"/>
        <v>2.3555520000000003E-6</v>
      </c>
      <c r="AD209" s="20"/>
      <c r="AF209" s="294"/>
    </row>
    <row r="210" spans="2:32" x14ac:dyDescent="0.3">
      <c r="B210" s="49" t="s">
        <v>396</v>
      </c>
      <c r="C210" s="68" t="s">
        <v>397</v>
      </c>
      <c r="D210" s="51" t="s">
        <v>7</v>
      </c>
      <c r="E210" s="16"/>
      <c r="F210" s="64"/>
      <c r="G210" s="10"/>
      <c r="H210" s="10"/>
      <c r="I210" s="10"/>
      <c r="J210" s="10"/>
      <c r="K210" s="10"/>
      <c r="L210" s="10"/>
      <c r="M210" s="10"/>
      <c r="N210" s="10"/>
      <c r="O210" s="10"/>
      <c r="P210" s="10"/>
      <c r="Q210" s="10"/>
      <c r="R210" s="10"/>
      <c r="S210" s="10"/>
      <c r="T210" s="10"/>
      <c r="U210" s="10"/>
      <c r="V210" s="10"/>
      <c r="W210" s="10"/>
      <c r="X210" s="10"/>
      <c r="Y210" s="10"/>
      <c r="Z210" s="17">
        <v>1</v>
      </c>
      <c r="AA210" s="65">
        <v>693832.99</v>
      </c>
      <c r="AB210" s="18">
        <f t="shared" si="19"/>
        <v>693832.99</v>
      </c>
      <c r="AC210" s="19">
        <f t="shared" si="18"/>
        <v>1.7345824750000002E-5</v>
      </c>
      <c r="AD210" s="20"/>
      <c r="AF210" s="294"/>
    </row>
    <row r="211" spans="2:32" x14ac:dyDescent="0.3">
      <c r="B211" s="49" t="s">
        <v>398</v>
      </c>
      <c r="C211" s="68" t="s">
        <v>399</v>
      </c>
      <c r="D211" s="51" t="s">
        <v>7</v>
      </c>
      <c r="E211" s="16"/>
      <c r="F211" s="64"/>
      <c r="G211" s="10"/>
      <c r="H211" s="10"/>
      <c r="I211" s="10"/>
      <c r="J211" s="10"/>
      <c r="K211" s="10"/>
      <c r="L211" s="10"/>
      <c r="M211" s="10"/>
      <c r="N211" s="10"/>
      <c r="O211" s="10"/>
      <c r="P211" s="10"/>
      <c r="Q211" s="10"/>
      <c r="R211" s="10"/>
      <c r="S211" s="10"/>
      <c r="T211" s="10"/>
      <c r="U211" s="10"/>
      <c r="V211" s="10"/>
      <c r="W211" s="10"/>
      <c r="X211" s="10"/>
      <c r="Y211" s="10"/>
      <c r="Z211" s="17">
        <v>1</v>
      </c>
      <c r="AA211" s="65">
        <v>2742601.36</v>
      </c>
      <c r="AB211" s="18">
        <f t="shared" si="19"/>
        <v>2742601.36</v>
      </c>
      <c r="AC211" s="19">
        <f t="shared" si="18"/>
        <v>6.8565034000000005E-5</v>
      </c>
      <c r="AD211" s="20"/>
      <c r="AF211" s="294"/>
    </row>
    <row r="212" spans="2:32" x14ac:dyDescent="0.3">
      <c r="B212" s="49" t="s">
        <v>400</v>
      </c>
      <c r="C212" s="68" t="s">
        <v>401</v>
      </c>
      <c r="D212" s="51" t="s">
        <v>7</v>
      </c>
      <c r="E212" s="16"/>
      <c r="F212" s="64"/>
      <c r="G212" s="10"/>
      <c r="H212" s="10"/>
      <c r="I212" s="10"/>
      <c r="J212" s="10"/>
      <c r="K212" s="10"/>
      <c r="L212" s="10"/>
      <c r="M212" s="10"/>
      <c r="N212" s="10"/>
      <c r="O212" s="10"/>
      <c r="P212" s="10"/>
      <c r="Q212" s="10"/>
      <c r="R212" s="10"/>
      <c r="S212" s="10"/>
      <c r="T212" s="10"/>
      <c r="U212" s="10"/>
      <c r="V212" s="10"/>
      <c r="W212" s="10"/>
      <c r="X212" s="10"/>
      <c r="Y212" s="10"/>
      <c r="Z212" s="17">
        <v>2</v>
      </c>
      <c r="AA212" s="65">
        <v>982402.01</v>
      </c>
      <c r="AB212" s="18">
        <f t="shared" si="19"/>
        <v>1964804.02</v>
      </c>
      <c r="AC212" s="19">
        <f t="shared" si="18"/>
        <v>4.9120100500000009E-5</v>
      </c>
      <c r="AD212" s="20"/>
      <c r="AF212" s="294"/>
    </row>
    <row r="213" spans="2:32" x14ac:dyDescent="0.3">
      <c r="B213" s="49" t="s">
        <v>402</v>
      </c>
      <c r="C213" s="68" t="s">
        <v>403</v>
      </c>
      <c r="D213" s="51" t="s">
        <v>7</v>
      </c>
      <c r="E213" s="16"/>
      <c r="F213" s="64"/>
      <c r="G213" s="10"/>
      <c r="H213" s="10"/>
      <c r="I213" s="10"/>
      <c r="J213" s="10"/>
      <c r="K213" s="10"/>
      <c r="L213" s="10"/>
      <c r="M213" s="10"/>
      <c r="N213" s="10"/>
      <c r="O213" s="10"/>
      <c r="P213" s="10"/>
      <c r="Q213" s="10"/>
      <c r="R213" s="10"/>
      <c r="S213" s="10"/>
      <c r="T213" s="10"/>
      <c r="U213" s="10"/>
      <c r="V213" s="10"/>
      <c r="W213" s="10"/>
      <c r="X213" s="10"/>
      <c r="Y213" s="10"/>
      <c r="Z213" s="17">
        <v>3</v>
      </c>
      <c r="AA213" s="65">
        <v>896722.01</v>
      </c>
      <c r="AB213" s="18">
        <f t="shared" si="19"/>
        <v>2690166.03</v>
      </c>
      <c r="AC213" s="19">
        <f t="shared" si="18"/>
        <v>6.7254150750000011E-5</v>
      </c>
      <c r="AD213" s="20"/>
      <c r="AF213" s="294"/>
    </row>
    <row r="214" spans="2:32" ht="24" x14ac:dyDescent="0.3">
      <c r="B214" s="49" t="s">
        <v>404</v>
      </c>
      <c r="C214" s="68" t="s">
        <v>405</v>
      </c>
      <c r="D214" s="51" t="s">
        <v>7</v>
      </c>
      <c r="E214" s="16"/>
      <c r="F214" s="64"/>
      <c r="G214" s="10"/>
      <c r="H214" s="10"/>
      <c r="I214" s="10"/>
      <c r="J214" s="10"/>
      <c r="K214" s="10"/>
      <c r="L214" s="10"/>
      <c r="M214" s="10"/>
      <c r="N214" s="10"/>
      <c r="O214" s="10"/>
      <c r="P214" s="10"/>
      <c r="Q214" s="10"/>
      <c r="R214" s="10"/>
      <c r="S214" s="10"/>
      <c r="T214" s="10"/>
      <c r="U214" s="10"/>
      <c r="V214" s="10"/>
      <c r="W214" s="10"/>
      <c r="X214" s="10"/>
      <c r="Y214" s="10"/>
      <c r="Z214" s="17">
        <v>1</v>
      </c>
      <c r="AA214" s="65">
        <v>1039014.05</v>
      </c>
      <c r="AB214" s="18">
        <f t="shared" si="19"/>
        <v>1039014.05</v>
      </c>
      <c r="AC214" s="19">
        <f t="shared" si="18"/>
        <v>2.5975351250000007E-5</v>
      </c>
      <c r="AD214" s="20"/>
      <c r="AF214" s="294"/>
    </row>
    <row r="215" spans="2:32" x14ac:dyDescent="0.3">
      <c r="B215" s="49" t="s">
        <v>406</v>
      </c>
      <c r="C215" s="68" t="s">
        <v>407</v>
      </c>
      <c r="D215" s="51" t="s">
        <v>7</v>
      </c>
      <c r="E215" s="16"/>
      <c r="F215" s="64"/>
      <c r="G215" s="10"/>
      <c r="H215" s="10"/>
      <c r="I215" s="10"/>
      <c r="J215" s="10"/>
      <c r="K215" s="10"/>
      <c r="L215" s="10"/>
      <c r="M215" s="10"/>
      <c r="N215" s="10"/>
      <c r="O215" s="10"/>
      <c r="P215" s="10"/>
      <c r="Q215" s="10"/>
      <c r="R215" s="10"/>
      <c r="S215" s="10"/>
      <c r="T215" s="10"/>
      <c r="U215" s="10"/>
      <c r="V215" s="10"/>
      <c r="W215" s="10"/>
      <c r="X215" s="10"/>
      <c r="Y215" s="10"/>
      <c r="Z215" s="17">
        <v>1</v>
      </c>
      <c r="AA215" s="65">
        <v>1325414.3799999999</v>
      </c>
      <c r="AB215" s="18">
        <f t="shared" si="19"/>
        <v>1325414.3799999999</v>
      </c>
      <c r="AC215" s="19">
        <f t="shared" si="18"/>
        <v>3.31353595E-5</v>
      </c>
      <c r="AD215" s="20"/>
      <c r="AF215" s="294"/>
    </row>
    <row r="216" spans="2:32" x14ac:dyDescent="0.3">
      <c r="B216" s="49" t="s">
        <v>408</v>
      </c>
      <c r="C216" s="68" t="s">
        <v>409</v>
      </c>
      <c r="D216" s="51" t="s">
        <v>7</v>
      </c>
      <c r="E216" s="16"/>
      <c r="F216" s="64"/>
      <c r="G216" s="10"/>
      <c r="H216" s="10"/>
      <c r="I216" s="10"/>
      <c r="J216" s="10"/>
      <c r="K216" s="10"/>
      <c r="L216" s="10"/>
      <c r="M216" s="10"/>
      <c r="N216" s="10"/>
      <c r="O216" s="10"/>
      <c r="P216" s="10"/>
      <c r="Q216" s="10"/>
      <c r="R216" s="10"/>
      <c r="S216" s="10"/>
      <c r="T216" s="10"/>
      <c r="U216" s="10"/>
      <c r="V216" s="10"/>
      <c r="W216" s="10"/>
      <c r="X216" s="10"/>
      <c r="Y216" s="10"/>
      <c r="Z216" s="17">
        <v>2</v>
      </c>
      <c r="AA216" s="65">
        <v>217881.16</v>
      </c>
      <c r="AB216" s="18">
        <f t="shared" si="19"/>
        <v>435762.32</v>
      </c>
      <c r="AC216" s="19">
        <f t="shared" si="18"/>
        <v>1.0894058000000003E-5</v>
      </c>
      <c r="AD216" s="20"/>
      <c r="AF216" s="294"/>
    </row>
    <row r="217" spans="2:32" x14ac:dyDescent="0.3">
      <c r="B217" s="49" t="s">
        <v>410</v>
      </c>
      <c r="C217" s="68" t="s">
        <v>411</v>
      </c>
      <c r="D217" s="51" t="s">
        <v>7</v>
      </c>
      <c r="E217" s="16"/>
      <c r="F217" s="64"/>
      <c r="G217" s="10"/>
      <c r="H217" s="10"/>
      <c r="I217" s="10"/>
      <c r="J217" s="10"/>
      <c r="K217" s="10"/>
      <c r="L217" s="10"/>
      <c r="M217" s="10"/>
      <c r="N217" s="10"/>
      <c r="O217" s="10"/>
      <c r="P217" s="10"/>
      <c r="Q217" s="10"/>
      <c r="R217" s="10"/>
      <c r="S217" s="10"/>
      <c r="T217" s="10"/>
      <c r="U217" s="10"/>
      <c r="V217" s="10"/>
      <c r="W217" s="10"/>
      <c r="X217" s="10"/>
      <c r="Y217" s="10"/>
      <c r="Z217" s="17">
        <v>1</v>
      </c>
      <c r="AA217" s="65">
        <v>438460.18</v>
      </c>
      <c r="AB217" s="18">
        <f t="shared" si="19"/>
        <v>438460.18</v>
      </c>
      <c r="AC217" s="19">
        <f t="shared" si="18"/>
        <v>1.0961504500000002E-5</v>
      </c>
      <c r="AD217" s="20"/>
      <c r="AF217" s="294"/>
    </row>
    <row r="218" spans="2:32" x14ac:dyDescent="0.3">
      <c r="B218" s="49" t="s">
        <v>412</v>
      </c>
      <c r="C218" s="68" t="s">
        <v>413</v>
      </c>
      <c r="D218" s="51" t="s">
        <v>7</v>
      </c>
      <c r="E218" s="16"/>
      <c r="F218" s="64"/>
      <c r="G218" s="10"/>
      <c r="H218" s="10"/>
      <c r="I218" s="10"/>
      <c r="J218" s="10"/>
      <c r="K218" s="10"/>
      <c r="L218" s="10"/>
      <c r="M218" s="10"/>
      <c r="N218" s="10"/>
      <c r="O218" s="10"/>
      <c r="P218" s="10"/>
      <c r="Q218" s="10"/>
      <c r="R218" s="10"/>
      <c r="S218" s="10"/>
      <c r="T218" s="10"/>
      <c r="U218" s="10"/>
      <c r="V218" s="10"/>
      <c r="W218" s="10"/>
      <c r="X218" s="10"/>
      <c r="Y218" s="10"/>
      <c r="Z218" s="17">
        <v>2</v>
      </c>
      <c r="AA218" s="65">
        <v>207079.55</v>
      </c>
      <c r="AB218" s="18">
        <f t="shared" si="19"/>
        <v>414159.1</v>
      </c>
      <c r="AC218" s="19">
        <f t="shared" si="18"/>
        <v>1.0353977500000001E-5</v>
      </c>
      <c r="AD218" s="20"/>
      <c r="AF218" s="294"/>
    </row>
    <row r="219" spans="2:32" ht="24" x14ac:dyDescent="0.3">
      <c r="B219" s="49" t="s">
        <v>414</v>
      </c>
      <c r="C219" s="68" t="s">
        <v>415</v>
      </c>
      <c r="D219" s="51" t="s">
        <v>7</v>
      </c>
      <c r="E219" s="16"/>
      <c r="F219" s="64"/>
      <c r="G219" s="10"/>
      <c r="H219" s="10"/>
      <c r="I219" s="10"/>
      <c r="J219" s="10"/>
      <c r="K219" s="10"/>
      <c r="L219" s="10"/>
      <c r="M219" s="10"/>
      <c r="N219" s="10"/>
      <c r="O219" s="10"/>
      <c r="P219" s="10"/>
      <c r="Q219" s="10"/>
      <c r="R219" s="10"/>
      <c r="S219" s="10"/>
      <c r="T219" s="10"/>
      <c r="U219" s="10"/>
      <c r="V219" s="10"/>
      <c r="W219" s="10"/>
      <c r="X219" s="10"/>
      <c r="Y219" s="10"/>
      <c r="Z219" s="17">
        <v>3</v>
      </c>
      <c r="AA219" s="65">
        <v>168260.35</v>
      </c>
      <c r="AB219" s="18">
        <f t="shared" si="19"/>
        <v>504781.05</v>
      </c>
      <c r="AC219" s="19">
        <f t="shared" si="18"/>
        <v>1.2619526250000002E-5</v>
      </c>
      <c r="AD219" s="20"/>
      <c r="AF219" s="294"/>
    </row>
    <row r="220" spans="2:32" ht="24" x14ac:dyDescent="0.3">
      <c r="B220" s="49" t="s">
        <v>416</v>
      </c>
      <c r="C220" s="68" t="s">
        <v>417</v>
      </c>
      <c r="D220" s="51" t="s">
        <v>7</v>
      </c>
      <c r="E220" s="16"/>
      <c r="F220" s="64"/>
      <c r="G220" s="10"/>
      <c r="H220" s="10"/>
      <c r="I220" s="10"/>
      <c r="J220" s="10"/>
      <c r="K220" s="10"/>
      <c r="L220" s="10"/>
      <c r="M220" s="10"/>
      <c r="N220" s="10"/>
      <c r="O220" s="10"/>
      <c r="P220" s="10"/>
      <c r="Q220" s="10"/>
      <c r="R220" s="10"/>
      <c r="S220" s="10"/>
      <c r="T220" s="10"/>
      <c r="U220" s="10"/>
      <c r="V220" s="10"/>
      <c r="W220" s="10"/>
      <c r="X220" s="10"/>
      <c r="Y220" s="10"/>
      <c r="Z220" s="17">
        <v>3</v>
      </c>
      <c r="AA220" s="65">
        <v>163442.6</v>
      </c>
      <c r="AB220" s="18">
        <f t="shared" si="19"/>
        <v>490327.8</v>
      </c>
      <c r="AC220" s="19">
        <f t="shared" si="18"/>
        <v>1.2258195000000002E-5</v>
      </c>
      <c r="AD220" s="20"/>
      <c r="AF220" s="294"/>
    </row>
    <row r="221" spans="2:32" ht="24" x14ac:dyDescent="0.3">
      <c r="B221" s="49" t="s">
        <v>418</v>
      </c>
      <c r="C221" s="68" t="s">
        <v>419</v>
      </c>
      <c r="D221" s="51" t="s">
        <v>72</v>
      </c>
      <c r="E221" s="16"/>
      <c r="F221" s="64"/>
      <c r="G221" s="10"/>
      <c r="H221" s="10"/>
      <c r="I221" s="10"/>
      <c r="J221" s="10"/>
      <c r="K221" s="10"/>
      <c r="L221" s="10"/>
      <c r="M221" s="10"/>
      <c r="N221" s="10"/>
      <c r="O221" s="10"/>
      <c r="P221" s="10"/>
      <c r="Q221" s="10"/>
      <c r="R221" s="10"/>
      <c r="S221" s="10"/>
      <c r="T221" s="10"/>
      <c r="U221" s="10"/>
      <c r="V221" s="10"/>
      <c r="W221" s="10"/>
      <c r="X221" s="10"/>
      <c r="Y221" s="10"/>
      <c r="Z221" s="17">
        <v>12</v>
      </c>
      <c r="AA221" s="65">
        <v>38556.730000000003</v>
      </c>
      <c r="AB221" s="18">
        <f t="shared" si="19"/>
        <v>462680.76</v>
      </c>
      <c r="AC221" s="19">
        <f t="shared" si="18"/>
        <v>1.1567019000000003E-5</v>
      </c>
      <c r="AD221" s="20"/>
      <c r="AF221" s="294"/>
    </row>
    <row r="222" spans="2:32" x14ac:dyDescent="0.3">
      <c r="B222" s="49" t="s">
        <v>420</v>
      </c>
      <c r="C222" s="68" t="s">
        <v>421</v>
      </c>
      <c r="D222" s="51" t="s">
        <v>7</v>
      </c>
      <c r="E222" s="16"/>
      <c r="F222" s="64"/>
      <c r="G222" s="10"/>
      <c r="H222" s="10"/>
      <c r="I222" s="10"/>
      <c r="J222" s="10"/>
      <c r="K222" s="10"/>
      <c r="L222" s="10"/>
      <c r="M222" s="10"/>
      <c r="N222" s="10"/>
      <c r="O222" s="10"/>
      <c r="P222" s="10"/>
      <c r="Q222" s="10"/>
      <c r="R222" s="10"/>
      <c r="S222" s="10"/>
      <c r="T222" s="10"/>
      <c r="U222" s="10"/>
      <c r="V222" s="10"/>
      <c r="W222" s="10"/>
      <c r="X222" s="10"/>
      <c r="Y222" s="10"/>
      <c r="Z222" s="17">
        <v>8</v>
      </c>
      <c r="AA222" s="65">
        <v>91735.61</v>
      </c>
      <c r="AB222" s="18">
        <f t="shared" si="19"/>
        <v>733884.88</v>
      </c>
      <c r="AC222" s="19">
        <f t="shared" si="18"/>
        <v>1.8347122000000003E-5</v>
      </c>
      <c r="AD222" s="20"/>
      <c r="AF222" s="294"/>
    </row>
    <row r="223" spans="2:32" x14ac:dyDescent="0.3">
      <c r="B223" s="49" t="s">
        <v>422</v>
      </c>
      <c r="C223" s="68" t="s">
        <v>421</v>
      </c>
      <c r="D223" s="51" t="s">
        <v>7</v>
      </c>
      <c r="E223" s="16"/>
      <c r="F223" s="64"/>
      <c r="G223" s="10"/>
      <c r="H223" s="10"/>
      <c r="I223" s="10"/>
      <c r="J223" s="10"/>
      <c r="K223" s="10"/>
      <c r="L223" s="10"/>
      <c r="M223" s="10"/>
      <c r="N223" s="10"/>
      <c r="O223" s="10"/>
      <c r="P223" s="10"/>
      <c r="Q223" s="10"/>
      <c r="R223" s="10"/>
      <c r="S223" s="10"/>
      <c r="T223" s="10"/>
      <c r="U223" s="10"/>
      <c r="V223" s="10"/>
      <c r="W223" s="10"/>
      <c r="X223" s="10"/>
      <c r="Y223" s="10"/>
      <c r="Z223" s="17">
        <v>4</v>
      </c>
      <c r="AA223" s="65">
        <v>63603.64</v>
      </c>
      <c r="AB223" s="18">
        <f t="shared" si="19"/>
        <v>254414.56</v>
      </c>
      <c r="AC223" s="19">
        <f t="shared" si="18"/>
        <v>6.3603640000000008E-6</v>
      </c>
      <c r="AD223" s="20"/>
      <c r="AF223" s="294"/>
    </row>
    <row r="224" spans="2:32" x14ac:dyDescent="0.3">
      <c r="B224" s="49" t="s">
        <v>423</v>
      </c>
      <c r="C224" s="68" t="s">
        <v>424</v>
      </c>
      <c r="D224" s="51" t="s">
        <v>7</v>
      </c>
      <c r="E224" s="16"/>
      <c r="F224" s="64"/>
      <c r="G224" s="10"/>
      <c r="H224" s="10"/>
      <c r="I224" s="10"/>
      <c r="J224" s="10"/>
      <c r="K224" s="10"/>
      <c r="L224" s="10"/>
      <c r="M224" s="10"/>
      <c r="N224" s="10"/>
      <c r="O224" s="10"/>
      <c r="P224" s="10"/>
      <c r="Q224" s="10"/>
      <c r="R224" s="10"/>
      <c r="S224" s="10"/>
      <c r="T224" s="10"/>
      <c r="U224" s="10"/>
      <c r="V224" s="10"/>
      <c r="W224" s="10"/>
      <c r="X224" s="10"/>
      <c r="Y224" s="10"/>
      <c r="Z224" s="17">
        <v>4</v>
      </c>
      <c r="AA224" s="65">
        <v>132515.35</v>
      </c>
      <c r="AB224" s="18">
        <f t="shared" si="19"/>
        <v>530061.4</v>
      </c>
      <c r="AC224" s="19">
        <f t="shared" si="18"/>
        <v>1.3251535000000003E-5</v>
      </c>
      <c r="AD224" s="20"/>
      <c r="AF224" s="294"/>
    </row>
    <row r="225" spans="2:32" x14ac:dyDescent="0.3">
      <c r="B225" s="67">
        <v>7.5</v>
      </c>
      <c r="C225" s="59" t="s">
        <v>425</v>
      </c>
      <c r="D225" s="60"/>
      <c r="E225" s="16"/>
      <c r="F225" s="64"/>
      <c r="G225" s="10"/>
      <c r="H225" s="10"/>
      <c r="I225" s="10"/>
      <c r="J225" s="10"/>
      <c r="K225" s="10"/>
      <c r="L225" s="10"/>
      <c r="M225" s="10"/>
      <c r="N225" s="10"/>
      <c r="O225" s="10"/>
      <c r="P225" s="10"/>
      <c r="Q225" s="10"/>
      <c r="R225" s="10"/>
      <c r="S225" s="10"/>
      <c r="T225" s="10"/>
      <c r="U225" s="10"/>
      <c r="V225" s="10"/>
      <c r="W225" s="10"/>
      <c r="X225" s="10"/>
      <c r="Y225" s="10"/>
      <c r="Z225" s="60"/>
      <c r="AA225" s="60"/>
      <c r="AB225" s="63"/>
      <c r="AC225" s="19">
        <f t="shared" si="18"/>
        <v>0</v>
      </c>
      <c r="AD225" s="20"/>
      <c r="AF225" s="294"/>
    </row>
    <row r="226" spans="2:32" ht="120" x14ac:dyDescent="0.3">
      <c r="B226" s="49" t="s">
        <v>426</v>
      </c>
      <c r="C226" s="68" t="s">
        <v>427</v>
      </c>
      <c r="D226" s="51" t="s">
        <v>7</v>
      </c>
      <c r="E226" s="16"/>
      <c r="F226" s="64"/>
      <c r="G226" s="10"/>
      <c r="H226" s="10"/>
      <c r="I226" s="10"/>
      <c r="J226" s="10"/>
      <c r="K226" s="10"/>
      <c r="L226" s="10"/>
      <c r="M226" s="10"/>
      <c r="N226" s="10"/>
      <c r="O226" s="10"/>
      <c r="P226" s="10"/>
      <c r="Q226" s="10"/>
      <c r="R226" s="10"/>
      <c r="S226" s="10"/>
      <c r="T226" s="10"/>
      <c r="U226" s="10"/>
      <c r="V226" s="10"/>
      <c r="W226" s="10"/>
      <c r="X226" s="10"/>
      <c r="Y226" s="10"/>
      <c r="Z226" s="17">
        <v>1</v>
      </c>
      <c r="AA226" s="65">
        <v>12370123.67</v>
      </c>
      <c r="AB226" s="18">
        <f>ROUND(AA226*Z226,2)</f>
        <v>12370123.67</v>
      </c>
      <c r="AC226" s="19">
        <f t="shared" si="18"/>
        <v>3.0925309175000007E-4</v>
      </c>
      <c r="AD226" s="20"/>
      <c r="AF226" s="294"/>
    </row>
    <row r="227" spans="2:32" x14ac:dyDescent="0.3">
      <c r="B227" s="6">
        <v>8</v>
      </c>
      <c r="C227" s="56" t="s">
        <v>428</v>
      </c>
      <c r="D227" s="57"/>
      <c r="E227" s="10"/>
      <c r="F227" s="10"/>
      <c r="G227" s="10"/>
      <c r="H227" s="10"/>
      <c r="I227" s="10"/>
      <c r="J227" s="10"/>
      <c r="K227" s="10"/>
      <c r="L227" s="10"/>
      <c r="M227" s="10"/>
      <c r="N227" s="10"/>
      <c r="O227" s="10"/>
      <c r="P227" s="10"/>
      <c r="Q227" s="10"/>
      <c r="R227" s="10"/>
      <c r="S227" s="10"/>
      <c r="T227" s="10"/>
      <c r="U227" s="10"/>
      <c r="V227" s="10"/>
      <c r="W227" s="10"/>
      <c r="X227" s="10"/>
      <c r="Y227" s="10"/>
      <c r="Z227" s="8"/>
      <c r="AA227" s="44"/>
      <c r="AB227" s="12"/>
      <c r="AC227" s="19">
        <f t="shared" si="18"/>
        <v>0</v>
      </c>
      <c r="AD227" s="20"/>
      <c r="AF227" s="294"/>
    </row>
    <row r="228" spans="2:32" x14ac:dyDescent="0.3">
      <c r="B228" s="58" t="s">
        <v>429</v>
      </c>
      <c r="C228" s="59" t="s">
        <v>430</v>
      </c>
      <c r="D228" s="60"/>
      <c r="E228" s="69"/>
      <c r="F228" s="69"/>
      <c r="G228" s="69"/>
      <c r="H228" s="69"/>
      <c r="I228" s="69"/>
      <c r="J228" s="69"/>
      <c r="K228" s="69"/>
      <c r="L228" s="69"/>
      <c r="M228" s="69"/>
      <c r="N228" s="69"/>
      <c r="O228" s="69"/>
      <c r="P228" s="69"/>
      <c r="Q228" s="69"/>
      <c r="R228" s="69"/>
      <c r="S228" s="69"/>
      <c r="T228" s="69"/>
      <c r="U228" s="69"/>
      <c r="V228" s="69"/>
      <c r="W228" s="69"/>
      <c r="X228" s="69"/>
      <c r="Y228" s="69"/>
      <c r="Z228" s="70"/>
      <c r="AA228" s="71"/>
      <c r="AB228" s="72"/>
      <c r="AC228" s="19">
        <f t="shared" si="18"/>
        <v>0</v>
      </c>
      <c r="AD228" s="20"/>
      <c r="AE228" s="73"/>
      <c r="AF228" s="294"/>
    </row>
    <row r="229" spans="2:32" ht="36" x14ac:dyDescent="0.3">
      <c r="B229" s="49" t="s">
        <v>431</v>
      </c>
      <c r="C229" s="74" t="s">
        <v>432</v>
      </c>
      <c r="D229" s="51" t="s">
        <v>72</v>
      </c>
      <c r="E229" s="16"/>
      <c r="F229" s="75">
        <v>15</v>
      </c>
      <c r="G229" s="69"/>
      <c r="H229" s="16"/>
      <c r="I229" s="16">
        <v>15</v>
      </c>
      <c r="J229" s="69"/>
      <c r="K229" s="69"/>
      <c r="L229" s="69"/>
      <c r="M229" s="69"/>
      <c r="N229" s="69"/>
      <c r="O229" s="69">
        <v>45</v>
      </c>
      <c r="P229" s="69"/>
      <c r="Q229" s="69">
        <v>13</v>
      </c>
      <c r="R229" s="69"/>
      <c r="S229" s="69"/>
      <c r="T229" s="69"/>
      <c r="U229" s="69"/>
      <c r="V229" s="69"/>
      <c r="W229" s="69"/>
      <c r="X229" s="69"/>
      <c r="Y229" s="69"/>
      <c r="Z229" s="17">
        <f t="shared" ref="Z229:Z243" si="20">ROUND(SUM(E229:X229),2)</f>
        <v>88</v>
      </c>
      <c r="AA229" s="65">
        <v>61658.55</v>
      </c>
      <c r="AB229" s="18">
        <f t="shared" ref="AB229:AB261" si="21">ROUND(AA229*Z229,2)</f>
        <v>5425952.4000000004</v>
      </c>
      <c r="AC229" s="19">
        <f t="shared" si="18"/>
        <v>1.3564881000000003E-4</v>
      </c>
      <c r="AD229" s="20"/>
      <c r="AE229" s="76"/>
      <c r="AF229" s="294"/>
    </row>
    <row r="230" spans="2:32" ht="36" x14ac:dyDescent="0.3">
      <c r="B230" s="49" t="s">
        <v>433</v>
      </c>
      <c r="C230" s="74" t="s">
        <v>434</v>
      </c>
      <c r="D230" s="51" t="s">
        <v>72</v>
      </c>
      <c r="E230" s="16"/>
      <c r="F230" s="77">
        <v>30</v>
      </c>
      <c r="G230" s="69"/>
      <c r="H230" s="69"/>
      <c r="I230" s="69"/>
      <c r="J230" s="69"/>
      <c r="K230" s="69"/>
      <c r="L230" s="69"/>
      <c r="M230" s="69"/>
      <c r="N230" s="69"/>
      <c r="O230" s="69"/>
      <c r="P230" s="69"/>
      <c r="Q230" s="69"/>
      <c r="R230" s="69"/>
      <c r="S230" s="69"/>
      <c r="T230" s="69"/>
      <c r="U230" s="69"/>
      <c r="V230" s="69"/>
      <c r="W230" s="69"/>
      <c r="X230" s="69"/>
      <c r="Y230" s="69"/>
      <c r="Z230" s="17">
        <f t="shared" si="20"/>
        <v>30</v>
      </c>
      <c r="AA230" s="65">
        <v>56256.05</v>
      </c>
      <c r="AB230" s="18">
        <f t="shared" si="21"/>
        <v>1687681.5</v>
      </c>
      <c r="AC230" s="19">
        <f t="shared" si="18"/>
        <v>4.2192037500000011E-5</v>
      </c>
      <c r="AD230" s="20"/>
      <c r="AE230" s="76"/>
      <c r="AF230" s="294"/>
    </row>
    <row r="231" spans="2:32" ht="36" x14ac:dyDescent="0.3">
      <c r="B231" s="49" t="s">
        <v>435</v>
      </c>
      <c r="C231" s="74" t="s">
        <v>436</v>
      </c>
      <c r="D231" s="51" t="s">
        <v>72</v>
      </c>
      <c r="E231" s="16"/>
      <c r="F231" s="77"/>
      <c r="G231" s="69"/>
      <c r="H231" s="69"/>
      <c r="I231" s="69"/>
      <c r="J231" s="69"/>
      <c r="K231" s="69"/>
      <c r="L231" s="69"/>
      <c r="M231" s="69"/>
      <c r="N231" s="69"/>
      <c r="O231" s="69">
        <v>10</v>
      </c>
      <c r="P231" s="69"/>
      <c r="Q231" s="69">
        <v>18</v>
      </c>
      <c r="R231" s="69"/>
      <c r="S231" s="69"/>
      <c r="T231" s="69"/>
      <c r="U231" s="69"/>
      <c r="V231" s="69"/>
      <c r="W231" s="69"/>
      <c r="X231" s="69"/>
      <c r="Y231" s="69"/>
      <c r="Z231" s="17">
        <f t="shared" si="20"/>
        <v>28</v>
      </c>
      <c r="AA231" s="65">
        <v>52198.81</v>
      </c>
      <c r="AB231" s="18">
        <f t="shared" si="21"/>
        <v>1461566.68</v>
      </c>
      <c r="AC231" s="19">
        <f t="shared" si="18"/>
        <v>3.6539167000000007E-5</v>
      </c>
      <c r="AD231" s="20"/>
      <c r="AE231" s="76"/>
      <c r="AF231" s="294"/>
    </row>
    <row r="232" spans="2:32" ht="36" x14ac:dyDescent="0.3">
      <c r="B232" s="49" t="s">
        <v>437</v>
      </c>
      <c r="C232" s="74" t="s">
        <v>438</v>
      </c>
      <c r="D232" s="51" t="s">
        <v>72</v>
      </c>
      <c r="E232" s="16"/>
      <c r="F232" s="77">
        <v>20</v>
      </c>
      <c r="G232" s="69"/>
      <c r="H232" s="69"/>
      <c r="I232" s="69"/>
      <c r="J232" s="77">
        <v>0</v>
      </c>
      <c r="K232" s="69"/>
      <c r="L232" s="69"/>
      <c r="M232" s="69"/>
      <c r="N232" s="69"/>
      <c r="O232" s="69">
        <v>112</v>
      </c>
      <c r="P232" s="69"/>
      <c r="Q232" s="69">
        <v>112</v>
      </c>
      <c r="R232" s="69">
        <v>10</v>
      </c>
      <c r="S232" s="69"/>
      <c r="T232" s="69"/>
      <c r="U232" s="69"/>
      <c r="V232" s="69"/>
      <c r="W232" s="69"/>
      <c r="X232" s="69"/>
      <c r="Y232" s="69"/>
      <c r="Z232" s="17">
        <f t="shared" si="20"/>
        <v>254</v>
      </c>
      <c r="AA232" s="65">
        <v>86983.81</v>
      </c>
      <c r="AB232" s="18">
        <f t="shared" si="21"/>
        <v>22093887.739999998</v>
      </c>
      <c r="AC232" s="19">
        <f t="shared" si="18"/>
        <v>5.5234719350000011E-4</v>
      </c>
      <c r="AD232" s="20"/>
      <c r="AE232" s="76"/>
      <c r="AF232" s="294"/>
    </row>
    <row r="233" spans="2:32" ht="36" x14ac:dyDescent="0.3">
      <c r="B233" s="49" t="s">
        <v>439</v>
      </c>
      <c r="C233" s="74" t="s">
        <v>440</v>
      </c>
      <c r="D233" s="51" t="s">
        <v>72</v>
      </c>
      <c r="E233" s="16"/>
      <c r="F233" s="77">
        <v>30</v>
      </c>
      <c r="G233" s="69"/>
      <c r="H233" s="69"/>
      <c r="I233" s="69"/>
      <c r="J233" s="69"/>
      <c r="K233" s="69"/>
      <c r="L233" s="69"/>
      <c r="M233" s="69"/>
      <c r="N233" s="69"/>
      <c r="O233" s="69">
        <v>15</v>
      </c>
      <c r="P233" s="69"/>
      <c r="Q233" s="69">
        <v>238</v>
      </c>
      <c r="R233" s="69"/>
      <c r="S233" s="69"/>
      <c r="T233" s="69"/>
      <c r="U233" s="69"/>
      <c r="V233" s="69"/>
      <c r="W233" s="69"/>
      <c r="X233" s="69"/>
      <c r="Y233" s="69"/>
      <c r="Z233" s="17">
        <f t="shared" si="20"/>
        <v>283</v>
      </c>
      <c r="AA233" s="65">
        <v>109806.05</v>
      </c>
      <c r="AB233" s="18">
        <f t="shared" si="21"/>
        <v>31075112.149999999</v>
      </c>
      <c r="AC233" s="19">
        <f t="shared" si="18"/>
        <v>7.7687780375000008E-4</v>
      </c>
      <c r="AD233" s="20"/>
      <c r="AE233" s="76"/>
      <c r="AF233" s="294"/>
    </row>
    <row r="234" spans="2:32" ht="36" x14ac:dyDescent="0.3">
      <c r="B234" s="49" t="s">
        <v>441</v>
      </c>
      <c r="C234" s="74" t="s">
        <v>442</v>
      </c>
      <c r="D234" s="51" t="s">
        <v>72</v>
      </c>
      <c r="E234" s="16"/>
      <c r="F234" s="69"/>
      <c r="G234" s="69"/>
      <c r="H234" s="69"/>
      <c r="I234" s="69"/>
      <c r="J234" s="69"/>
      <c r="K234" s="69"/>
      <c r="L234" s="69"/>
      <c r="M234" s="69"/>
      <c r="N234" s="69"/>
      <c r="O234" s="69">
        <v>52</v>
      </c>
      <c r="P234" s="69"/>
      <c r="Q234" s="69">
        <v>52</v>
      </c>
      <c r="R234" s="69"/>
      <c r="S234" s="69"/>
      <c r="T234" s="69"/>
      <c r="U234" s="69"/>
      <c r="V234" s="69"/>
      <c r="W234" s="69"/>
      <c r="X234" s="69"/>
      <c r="Y234" s="69"/>
      <c r="Z234" s="17">
        <f t="shared" si="20"/>
        <v>104</v>
      </c>
      <c r="AA234" s="65">
        <v>156763.81</v>
      </c>
      <c r="AB234" s="18">
        <f t="shared" si="21"/>
        <v>16303436.24</v>
      </c>
      <c r="AC234" s="19">
        <f t="shared" si="18"/>
        <v>4.0758590600000009E-4</v>
      </c>
      <c r="AD234" s="20"/>
      <c r="AE234" s="76"/>
      <c r="AF234" s="294"/>
    </row>
    <row r="235" spans="2:32" ht="36" x14ac:dyDescent="0.3">
      <c r="B235" s="49" t="s">
        <v>443</v>
      </c>
      <c r="C235" s="74" t="s">
        <v>444</v>
      </c>
      <c r="D235" s="51" t="s">
        <v>72</v>
      </c>
      <c r="E235" s="16"/>
      <c r="F235" s="77">
        <v>65</v>
      </c>
      <c r="G235" s="69"/>
      <c r="H235" s="69"/>
      <c r="I235" s="69"/>
      <c r="J235" s="69"/>
      <c r="K235" s="69"/>
      <c r="L235" s="69"/>
      <c r="M235" s="69"/>
      <c r="N235" s="69"/>
      <c r="O235" s="69"/>
      <c r="P235" s="69"/>
      <c r="Q235" s="69"/>
      <c r="R235" s="69"/>
      <c r="S235" s="69"/>
      <c r="T235" s="69"/>
      <c r="U235" s="69"/>
      <c r="V235" s="69"/>
      <c r="W235" s="69"/>
      <c r="X235" s="69"/>
      <c r="Y235" s="69"/>
      <c r="Z235" s="17">
        <f t="shared" si="20"/>
        <v>65</v>
      </c>
      <c r="AA235" s="65">
        <v>131791.57</v>
      </c>
      <c r="AB235" s="18">
        <f t="shared" si="21"/>
        <v>8566452.0500000007</v>
      </c>
      <c r="AC235" s="19">
        <f t="shared" si="18"/>
        <v>2.1416130125000005E-4</v>
      </c>
      <c r="AD235" s="20"/>
      <c r="AE235" s="76"/>
      <c r="AF235" s="294"/>
    </row>
    <row r="236" spans="2:32" ht="36" x14ac:dyDescent="0.3">
      <c r="B236" s="49" t="s">
        <v>445</v>
      </c>
      <c r="C236" s="74" t="s">
        <v>446</v>
      </c>
      <c r="D236" s="51" t="s">
        <v>72</v>
      </c>
      <c r="E236" s="16"/>
      <c r="F236" s="69">
        <v>2</v>
      </c>
      <c r="G236" s="69"/>
      <c r="H236" s="69"/>
      <c r="I236" s="69"/>
      <c r="J236" s="69"/>
      <c r="K236" s="69"/>
      <c r="L236" s="69"/>
      <c r="M236" s="69"/>
      <c r="N236" s="69"/>
      <c r="O236" s="69"/>
      <c r="P236" s="69"/>
      <c r="Q236" s="69"/>
      <c r="R236" s="69"/>
      <c r="S236" s="69"/>
      <c r="T236" s="69"/>
      <c r="U236" s="69"/>
      <c r="V236" s="69"/>
      <c r="W236" s="69"/>
      <c r="X236" s="69"/>
      <c r="Y236" s="69"/>
      <c r="Z236" s="17">
        <f t="shared" si="20"/>
        <v>2</v>
      </c>
      <c r="AA236" s="65">
        <v>235119.33</v>
      </c>
      <c r="AB236" s="18">
        <f t="shared" si="21"/>
        <v>470238.66</v>
      </c>
      <c r="AC236" s="19">
        <f t="shared" si="18"/>
        <v>1.1755966500000002E-5</v>
      </c>
      <c r="AD236" s="20"/>
      <c r="AE236" s="76"/>
      <c r="AF236" s="294"/>
    </row>
    <row r="237" spans="2:32" ht="36" x14ac:dyDescent="0.3">
      <c r="B237" s="49" t="s">
        <v>447</v>
      </c>
      <c r="C237" s="74" t="s">
        <v>448</v>
      </c>
      <c r="D237" s="51" t="s">
        <v>72</v>
      </c>
      <c r="E237" s="16"/>
      <c r="F237" s="77">
        <v>80</v>
      </c>
      <c r="G237" s="69"/>
      <c r="H237" s="69"/>
      <c r="I237" s="69"/>
      <c r="J237" s="69"/>
      <c r="K237" s="69"/>
      <c r="L237" s="69"/>
      <c r="M237" s="69"/>
      <c r="N237" s="69"/>
      <c r="O237" s="69"/>
      <c r="P237" s="69"/>
      <c r="Q237" s="69"/>
      <c r="R237" s="69"/>
      <c r="S237" s="69"/>
      <c r="T237" s="69"/>
      <c r="U237" s="69"/>
      <c r="V237" s="69"/>
      <c r="W237" s="69"/>
      <c r="X237" s="69"/>
      <c r="Y237" s="69"/>
      <c r="Z237" s="17">
        <f t="shared" si="20"/>
        <v>80</v>
      </c>
      <c r="AA237" s="65">
        <v>335808.81</v>
      </c>
      <c r="AB237" s="18">
        <f t="shared" si="21"/>
        <v>26864704.800000001</v>
      </c>
      <c r="AC237" s="19">
        <f t="shared" si="18"/>
        <v>6.7161762000000013E-4</v>
      </c>
      <c r="AD237" s="20"/>
      <c r="AE237" s="76"/>
      <c r="AF237" s="294"/>
    </row>
    <row r="238" spans="2:32" ht="36" x14ac:dyDescent="0.3">
      <c r="B238" s="49" t="s">
        <v>449</v>
      </c>
      <c r="C238" s="74" t="s">
        <v>450</v>
      </c>
      <c r="D238" s="51" t="s">
        <v>72</v>
      </c>
      <c r="E238" s="16"/>
      <c r="F238" s="69"/>
      <c r="G238" s="69"/>
      <c r="H238" s="69"/>
      <c r="I238" s="69"/>
      <c r="J238" s="69"/>
      <c r="K238" s="69"/>
      <c r="L238" s="69"/>
      <c r="M238" s="69"/>
      <c r="N238" s="69"/>
      <c r="O238" s="69">
        <v>35</v>
      </c>
      <c r="P238" s="69"/>
      <c r="Q238" s="69">
        <v>35</v>
      </c>
      <c r="R238" s="69"/>
      <c r="S238" s="69">
        <v>20</v>
      </c>
      <c r="T238" s="69"/>
      <c r="U238" s="69"/>
      <c r="V238" s="69"/>
      <c r="W238" s="69"/>
      <c r="X238" s="69"/>
      <c r="Y238" s="69"/>
      <c r="Z238" s="17">
        <f t="shared" si="20"/>
        <v>90</v>
      </c>
      <c r="AA238" s="65">
        <v>440147.61</v>
      </c>
      <c r="AB238" s="18">
        <f t="shared" si="21"/>
        <v>39613284.899999999</v>
      </c>
      <c r="AC238" s="19">
        <f t="shared" si="18"/>
        <v>9.9033212250000018E-4</v>
      </c>
      <c r="AD238" s="20"/>
      <c r="AE238" s="76"/>
      <c r="AF238" s="294"/>
    </row>
    <row r="239" spans="2:32" ht="36" x14ac:dyDescent="0.3">
      <c r="B239" s="49" t="s">
        <v>451</v>
      </c>
      <c r="C239" s="74" t="s">
        <v>452</v>
      </c>
      <c r="D239" s="51" t="s">
        <v>72</v>
      </c>
      <c r="E239" s="16"/>
      <c r="F239" s="69"/>
      <c r="G239" s="69"/>
      <c r="H239" s="69"/>
      <c r="I239" s="69"/>
      <c r="J239" s="69"/>
      <c r="K239" s="69"/>
      <c r="L239" s="69"/>
      <c r="M239" s="69"/>
      <c r="N239" s="69"/>
      <c r="O239" s="69"/>
      <c r="P239" s="69"/>
      <c r="Q239" s="69"/>
      <c r="R239" s="69"/>
      <c r="S239" s="69">
        <v>80</v>
      </c>
      <c r="T239" s="69"/>
      <c r="U239" s="69"/>
      <c r="V239" s="69"/>
      <c r="W239" s="69"/>
      <c r="X239" s="69"/>
      <c r="Y239" s="69"/>
      <c r="Z239" s="17">
        <f t="shared" si="20"/>
        <v>80</v>
      </c>
      <c r="AA239" s="65">
        <v>1835363.14</v>
      </c>
      <c r="AB239" s="18">
        <f t="shared" si="21"/>
        <v>146829051.19999999</v>
      </c>
      <c r="AC239" s="19">
        <f t="shared" si="18"/>
        <v>3.6707262800000002E-3</v>
      </c>
      <c r="AD239" s="20"/>
      <c r="AE239" s="76"/>
      <c r="AF239" s="294"/>
    </row>
    <row r="240" spans="2:32" ht="36" x14ac:dyDescent="0.3">
      <c r="B240" s="49" t="s">
        <v>453</v>
      </c>
      <c r="C240" s="74" t="s">
        <v>454</v>
      </c>
      <c r="D240" s="51" t="s">
        <v>72</v>
      </c>
      <c r="E240" s="16"/>
      <c r="F240" s="69"/>
      <c r="G240" s="69"/>
      <c r="H240" s="69"/>
      <c r="I240" s="69"/>
      <c r="J240" s="69"/>
      <c r="K240" s="69"/>
      <c r="L240" s="69"/>
      <c r="M240" s="69"/>
      <c r="N240" s="69"/>
      <c r="O240" s="69"/>
      <c r="P240" s="69"/>
      <c r="Q240" s="69"/>
      <c r="R240" s="69"/>
      <c r="S240" s="69">
        <v>90</v>
      </c>
      <c r="T240" s="69"/>
      <c r="U240" s="69"/>
      <c r="V240" s="69"/>
      <c r="W240" s="69"/>
      <c r="X240" s="69"/>
      <c r="Y240" s="69"/>
      <c r="Z240" s="17">
        <f t="shared" si="20"/>
        <v>90</v>
      </c>
      <c r="AA240" s="65">
        <v>1130353.1399999999</v>
      </c>
      <c r="AB240" s="18">
        <f t="shared" si="21"/>
        <v>101731782.59999999</v>
      </c>
      <c r="AC240" s="19">
        <f t="shared" si="18"/>
        <v>2.5432945650000005E-3</v>
      </c>
      <c r="AD240" s="20"/>
      <c r="AE240" s="76"/>
      <c r="AF240" s="294"/>
    </row>
    <row r="241" spans="2:32" ht="36" x14ac:dyDescent="0.3">
      <c r="B241" s="49" t="s">
        <v>455</v>
      </c>
      <c r="C241" s="74" t="s">
        <v>456</v>
      </c>
      <c r="D241" s="51" t="s">
        <v>72</v>
      </c>
      <c r="E241" s="16"/>
      <c r="F241" s="77">
        <v>70</v>
      </c>
      <c r="G241" s="69"/>
      <c r="H241" s="69"/>
      <c r="I241" s="78">
        <v>20</v>
      </c>
      <c r="J241" s="69"/>
      <c r="K241" s="69"/>
      <c r="L241" s="69"/>
      <c r="M241" s="69"/>
      <c r="N241" s="69"/>
      <c r="O241" s="69"/>
      <c r="P241" s="69"/>
      <c r="Q241" s="69"/>
      <c r="R241" s="69"/>
      <c r="S241" s="69"/>
      <c r="T241" s="69"/>
      <c r="U241" s="69"/>
      <c r="V241" s="69"/>
      <c r="W241" s="69"/>
      <c r="X241" s="69"/>
      <c r="Y241" s="69"/>
      <c r="Z241" s="17">
        <f t="shared" si="20"/>
        <v>90</v>
      </c>
      <c r="AA241" s="65">
        <v>951587.61</v>
      </c>
      <c r="AB241" s="18">
        <f t="shared" si="21"/>
        <v>85642884.900000006</v>
      </c>
      <c r="AC241" s="19">
        <f t="shared" si="18"/>
        <v>2.1410721225000005E-3</v>
      </c>
      <c r="AD241" s="20"/>
      <c r="AE241" s="76"/>
      <c r="AF241" s="294"/>
    </row>
    <row r="242" spans="2:32" ht="36" x14ac:dyDescent="0.3">
      <c r="B242" s="49" t="s">
        <v>457</v>
      </c>
      <c r="C242" s="74" t="s">
        <v>458</v>
      </c>
      <c r="D242" s="51" t="s">
        <v>72</v>
      </c>
      <c r="E242" s="16"/>
      <c r="F242" s="69">
        <v>2</v>
      </c>
      <c r="G242" s="69"/>
      <c r="H242" s="78"/>
      <c r="I242" s="69"/>
      <c r="J242" s="69"/>
      <c r="K242" s="69"/>
      <c r="L242" s="69"/>
      <c r="M242" s="69"/>
      <c r="N242" s="69"/>
      <c r="O242" s="69"/>
      <c r="P242" s="69"/>
      <c r="Q242" s="69"/>
      <c r="R242" s="69"/>
      <c r="S242" s="69"/>
      <c r="T242" s="69"/>
      <c r="U242" s="69"/>
      <c r="V242" s="69"/>
      <c r="W242" s="69"/>
      <c r="X242" s="69"/>
      <c r="Y242" s="69"/>
      <c r="Z242" s="17">
        <f t="shared" si="20"/>
        <v>2</v>
      </c>
      <c r="AA242" s="65">
        <v>5696380.46</v>
      </c>
      <c r="AB242" s="18">
        <f t="shared" si="21"/>
        <v>11392760.92</v>
      </c>
      <c r="AC242" s="19">
        <f t="shared" si="18"/>
        <v>2.8481902300000003E-4</v>
      </c>
      <c r="AD242" s="20"/>
      <c r="AE242" s="76"/>
      <c r="AF242" s="294"/>
    </row>
    <row r="243" spans="2:32" ht="36" x14ac:dyDescent="0.3">
      <c r="B243" s="49" t="s">
        <v>459</v>
      </c>
      <c r="C243" s="74" t="s">
        <v>460</v>
      </c>
      <c r="D243" s="51" t="s">
        <v>72</v>
      </c>
      <c r="E243" s="16"/>
      <c r="F243" s="69">
        <v>2</v>
      </c>
      <c r="G243" s="69"/>
      <c r="H243" s="69"/>
      <c r="I243" s="69"/>
      <c r="J243" s="69"/>
      <c r="K243" s="69"/>
      <c r="L243" s="69"/>
      <c r="M243" s="69"/>
      <c r="N243" s="69"/>
      <c r="O243" s="69"/>
      <c r="P243" s="69"/>
      <c r="Q243" s="69"/>
      <c r="R243" s="69"/>
      <c r="S243" s="69"/>
      <c r="T243" s="69"/>
      <c r="U243" s="69"/>
      <c r="V243" s="69"/>
      <c r="W243" s="69"/>
      <c r="X243" s="69"/>
      <c r="Y243" s="69"/>
      <c r="Z243" s="17">
        <f t="shared" si="20"/>
        <v>2</v>
      </c>
      <c r="AA243" s="65">
        <v>3108951.79</v>
      </c>
      <c r="AB243" s="18">
        <f t="shared" si="21"/>
        <v>6217903.5800000001</v>
      </c>
      <c r="AC243" s="19">
        <f t="shared" si="18"/>
        <v>1.5544758950000002E-4</v>
      </c>
      <c r="AD243" s="20"/>
      <c r="AE243" s="76"/>
      <c r="AF243" s="294"/>
    </row>
    <row r="244" spans="2:32" ht="36" x14ac:dyDescent="0.3">
      <c r="B244" s="49" t="s">
        <v>461</v>
      </c>
      <c r="C244" s="74" t="s">
        <v>462</v>
      </c>
      <c r="D244" s="51" t="s">
        <v>72</v>
      </c>
      <c r="E244" s="16"/>
      <c r="F244" s="69"/>
      <c r="G244" s="77"/>
      <c r="H244" s="69"/>
      <c r="I244" s="69"/>
      <c r="J244" s="69"/>
      <c r="K244" s="69"/>
      <c r="L244" s="69"/>
      <c r="M244" s="69"/>
      <c r="N244" s="69"/>
      <c r="O244" s="69"/>
      <c r="P244" s="69"/>
      <c r="Q244" s="69"/>
      <c r="R244" s="69"/>
      <c r="S244" s="69"/>
      <c r="T244" s="69"/>
      <c r="U244" s="69"/>
      <c r="V244" s="69"/>
      <c r="W244" s="69"/>
      <c r="X244" s="69"/>
      <c r="Y244" s="69"/>
      <c r="Z244" s="17">
        <v>12</v>
      </c>
      <c r="AA244" s="65">
        <v>97132.91</v>
      </c>
      <c r="AB244" s="18">
        <f t="shared" si="21"/>
        <v>1165594.92</v>
      </c>
      <c r="AC244" s="19">
        <f t="shared" si="18"/>
        <v>2.9139873000000005E-5</v>
      </c>
      <c r="AD244" s="20"/>
      <c r="AE244" s="76"/>
      <c r="AF244" s="294"/>
    </row>
    <row r="245" spans="2:32" ht="36" x14ac:dyDescent="0.3">
      <c r="B245" s="49" t="s">
        <v>463</v>
      </c>
      <c r="C245" s="74" t="s">
        <v>464</v>
      </c>
      <c r="D245" s="51" t="s">
        <v>72</v>
      </c>
      <c r="E245" s="16"/>
      <c r="F245" s="69">
        <v>3</v>
      </c>
      <c r="G245" s="69"/>
      <c r="H245" s="69"/>
      <c r="I245" s="69"/>
      <c r="J245" s="69"/>
      <c r="K245" s="69"/>
      <c r="L245" s="69"/>
      <c r="M245" s="69"/>
      <c r="N245" s="69"/>
      <c r="O245" s="69"/>
      <c r="P245" s="69"/>
      <c r="Q245" s="69"/>
      <c r="R245" s="69"/>
      <c r="S245" s="69"/>
      <c r="T245" s="69"/>
      <c r="U245" s="69"/>
      <c r="V245" s="69"/>
      <c r="W245" s="69"/>
      <c r="X245" s="69"/>
      <c r="Y245" s="69"/>
      <c r="Z245" s="17">
        <f t="shared" ref="Z245:Z261" si="22">ROUND(SUM(E245:X245),2)</f>
        <v>3</v>
      </c>
      <c r="AA245" s="65">
        <v>275531.57</v>
      </c>
      <c r="AB245" s="18">
        <f t="shared" si="21"/>
        <v>826594.71</v>
      </c>
      <c r="AC245" s="19">
        <f t="shared" si="18"/>
        <v>2.0664867750000003E-5</v>
      </c>
      <c r="AD245" s="20"/>
      <c r="AE245" s="76"/>
      <c r="AF245" s="294"/>
    </row>
    <row r="246" spans="2:32" ht="36" x14ac:dyDescent="0.3">
      <c r="B246" s="49" t="s">
        <v>465</v>
      </c>
      <c r="C246" s="74" t="s">
        <v>466</v>
      </c>
      <c r="D246" s="51" t="s">
        <v>72</v>
      </c>
      <c r="E246" s="16"/>
      <c r="F246" s="69">
        <v>4</v>
      </c>
      <c r="G246" s="69"/>
      <c r="H246" s="69"/>
      <c r="I246" s="69"/>
      <c r="J246" s="69"/>
      <c r="K246" s="69"/>
      <c r="L246" s="69"/>
      <c r="M246" s="69"/>
      <c r="N246" s="69"/>
      <c r="O246" s="69"/>
      <c r="P246" s="69"/>
      <c r="Q246" s="69"/>
      <c r="R246" s="69"/>
      <c r="S246" s="69"/>
      <c r="T246" s="69"/>
      <c r="U246" s="69"/>
      <c r="V246" s="69"/>
      <c r="W246" s="69"/>
      <c r="X246" s="69"/>
      <c r="Y246" s="69"/>
      <c r="Z246" s="17">
        <f t="shared" si="22"/>
        <v>4</v>
      </c>
      <c r="AA246" s="65">
        <v>2539823.14</v>
      </c>
      <c r="AB246" s="18">
        <f t="shared" si="21"/>
        <v>10159292.560000001</v>
      </c>
      <c r="AC246" s="19">
        <f t="shared" si="18"/>
        <v>2.5398231400000008E-4</v>
      </c>
      <c r="AD246" s="20"/>
      <c r="AE246" s="76"/>
      <c r="AF246" s="294"/>
    </row>
    <row r="247" spans="2:32" ht="36" x14ac:dyDescent="0.3">
      <c r="B247" s="49" t="s">
        <v>467</v>
      </c>
      <c r="C247" s="74" t="s">
        <v>468</v>
      </c>
      <c r="D247" s="51" t="s">
        <v>72</v>
      </c>
      <c r="E247" s="16"/>
      <c r="F247" s="69"/>
      <c r="G247" s="69"/>
      <c r="H247" s="69"/>
      <c r="I247" s="77">
        <v>15</v>
      </c>
      <c r="J247" s="69"/>
      <c r="K247" s="69"/>
      <c r="L247" s="69"/>
      <c r="M247" s="69"/>
      <c r="N247" s="69"/>
      <c r="O247" s="69"/>
      <c r="P247" s="69"/>
      <c r="Q247" s="69"/>
      <c r="R247" s="69"/>
      <c r="S247" s="69"/>
      <c r="T247" s="69"/>
      <c r="U247" s="69"/>
      <c r="V247" s="69"/>
      <c r="W247" s="69"/>
      <c r="X247" s="69"/>
      <c r="Y247" s="69"/>
      <c r="Z247" s="17">
        <f t="shared" si="22"/>
        <v>15</v>
      </c>
      <c r="AA247" s="65">
        <v>3534810.9</v>
      </c>
      <c r="AB247" s="18">
        <f t="shared" si="21"/>
        <v>53022163.5</v>
      </c>
      <c r="AC247" s="19">
        <f t="shared" si="18"/>
        <v>1.3255540875000004E-3</v>
      </c>
      <c r="AD247" s="20"/>
      <c r="AE247" s="76"/>
      <c r="AF247" s="294"/>
    </row>
    <row r="248" spans="2:32" ht="24" x14ac:dyDescent="0.3">
      <c r="B248" s="49" t="s">
        <v>469</v>
      </c>
      <c r="C248" s="74" t="s">
        <v>470</v>
      </c>
      <c r="D248" s="51" t="s">
        <v>72</v>
      </c>
      <c r="E248" s="16"/>
      <c r="F248" s="69">
        <v>25</v>
      </c>
      <c r="G248" s="69"/>
      <c r="H248" s="77"/>
      <c r="I248" s="77">
        <v>25</v>
      </c>
      <c r="J248" s="69"/>
      <c r="K248" s="69"/>
      <c r="L248" s="69"/>
      <c r="M248" s="69"/>
      <c r="N248" s="69"/>
      <c r="O248" s="69"/>
      <c r="P248" s="69"/>
      <c r="Q248" s="69"/>
      <c r="R248" s="69"/>
      <c r="S248" s="69"/>
      <c r="T248" s="69"/>
      <c r="U248" s="69"/>
      <c r="V248" s="69"/>
      <c r="W248" s="69"/>
      <c r="X248" s="69"/>
      <c r="Y248" s="69"/>
      <c r="Z248" s="17">
        <f t="shared" si="22"/>
        <v>50</v>
      </c>
      <c r="AA248" s="65">
        <v>149200.07999999999</v>
      </c>
      <c r="AB248" s="18">
        <f t="shared" si="21"/>
        <v>7460004</v>
      </c>
      <c r="AC248" s="19">
        <f t="shared" si="18"/>
        <v>1.8650010000000004E-4</v>
      </c>
      <c r="AD248" s="20"/>
      <c r="AE248" s="76"/>
      <c r="AF248" s="294"/>
    </row>
    <row r="249" spans="2:32" ht="24" x14ac:dyDescent="0.3">
      <c r="B249" s="49" t="s">
        <v>471</v>
      </c>
      <c r="C249" s="74" t="s">
        <v>472</v>
      </c>
      <c r="D249" s="51" t="s">
        <v>72</v>
      </c>
      <c r="E249" s="16"/>
      <c r="F249" s="77">
        <v>75</v>
      </c>
      <c r="G249" s="69"/>
      <c r="H249" s="77"/>
      <c r="I249" s="77">
        <v>25</v>
      </c>
      <c r="J249" s="69"/>
      <c r="K249" s="69"/>
      <c r="L249" s="69"/>
      <c r="M249" s="69"/>
      <c r="N249" s="69"/>
      <c r="O249" s="69">
        <v>60</v>
      </c>
      <c r="P249" s="69"/>
      <c r="Q249" s="69">
        <v>60</v>
      </c>
      <c r="R249" s="69"/>
      <c r="S249" s="69"/>
      <c r="T249" s="69"/>
      <c r="U249" s="69"/>
      <c r="V249" s="69"/>
      <c r="W249" s="69"/>
      <c r="X249" s="69"/>
      <c r="Y249" s="69"/>
      <c r="Z249" s="17">
        <f t="shared" si="22"/>
        <v>220</v>
      </c>
      <c r="AA249" s="65">
        <v>106784.89</v>
      </c>
      <c r="AB249" s="18">
        <f t="shared" si="21"/>
        <v>23492675.800000001</v>
      </c>
      <c r="AC249" s="19">
        <f t="shared" si="18"/>
        <v>5.8731689500000016E-4</v>
      </c>
      <c r="AD249" s="20"/>
      <c r="AE249" s="76"/>
      <c r="AF249" s="294"/>
    </row>
    <row r="250" spans="2:32" ht="24" x14ac:dyDescent="0.3">
      <c r="B250" s="49" t="s">
        <v>473</v>
      </c>
      <c r="C250" s="74" t="s">
        <v>474</v>
      </c>
      <c r="D250" s="51" t="s">
        <v>72</v>
      </c>
      <c r="E250" s="16"/>
      <c r="F250" s="77">
        <v>80</v>
      </c>
      <c r="G250" s="69"/>
      <c r="H250" s="69"/>
      <c r="I250" s="69"/>
      <c r="J250" s="69"/>
      <c r="K250" s="69"/>
      <c r="L250" s="69"/>
      <c r="M250" s="69"/>
      <c r="N250" s="69"/>
      <c r="O250" s="69">
        <v>80</v>
      </c>
      <c r="P250" s="69"/>
      <c r="Q250" s="69">
        <v>50</v>
      </c>
      <c r="R250" s="69"/>
      <c r="S250" s="69"/>
      <c r="T250" s="69"/>
      <c r="U250" s="69"/>
      <c r="V250" s="69"/>
      <c r="W250" s="69"/>
      <c r="X250" s="69"/>
      <c r="Y250" s="69"/>
      <c r="Z250" s="17">
        <f t="shared" si="22"/>
        <v>210</v>
      </c>
      <c r="AA250" s="65">
        <v>86602.57</v>
      </c>
      <c r="AB250" s="18">
        <f t="shared" si="21"/>
        <v>18186539.699999999</v>
      </c>
      <c r="AC250" s="19">
        <f t="shared" ref="AC250:AC313" si="23">AB250/$AB$839</f>
        <v>4.5466349250000005E-4</v>
      </c>
      <c r="AD250" s="20"/>
      <c r="AE250" s="76"/>
      <c r="AF250" s="294"/>
    </row>
    <row r="251" spans="2:32" ht="24" x14ac:dyDescent="0.3">
      <c r="B251" s="49" t="s">
        <v>475</v>
      </c>
      <c r="C251" s="74" t="s">
        <v>476</v>
      </c>
      <c r="D251" s="51" t="s">
        <v>72</v>
      </c>
      <c r="E251" s="16"/>
      <c r="F251" s="77">
        <v>32</v>
      </c>
      <c r="G251" s="77"/>
      <c r="H251" s="69"/>
      <c r="I251" s="69"/>
      <c r="J251" s="69"/>
      <c r="K251" s="69"/>
      <c r="L251" s="69"/>
      <c r="M251" s="69"/>
      <c r="N251" s="69"/>
      <c r="O251" s="69"/>
      <c r="P251" s="69"/>
      <c r="Q251" s="69"/>
      <c r="R251" s="69">
        <v>0</v>
      </c>
      <c r="S251" s="69"/>
      <c r="T251" s="69"/>
      <c r="U251" s="69"/>
      <c r="V251" s="69"/>
      <c r="W251" s="69"/>
      <c r="X251" s="69"/>
      <c r="Y251" s="69"/>
      <c r="Z251" s="17">
        <f t="shared" si="22"/>
        <v>32</v>
      </c>
      <c r="AA251" s="65">
        <v>40107.980000000003</v>
      </c>
      <c r="AB251" s="18">
        <f t="shared" si="21"/>
        <v>1283455.3600000001</v>
      </c>
      <c r="AC251" s="19">
        <f t="shared" si="23"/>
        <v>3.2086384000000008E-5</v>
      </c>
      <c r="AD251" s="20"/>
      <c r="AE251" s="76"/>
      <c r="AF251" s="294"/>
    </row>
    <row r="252" spans="2:32" ht="24" x14ac:dyDescent="0.3">
      <c r="B252" s="49" t="s">
        <v>477</v>
      </c>
      <c r="C252" s="74" t="s">
        <v>478</v>
      </c>
      <c r="D252" s="51" t="s">
        <v>72</v>
      </c>
      <c r="E252" s="16"/>
      <c r="F252" s="77">
        <v>350</v>
      </c>
      <c r="G252" s="69"/>
      <c r="H252" s="69"/>
      <c r="I252" s="69"/>
      <c r="J252" s="69"/>
      <c r="K252" s="69"/>
      <c r="L252" s="69"/>
      <c r="M252" s="69"/>
      <c r="N252" s="69"/>
      <c r="O252" s="69">
        <v>350</v>
      </c>
      <c r="P252" s="69"/>
      <c r="Q252" s="69">
        <v>350</v>
      </c>
      <c r="R252" s="69"/>
      <c r="S252" s="69"/>
      <c r="T252" s="69"/>
      <c r="U252" s="69"/>
      <c r="V252" s="69"/>
      <c r="W252" s="69"/>
      <c r="X252" s="69"/>
      <c r="Y252" s="69"/>
      <c r="Z252" s="17">
        <f t="shared" si="22"/>
        <v>1050</v>
      </c>
      <c r="AA252" s="65">
        <v>29565.65</v>
      </c>
      <c r="AB252" s="18">
        <f t="shared" si="21"/>
        <v>31043932.5</v>
      </c>
      <c r="AC252" s="19">
        <f t="shared" si="23"/>
        <v>7.7609831250000018E-4</v>
      </c>
      <c r="AD252" s="20"/>
      <c r="AE252" s="76"/>
      <c r="AF252" s="294"/>
    </row>
    <row r="253" spans="2:32" ht="24" x14ac:dyDescent="0.3">
      <c r="B253" s="49" t="s">
        <v>479</v>
      </c>
      <c r="C253" s="74" t="s">
        <v>480</v>
      </c>
      <c r="D253" s="51" t="s">
        <v>72</v>
      </c>
      <c r="E253" s="16"/>
      <c r="F253" s="77">
        <v>35</v>
      </c>
      <c r="G253" s="69"/>
      <c r="H253" s="69"/>
      <c r="I253" s="69"/>
      <c r="J253" s="69"/>
      <c r="K253" s="69"/>
      <c r="L253" s="69"/>
      <c r="M253" s="69"/>
      <c r="N253" s="69"/>
      <c r="O253" s="69">
        <v>35</v>
      </c>
      <c r="P253" s="69"/>
      <c r="Q253" s="69">
        <v>35</v>
      </c>
      <c r="R253" s="69"/>
      <c r="S253" s="69"/>
      <c r="T253" s="69"/>
      <c r="U253" s="69"/>
      <c r="V253" s="69"/>
      <c r="W253" s="69"/>
      <c r="X253" s="69"/>
      <c r="Y253" s="69"/>
      <c r="Z253" s="17">
        <f t="shared" si="22"/>
        <v>105</v>
      </c>
      <c r="AA253" s="65">
        <v>33830.78</v>
      </c>
      <c r="AB253" s="18">
        <f t="shared" si="21"/>
        <v>3552231.9</v>
      </c>
      <c r="AC253" s="19">
        <f t="shared" si="23"/>
        <v>8.8805797500000013E-5</v>
      </c>
      <c r="AD253" s="20"/>
      <c r="AE253" s="76"/>
      <c r="AF253" s="294"/>
    </row>
    <row r="254" spans="2:32" ht="24" x14ac:dyDescent="0.3">
      <c r="B254" s="49" t="s">
        <v>481</v>
      </c>
      <c r="C254" s="74" t="s">
        <v>482</v>
      </c>
      <c r="D254" s="51" t="s">
        <v>72</v>
      </c>
      <c r="E254" s="16"/>
      <c r="F254" s="77">
        <v>20</v>
      </c>
      <c r="G254" s="69"/>
      <c r="H254" s="69"/>
      <c r="I254" s="69"/>
      <c r="J254" s="78">
        <v>0</v>
      </c>
      <c r="K254" s="69"/>
      <c r="L254" s="69"/>
      <c r="M254" s="69"/>
      <c r="N254" s="69"/>
      <c r="O254" s="69">
        <v>20</v>
      </c>
      <c r="P254" s="69"/>
      <c r="Q254" s="69">
        <v>20</v>
      </c>
      <c r="R254" s="69"/>
      <c r="S254" s="69"/>
      <c r="T254" s="69"/>
      <c r="U254" s="69"/>
      <c r="V254" s="69"/>
      <c r="W254" s="69"/>
      <c r="X254" s="69"/>
      <c r="Y254" s="69"/>
      <c r="Z254" s="17">
        <f t="shared" si="22"/>
        <v>60</v>
      </c>
      <c r="AA254" s="65">
        <v>49845.9</v>
      </c>
      <c r="AB254" s="18">
        <f t="shared" si="21"/>
        <v>2990754</v>
      </c>
      <c r="AC254" s="19">
        <f t="shared" si="23"/>
        <v>7.4768850000000019E-5</v>
      </c>
      <c r="AD254" s="20"/>
      <c r="AE254" s="76"/>
      <c r="AF254" s="294"/>
    </row>
    <row r="255" spans="2:32" ht="24" x14ac:dyDescent="0.3">
      <c r="B255" s="49" t="s">
        <v>483</v>
      </c>
      <c r="C255" s="74" t="s">
        <v>484</v>
      </c>
      <c r="D255" s="51" t="s">
        <v>72</v>
      </c>
      <c r="E255" s="16"/>
      <c r="F255" s="77">
        <v>15</v>
      </c>
      <c r="G255" s="69"/>
      <c r="H255" s="69"/>
      <c r="I255" s="69"/>
      <c r="J255" s="69"/>
      <c r="K255" s="69"/>
      <c r="L255" s="69"/>
      <c r="M255" s="69"/>
      <c r="N255" s="69"/>
      <c r="O255" s="69">
        <v>15</v>
      </c>
      <c r="P255" s="69"/>
      <c r="Q255" s="69">
        <v>15</v>
      </c>
      <c r="R255" s="69"/>
      <c r="S255" s="69"/>
      <c r="T255" s="69"/>
      <c r="U255" s="69"/>
      <c r="V255" s="69"/>
      <c r="W255" s="69"/>
      <c r="X255" s="69"/>
      <c r="Y255" s="69"/>
      <c r="Z255" s="17">
        <f t="shared" si="22"/>
        <v>45</v>
      </c>
      <c r="AA255" s="65">
        <v>46257.3</v>
      </c>
      <c r="AB255" s="18">
        <f t="shared" si="21"/>
        <v>2081578.5</v>
      </c>
      <c r="AC255" s="19">
        <f t="shared" si="23"/>
        <v>5.203946250000001E-5</v>
      </c>
      <c r="AD255" s="20"/>
      <c r="AE255" s="76"/>
      <c r="AF255" s="294"/>
    </row>
    <row r="256" spans="2:32" ht="24" x14ac:dyDescent="0.3">
      <c r="B256" s="49" t="s">
        <v>485</v>
      </c>
      <c r="C256" s="74" t="s">
        <v>486</v>
      </c>
      <c r="D256" s="51" t="s">
        <v>72</v>
      </c>
      <c r="E256" s="16"/>
      <c r="F256" s="69">
        <v>2</v>
      </c>
      <c r="G256" s="69"/>
      <c r="H256" s="69"/>
      <c r="I256" s="69"/>
      <c r="J256" s="69"/>
      <c r="K256" s="69"/>
      <c r="L256" s="69"/>
      <c r="M256" s="69"/>
      <c r="N256" s="69"/>
      <c r="O256" s="69"/>
      <c r="P256" s="69"/>
      <c r="Q256" s="69"/>
      <c r="R256" s="69"/>
      <c r="S256" s="69"/>
      <c r="T256" s="69"/>
      <c r="U256" s="69"/>
      <c r="V256" s="69"/>
      <c r="W256" s="69"/>
      <c r="X256" s="69"/>
      <c r="Y256" s="69"/>
      <c r="Z256" s="17">
        <f t="shared" si="22"/>
        <v>2</v>
      </c>
      <c r="AA256" s="65">
        <v>84296.41</v>
      </c>
      <c r="AB256" s="18">
        <f t="shared" si="21"/>
        <v>168592.82</v>
      </c>
      <c r="AC256" s="19">
        <f t="shared" si="23"/>
        <v>4.214820500000001E-6</v>
      </c>
      <c r="AD256" s="20"/>
      <c r="AE256" s="76"/>
      <c r="AF256" s="294"/>
    </row>
    <row r="257" spans="2:32" ht="24" x14ac:dyDescent="0.3">
      <c r="B257" s="49" t="s">
        <v>487</v>
      </c>
      <c r="C257" s="74" t="s">
        <v>488</v>
      </c>
      <c r="D257" s="51" t="s">
        <v>72</v>
      </c>
      <c r="E257" s="16"/>
      <c r="F257" s="69">
        <v>2</v>
      </c>
      <c r="G257" s="69"/>
      <c r="H257" s="69"/>
      <c r="I257" s="69"/>
      <c r="J257" s="69"/>
      <c r="K257" s="69"/>
      <c r="L257" s="69"/>
      <c r="M257" s="69"/>
      <c r="N257" s="69"/>
      <c r="O257" s="69"/>
      <c r="P257" s="69"/>
      <c r="Q257" s="69"/>
      <c r="R257" s="69"/>
      <c r="S257" s="69"/>
      <c r="T257" s="69"/>
      <c r="U257" s="69"/>
      <c r="V257" s="69"/>
      <c r="W257" s="69"/>
      <c r="X257" s="69"/>
      <c r="Y257" s="69"/>
      <c r="Z257" s="17">
        <f t="shared" si="22"/>
        <v>2</v>
      </c>
      <c r="AA257" s="65">
        <v>60441.05</v>
      </c>
      <c r="AB257" s="18">
        <f t="shared" si="21"/>
        <v>120882.1</v>
      </c>
      <c r="AC257" s="19">
        <f t="shared" si="23"/>
        <v>3.0220525000000007E-6</v>
      </c>
      <c r="AD257" s="20"/>
      <c r="AE257" s="76"/>
      <c r="AF257" s="294"/>
    </row>
    <row r="258" spans="2:32" x14ac:dyDescent="0.3">
      <c r="B258" s="49" t="s">
        <v>489</v>
      </c>
      <c r="C258" s="74" t="s">
        <v>490</v>
      </c>
      <c r="D258" s="51" t="s">
        <v>7</v>
      </c>
      <c r="E258" s="16"/>
      <c r="F258" s="77">
        <v>3</v>
      </c>
      <c r="G258" s="69"/>
      <c r="H258" s="69"/>
      <c r="I258" s="69"/>
      <c r="J258" s="69"/>
      <c r="K258" s="69"/>
      <c r="L258" s="69"/>
      <c r="M258" s="69"/>
      <c r="N258" s="69"/>
      <c r="O258" s="69">
        <v>3</v>
      </c>
      <c r="P258" s="69"/>
      <c r="Q258" s="69">
        <v>3</v>
      </c>
      <c r="R258" s="69"/>
      <c r="S258" s="69"/>
      <c r="T258" s="69"/>
      <c r="U258" s="69"/>
      <c r="V258" s="69"/>
      <c r="W258" s="69"/>
      <c r="X258" s="69"/>
      <c r="Y258" s="69"/>
      <c r="Z258" s="17">
        <f t="shared" si="22"/>
        <v>9</v>
      </c>
      <c r="AA258" s="65">
        <v>112236.57</v>
      </c>
      <c r="AB258" s="18">
        <f t="shared" si="21"/>
        <v>1010129.13</v>
      </c>
      <c r="AC258" s="19">
        <f t="shared" si="23"/>
        <v>2.5253228250000006E-5</v>
      </c>
      <c r="AD258" s="20"/>
      <c r="AE258" s="76"/>
      <c r="AF258" s="294"/>
    </row>
    <row r="259" spans="2:32" ht="24" x14ac:dyDescent="0.3">
      <c r="B259" s="49" t="s">
        <v>491</v>
      </c>
      <c r="C259" s="74" t="s">
        <v>492</v>
      </c>
      <c r="D259" s="51" t="s">
        <v>72</v>
      </c>
      <c r="E259" s="16"/>
      <c r="F259" s="69">
        <v>2</v>
      </c>
      <c r="G259" s="69"/>
      <c r="H259" s="69"/>
      <c r="I259" s="69"/>
      <c r="J259" s="69"/>
      <c r="K259" s="69"/>
      <c r="L259" s="69"/>
      <c r="M259" s="69"/>
      <c r="N259" s="69"/>
      <c r="O259" s="69"/>
      <c r="P259" s="69"/>
      <c r="Q259" s="69"/>
      <c r="R259" s="69"/>
      <c r="S259" s="69"/>
      <c r="T259" s="69"/>
      <c r="U259" s="69"/>
      <c r="V259" s="69"/>
      <c r="W259" s="69"/>
      <c r="X259" s="69"/>
      <c r="Y259" s="69"/>
      <c r="Z259" s="17">
        <f t="shared" si="22"/>
        <v>2</v>
      </c>
      <c r="AA259" s="65">
        <v>201535.81</v>
      </c>
      <c r="AB259" s="18">
        <f t="shared" si="21"/>
        <v>403071.62</v>
      </c>
      <c r="AC259" s="19">
        <f t="shared" si="23"/>
        <v>1.0076790500000002E-5</v>
      </c>
      <c r="AD259" s="20"/>
      <c r="AE259" s="76"/>
      <c r="AF259" s="294"/>
    </row>
    <row r="260" spans="2:32" ht="24" x14ac:dyDescent="0.3">
      <c r="B260" s="49" t="s">
        <v>493</v>
      </c>
      <c r="C260" s="74" t="s">
        <v>494</v>
      </c>
      <c r="D260" s="51" t="s">
        <v>72</v>
      </c>
      <c r="E260" s="16"/>
      <c r="F260" s="77">
        <v>15</v>
      </c>
      <c r="G260" s="69"/>
      <c r="H260" s="69"/>
      <c r="I260" s="69"/>
      <c r="J260" s="69"/>
      <c r="K260" s="69"/>
      <c r="L260" s="69"/>
      <c r="M260" s="69"/>
      <c r="N260" s="69"/>
      <c r="O260" s="69">
        <v>100</v>
      </c>
      <c r="P260" s="69"/>
      <c r="Q260" s="69">
        <v>150</v>
      </c>
      <c r="R260" s="69"/>
      <c r="S260" s="69"/>
      <c r="T260" s="69"/>
      <c r="U260" s="69"/>
      <c r="V260" s="69"/>
      <c r="W260" s="69"/>
      <c r="X260" s="69"/>
      <c r="Y260" s="69"/>
      <c r="Z260" s="17">
        <f t="shared" si="22"/>
        <v>265</v>
      </c>
      <c r="AA260" s="65">
        <v>194877.61</v>
      </c>
      <c r="AB260" s="18">
        <f t="shared" si="21"/>
        <v>51642566.649999999</v>
      </c>
      <c r="AC260" s="19">
        <f t="shared" si="23"/>
        <v>1.2910641662500003E-3</v>
      </c>
      <c r="AD260" s="20"/>
      <c r="AE260" s="76"/>
      <c r="AF260" s="294"/>
    </row>
    <row r="261" spans="2:32" ht="24" x14ac:dyDescent="0.3">
      <c r="B261" s="49" t="s">
        <v>495</v>
      </c>
      <c r="C261" s="74" t="s">
        <v>496</v>
      </c>
      <c r="D261" s="51" t="s">
        <v>72</v>
      </c>
      <c r="E261" s="16"/>
      <c r="F261" s="69"/>
      <c r="G261" s="69"/>
      <c r="H261" s="69"/>
      <c r="I261" s="69"/>
      <c r="J261" s="69"/>
      <c r="K261" s="69"/>
      <c r="L261" s="69"/>
      <c r="M261" s="69"/>
      <c r="N261" s="69"/>
      <c r="O261" s="69">
        <v>850</v>
      </c>
      <c r="P261" s="69"/>
      <c r="Q261" s="69">
        <v>850</v>
      </c>
      <c r="R261" s="69"/>
      <c r="S261" s="69"/>
      <c r="T261" s="69"/>
      <c r="U261" s="69"/>
      <c r="V261" s="69"/>
      <c r="W261" s="69"/>
      <c r="X261" s="69"/>
      <c r="Y261" s="69"/>
      <c r="Z261" s="17">
        <f t="shared" si="22"/>
        <v>1700</v>
      </c>
      <c r="AA261" s="65">
        <v>68595.33</v>
      </c>
      <c r="AB261" s="18">
        <f t="shared" si="21"/>
        <v>116612061</v>
      </c>
      <c r="AC261" s="19">
        <f t="shared" si="23"/>
        <v>2.9153015250000004E-3</v>
      </c>
      <c r="AD261" s="20"/>
      <c r="AE261" s="79"/>
      <c r="AF261" s="294"/>
    </row>
    <row r="262" spans="2:32" x14ac:dyDescent="0.3">
      <c r="B262" s="58" t="s">
        <v>497</v>
      </c>
      <c r="C262" s="59" t="s">
        <v>498</v>
      </c>
      <c r="D262" s="60"/>
      <c r="E262" s="16"/>
      <c r="F262" s="69"/>
      <c r="G262" s="69"/>
      <c r="H262" s="69"/>
      <c r="I262" s="69"/>
      <c r="J262" s="69"/>
      <c r="K262" s="69"/>
      <c r="L262" s="69"/>
      <c r="M262" s="69"/>
      <c r="N262" s="69"/>
      <c r="O262" s="69"/>
      <c r="P262" s="69"/>
      <c r="Q262" s="69"/>
      <c r="R262" s="69"/>
      <c r="S262" s="69"/>
      <c r="T262" s="69"/>
      <c r="U262" s="69"/>
      <c r="V262" s="69"/>
      <c r="W262" s="69"/>
      <c r="X262" s="69"/>
      <c r="Y262" s="69"/>
      <c r="Z262" s="70"/>
      <c r="AA262" s="71"/>
      <c r="AB262" s="72"/>
      <c r="AC262" s="19">
        <f t="shared" si="23"/>
        <v>0</v>
      </c>
      <c r="AD262" s="20"/>
      <c r="AE262" s="73"/>
      <c r="AF262" s="294"/>
    </row>
    <row r="263" spans="2:32" ht="36" x14ac:dyDescent="0.3">
      <c r="B263" s="49" t="s">
        <v>499</v>
      </c>
      <c r="C263" s="74" t="s">
        <v>500</v>
      </c>
      <c r="D263" s="51" t="s">
        <v>7</v>
      </c>
      <c r="E263" s="16"/>
      <c r="F263" s="69"/>
      <c r="G263" s="69"/>
      <c r="H263" s="78"/>
      <c r="I263" s="78">
        <v>1</v>
      </c>
      <c r="J263" s="69"/>
      <c r="K263" s="69"/>
      <c r="L263" s="69"/>
      <c r="M263" s="69"/>
      <c r="N263" s="69"/>
      <c r="O263" s="69">
        <v>3</v>
      </c>
      <c r="P263" s="69"/>
      <c r="Q263" s="69">
        <v>3</v>
      </c>
      <c r="R263" s="69"/>
      <c r="S263" s="69"/>
      <c r="T263" s="69"/>
      <c r="U263" s="69"/>
      <c r="V263" s="69"/>
      <c r="W263" s="69"/>
      <c r="X263" s="69"/>
      <c r="Y263" s="69"/>
      <c r="Z263" s="17">
        <f>ROUND(SUM(E263:X263),2)</f>
        <v>7</v>
      </c>
      <c r="AA263" s="65">
        <v>879132.84</v>
      </c>
      <c r="AB263" s="18">
        <f t="shared" ref="AB263:AB305" si="24">ROUND(AA263*Z263,2)</f>
        <v>6153929.8799999999</v>
      </c>
      <c r="AC263" s="19">
        <f t="shared" si="23"/>
        <v>1.5384824700000004E-4</v>
      </c>
      <c r="AD263" s="20"/>
      <c r="AE263" s="76"/>
      <c r="AF263" s="294"/>
    </row>
    <row r="264" spans="2:32" ht="36" x14ac:dyDescent="0.3">
      <c r="B264" s="49" t="s">
        <v>501</v>
      </c>
      <c r="C264" s="74" t="s">
        <v>502</v>
      </c>
      <c r="D264" s="51" t="s">
        <v>7</v>
      </c>
      <c r="E264" s="16"/>
      <c r="F264" s="69"/>
      <c r="G264" s="69"/>
      <c r="H264" s="69"/>
      <c r="I264" s="69"/>
      <c r="J264" s="78">
        <v>0</v>
      </c>
      <c r="K264" s="69"/>
      <c r="L264" s="69"/>
      <c r="M264" s="69"/>
      <c r="N264" s="69"/>
      <c r="O264" s="69">
        <v>2</v>
      </c>
      <c r="P264" s="69"/>
      <c r="Q264" s="69">
        <v>2</v>
      </c>
      <c r="R264" s="69"/>
      <c r="S264" s="69"/>
      <c r="T264" s="69"/>
      <c r="U264" s="69"/>
      <c r="V264" s="69"/>
      <c r="W264" s="69"/>
      <c r="X264" s="69"/>
      <c r="Y264" s="69"/>
      <c r="Z264" s="17">
        <f>ROUND(SUM(E264:X264),2)</f>
        <v>4</v>
      </c>
      <c r="AA264" s="65">
        <v>901317.67</v>
      </c>
      <c r="AB264" s="18">
        <f t="shared" si="24"/>
        <v>3605270.68</v>
      </c>
      <c r="AC264" s="19">
        <f t="shared" si="23"/>
        <v>9.013176700000002E-5</v>
      </c>
      <c r="AD264" s="20"/>
      <c r="AE264" s="76"/>
      <c r="AF264" s="294"/>
    </row>
    <row r="265" spans="2:32" ht="36" x14ac:dyDescent="0.3">
      <c r="B265" s="49" t="s">
        <v>503</v>
      </c>
      <c r="C265" s="74" t="s">
        <v>504</v>
      </c>
      <c r="D265" s="51" t="s">
        <v>7</v>
      </c>
      <c r="E265" s="16"/>
      <c r="F265" s="77">
        <v>2</v>
      </c>
      <c r="G265" s="69"/>
      <c r="H265" s="69"/>
      <c r="I265" s="69"/>
      <c r="J265" s="69"/>
      <c r="K265" s="69"/>
      <c r="L265" s="69"/>
      <c r="M265" s="69"/>
      <c r="N265" s="69"/>
      <c r="O265" s="69">
        <v>2</v>
      </c>
      <c r="P265" s="69"/>
      <c r="Q265" s="69">
        <v>2</v>
      </c>
      <c r="R265" s="69"/>
      <c r="S265" s="69"/>
      <c r="T265" s="69"/>
      <c r="U265" s="69"/>
      <c r="V265" s="69"/>
      <c r="W265" s="69"/>
      <c r="X265" s="69"/>
      <c r="Y265" s="69"/>
      <c r="Z265" s="17">
        <f>ROUND(SUM(E265:X265),2)</f>
        <v>6</v>
      </c>
      <c r="AA265" s="65">
        <v>1039742.45</v>
      </c>
      <c r="AB265" s="18">
        <f t="shared" si="24"/>
        <v>6238454.7000000002</v>
      </c>
      <c r="AC265" s="19">
        <f t="shared" si="23"/>
        <v>1.5596136750000003E-4</v>
      </c>
      <c r="AD265" s="20"/>
      <c r="AE265" s="76"/>
      <c r="AF265" s="294"/>
    </row>
    <row r="266" spans="2:32" ht="36" x14ac:dyDescent="0.3">
      <c r="B266" s="49" t="s">
        <v>505</v>
      </c>
      <c r="C266" s="74" t="s">
        <v>506</v>
      </c>
      <c r="D266" s="51" t="s">
        <v>7</v>
      </c>
      <c r="E266" s="16"/>
      <c r="F266" s="77">
        <v>1</v>
      </c>
      <c r="G266" s="69"/>
      <c r="H266" s="69"/>
      <c r="I266" s="69"/>
      <c r="J266" s="69"/>
      <c r="K266" s="69"/>
      <c r="L266" s="69"/>
      <c r="M266" s="69"/>
      <c r="N266" s="69"/>
      <c r="O266" s="69">
        <v>1</v>
      </c>
      <c r="P266" s="69"/>
      <c r="Q266" s="69">
        <v>2</v>
      </c>
      <c r="R266" s="69"/>
      <c r="S266" s="69"/>
      <c r="T266" s="69"/>
      <c r="U266" s="69"/>
      <c r="V266" s="69"/>
      <c r="W266" s="69"/>
      <c r="X266" s="69"/>
      <c r="Y266" s="69"/>
      <c r="Z266" s="17">
        <f>ROUND(SUM(E266:X266),2)</f>
        <v>4</v>
      </c>
      <c r="AA266" s="65">
        <v>1818346.27</v>
      </c>
      <c r="AB266" s="18">
        <f t="shared" si="24"/>
        <v>7273385.0800000001</v>
      </c>
      <c r="AC266" s="19">
        <f t="shared" si="23"/>
        <v>1.8183462700000004E-4</v>
      </c>
      <c r="AD266" s="20"/>
      <c r="AE266" s="76"/>
      <c r="AF266" s="294"/>
    </row>
    <row r="267" spans="2:32" x14ac:dyDescent="0.3">
      <c r="B267" s="49" t="s">
        <v>507</v>
      </c>
      <c r="C267" s="74" t="s">
        <v>508</v>
      </c>
      <c r="D267" s="51" t="s">
        <v>7</v>
      </c>
      <c r="E267" s="16"/>
      <c r="F267" s="77"/>
      <c r="G267" s="77"/>
      <c r="H267" s="69"/>
      <c r="I267" s="69"/>
      <c r="J267" s="69"/>
      <c r="K267" s="69"/>
      <c r="L267" s="69"/>
      <c r="M267" s="69"/>
      <c r="N267" s="69"/>
      <c r="O267" s="69"/>
      <c r="P267" s="69"/>
      <c r="Q267" s="69"/>
      <c r="R267" s="69"/>
      <c r="S267" s="69"/>
      <c r="T267" s="69"/>
      <c r="U267" s="69"/>
      <c r="V267" s="69"/>
      <c r="W267" s="69"/>
      <c r="X267" s="69"/>
      <c r="Y267" s="69"/>
      <c r="Z267" s="17">
        <v>1</v>
      </c>
      <c r="AA267" s="65">
        <v>148727.60999999999</v>
      </c>
      <c r="AB267" s="18">
        <f t="shared" si="24"/>
        <v>148727.60999999999</v>
      </c>
      <c r="AC267" s="19">
        <f t="shared" si="23"/>
        <v>3.7181902500000002E-6</v>
      </c>
      <c r="AD267" s="20"/>
      <c r="AE267" s="76"/>
      <c r="AF267" s="294"/>
    </row>
    <row r="268" spans="2:32" ht="24" x14ac:dyDescent="0.3">
      <c r="B268" s="49" t="s">
        <v>509</v>
      </c>
      <c r="C268" s="74" t="s">
        <v>510</v>
      </c>
      <c r="D268" s="51" t="s">
        <v>7</v>
      </c>
      <c r="E268" s="16"/>
      <c r="F268" s="77"/>
      <c r="G268" s="77"/>
      <c r="H268" s="69"/>
      <c r="I268" s="69"/>
      <c r="J268" s="69"/>
      <c r="K268" s="69"/>
      <c r="L268" s="69"/>
      <c r="M268" s="69"/>
      <c r="N268" s="69"/>
      <c r="O268" s="69"/>
      <c r="P268" s="69"/>
      <c r="Q268" s="69"/>
      <c r="R268" s="69"/>
      <c r="S268" s="69"/>
      <c r="T268" s="69"/>
      <c r="U268" s="69"/>
      <c r="V268" s="69"/>
      <c r="W268" s="69"/>
      <c r="X268" s="69"/>
      <c r="Y268" s="69"/>
      <c r="Z268" s="17">
        <v>1</v>
      </c>
      <c r="AA268" s="65">
        <v>377555.23</v>
      </c>
      <c r="AB268" s="18">
        <f t="shared" si="24"/>
        <v>377555.23</v>
      </c>
      <c r="AC268" s="19">
        <f t="shared" si="23"/>
        <v>9.4388807500000011E-6</v>
      </c>
      <c r="AD268" s="20"/>
      <c r="AE268" s="76"/>
      <c r="AF268" s="294"/>
    </row>
    <row r="269" spans="2:32" ht="36" x14ac:dyDescent="0.3">
      <c r="B269" s="49" t="s">
        <v>511</v>
      </c>
      <c r="C269" s="74" t="s">
        <v>512</v>
      </c>
      <c r="D269" s="51" t="s">
        <v>7</v>
      </c>
      <c r="E269" s="16"/>
      <c r="F269" s="77">
        <v>1</v>
      </c>
      <c r="G269" s="69"/>
      <c r="H269" s="69"/>
      <c r="I269" s="69"/>
      <c r="J269" s="69"/>
      <c r="K269" s="69"/>
      <c r="L269" s="69"/>
      <c r="M269" s="69"/>
      <c r="N269" s="69"/>
      <c r="O269" s="69">
        <v>1</v>
      </c>
      <c r="P269" s="69"/>
      <c r="Q269" s="69"/>
      <c r="R269" s="69"/>
      <c r="S269" s="69"/>
      <c r="T269" s="69"/>
      <c r="U269" s="69"/>
      <c r="V269" s="69"/>
      <c r="W269" s="69"/>
      <c r="X269" s="69"/>
      <c r="Y269" s="69"/>
      <c r="Z269" s="17">
        <f t="shared" ref="Z269:Z305" si="25">ROUND(SUM(E269:X269),2)</f>
        <v>2</v>
      </c>
      <c r="AA269" s="65">
        <v>6931020.8899999997</v>
      </c>
      <c r="AB269" s="18">
        <f t="shared" si="24"/>
        <v>13862041.779999999</v>
      </c>
      <c r="AC269" s="19">
        <f t="shared" si="23"/>
        <v>3.4655104450000005E-4</v>
      </c>
      <c r="AD269" s="20"/>
      <c r="AE269" s="76"/>
      <c r="AF269" s="294"/>
    </row>
    <row r="270" spans="2:32" ht="36" x14ac:dyDescent="0.3">
      <c r="B270" s="49" t="s">
        <v>513</v>
      </c>
      <c r="C270" s="74" t="s">
        <v>514</v>
      </c>
      <c r="D270" s="51" t="s">
        <v>7</v>
      </c>
      <c r="E270" s="16"/>
      <c r="F270" s="69"/>
      <c r="G270" s="69"/>
      <c r="H270" s="69"/>
      <c r="I270" s="69"/>
      <c r="J270" s="69"/>
      <c r="K270" s="69"/>
      <c r="L270" s="69"/>
      <c r="M270" s="69"/>
      <c r="N270" s="69"/>
      <c r="O270" s="69"/>
      <c r="P270" s="69"/>
      <c r="Q270" s="69">
        <v>1</v>
      </c>
      <c r="R270" s="69"/>
      <c r="S270" s="69"/>
      <c r="T270" s="69"/>
      <c r="U270" s="69"/>
      <c r="V270" s="69"/>
      <c r="W270" s="69"/>
      <c r="X270" s="69"/>
      <c r="Y270" s="69"/>
      <c r="Z270" s="17">
        <f t="shared" si="25"/>
        <v>1</v>
      </c>
      <c r="AA270" s="65">
        <v>10697770.890000001</v>
      </c>
      <c r="AB270" s="18">
        <f t="shared" si="24"/>
        <v>10697770.890000001</v>
      </c>
      <c r="AC270" s="19">
        <f t="shared" si="23"/>
        <v>2.6744427225000009E-4</v>
      </c>
      <c r="AD270" s="20"/>
      <c r="AE270" s="76"/>
      <c r="AF270" s="294"/>
    </row>
    <row r="271" spans="2:32" ht="36" x14ac:dyDescent="0.3">
      <c r="B271" s="49" t="s">
        <v>515</v>
      </c>
      <c r="C271" s="74" t="s">
        <v>516</v>
      </c>
      <c r="D271" s="51" t="s">
        <v>7</v>
      </c>
      <c r="E271" s="16"/>
      <c r="F271" s="69"/>
      <c r="G271" s="69"/>
      <c r="H271" s="69"/>
      <c r="I271" s="78">
        <v>1</v>
      </c>
      <c r="J271" s="69"/>
      <c r="K271" s="69"/>
      <c r="L271" s="69"/>
      <c r="M271" s="69"/>
      <c r="N271" s="69"/>
      <c r="O271" s="69"/>
      <c r="P271" s="69"/>
      <c r="Q271" s="69"/>
      <c r="R271" s="69"/>
      <c r="S271" s="69"/>
      <c r="T271" s="69"/>
      <c r="U271" s="69"/>
      <c r="V271" s="69"/>
      <c r="W271" s="69"/>
      <c r="X271" s="69"/>
      <c r="Y271" s="69"/>
      <c r="Z271" s="17">
        <f t="shared" si="25"/>
        <v>1</v>
      </c>
      <c r="AA271" s="65">
        <v>19285520.890000001</v>
      </c>
      <c r="AB271" s="18">
        <f t="shared" si="24"/>
        <v>19285520.890000001</v>
      </c>
      <c r="AC271" s="19">
        <f t="shared" si="23"/>
        <v>4.8213802225000008E-4</v>
      </c>
      <c r="AD271" s="20"/>
      <c r="AE271" s="76"/>
      <c r="AF271" s="294"/>
    </row>
    <row r="272" spans="2:32" ht="36" x14ac:dyDescent="0.3">
      <c r="B272" s="49" t="s">
        <v>517</v>
      </c>
      <c r="C272" s="74" t="s">
        <v>518</v>
      </c>
      <c r="D272" s="51" t="s">
        <v>7</v>
      </c>
      <c r="E272" s="16"/>
      <c r="F272" s="69">
        <v>1</v>
      </c>
      <c r="G272" s="69"/>
      <c r="H272" s="78"/>
      <c r="I272" s="69"/>
      <c r="J272" s="69"/>
      <c r="K272" s="69"/>
      <c r="L272" s="69"/>
      <c r="M272" s="69"/>
      <c r="N272" s="69"/>
      <c r="O272" s="69"/>
      <c r="P272" s="69"/>
      <c r="Q272" s="69"/>
      <c r="R272" s="69"/>
      <c r="S272" s="69"/>
      <c r="T272" s="69"/>
      <c r="U272" s="69"/>
      <c r="V272" s="69"/>
      <c r="W272" s="69"/>
      <c r="X272" s="69"/>
      <c r="Y272" s="69"/>
      <c r="Z272" s="17">
        <f t="shared" si="25"/>
        <v>1</v>
      </c>
      <c r="AA272" s="65">
        <v>46842420.890000001</v>
      </c>
      <c r="AB272" s="18">
        <f t="shared" si="24"/>
        <v>46842420.890000001</v>
      </c>
      <c r="AC272" s="19">
        <f t="shared" si="23"/>
        <v>1.1710605222500002E-3</v>
      </c>
      <c r="AD272" s="20"/>
      <c r="AE272" s="76"/>
      <c r="AF272" s="294"/>
    </row>
    <row r="273" spans="2:32" x14ac:dyDescent="0.3">
      <c r="B273" s="49" t="s">
        <v>519</v>
      </c>
      <c r="C273" s="74" t="s">
        <v>520</v>
      </c>
      <c r="D273" s="51" t="s">
        <v>7</v>
      </c>
      <c r="E273" s="16"/>
      <c r="F273" s="77">
        <v>68</v>
      </c>
      <c r="G273" s="77"/>
      <c r="H273" s="78"/>
      <c r="I273" s="78">
        <v>12</v>
      </c>
      <c r="J273" s="69"/>
      <c r="K273" s="69"/>
      <c r="L273" s="69"/>
      <c r="M273" s="69"/>
      <c r="N273" s="69"/>
      <c r="O273" s="69">
        <v>98</v>
      </c>
      <c r="P273" s="69"/>
      <c r="Q273" s="69">
        <v>120</v>
      </c>
      <c r="R273" s="69"/>
      <c r="S273" s="69"/>
      <c r="T273" s="69"/>
      <c r="U273" s="69"/>
      <c r="V273" s="69"/>
      <c r="W273" s="69"/>
      <c r="X273" s="69"/>
      <c r="Y273" s="69"/>
      <c r="Z273" s="17">
        <f t="shared" si="25"/>
        <v>298</v>
      </c>
      <c r="AA273" s="65">
        <v>103402.61</v>
      </c>
      <c r="AB273" s="18">
        <f t="shared" si="24"/>
        <v>30813977.780000001</v>
      </c>
      <c r="AC273" s="19">
        <f t="shared" si="23"/>
        <v>7.7034944450000021E-4</v>
      </c>
      <c r="AD273" s="20"/>
      <c r="AE273" s="76"/>
      <c r="AF273" s="294"/>
    </row>
    <row r="274" spans="2:32" x14ac:dyDescent="0.3">
      <c r="B274" s="49" t="s">
        <v>521</v>
      </c>
      <c r="C274" s="74" t="s">
        <v>522</v>
      </c>
      <c r="D274" s="51" t="s">
        <v>7</v>
      </c>
      <c r="E274" s="16"/>
      <c r="F274" s="69"/>
      <c r="G274" s="77"/>
      <c r="H274" s="69"/>
      <c r="I274" s="69"/>
      <c r="J274" s="69"/>
      <c r="K274" s="69"/>
      <c r="L274" s="69"/>
      <c r="M274" s="69"/>
      <c r="N274" s="69"/>
      <c r="O274" s="69">
        <v>28</v>
      </c>
      <c r="P274" s="69"/>
      <c r="Q274" s="69">
        <v>28</v>
      </c>
      <c r="R274" s="69"/>
      <c r="S274" s="69"/>
      <c r="T274" s="69"/>
      <c r="U274" s="69"/>
      <c r="V274" s="69"/>
      <c r="W274" s="69"/>
      <c r="X274" s="69"/>
      <c r="Y274" s="69"/>
      <c r="Z274" s="17">
        <f t="shared" si="25"/>
        <v>56</v>
      </c>
      <c r="AA274" s="65">
        <v>140413.81</v>
      </c>
      <c r="AB274" s="18">
        <f t="shared" si="24"/>
        <v>7863173.3600000003</v>
      </c>
      <c r="AC274" s="19">
        <f t="shared" si="23"/>
        <v>1.9657933400000005E-4</v>
      </c>
      <c r="AD274" s="20"/>
      <c r="AE274" s="76"/>
      <c r="AF274" s="294"/>
    </row>
    <row r="275" spans="2:32" x14ac:dyDescent="0.3">
      <c r="B275" s="49" t="s">
        <v>523</v>
      </c>
      <c r="C275" s="74" t="s">
        <v>524</v>
      </c>
      <c r="D275" s="51" t="s">
        <v>7</v>
      </c>
      <c r="E275" s="16"/>
      <c r="F275" s="77">
        <v>5</v>
      </c>
      <c r="G275" s="69"/>
      <c r="H275" s="69"/>
      <c r="I275" s="69"/>
      <c r="J275" s="69"/>
      <c r="K275" s="69"/>
      <c r="L275" s="69"/>
      <c r="M275" s="69"/>
      <c r="N275" s="69"/>
      <c r="O275" s="69">
        <v>7</v>
      </c>
      <c r="P275" s="69"/>
      <c r="Q275" s="69">
        <v>7</v>
      </c>
      <c r="R275" s="69"/>
      <c r="S275" s="69"/>
      <c r="T275" s="69"/>
      <c r="U275" s="69"/>
      <c r="V275" s="69"/>
      <c r="W275" s="69"/>
      <c r="X275" s="69"/>
      <c r="Y275" s="69"/>
      <c r="Z275" s="17">
        <f t="shared" si="25"/>
        <v>19</v>
      </c>
      <c r="AA275" s="65">
        <v>162402.60999999999</v>
      </c>
      <c r="AB275" s="18">
        <f t="shared" si="24"/>
        <v>3085649.59</v>
      </c>
      <c r="AC275" s="19">
        <f t="shared" si="23"/>
        <v>7.7141239750000017E-5</v>
      </c>
      <c r="AD275" s="20"/>
      <c r="AE275" s="76"/>
      <c r="AF275" s="294"/>
    </row>
    <row r="276" spans="2:32" x14ac:dyDescent="0.3">
      <c r="B276" s="49" t="s">
        <v>525</v>
      </c>
      <c r="C276" s="74" t="s">
        <v>526</v>
      </c>
      <c r="D276" s="51" t="s">
        <v>7</v>
      </c>
      <c r="E276" s="16"/>
      <c r="F276" s="69">
        <v>1</v>
      </c>
      <c r="G276" s="69"/>
      <c r="H276" s="69"/>
      <c r="I276" s="69"/>
      <c r="J276" s="69"/>
      <c r="K276" s="69"/>
      <c r="L276" s="69"/>
      <c r="M276" s="69"/>
      <c r="N276" s="69"/>
      <c r="O276" s="69"/>
      <c r="P276" s="69"/>
      <c r="Q276" s="69"/>
      <c r="R276" s="69"/>
      <c r="S276" s="69"/>
      <c r="T276" s="69"/>
      <c r="U276" s="69"/>
      <c r="V276" s="69"/>
      <c r="W276" s="69"/>
      <c r="X276" s="69"/>
      <c r="Y276" s="69"/>
      <c r="Z276" s="17">
        <f t="shared" si="25"/>
        <v>1</v>
      </c>
      <c r="AA276" s="65">
        <v>172402.61</v>
      </c>
      <c r="AB276" s="18">
        <f t="shared" si="24"/>
        <v>172402.61</v>
      </c>
      <c r="AC276" s="19">
        <f t="shared" si="23"/>
        <v>4.3100652500000004E-6</v>
      </c>
      <c r="AD276" s="20"/>
      <c r="AE276" s="76"/>
      <c r="AF276" s="294"/>
    </row>
    <row r="277" spans="2:32" x14ac:dyDescent="0.3">
      <c r="B277" s="49" t="s">
        <v>527</v>
      </c>
      <c r="C277" s="74" t="s">
        <v>528</v>
      </c>
      <c r="D277" s="51" t="s">
        <v>7</v>
      </c>
      <c r="E277" s="16"/>
      <c r="F277" s="77">
        <v>3</v>
      </c>
      <c r="G277" s="69"/>
      <c r="H277" s="69"/>
      <c r="I277" s="69"/>
      <c r="J277" s="69"/>
      <c r="K277" s="69"/>
      <c r="L277" s="69"/>
      <c r="M277" s="69"/>
      <c r="N277" s="69"/>
      <c r="O277" s="69">
        <v>2</v>
      </c>
      <c r="P277" s="69"/>
      <c r="Q277" s="69">
        <v>2</v>
      </c>
      <c r="R277" s="69"/>
      <c r="S277" s="69"/>
      <c r="T277" s="69"/>
      <c r="U277" s="69"/>
      <c r="V277" s="69"/>
      <c r="W277" s="69"/>
      <c r="X277" s="69"/>
      <c r="Y277" s="69"/>
      <c r="Z277" s="17">
        <f t="shared" si="25"/>
        <v>7</v>
      </c>
      <c r="AA277" s="65">
        <v>407827.61</v>
      </c>
      <c r="AB277" s="18">
        <f t="shared" si="24"/>
        <v>2854793.27</v>
      </c>
      <c r="AC277" s="19">
        <f t="shared" si="23"/>
        <v>7.1369831750000011E-5</v>
      </c>
      <c r="AD277" s="20"/>
      <c r="AE277" s="76"/>
      <c r="AF277" s="294"/>
    </row>
    <row r="278" spans="2:32" x14ac:dyDescent="0.3">
      <c r="B278" s="49" t="s">
        <v>529</v>
      </c>
      <c r="C278" s="74" t="s">
        <v>530</v>
      </c>
      <c r="D278" s="51" t="s">
        <v>7</v>
      </c>
      <c r="E278" s="16"/>
      <c r="F278" s="77">
        <v>2</v>
      </c>
      <c r="G278" s="69"/>
      <c r="H278" s="69"/>
      <c r="I278" s="69"/>
      <c r="J278" s="69"/>
      <c r="K278" s="69"/>
      <c r="L278" s="69"/>
      <c r="M278" s="69"/>
      <c r="N278" s="69"/>
      <c r="O278" s="69"/>
      <c r="P278" s="69"/>
      <c r="Q278" s="69"/>
      <c r="R278" s="69"/>
      <c r="S278" s="69"/>
      <c r="T278" s="69"/>
      <c r="U278" s="69"/>
      <c r="V278" s="69"/>
      <c r="W278" s="69"/>
      <c r="X278" s="69"/>
      <c r="Y278" s="69"/>
      <c r="Z278" s="17">
        <f t="shared" si="25"/>
        <v>2</v>
      </c>
      <c r="AA278" s="65">
        <v>430027.61</v>
      </c>
      <c r="AB278" s="18">
        <f t="shared" si="24"/>
        <v>860055.22</v>
      </c>
      <c r="AC278" s="19">
        <f t="shared" si="23"/>
        <v>2.1501380500000004E-5</v>
      </c>
      <c r="AD278" s="20"/>
      <c r="AE278" s="76"/>
      <c r="AF278" s="294"/>
    </row>
    <row r="279" spans="2:32" x14ac:dyDescent="0.3">
      <c r="B279" s="49" t="s">
        <v>531</v>
      </c>
      <c r="C279" s="74" t="s">
        <v>532</v>
      </c>
      <c r="D279" s="51" t="s">
        <v>7</v>
      </c>
      <c r="E279" s="16"/>
      <c r="F279" s="69"/>
      <c r="G279" s="69"/>
      <c r="H279" s="69"/>
      <c r="I279" s="69"/>
      <c r="J279" s="69"/>
      <c r="K279" s="69"/>
      <c r="L279" s="69"/>
      <c r="M279" s="69"/>
      <c r="N279" s="69"/>
      <c r="O279" s="69">
        <v>1</v>
      </c>
      <c r="P279" s="69"/>
      <c r="Q279" s="69">
        <v>1</v>
      </c>
      <c r="R279" s="69"/>
      <c r="S279" s="69"/>
      <c r="T279" s="69"/>
      <c r="U279" s="69"/>
      <c r="V279" s="69"/>
      <c r="W279" s="69"/>
      <c r="X279" s="69"/>
      <c r="Y279" s="69"/>
      <c r="Z279" s="17">
        <f t="shared" si="25"/>
        <v>2</v>
      </c>
      <c r="AA279" s="65">
        <v>232402.61</v>
      </c>
      <c r="AB279" s="18">
        <f t="shared" si="24"/>
        <v>464805.22</v>
      </c>
      <c r="AC279" s="19">
        <f t="shared" si="23"/>
        <v>1.1620130500000001E-5</v>
      </c>
      <c r="AD279" s="20"/>
      <c r="AE279" s="76"/>
      <c r="AF279" s="294"/>
    </row>
    <row r="280" spans="2:32" x14ac:dyDescent="0.3">
      <c r="B280" s="49" t="s">
        <v>533</v>
      </c>
      <c r="C280" s="74" t="s">
        <v>534</v>
      </c>
      <c r="D280" s="51" t="s">
        <v>7</v>
      </c>
      <c r="E280" s="16"/>
      <c r="F280" s="69"/>
      <c r="G280" s="69"/>
      <c r="H280" s="69"/>
      <c r="I280" s="69"/>
      <c r="J280" s="69"/>
      <c r="K280" s="69"/>
      <c r="L280" s="69"/>
      <c r="M280" s="69"/>
      <c r="N280" s="69"/>
      <c r="O280" s="69">
        <v>4</v>
      </c>
      <c r="P280" s="69"/>
      <c r="Q280" s="69">
        <v>4</v>
      </c>
      <c r="R280" s="69"/>
      <c r="S280" s="69"/>
      <c r="T280" s="69"/>
      <c r="U280" s="69"/>
      <c r="V280" s="69"/>
      <c r="W280" s="69"/>
      <c r="X280" s="69"/>
      <c r="Y280" s="69"/>
      <c r="Z280" s="17">
        <f t="shared" si="25"/>
        <v>8</v>
      </c>
      <c r="AA280" s="65">
        <v>430027.61</v>
      </c>
      <c r="AB280" s="18">
        <f t="shared" si="24"/>
        <v>3440220.88</v>
      </c>
      <c r="AC280" s="19">
        <f t="shared" si="23"/>
        <v>8.6005522000000016E-5</v>
      </c>
      <c r="AD280" s="20"/>
      <c r="AE280" s="76"/>
      <c r="AF280" s="294"/>
    </row>
    <row r="281" spans="2:32" x14ac:dyDescent="0.3">
      <c r="B281" s="49" t="s">
        <v>535</v>
      </c>
      <c r="C281" s="74" t="s">
        <v>536</v>
      </c>
      <c r="D281" s="51" t="s">
        <v>7</v>
      </c>
      <c r="E281" s="16"/>
      <c r="F281" s="69"/>
      <c r="G281" s="69"/>
      <c r="H281" s="69"/>
      <c r="I281" s="69"/>
      <c r="J281" s="69"/>
      <c r="K281" s="69"/>
      <c r="L281" s="69"/>
      <c r="M281" s="69"/>
      <c r="N281" s="69"/>
      <c r="O281" s="69">
        <v>2</v>
      </c>
      <c r="P281" s="69"/>
      <c r="Q281" s="69">
        <v>2</v>
      </c>
      <c r="R281" s="69"/>
      <c r="S281" s="69"/>
      <c r="T281" s="69"/>
      <c r="U281" s="69"/>
      <c r="V281" s="69"/>
      <c r="W281" s="69"/>
      <c r="X281" s="69"/>
      <c r="Y281" s="69"/>
      <c r="Z281" s="17">
        <f t="shared" si="25"/>
        <v>4</v>
      </c>
      <c r="AA281" s="65">
        <v>460027.61</v>
      </c>
      <c r="AB281" s="18">
        <f t="shared" si="24"/>
        <v>1840110.44</v>
      </c>
      <c r="AC281" s="19">
        <f t="shared" si="23"/>
        <v>4.6002761000000006E-5</v>
      </c>
      <c r="AD281" s="20"/>
      <c r="AE281" s="76"/>
      <c r="AF281" s="294"/>
    </row>
    <row r="282" spans="2:32" x14ac:dyDescent="0.3">
      <c r="B282" s="49" t="s">
        <v>537</v>
      </c>
      <c r="C282" s="74" t="s">
        <v>538</v>
      </c>
      <c r="D282" s="51" t="s">
        <v>7</v>
      </c>
      <c r="E282" s="16"/>
      <c r="F282" s="69">
        <v>1</v>
      </c>
      <c r="G282" s="69"/>
      <c r="H282" s="69"/>
      <c r="I282" s="69"/>
      <c r="J282" s="69"/>
      <c r="K282" s="69"/>
      <c r="L282" s="69"/>
      <c r="M282" s="69"/>
      <c r="N282" s="69"/>
      <c r="O282" s="69"/>
      <c r="P282" s="69"/>
      <c r="Q282" s="69"/>
      <c r="R282" s="69"/>
      <c r="S282" s="69"/>
      <c r="T282" s="69"/>
      <c r="U282" s="69"/>
      <c r="V282" s="69"/>
      <c r="W282" s="69"/>
      <c r="X282" s="69"/>
      <c r="Y282" s="69"/>
      <c r="Z282" s="17">
        <f t="shared" si="25"/>
        <v>1</v>
      </c>
      <c r="AA282" s="65">
        <v>257402.61</v>
      </c>
      <c r="AB282" s="18">
        <f t="shared" si="24"/>
        <v>257402.61</v>
      </c>
      <c r="AC282" s="19">
        <f t="shared" si="23"/>
        <v>6.4350652500000012E-6</v>
      </c>
      <c r="AD282" s="20"/>
      <c r="AE282" s="76"/>
      <c r="AF282" s="294"/>
    </row>
    <row r="283" spans="2:32" x14ac:dyDescent="0.3">
      <c r="B283" s="49" t="s">
        <v>539</v>
      </c>
      <c r="C283" s="74" t="s">
        <v>540</v>
      </c>
      <c r="D283" s="51" t="s">
        <v>7</v>
      </c>
      <c r="E283" s="16"/>
      <c r="F283" s="69">
        <v>1</v>
      </c>
      <c r="G283" s="69"/>
      <c r="H283" s="69"/>
      <c r="I283" s="69"/>
      <c r="J283" s="69"/>
      <c r="K283" s="69"/>
      <c r="L283" s="69"/>
      <c r="M283" s="69"/>
      <c r="N283" s="69"/>
      <c r="O283" s="69"/>
      <c r="P283" s="69"/>
      <c r="Q283" s="69"/>
      <c r="R283" s="69"/>
      <c r="S283" s="69"/>
      <c r="T283" s="69"/>
      <c r="U283" s="69"/>
      <c r="V283" s="69"/>
      <c r="W283" s="69"/>
      <c r="X283" s="69"/>
      <c r="Y283" s="69"/>
      <c r="Z283" s="17">
        <f t="shared" si="25"/>
        <v>1</v>
      </c>
      <c r="AA283" s="65">
        <v>232402.61</v>
      </c>
      <c r="AB283" s="18">
        <f t="shared" si="24"/>
        <v>232402.61</v>
      </c>
      <c r="AC283" s="19">
        <f t="shared" si="23"/>
        <v>5.8100652500000004E-6</v>
      </c>
      <c r="AD283" s="20"/>
      <c r="AE283" s="76"/>
      <c r="AF283" s="294"/>
    </row>
    <row r="284" spans="2:32" x14ac:dyDescent="0.3">
      <c r="B284" s="49" t="s">
        <v>541</v>
      </c>
      <c r="C284" s="74" t="s">
        <v>542</v>
      </c>
      <c r="D284" s="51" t="s">
        <v>7</v>
      </c>
      <c r="E284" s="16"/>
      <c r="F284" s="77">
        <v>2</v>
      </c>
      <c r="G284" s="69"/>
      <c r="H284" s="69"/>
      <c r="I284" s="69"/>
      <c r="J284" s="69"/>
      <c r="K284" s="69"/>
      <c r="L284" s="69"/>
      <c r="M284" s="69"/>
      <c r="N284" s="69"/>
      <c r="O284" s="69"/>
      <c r="P284" s="69"/>
      <c r="Q284" s="69"/>
      <c r="R284" s="69"/>
      <c r="S284" s="69"/>
      <c r="T284" s="69"/>
      <c r="U284" s="69"/>
      <c r="V284" s="69"/>
      <c r="W284" s="69"/>
      <c r="X284" s="69"/>
      <c r="Y284" s="69"/>
      <c r="Z284" s="17">
        <f t="shared" si="25"/>
        <v>2</v>
      </c>
      <c r="AA284" s="65">
        <v>490027.61</v>
      </c>
      <c r="AB284" s="18">
        <f t="shared" si="24"/>
        <v>980055.22</v>
      </c>
      <c r="AC284" s="19">
        <f t="shared" si="23"/>
        <v>2.4501380500000006E-5</v>
      </c>
      <c r="AD284" s="20"/>
      <c r="AE284" s="76"/>
      <c r="AF284" s="294"/>
    </row>
    <row r="285" spans="2:32" x14ac:dyDescent="0.3">
      <c r="B285" s="49" t="s">
        <v>543</v>
      </c>
      <c r="C285" s="74" t="s">
        <v>544</v>
      </c>
      <c r="D285" s="51" t="s">
        <v>7</v>
      </c>
      <c r="E285" s="16"/>
      <c r="F285" s="77">
        <v>1</v>
      </c>
      <c r="G285" s="69"/>
      <c r="H285" s="69"/>
      <c r="I285" s="69"/>
      <c r="J285" s="69"/>
      <c r="K285" s="69"/>
      <c r="L285" s="69"/>
      <c r="M285" s="69"/>
      <c r="N285" s="69"/>
      <c r="O285" s="69"/>
      <c r="P285" s="69"/>
      <c r="Q285" s="69"/>
      <c r="R285" s="69"/>
      <c r="S285" s="69"/>
      <c r="T285" s="69"/>
      <c r="U285" s="69"/>
      <c r="V285" s="69"/>
      <c r="W285" s="69"/>
      <c r="X285" s="69"/>
      <c r="Y285" s="69"/>
      <c r="Z285" s="17">
        <f t="shared" si="25"/>
        <v>1</v>
      </c>
      <c r="AA285" s="65">
        <v>518823.14</v>
      </c>
      <c r="AB285" s="18">
        <f t="shared" si="24"/>
        <v>518823.14</v>
      </c>
      <c r="AC285" s="19">
        <f t="shared" si="23"/>
        <v>1.2970578500000002E-5</v>
      </c>
      <c r="AD285" s="20"/>
      <c r="AE285" s="76"/>
      <c r="AF285" s="294"/>
    </row>
    <row r="286" spans="2:32" x14ac:dyDescent="0.3">
      <c r="B286" s="49" t="s">
        <v>545</v>
      </c>
      <c r="C286" s="74" t="s">
        <v>546</v>
      </c>
      <c r="D286" s="51" t="s">
        <v>7</v>
      </c>
      <c r="E286" s="16"/>
      <c r="F286" s="77">
        <v>1</v>
      </c>
      <c r="G286" s="69"/>
      <c r="H286" s="78"/>
      <c r="I286" s="78">
        <v>4</v>
      </c>
      <c r="J286" s="69"/>
      <c r="K286" s="69"/>
      <c r="L286" s="69"/>
      <c r="M286" s="69"/>
      <c r="N286" s="69"/>
      <c r="O286" s="69">
        <v>1</v>
      </c>
      <c r="P286" s="69"/>
      <c r="Q286" s="69">
        <v>1</v>
      </c>
      <c r="R286" s="69"/>
      <c r="S286" s="69"/>
      <c r="T286" s="69"/>
      <c r="U286" s="69"/>
      <c r="V286" s="69"/>
      <c r="W286" s="69"/>
      <c r="X286" s="69"/>
      <c r="Y286" s="69"/>
      <c r="Z286" s="17">
        <f t="shared" si="25"/>
        <v>7</v>
      </c>
      <c r="AA286" s="65">
        <v>668823.14</v>
      </c>
      <c r="AB286" s="18">
        <f t="shared" si="24"/>
        <v>4681761.9800000004</v>
      </c>
      <c r="AC286" s="19">
        <f t="shared" si="23"/>
        <v>1.1704404950000003E-4</v>
      </c>
      <c r="AD286" s="20"/>
      <c r="AE286" s="76"/>
      <c r="AF286" s="294"/>
    </row>
    <row r="287" spans="2:32" ht="24" x14ac:dyDescent="0.3">
      <c r="B287" s="49" t="s">
        <v>547</v>
      </c>
      <c r="C287" s="74" t="s">
        <v>548</v>
      </c>
      <c r="D287" s="51" t="s">
        <v>7</v>
      </c>
      <c r="E287" s="16"/>
      <c r="F287" s="69">
        <v>1</v>
      </c>
      <c r="G287" s="69"/>
      <c r="H287" s="69"/>
      <c r="I287" s="69"/>
      <c r="J287" s="69"/>
      <c r="K287" s="69"/>
      <c r="L287" s="69"/>
      <c r="M287" s="69"/>
      <c r="N287" s="69"/>
      <c r="O287" s="69"/>
      <c r="P287" s="69"/>
      <c r="Q287" s="69"/>
      <c r="R287" s="69"/>
      <c r="S287" s="69"/>
      <c r="T287" s="69"/>
      <c r="U287" s="69"/>
      <c r="V287" s="69"/>
      <c r="W287" s="69"/>
      <c r="X287" s="69"/>
      <c r="Y287" s="69"/>
      <c r="Z287" s="17">
        <f t="shared" si="25"/>
        <v>1</v>
      </c>
      <c r="AA287" s="65">
        <v>638823.14</v>
      </c>
      <c r="AB287" s="18">
        <f t="shared" si="24"/>
        <v>638823.14</v>
      </c>
      <c r="AC287" s="19">
        <f t="shared" si="23"/>
        <v>1.5970578500000004E-5</v>
      </c>
      <c r="AD287" s="20"/>
      <c r="AE287" s="76"/>
      <c r="AF287" s="294"/>
    </row>
    <row r="288" spans="2:32" ht="24" x14ac:dyDescent="0.3">
      <c r="B288" s="49" t="s">
        <v>549</v>
      </c>
      <c r="C288" s="74" t="s">
        <v>550</v>
      </c>
      <c r="D288" s="51" t="s">
        <v>7</v>
      </c>
      <c r="E288" s="16"/>
      <c r="F288" s="69">
        <v>1</v>
      </c>
      <c r="G288" s="69"/>
      <c r="H288" s="69"/>
      <c r="I288" s="69"/>
      <c r="J288" s="69"/>
      <c r="K288" s="69"/>
      <c r="L288" s="69"/>
      <c r="M288" s="69"/>
      <c r="N288" s="69"/>
      <c r="O288" s="69"/>
      <c r="P288" s="69"/>
      <c r="Q288" s="69"/>
      <c r="R288" s="69"/>
      <c r="S288" s="69"/>
      <c r="T288" s="69"/>
      <c r="U288" s="69"/>
      <c r="V288" s="69"/>
      <c r="W288" s="69"/>
      <c r="X288" s="69"/>
      <c r="Y288" s="69"/>
      <c r="Z288" s="17">
        <f t="shared" si="25"/>
        <v>1</v>
      </c>
      <c r="AA288" s="65">
        <v>678823.14</v>
      </c>
      <c r="AB288" s="18">
        <f t="shared" si="24"/>
        <v>678823.14</v>
      </c>
      <c r="AC288" s="19">
        <f t="shared" si="23"/>
        <v>1.6970578500000004E-5</v>
      </c>
      <c r="AD288" s="20"/>
      <c r="AE288" s="76"/>
      <c r="AF288" s="294"/>
    </row>
    <row r="289" spans="2:32" ht="24" x14ac:dyDescent="0.3">
      <c r="B289" s="49" t="s">
        <v>551</v>
      </c>
      <c r="C289" s="74" t="s">
        <v>552</v>
      </c>
      <c r="D289" s="51" t="s">
        <v>7</v>
      </c>
      <c r="E289" s="16"/>
      <c r="F289" s="69">
        <v>1</v>
      </c>
      <c r="G289" s="69"/>
      <c r="H289" s="69"/>
      <c r="I289" s="69"/>
      <c r="J289" s="69"/>
      <c r="K289" s="69"/>
      <c r="L289" s="69"/>
      <c r="M289" s="69"/>
      <c r="N289" s="69"/>
      <c r="O289" s="69"/>
      <c r="P289" s="69"/>
      <c r="Q289" s="69"/>
      <c r="R289" s="69"/>
      <c r="S289" s="69"/>
      <c r="T289" s="69"/>
      <c r="U289" s="69"/>
      <c r="V289" s="69"/>
      <c r="W289" s="69"/>
      <c r="X289" s="69"/>
      <c r="Y289" s="69"/>
      <c r="Z289" s="17">
        <f t="shared" si="25"/>
        <v>1</v>
      </c>
      <c r="AA289" s="65">
        <v>738823.14</v>
      </c>
      <c r="AB289" s="18">
        <f t="shared" si="24"/>
        <v>738823.14</v>
      </c>
      <c r="AC289" s="19">
        <f t="shared" si="23"/>
        <v>1.8470578500000004E-5</v>
      </c>
      <c r="AD289" s="20"/>
      <c r="AE289" s="76"/>
      <c r="AF289" s="294"/>
    </row>
    <row r="290" spans="2:32" ht="24" x14ac:dyDescent="0.3">
      <c r="B290" s="49" t="s">
        <v>553</v>
      </c>
      <c r="C290" s="74" t="s">
        <v>554</v>
      </c>
      <c r="D290" s="51" t="s">
        <v>7</v>
      </c>
      <c r="E290" s="16"/>
      <c r="F290" s="69">
        <v>1</v>
      </c>
      <c r="G290" s="69"/>
      <c r="H290" s="78"/>
      <c r="I290" s="69"/>
      <c r="J290" s="69"/>
      <c r="K290" s="69"/>
      <c r="L290" s="69"/>
      <c r="M290" s="69"/>
      <c r="N290" s="69"/>
      <c r="O290" s="69"/>
      <c r="P290" s="69"/>
      <c r="Q290" s="69"/>
      <c r="R290" s="69"/>
      <c r="S290" s="69"/>
      <c r="T290" s="69"/>
      <c r="U290" s="69"/>
      <c r="V290" s="69"/>
      <c r="W290" s="69"/>
      <c r="X290" s="69"/>
      <c r="Y290" s="69"/>
      <c r="Z290" s="17">
        <f t="shared" si="25"/>
        <v>1</v>
      </c>
      <c r="AA290" s="65">
        <v>798823.14</v>
      </c>
      <c r="AB290" s="18">
        <f t="shared" si="24"/>
        <v>798823.14</v>
      </c>
      <c r="AC290" s="19">
        <f t="shared" si="23"/>
        <v>1.9970578500000003E-5</v>
      </c>
      <c r="AD290" s="20"/>
      <c r="AE290" s="76"/>
      <c r="AF290" s="294"/>
    </row>
    <row r="291" spans="2:32" ht="24" x14ac:dyDescent="0.3">
      <c r="B291" s="49" t="s">
        <v>555</v>
      </c>
      <c r="C291" s="74" t="s">
        <v>556</v>
      </c>
      <c r="D291" s="51" t="s">
        <v>7</v>
      </c>
      <c r="E291" s="16"/>
      <c r="F291" s="69">
        <v>1</v>
      </c>
      <c r="G291" s="69"/>
      <c r="H291" s="69"/>
      <c r="I291" s="69"/>
      <c r="J291" s="69"/>
      <c r="K291" s="69"/>
      <c r="L291" s="69"/>
      <c r="M291" s="69"/>
      <c r="N291" s="69"/>
      <c r="O291" s="69"/>
      <c r="P291" s="69"/>
      <c r="Q291" s="69"/>
      <c r="R291" s="69"/>
      <c r="S291" s="69"/>
      <c r="T291" s="69"/>
      <c r="U291" s="69"/>
      <c r="V291" s="69"/>
      <c r="W291" s="69"/>
      <c r="X291" s="69"/>
      <c r="Y291" s="69"/>
      <c r="Z291" s="17">
        <f t="shared" si="25"/>
        <v>1</v>
      </c>
      <c r="AA291" s="65">
        <v>848823.14</v>
      </c>
      <c r="AB291" s="18">
        <f t="shared" si="24"/>
        <v>848823.14</v>
      </c>
      <c r="AC291" s="19">
        <f t="shared" si="23"/>
        <v>2.1220578500000006E-5</v>
      </c>
      <c r="AD291" s="20"/>
      <c r="AE291" s="76"/>
      <c r="AF291" s="294"/>
    </row>
    <row r="292" spans="2:32" ht="24" x14ac:dyDescent="0.3">
      <c r="B292" s="49" t="s">
        <v>557</v>
      </c>
      <c r="C292" s="74" t="s">
        <v>558</v>
      </c>
      <c r="D292" s="51" t="s">
        <v>7</v>
      </c>
      <c r="E292" s="16"/>
      <c r="F292" s="69">
        <v>1</v>
      </c>
      <c r="G292" s="69"/>
      <c r="H292" s="69"/>
      <c r="I292" s="69"/>
      <c r="J292" s="69"/>
      <c r="K292" s="69"/>
      <c r="L292" s="69"/>
      <c r="M292" s="69"/>
      <c r="N292" s="69"/>
      <c r="O292" s="69"/>
      <c r="P292" s="69"/>
      <c r="Q292" s="69"/>
      <c r="R292" s="69"/>
      <c r="S292" s="69"/>
      <c r="T292" s="69"/>
      <c r="U292" s="69"/>
      <c r="V292" s="69"/>
      <c r="W292" s="69"/>
      <c r="X292" s="69"/>
      <c r="Y292" s="69"/>
      <c r="Z292" s="17">
        <f t="shared" si="25"/>
        <v>1</v>
      </c>
      <c r="AA292" s="65">
        <v>918823.14</v>
      </c>
      <c r="AB292" s="18">
        <f t="shared" si="24"/>
        <v>918823.14</v>
      </c>
      <c r="AC292" s="19">
        <f t="shared" si="23"/>
        <v>2.2970578500000005E-5</v>
      </c>
      <c r="AD292" s="20"/>
      <c r="AE292" s="76"/>
      <c r="AF292" s="294"/>
    </row>
    <row r="293" spans="2:32" ht="24" x14ac:dyDescent="0.3">
      <c r="B293" s="49" t="s">
        <v>559</v>
      </c>
      <c r="C293" s="74" t="s">
        <v>560</v>
      </c>
      <c r="D293" s="51" t="s">
        <v>7</v>
      </c>
      <c r="E293" s="16"/>
      <c r="F293" s="69">
        <v>1</v>
      </c>
      <c r="G293" s="69"/>
      <c r="H293" s="69"/>
      <c r="I293" s="69"/>
      <c r="J293" s="69"/>
      <c r="K293" s="69"/>
      <c r="L293" s="69"/>
      <c r="M293" s="69"/>
      <c r="N293" s="69"/>
      <c r="O293" s="69"/>
      <c r="P293" s="69"/>
      <c r="Q293" s="69"/>
      <c r="R293" s="69"/>
      <c r="S293" s="69"/>
      <c r="T293" s="69"/>
      <c r="U293" s="69"/>
      <c r="V293" s="69"/>
      <c r="W293" s="69"/>
      <c r="X293" s="69"/>
      <c r="Y293" s="69"/>
      <c r="Z293" s="17">
        <f t="shared" si="25"/>
        <v>1</v>
      </c>
      <c r="AA293" s="65">
        <v>1108823.1399999999</v>
      </c>
      <c r="AB293" s="18">
        <f t="shared" si="24"/>
        <v>1108823.1399999999</v>
      </c>
      <c r="AC293" s="19">
        <f t="shared" si="23"/>
        <v>2.7720578500000001E-5</v>
      </c>
      <c r="AD293" s="20"/>
      <c r="AE293" s="76"/>
      <c r="AF293" s="294"/>
    </row>
    <row r="294" spans="2:32" ht="24" x14ac:dyDescent="0.3">
      <c r="B294" s="49" t="s">
        <v>561</v>
      </c>
      <c r="C294" s="74" t="s">
        <v>562</v>
      </c>
      <c r="D294" s="51" t="s">
        <v>7</v>
      </c>
      <c r="E294" s="16"/>
      <c r="F294" s="77">
        <v>2</v>
      </c>
      <c r="G294" s="69"/>
      <c r="H294" s="78"/>
      <c r="I294" s="78">
        <v>1</v>
      </c>
      <c r="J294" s="69"/>
      <c r="K294" s="69"/>
      <c r="L294" s="69"/>
      <c r="M294" s="69"/>
      <c r="N294" s="69"/>
      <c r="O294" s="69">
        <v>2</v>
      </c>
      <c r="P294" s="69"/>
      <c r="Q294" s="69">
        <v>2</v>
      </c>
      <c r="R294" s="69"/>
      <c r="S294" s="69"/>
      <c r="T294" s="69"/>
      <c r="U294" s="69"/>
      <c r="V294" s="69"/>
      <c r="W294" s="69"/>
      <c r="X294" s="69"/>
      <c r="Y294" s="69"/>
      <c r="Z294" s="17">
        <f t="shared" si="25"/>
        <v>7</v>
      </c>
      <c r="AA294" s="65">
        <v>1544005.23</v>
      </c>
      <c r="AB294" s="18">
        <f t="shared" si="24"/>
        <v>10808036.609999999</v>
      </c>
      <c r="AC294" s="19">
        <f t="shared" si="23"/>
        <v>2.7020091525000004E-4</v>
      </c>
      <c r="AD294" s="20"/>
      <c r="AE294" s="76"/>
      <c r="AF294" s="294"/>
    </row>
    <row r="295" spans="2:32" ht="24" x14ac:dyDescent="0.3">
      <c r="B295" s="49" t="s">
        <v>563</v>
      </c>
      <c r="C295" s="74" t="s">
        <v>564</v>
      </c>
      <c r="D295" s="51" t="s">
        <v>7</v>
      </c>
      <c r="E295" s="16"/>
      <c r="F295" s="69">
        <v>1</v>
      </c>
      <c r="G295" s="69"/>
      <c r="H295" s="69"/>
      <c r="I295" s="69"/>
      <c r="J295" s="69"/>
      <c r="K295" s="69"/>
      <c r="L295" s="69"/>
      <c r="M295" s="69"/>
      <c r="N295" s="69"/>
      <c r="O295" s="69"/>
      <c r="P295" s="69"/>
      <c r="Q295" s="69"/>
      <c r="R295" s="69"/>
      <c r="S295" s="69"/>
      <c r="T295" s="69"/>
      <c r="U295" s="69"/>
      <c r="V295" s="69"/>
      <c r="W295" s="69"/>
      <c r="X295" s="69"/>
      <c r="Y295" s="69"/>
      <c r="Z295" s="17">
        <f t="shared" si="25"/>
        <v>1</v>
      </c>
      <c r="AA295" s="65">
        <v>1908823.14</v>
      </c>
      <c r="AB295" s="18">
        <f t="shared" si="24"/>
        <v>1908823.14</v>
      </c>
      <c r="AC295" s="19">
        <f t="shared" si="23"/>
        <v>4.772057850000001E-5</v>
      </c>
      <c r="AD295" s="20"/>
      <c r="AE295" s="76"/>
      <c r="AF295" s="294"/>
    </row>
    <row r="296" spans="2:32" ht="24" x14ac:dyDescent="0.3">
      <c r="B296" s="49" t="s">
        <v>565</v>
      </c>
      <c r="C296" s="74" t="s">
        <v>566</v>
      </c>
      <c r="D296" s="51" t="s">
        <v>7</v>
      </c>
      <c r="E296" s="16"/>
      <c r="F296" s="77">
        <v>2</v>
      </c>
      <c r="G296" s="69"/>
      <c r="H296" s="69"/>
      <c r="I296" s="69"/>
      <c r="J296" s="69"/>
      <c r="K296" s="69"/>
      <c r="L296" s="69"/>
      <c r="M296" s="69"/>
      <c r="N296" s="69"/>
      <c r="O296" s="69"/>
      <c r="P296" s="69"/>
      <c r="Q296" s="69"/>
      <c r="R296" s="69"/>
      <c r="S296" s="69"/>
      <c r="T296" s="69"/>
      <c r="U296" s="69"/>
      <c r="V296" s="69"/>
      <c r="W296" s="69"/>
      <c r="X296" s="69"/>
      <c r="Y296" s="69"/>
      <c r="Z296" s="17">
        <f t="shared" si="25"/>
        <v>2</v>
      </c>
      <c r="AA296" s="65">
        <v>2544005.23</v>
      </c>
      <c r="AB296" s="18">
        <f t="shared" si="24"/>
        <v>5088010.46</v>
      </c>
      <c r="AC296" s="19">
        <f t="shared" si="23"/>
        <v>1.2720026150000001E-4</v>
      </c>
      <c r="AD296" s="20"/>
      <c r="AE296" s="76"/>
      <c r="AF296" s="294"/>
    </row>
    <row r="297" spans="2:32" ht="24" x14ac:dyDescent="0.3">
      <c r="B297" s="49" t="s">
        <v>567</v>
      </c>
      <c r="C297" s="74" t="s">
        <v>568</v>
      </c>
      <c r="D297" s="51" t="s">
        <v>7</v>
      </c>
      <c r="E297" s="16"/>
      <c r="F297" s="69"/>
      <c r="G297" s="69"/>
      <c r="H297" s="78"/>
      <c r="I297" s="78">
        <v>1</v>
      </c>
      <c r="J297" s="69"/>
      <c r="K297" s="69"/>
      <c r="L297" s="69"/>
      <c r="M297" s="69"/>
      <c r="N297" s="69"/>
      <c r="O297" s="69"/>
      <c r="P297" s="69"/>
      <c r="Q297" s="69"/>
      <c r="R297" s="69"/>
      <c r="S297" s="69"/>
      <c r="T297" s="69"/>
      <c r="U297" s="69"/>
      <c r="V297" s="69"/>
      <c r="W297" s="69"/>
      <c r="X297" s="69"/>
      <c r="Y297" s="69"/>
      <c r="Z297" s="17">
        <f t="shared" si="25"/>
        <v>1</v>
      </c>
      <c r="AA297" s="65">
        <v>3694005.23</v>
      </c>
      <c r="AB297" s="18">
        <f t="shared" si="24"/>
        <v>3694005.23</v>
      </c>
      <c r="AC297" s="19">
        <f t="shared" si="23"/>
        <v>9.2350130750000015E-5</v>
      </c>
      <c r="AD297" s="20"/>
      <c r="AE297" s="76"/>
      <c r="AF297" s="294"/>
    </row>
    <row r="298" spans="2:32" ht="24" x14ac:dyDescent="0.3">
      <c r="B298" s="49" t="s">
        <v>569</v>
      </c>
      <c r="C298" s="74" t="s">
        <v>570</v>
      </c>
      <c r="D298" s="51" t="s">
        <v>7</v>
      </c>
      <c r="E298" s="16"/>
      <c r="F298" s="69"/>
      <c r="G298" s="69"/>
      <c r="H298" s="78"/>
      <c r="I298" s="78">
        <v>3</v>
      </c>
      <c r="J298" s="69"/>
      <c r="K298" s="69"/>
      <c r="L298" s="69"/>
      <c r="M298" s="69"/>
      <c r="N298" s="69"/>
      <c r="O298" s="69"/>
      <c r="P298" s="69"/>
      <c r="Q298" s="69"/>
      <c r="R298" s="69"/>
      <c r="S298" s="69"/>
      <c r="T298" s="69"/>
      <c r="U298" s="69"/>
      <c r="V298" s="69"/>
      <c r="W298" s="69"/>
      <c r="X298" s="69"/>
      <c r="Y298" s="69"/>
      <c r="Z298" s="17">
        <f t="shared" si="25"/>
        <v>3</v>
      </c>
      <c r="AA298" s="65">
        <v>4759673.1399999997</v>
      </c>
      <c r="AB298" s="18">
        <f t="shared" si="24"/>
        <v>14279019.42</v>
      </c>
      <c r="AC298" s="19">
        <f t="shared" si="23"/>
        <v>3.5697548550000006E-4</v>
      </c>
      <c r="AD298" s="20"/>
      <c r="AE298" s="76"/>
      <c r="AF298" s="294"/>
    </row>
    <row r="299" spans="2:32" ht="24" x14ac:dyDescent="0.3">
      <c r="B299" s="49" t="s">
        <v>571</v>
      </c>
      <c r="C299" s="74" t="s">
        <v>572</v>
      </c>
      <c r="D299" s="51" t="s">
        <v>7</v>
      </c>
      <c r="E299" s="16"/>
      <c r="F299" s="69"/>
      <c r="G299" s="69"/>
      <c r="H299" s="78"/>
      <c r="I299" s="78">
        <v>6</v>
      </c>
      <c r="J299" s="69"/>
      <c r="K299" s="69"/>
      <c r="L299" s="69"/>
      <c r="M299" s="69"/>
      <c r="N299" s="69"/>
      <c r="O299" s="69"/>
      <c r="P299" s="69"/>
      <c r="Q299" s="69"/>
      <c r="R299" s="69"/>
      <c r="S299" s="69"/>
      <c r="T299" s="69"/>
      <c r="U299" s="69"/>
      <c r="V299" s="69"/>
      <c r="W299" s="69"/>
      <c r="X299" s="69"/>
      <c r="Y299" s="69"/>
      <c r="Z299" s="17">
        <f t="shared" si="25"/>
        <v>6</v>
      </c>
      <c r="AA299" s="65">
        <v>6381960.4500000002</v>
      </c>
      <c r="AB299" s="18">
        <f t="shared" si="24"/>
        <v>38291762.700000003</v>
      </c>
      <c r="AC299" s="19">
        <f t="shared" si="23"/>
        <v>9.572940675000003E-4</v>
      </c>
      <c r="AD299" s="20"/>
      <c r="AE299" s="76"/>
      <c r="AF299" s="294"/>
    </row>
    <row r="300" spans="2:32" ht="24" x14ac:dyDescent="0.3">
      <c r="B300" s="49" t="s">
        <v>573</v>
      </c>
      <c r="C300" s="74" t="s">
        <v>574</v>
      </c>
      <c r="D300" s="51" t="s">
        <v>7</v>
      </c>
      <c r="E300" s="16"/>
      <c r="F300" s="69">
        <v>1</v>
      </c>
      <c r="G300" s="69"/>
      <c r="H300" s="69"/>
      <c r="I300" s="69"/>
      <c r="J300" s="69"/>
      <c r="K300" s="69"/>
      <c r="L300" s="69"/>
      <c r="M300" s="69"/>
      <c r="N300" s="69"/>
      <c r="O300" s="69"/>
      <c r="P300" s="69"/>
      <c r="Q300" s="69"/>
      <c r="R300" s="69"/>
      <c r="S300" s="69"/>
      <c r="T300" s="69"/>
      <c r="U300" s="69"/>
      <c r="V300" s="69"/>
      <c r="W300" s="69"/>
      <c r="X300" s="69"/>
      <c r="Y300" s="69"/>
      <c r="Z300" s="17">
        <f t="shared" si="25"/>
        <v>1</v>
      </c>
      <c r="AA300" s="65">
        <v>8681960.4499999993</v>
      </c>
      <c r="AB300" s="18">
        <f t="shared" si="24"/>
        <v>8681960.4499999993</v>
      </c>
      <c r="AC300" s="19">
        <f t="shared" si="23"/>
        <v>2.1704901125000001E-4</v>
      </c>
      <c r="AD300" s="20"/>
      <c r="AE300" s="76"/>
      <c r="AF300" s="294"/>
    </row>
    <row r="301" spans="2:32" ht="24" x14ac:dyDescent="0.3">
      <c r="B301" s="49" t="s">
        <v>575</v>
      </c>
      <c r="C301" s="74" t="s">
        <v>576</v>
      </c>
      <c r="D301" s="51" t="s">
        <v>7</v>
      </c>
      <c r="E301" s="16"/>
      <c r="F301" s="69">
        <v>1</v>
      </c>
      <c r="G301" s="69"/>
      <c r="H301" s="78"/>
      <c r="I301" s="69"/>
      <c r="J301" s="69"/>
      <c r="K301" s="69"/>
      <c r="L301" s="69"/>
      <c r="M301" s="69"/>
      <c r="N301" s="69"/>
      <c r="O301" s="69"/>
      <c r="P301" s="69"/>
      <c r="Q301" s="69"/>
      <c r="R301" s="69"/>
      <c r="S301" s="69"/>
      <c r="T301" s="69"/>
      <c r="U301" s="69"/>
      <c r="V301" s="69"/>
      <c r="W301" s="69"/>
      <c r="X301" s="69"/>
      <c r="Y301" s="69"/>
      <c r="Z301" s="17">
        <f t="shared" si="25"/>
        <v>1</v>
      </c>
      <c r="AA301" s="65">
        <v>8769915.6699999999</v>
      </c>
      <c r="AB301" s="18">
        <f t="shared" si="24"/>
        <v>8769915.6699999999</v>
      </c>
      <c r="AC301" s="19">
        <f t="shared" si="23"/>
        <v>2.1924789175000004E-4</v>
      </c>
      <c r="AD301" s="20"/>
      <c r="AE301" s="76"/>
      <c r="AF301" s="294"/>
    </row>
    <row r="302" spans="2:32" ht="24" x14ac:dyDescent="0.3">
      <c r="B302" s="49" t="s">
        <v>577</v>
      </c>
      <c r="C302" s="74" t="s">
        <v>578</v>
      </c>
      <c r="D302" s="51" t="s">
        <v>7</v>
      </c>
      <c r="E302" s="16"/>
      <c r="F302" s="69">
        <v>1</v>
      </c>
      <c r="G302" s="69"/>
      <c r="H302" s="78"/>
      <c r="I302" s="69"/>
      <c r="J302" s="69"/>
      <c r="K302" s="69"/>
      <c r="L302" s="69"/>
      <c r="M302" s="69"/>
      <c r="N302" s="69"/>
      <c r="O302" s="69"/>
      <c r="P302" s="69"/>
      <c r="Q302" s="69"/>
      <c r="R302" s="69"/>
      <c r="S302" s="69"/>
      <c r="T302" s="69"/>
      <c r="U302" s="69"/>
      <c r="V302" s="69"/>
      <c r="W302" s="69"/>
      <c r="X302" s="69"/>
      <c r="Y302" s="69"/>
      <c r="Z302" s="17">
        <f t="shared" si="25"/>
        <v>1</v>
      </c>
      <c r="AA302" s="65">
        <v>16181960.449999999</v>
      </c>
      <c r="AB302" s="18">
        <f t="shared" si="24"/>
        <v>16181960.449999999</v>
      </c>
      <c r="AC302" s="19">
        <f t="shared" si="23"/>
        <v>4.0454901125000004E-4</v>
      </c>
      <c r="AD302" s="20"/>
      <c r="AE302" s="76"/>
      <c r="AF302" s="294"/>
    </row>
    <row r="303" spans="2:32" x14ac:dyDescent="0.3">
      <c r="B303" s="49" t="s">
        <v>579</v>
      </c>
      <c r="C303" s="74" t="s">
        <v>580</v>
      </c>
      <c r="D303" s="51" t="s">
        <v>7</v>
      </c>
      <c r="E303" s="16"/>
      <c r="F303" s="77">
        <v>1</v>
      </c>
      <c r="G303" s="69"/>
      <c r="H303" s="78"/>
      <c r="I303" s="78">
        <v>2</v>
      </c>
      <c r="J303" s="69"/>
      <c r="K303" s="69"/>
      <c r="L303" s="69"/>
      <c r="M303" s="69"/>
      <c r="N303" s="69"/>
      <c r="O303" s="69">
        <v>1</v>
      </c>
      <c r="P303" s="69"/>
      <c r="Q303" s="69">
        <v>1</v>
      </c>
      <c r="R303" s="69"/>
      <c r="S303" s="69"/>
      <c r="T303" s="69"/>
      <c r="U303" s="69"/>
      <c r="V303" s="69"/>
      <c r="W303" s="69"/>
      <c r="X303" s="69"/>
      <c r="Y303" s="69"/>
      <c r="Z303" s="17">
        <f t="shared" si="25"/>
        <v>5</v>
      </c>
      <c r="AA303" s="65">
        <v>2950027.61</v>
      </c>
      <c r="AB303" s="18">
        <f t="shared" si="24"/>
        <v>14750138.050000001</v>
      </c>
      <c r="AC303" s="19">
        <f t="shared" si="23"/>
        <v>3.6875345125000008E-4</v>
      </c>
      <c r="AD303" s="20"/>
      <c r="AE303" s="76"/>
      <c r="AF303" s="294"/>
    </row>
    <row r="304" spans="2:32" x14ac:dyDescent="0.3">
      <c r="B304" s="49" t="s">
        <v>581</v>
      </c>
      <c r="C304" s="74" t="s">
        <v>582</v>
      </c>
      <c r="D304" s="51" t="s">
        <v>7</v>
      </c>
      <c r="E304" s="16"/>
      <c r="F304" s="77"/>
      <c r="G304" s="69"/>
      <c r="H304" s="78"/>
      <c r="I304" s="69">
        <v>1</v>
      </c>
      <c r="J304" s="69"/>
      <c r="K304" s="69"/>
      <c r="L304" s="69"/>
      <c r="M304" s="69"/>
      <c r="N304" s="69"/>
      <c r="O304" s="69"/>
      <c r="P304" s="69"/>
      <c r="Q304" s="69"/>
      <c r="R304" s="69"/>
      <c r="S304" s="69"/>
      <c r="T304" s="69"/>
      <c r="U304" s="69"/>
      <c r="V304" s="69"/>
      <c r="W304" s="69"/>
      <c r="X304" s="69"/>
      <c r="Y304" s="69"/>
      <c r="Z304" s="17">
        <f t="shared" si="25"/>
        <v>1</v>
      </c>
      <c r="AA304" s="65">
        <v>29320728.34</v>
      </c>
      <c r="AB304" s="18">
        <f t="shared" si="24"/>
        <v>29320728.34</v>
      </c>
      <c r="AC304" s="19">
        <f t="shared" si="23"/>
        <v>7.3301820850000014E-4</v>
      </c>
      <c r="AD304" s="20"/>
      <c r="AE304" s="76"/>
      <c r="AF304" s="294"/>
    </row>
    <row r="305" spans="2:32" x14ac:dyDescent="0.3">
      <c r="B305" s="49" t="s">
        <v>583</v>
      </c>
      <c r="C305" s="74" t="s">
        <v>584</v>
      </c>
      <c r="D305" s="51" t="s">
        <v>7</v>
      </c>
      <c r="E305" s="16"/>
      <c r="F305" s="77"/>
      <c r="G305" s="69"/>
      <c r="H305" s="78"/>
      <c r="I305" s="78">
        <v>1</v>
      </c>
      <c r="J305" s="69"/>
      <c r="K305" s="69"/>
      <c r="L305" s="69"/>
      <c r="M305" s="69"/>
      <c r="N305" s="69"/>
      <c r="O305" s="69"/>
      <c r="P305" s="69"/>
      <c r="Q305" s="69"/>
      <c r="R305" s="69"/>
      <c r="S305" s="69"/>
      <c r="T305" s="69"/>
      <c r="U305" s="69"/>
      <c r="V305" s="69"/>
      <c r="W305" s="69"/>
      <c r="X305" s="69"/>
      <c r="Y305" s="69"/>
      <c r="Z305" s="17">
        <f t="shared" si="25"/>
        <v>1</v>
      </c>
      <c r="AA305" s="65">
        <v>12707131.34</v>
      </c>
      <c r="AB305" s="18">
        <f t="shared" si="24"/>
        <v>12707131.34</v>
      </c>
      <c r="AC305" s="19">
        <f t="shared" si="23"/>
        <v>3.1767828350000006E-4</v>
      </c>
      <c r="AD305" s="20"/>
      <c r="AE305" s="76"/>
      <c r="AF305" s="294"/>
    </row>
    <row r="306" spans="2:32" x14ac:dyDescent="0.3">
      <c r="B306" s="58" t="s">
        <v>585</v>
      </c>
      <c r="C306" s="59" t="s">
        <v>586</v>
      </c>
      <c r="D306" s="60"/>
      <c r="E306" s="16"/>
      <c r="F306" s="69"/>
      <c r="G306" s="69"/>
      <c r="H306" s="69"/>
      <c r="I306" s="69"/>
      <c r="J306" s="69"/>
      <c r="K306" s="69"/>
      <c r="L306" s="69"/>
      <c r="M306" s="69"/>
      <c r="N306" s="69"/>
      <c r="O306" s="69"/>
      <c r="P306" s="69"/>
      <c r="Q306" s="69"/>
      <c r="R306" s="69"/>
      <c r="S306" s="69"/>
      <c r="T306" s="69"/>
      <c r="U306" s="69"/>
      <c r="V306" s="69"/>
      <c r="W306" s="69"/>
      <c r="X306" s="69"/>
      <c r="Y306" s="69"/>
      <c r="Z306" s="70"/>
      <c r="AA306" s="71"/>
      <c r="AB306" s="72"/>
      <c r="AC306" s="19">
        <f t="shared" si="23"/>
        <v>0</v>
      </c>
      <c r="AD306" s="20"/>
      <c r="AE306" s="73"/>
      <c r="AF306" s="294"/>
    </row>
    <row r="307" spans="2:32" ht="36" x14ac:dyDescent="0.3">
      <c r="B307" s="49" t="s">
        <v>587</v>
      </c>
      <c r="C307" s="74" t="s">
        <v>588</v>
      </c>
      <c r="D307" s="51" t="s">
        <v>7</v>
      </c>
      <c r="E307" s="16"/>
      <c r="F307" s="77">
        <v>198</v>
      </c>
      <c r="G307" s="77"/>
      <c r="H307" s="78"/>
      <c r="I307" s="78">
        <v>3</v>
      </c>
      <c r="J307" s="69"/>
      <c r="K307" s="69"/>
      <c r="L307" s="69"/>
      <c r="M307" s="69"/>
      <c r="N307" s="69"/>
      <c r="O307" s="69">
        <v>153</v>
      </c>
      <c r="P307" s="69"/>
      <c r="Q307" s="69">
        <v>400</v>
      </c>
      <c r="R307" s="69"/>
      <c r="S307" s="69"/>
      <c r="T307" s="69"/>
      <c r="U307" s="69"/>
      <c r="V307" s="69"/>
      <c r="W307" s="69"/>
      <c r="X307" s="69"/>
      <c r="Y307" s="69"/>
      <c r="Z307" s="17">
        <f t="shared" ref="Z307:Z333" si="26">ROUND(SUM(E307:X307),2)</f>
        <v>754</v>
      </c>
      <c r="AA307" s="65">
        <v>278859.56</v>
      </c>
      <c r="AB307" s="18">
        <f t="shared" ref="AB307:AB333" si="27">ROUND(AA307*Z307,2)</f>
        <v>210260108.24000001</v>
      </c>
      <c r="AC307" s="19">
        <f t="shared" si="23"/>
        <v>5.2565027060000012E-3</v>
      </c>
      <c r="AD307" s="20"/>
      <c r="AE307" s="76"/>
      <c r="AF307" s="294"/>
    </row>
    <row r="308" spans="2:32" ht="36" x14ac:dyDescent="0.3">
      <c r="B308" s="49" t="s">
        <v>589</v>
      </c>
      <c r="C308" s="74" t="s">
        <v>590</v>
      </c>
      <c r="D308" s="51" t="s">
        <v>7</v>
      </c>
      <c r="E308" s="16"/>
      <c r="F308" s="77">
        <v>43</v>
      </c>
      <c r="G308" s="77"/>
      <c r="H308" s="78"/>
      <c r="I308" s="78">
        <v>2</v>
      </c>
      <c r="J308" s="69"/>
      <c r="K308" s="69"/>
      <c r="L308" s="69"/>
      <c r="M308" s="69"/>
      <c r="N308" s="69"/>
      <c r="O308" s="69">
        <v>44</v>
      </c>
      <c r="P308" s="69"/>
      <c r="Q308" s="69">
        <v>100</v>
      </c>
      <c r="R308" s="69"/>
      <c r="S308" s="69"/>
      <c r="T308" s="69"/>
      <c r="U308" s="69"/>
      <c r="V308" s="69"/>
      <c r="W308" s="69"/>
      <c r="X308" s="69"/>
      <c r="Y308" s="69"/>
      <c r="Z308" s="17">
        <f t="shared" si="26"/>
        <v>189</v>
      </c>
      <c r="AA308" s="65">
        <v>184129.28</v>
      </c>
      <c r="AB308" s="18">
        <f t="shared" si="27"/>
        <v>34800433.920000002</v>
      </c>
      <c r="AC308" s="19">
        <f t="shared" si="23"/>
        <v>8.7001084800000024E-4</v>
      </c>
      <c r="AD308" s="20"/>
      <c r="AE308" s="76"/>
      <c r="AF308" s="294"/>
    </row>
    <row r="309" spans="2:32" ht="36" x14ac:dyDescent="0.3">
      <c r="B309" s="49" t="s">
        <v>591</v>
      </c>
      <c r="C309" s="74" t="s">
        <v>592</v>
      </c>
      <c r="D309" s="51" t="s">
        <v>7</v>
      </c>
      <c r="E309" s="16"/>
      <c r="F309" s="77">
        <v>87</v>
      </c>
      <c r="G309" s="77"/>
      <c r="H309" s="78"/>
      <c r="I309" s="78">
        <v>2</v>
      </c>
      <c r="J309" s="69"/>
      <c r="K309" s="69"/>
      <c r="L309" s="69"/>
      <c r="M309" s="69"/>
      <c r="N309" s="69"/>
      <c r="O309" s="69">
        <v>73</v>
      </c>
      <c r="P309" s="69"/>
      <c r="Q309" s="69">
        <v>300</v>
      </c>
      <c r="R309" s="69"/>
      <c r="S309" s="69"/>
      <c r="T309" s="69"/>
      <c r="U309" s="69"/>
      <c r="V309" s="69"/>
      <c r="W309" s="69"/>
      <c r="X309" s="69"/>
      <c r="Y309" s="69"/>
      <c r="Z309" s="17">
        <f t="shared" si="26"/>
        <v>462</v>
      </c>
      <c r="AA309" s="65">
        <v>213312.95</v>
      </c>
      <c r="AB309" s="18">
        <f t="shared" si="27"/>
        <v>98550582.900000006</v>
      </c>
      <c r="AC309" s="19">
        <f t="shared" si="23"/>
        <v>2.4637645725000008E-3</v>
      </c>
      <c r="AD309" s="20"/>
      <c r="AE309" s="76"/>
      <c r="AF309" s="294"/>
    </row>
    <row r="310" spans="2:32" ht="36" x14ac:dyDescent="0.3">
      <c r="B310" s="49" t="s">
        <v>593</v>
      </c>
      <c r="C310" s="74" t="s">
        <v>594</v>
      </c>
      <c r="D310" s="51" t="s">
        <v>7</v>
      </c>
      <c r="E310" s="16"/>
      <c r="F310" s="77">
        <v>18</v>
      </c>
      <c r="G310" s="69"/>
      <c r="H310" s="69"/>
      <c r="I310" s="69"/>
      <c r="J310" s="69"/>
      <c r="K310" s="69"/>
      <c r="L310" s="69"/>
      <c r="M310" s="69"/>
      <c r="N310" s="69"/>
      <c r="O310" s="69">
        <v>15</v>
      </c>
      <c r="P310" s="69"/>
      <c r="Q310" s="69">
        <v>40</v>
      </c>
      <c r="R310" s="69"/>
      <c r="S310" s="69"/>
      <c r="T310" s="69"/>
      <c r="U310" s="69"/>
      <c r="V310" s="69"/>
      <c r="W310" s="69"/>
      <c r="X310" s="69"/>
      <c r="Y310" s="69"/>
      <c r="Z310" s="17">
        <f t="shared" si="26"/>
        <v>73</v>
      </c>
      <c r="AA310" s="65">
        <v>181809.56</v>
      </c>
      <c r="AB310" s="18">
        <f t="shared" si="27"/>
        <v>13272097.880000001</v>
      </c>
      <c r="AC310" s="19">
        <f t="shared" si="23"/>
        <v>3.3180244700000008E-4</v>
      </c>
      <c r="AD310" s="20"/>
      <c r="AE310" s="76"/>
      <c r="AF310" s="294"/>
    </row>
    <row r="311" spans="2:32" ht="36" x14ac:dyDescent="0.3">
      <c r="B311" s="49" t="s">
        <v>595</v>
      </c>
      <c r="C311" s="74" t="s">
        <v>596</v>
      </c>
      <c r="D311" s="51" t="s">
        <v>7</v>
      </c>
      <c r="E311" s="16"/>
      <c r="F311" s="77">
        <v>51</v>
      </c>
      <c r="G311" s="77"/>
      <c r="H311" s="78"/>
      <c r="I311" s="78">
        <v>2</v>
      </c>
      <c r="J311" s="69"/>
      <c r="K311" s="69"/>
      <c r="L311" s="69"/>
      <c r="M311" s="69"/>
      <c r="N311" s="69"/>
      <c r="O311" s="69">
        <v>58</v>
      </c>
      <c r="P311" s="69"/>
      <c r="Q311" s="69">
        <v>300</v>
      </c>
      <c r="R311" s="69"/>
      <c r="S311" s="69"/>
      <c r="T311" s="69"/>
      <c r="U311" s="69"/>
      <c r="V311" s="69"/>
      <c r="W311" s="69"/>
      <c r="X311" s="69"/>
      <c r="Y311" s="69"/>
      <c r="Z311" s="17">
        <f t="shared" si="26"/>
        <v>411</v>
      </c>
      <c r="AA311" s="65">
        <v>67123.14</v>
      </c>
      <c r="AB311" s="18">
        <f t="shared" si="27"/>
        <v>27587610.539999999</v>
      </c>
      <c r="AC311" s="19">
        <f t="shared" si="23"/>
        <v>6.896902635000001E-4</v>
      </c>
      <c r="AD311" s="20"/>
      <c r="AE311" s="76"/>
      <c r="AF311" s="294"/>
    </row>
    <row r="312" spans="2:32" ht="48" x14ac:dyDescent="0.3">
      <c r="B312" s="49" t="s">
        <v>597</v>
      </c>
      <c r="C312" s="74" t="s">
        <v>598</v>
      </c>
      <c r="D312" s="51" t="s">
        <v>7</v>
      </c>
      <c r="E312" s="16"/>
      <c r="F312" s="77">
        <v>2</v>
      </c>
      <c r="G312" s="69"/>
      <c r="H312" s="69"/>
      <c r="I312" s="69"/>
      <c r="J312" s="69"/>
      <c r="K312" s="69"/>
      <c r="L312" s="69"/>
      <c r="M312" s="69"/>
      <c r="N312" s="69"/>
      <c r="O312" s="69">
        <v>17</v>
      </c>
      <c r="P312" s="69"/>
      <c r="Q312" s="69">
        <v>40</v>
      </c>
      <c r="R312" s="69"/>
      <c r="S312" s="69"/>
      <c r="T312" s="69"/>
      <c r="U312" s="69"/>
      <c r="V312" s="69"/>
      <c r="W312" s="69"/>
      <c r="X312" s="69"/>
      <c r="Y312" s="69"/>
      <c r="Z312" s="17">
        <f t="shared" si="26"/>
        <v>59</v>
      </c>
      <c r="AA312" s="65">
        <v>105236.57</v>
      </c>
      <c r="AB312" s="18">
        <f t="shared" si="27"/>
        <v>6208957.6299999999</v>
      </c>
      <c r="AC312" s="19">
        <f t="shared" si="23"/>
        <v>1.5522394075000002E-4</v>
      </c>
      <c r="AD312" s="20"/>
      <c r="AE312" s="76"/>
      <c r="AF312" s="294"/>
    </row>
    <row r="313" spans="2:32" ht="48" x14ac:dyDescent="0.3">
      <c r="B313" s="49" t="s">
        <v>599</v>
      </c>
      <c r="C313" s="74" t="s">
        <v>600</v>
      </c>
      <c r="D313" s="51" t="s">
        <v>7</v>
      </c>
      <c r="E313" s="16"/>
      <c r="F313" s="77">
        <v>32</v>
      </c>
      <c r="G313" s="69"/>
      <c r="H313" s="69"/>
      <c r="I313" s="69"/>
      <c r="J313" s="69"/>
      <c r="K313" s="69"/>
      <c r="L313" s="69"/>
      <c r="M313" s="69"/>
      <c r="N313" s="69"/>
      <c r="O313" s="69"/>
      <c r="P313" s="69"/>
      <c r="Q313" s="69"/>
      <c r="R313" s="69"/>
      <c r="S313" s="69"/>
      <c r="T313" s="69"/>
      <c r="U313" s="69"/>
      <c r="V313" s="69"/>
      <c r="W313" s="69"/>
      <c r="X313" s="69"/>
      <c r="Y313" s="69"/>
      <c r="Z313" s="17">
        <f t="shared" si="26"/>
        <v>32</v>
      </c>
      <c r="AA313" s="65">
        <v>55634.33</v>
      </c>
      <c r="AB313" s="18">
        <f t="shared" si="27"/>
        <v>1780298.56</v>
      </c>
      <c r="AC313" s="19">
        <f t="shared" si="23"/>
        <v>4.4507464000000009E-5</v>
      </c>
      <c r="AD313" s="20"/>
      <c r="AE313" s="76"/>
      <c r="AF313" s="294"/>
    </row>
    <row r="314" spans="2:32" x14ac:dyDescent="0.3">
      <c r="B314" s="49" t="s">
        <v>601</v>
      </c>
      <c r="C314" s="74" t="s">
        <v>602</v>
      </c>
      <c r="D314" s="51" t="s">
        <v>7</v>
      </c>
      <c r="E314" s="16"/>
      <c r="F314" s="77">
        <v>29</v>
      </c>
      <c r="G314" s="77"/>
      <c r="H314" s="69"/>
      <c r="I314" s="69"/>
      <c r="J314" s="69"/>
      <c r="K314" s="69"/>
      <c r="L314" s="69"/>
      <c r="M314" s="69"/>
      <c r="N314" s="69"/>
      <c r="O314" s="69">
        <v>35</v>
      </c>
      <c r="P314" s="69"/>
      <c r="Q314" s="69">
        <v>35</v>
      </c>
      <c r="R314" s="69"/>
      <c r="S314" s="69"/>
      <c r="T314" s="69"/>
      <c r="U314" s="69"/>
      <c r="V314" s="69"/>
      <c r="W314" s="69"/>
      <c r="X314" s="69"/>
      <c r="Y314" s="69"/>
      <c r="Z314" s="17">
        <f t="shared" si="26"/>
        <v>99</v>
      </c>
      <c r="AA314" s="65">
        <v>40236.57</v>
      </c>
      <c r="AB314" s="18">
        <f t="shared" si="27"/>
        <v>3983420.43</v>
      </c>
      <c r="AC314" s="19">
        <f t="shared" ref="AC314:AC377" si="28">AB314/$AB$839</f>
        <v>9.9585510750000022E-5</v>
      </c>
      <c r="AD314" s="20"/>
      <c r="AE314" s="76"/>
      <c r="AF314" s="294"/>
    </row>
    <row r="315" spans="2:32" ht="24" x14ac:dyDescent="0.3">
      <c r="B315" s="49" t="s">
        <v>603</v>
      </c>
      <c r="C315" s="74" t="s">
        <v>604</v>
      </c>
      <c r="D315" s="51" t="s">
        <v>7</v>
      </c>
      <c r="E315" s="16"/>
      <c r="F315" s="77">
        <v>1</v>
      </c>
      <c r="G315" s="77"/>
      <c r="H315" s="69"/>
      <c r="I315" s="69"/>
      <c r="J315" s="69"/>
      <c r="K315" s="69"/>
      <c r="L315" s="69"/>
      <c r="M315" s="69"/>
      <c r="N315" s="69"/>
      <c r="O315" s="69">
        <v>2</v>
      </c>
      <c r="P315" s="69"/>
      <c r="Q315" s="69">
        <v>4</v>
      </c>
      <c r="R315" s="69"/>
      <c r="S315" s="69"/>
      <c r="T315" s="69"/>
      <c r="U315" s="69"/>
      <c r="V315" s="69"/>
      <c r="W315" s="69"/>
      <c r="X315" s="69"/>
      <c r="Y315" s="69"/>
      <c r="Z315" s="17">
        <f t="shared" si="26"/>
        <v>7</v>
      </c>
      <c r="AA315" s="65">
        <v>447610.45</v>
      </c>
      <c r="AB315" s="18">
        <f t="shared" si="27"/>
        <v>3133273.15</v>
      </c>
      <c r="AC315" s="19">
        <f t="shared" si="28"/>
        <v>7.8331828750000015E-5</v>
      </c>
      <c r="AD315" s="20"/>
      <c r="AE315" s="76"/>
      <c r="AF315" s="294"/>
    </row>
    <row r="316" spans="2:32" x14ac:dyDescent="0.3">
      <c r="B316" s="49" t="s">
        <v>605</v>
      </c>
      <c r="C316" s="74" t="s">
        <v>606</v>
      </c>
      <c r="D316" s="51" t="s">
        <v>72</v>
      </c>
      <c r="E316" s="16"/>
      <c r="F316" s="77">
        <v>30</v>
      </c>
      <c r="G316" s="69"/>
      <c r="H316" s="69"/>
      <c r="I316" s="69"/>
      <c r="J316" s="69"/>
      <c r="K316" s="69"/>
      <c r="L316" s="69"/>
      <c r="M316" s="69"/>
      <c r="N316" s="69"/>
      <c r="O316" s="69">
        <v>25</v>
      </c>
      <c r="P316" s="69"/>
      <c r="Q316" s="69">
        <v>25</v>
      </c>
      <c r="R316" s="69"/>
      <c r="S316" s="69"/>
      <c r="T316" s="69"/>
      <c r="U316" s="69"/>
      <c r="V316" s="69"/>
      <c r="W316" s="69"/>
      <c r="X316" s="69"/>
      <c r="Y316" s="69"/>
      <c r="Z316" s="17">
        <f t="shared" si="26"/>
        <v>80</v>
      </c>
      <c r="AA316" s="65">
        <v>46505.22</v>
      </c>
      <c r="AB316" s="18">
        <f t="shared" si="27"/>
        <v>3720417.6</v>
      </c>
      <c r="AC316" s="19">
        <f t="shared" si="28"/>
        <v>9.3010440000000023E-5</v>
      </c>
      <c r="AD316" s="20"/>
      <c r="AE316" s="76"/>
      <c r="AF316" s="294"/>
    </row>
    <row r="317" spans="2:32" x14ac:dyDescent="0.3">
      <c r="B317" s="49" t="s">
        <v>607</v>
      </c>
      <c r="C317" s="74" t="s">
        <v>608</v>
      </c>
      <c r="D317" s="51" t="s">
        <v>72</v>
      </c>
      <c r="E317" s="16"/>
      <c r="F317" s="77">
        <v>70</v>
      </c>
      <c r="G317" s="69"/>
      <c r="H317" s="69"/>
      <c r="I317" s="69"/>
      <c r="J317" s="69"/>
      <c r="K317" s="69"/>
      <c r="L317" s="69"/>
      <c r="M317" s="69"/>
      <c r="N317" s="69"/>
      <c r="O317" s="69">
        <v>15</v>
      </c>
      <c r="P317" s="69"/>
      <c r="Q317" s="69">
        <v>25</v>
      </c>
      <c r="R317" s="69"/>
      <c r="S317" s="69"/>
      <c r="T317" s="69"/>
      <c r="U317" s="69"/>
      <c r="V317" s="69"/>
      <c r="W317" s="69"/>
      <c r="X317" s="69"/>
      <c r="Y317" s="69"/>
      <c r="Z317" s="17">
        <f t="shared" si="26"/>
        <v>110</v>
      </c>
      <c r="AA317" s="65">
        <v>46832.72</v>
      </c>
      <c r="AB317" s="18">
        <f t="shared" si="27"/>
        <v>5151599.2</v>
      </c>
      <c r="AC317" s="19">
        <f t="shared" si="28"/>
        <v>1.2878998000000002E-4</v>
      </c>
      <c r="AD317" s="20"/>
      <c r="AE317" s="76"/>
      <c r="AF317" s="294"/>
    </row>
    <row r="318" spans="2:32" x14ac:dyDescent="0.3">
      <c r="B318" s="49" t="s">
        <v>609</v>
      </c>
      <c r="C318" s="74" t="s">
        <v>610</v>
      </c>
      <c r="D318" s="51" t="s">
        <v>72</v>
      </c>
      <c r="E318" s="16"/>
      <c r="F318" s="77">
        <v>15</v>
      </c>
      <c r="G318" s="69"/>
      <c r="H318" s="69"/>
      <c r="I318" s="69"/>
      <c r="J318" s="69"/>
      <c r="K318" s="69"/>
      <c r="L318" s="69"/>
      <c r="M318" s="69"/>
      <c r="N318" s="69"/>
      <c r="O318" s="69">
        <v>120</v>
      </c>
      <c r="P318" s="69"/>
      <c r="Q318" s="69">
        <v>120</v>
      </c>
      <c r="R318" s="69"/>
      <c r="S318" s="69"/>
      <c r="T318" s="69"/>
      <c r="U318" s="69"/>
      <c r="V318" s="69"/>
      <c r="W318" s="69"/>
      <c r="X318" s="69"/>
      <c r="Y318" s="69"/>
      <c r="Z318" s="17">
        <f t="shared" si="26"/>
        <v>255</v>
      </c>
      <c r="AA318" s="65">
        <v>49897.14</v>
      </c>
      <c r="AB318" s="18">
        <f t="shared" si="27"/>
        <v>12723770.699999999</v>
      </c>
      <c r="AC318" s="19">
        <f t="shared" si="28"/>
        <v>3.1809426750000006E-4</v>
      </c>
      <c r="AD318" s="20"/>
      <c r="AE318" s="76"/>
      <c r="AF318" s="294"/>
    </row>
    <row r="319" spans="2:32" x14ac:dyDescent="0.3">
      <c r="B319" s="49" t="s">
        <v>611</v>
      </c>
      <c r="C319" s="74" t="s">
        <v>612</v>
      </c>
      <c r="D319" s="51" t="s">
        <v>72</v>
      </c>
      <c r="E319" s="16"/>
      <c r="F319" s="69"/>
      <c r="G319" s="69"/>
      <c r="H319" s="69"/>
      <c r="I319" s="69"/>
      <c r="J319" s="69"/>
      <c r="K319" s="69"/>
      <c r="L319" s="69"/>
      <c r="M319" s="69"/>
      <c r="N319" s="69"/>
      <c r="O319" s="69">
        <v>140</v>
      </c>
      <c r="P319" s="69"/>
      <c r="Q319" s="69">
        <v>140</v>
      </c>
      <c r="R319" s="69"/>
      <c r="S319" s="69"/>
      <c r="T319" s="69"/>
      <c r="U319" s="69"/>
      <c r="V319" s="69"/>
      <c r="W319" s="69"/>
      <c r="X319" s="69"/>
      <c r="Y319" s="69"/>
      <c r="Z319" s="17">
        <f t="shared" si="26"/>
        <v>280</v>
      </c>
      <c r="AA319" s="65">
        <v>78394.55</v>
      </c>
      <c r="AB319" s="18">
        <f t="shared" si="27"/>
        <v>21950474</v>
      </c>
      <c r="AC319" s="19">
        <f t="shared" si="28"/>
        <v>5.4876185000000011E-4</v>
      </c>
      <c r="AD319" s="20"/>
      <c r="AE319" s="76"/>
      <c r="AF319" s="294"/>
    </row>
    <row r="320" spans="2:32" x14ac:dyDescent="0.3">
      <c r="B320" s="49" t="s">
        <v>613</v>
      </c>
      <c r="C320" s="74" t="s">
        <v>614</v>
      </c>
      <c r="D320" s="51" t="s">
        <v>72</v>
      </c>
      <c r="E320" s="16"/>
      <c r="F320" s="69"/>
      <c r="G320" s="69"/>
      <c r="H320" s="69"/>
      <c r="I320" s="69"/>
      <c r="J320" s="69"/>
      <c r="K320" s="69"/>
      <c r="L320" s="69"/>
      <c r="M320" s="69"/>
      <c r="N320" s="69"/>
      <c r="O320" s="69">
        <v>458</v>
      </c>
      <c r="P320" s="69"/>
      <c r="Q320" s="69">
        <v>458</v>
      </c>
      <c r="R320" s="69"/>
      <c r="S320" s="69"/>
      <c r="T320" s="69"/>
      <c r="U320" s="69"/>
      <c r="V320" s="69"/>
      <c r="W320" s="69"/>
      <c r="X320" s="69"/>
      <c r="Y320" s="69"/>
      <c r="Z320" s="17">
        <f t="shared" si="26"/>
        <v>916</v>
      </c>
      <c r="AA320" s="65">
        <v>105533.55</v>
      </c>
      <c r="AB320" s="18">
        <f t="shared" si="27"/>
        <v>96668731.799999997</v>
      </c>
      <c r="AC320" s="19">
        <f t="shared" si="28"/>
        <v>2.4167182950000005E-3</v>
      </c>
      <c r="AD320" s="20"/>
      <c r="AE320" s="76"/>
      <c r="AF320" s="294"/>
    </row>
    <row r="321" spans="2:32" x14ac:dyDescent="0.3">
      <c r="B321" s="49" t="s">
        <v>615</v>
      </c>
      <c r="C321" s="74" t="s">
        <v>616</v>
      </c>
      <c r="D321" s="51" t="s">
        <v>72</v>
      </c>
      <c r="E321" s="16"/>
      <c r="F321" s="69"/>
      <c r="G321" s="69"/>
      <c r="H321" s="69"/>
      <c r="I321" s="69"/>
      <c r="J321" s="69"/>
      <c r="K321" s="69"/>
      <c r="L321" s="69"/>
      <c r="M321" s="69"/>
      <c r="N321" s="69"/>
      <c r="O321" s="69">
        <v>230.78</v>
      </c>
      <c r="P321" s="69"/>
      <c r="Q321" s="69">
        <v>230.78</v>
      </c>
      <c r="R321" s="69"/>
      <c r="S321" s="69"/>
      <c r="T321" s="69"/>
      <c r="U321" s="69"/>
      <c r="V321" s="69"/>
      <c r="W321" s="69"/>
      <c r="X321" s="69"/>
      <c r="Y321" s="69"/>
      <c r="Z321" s="17">
        <f t="shared" si="26"/>
        <v>461.56</v>
      </c>
      <c r="AA321" s="65">
        <v>142791.31</v>
      </c>
      <c r="AB321" s="18">
        <f t="shared" si="27"/>
        <v>65906757.039999999</v>
      </c>
      <c r="AC321" s="19">
        <f t="shared" si="28"/>
        <v>1.6476689260000003E-3</v>
      </c>
      <c r="AD321" s="20"/>
      <c r="AE321" s="76"/>
      <c r="AF321" s="294"/>
    </row>
    <row r="322" spans="2:32" x14ac:dyDescent="0.3">
      <c r="B322" s="49" t="s">
        <v>617</v>
      </c>
      <c r="C322" s="74" t="s">
        <v>618</v>
      </c>
      <c r="D322" s="51" t="s">
        <v>72</v>
      </c>
      <c r="E322" s="16"/>
      <c r="F322" s="69"/>
      <c r="G322" s="69"/>
      <c r="H322" s="69"/>
      <c r="I322" s="69"/>
      <c r="J322" s="69"/>
      <c r="K322" s="69"/>
      <c r="L322" s="69"/>
      <c r="M322" s="69"/>
      <c r="N322" s="69"/>
      <c r="O322" s="69">
        <v>65</v>
      </c>
      <c r="P322" s="69"/>
      <c r="Q322" s="69">
        <v>65</v>
      </c>
      <c r="R322" s="69"/>
      <c r="S322" s="69"/>
      <c r="T322" s="69"/>
      <c r="U322" s="69"/>
      <c r="V322" s="69"/>
      <c r="W322" s="69"/>
      <c r="X322" s="69"/>
      <c r="Y322" s="69"/>
      <c r="Z322" s="17">
        <f t="shared" si="26"/>
        <v>130</v>
      </c>
      <c r="AA322" s="65">
        <v>194469.07</v>
      </c>
      <c r="AB322" s="18">
        <f t="shared" si="27"/>
        <v>25280979.100000001</v>
      </c>
      <c r="AC322" s="19">
        <f t="shared" si="28"/>
        <v>6.3202447750000017E-4</v>
      </c>
      <c r="AD322" s="20"/>
      <c r="AE322" s="76"/>
      <c r="AF322" s="294"/>
    </row>
    <row r="323" spans="2:32" x14ac:dyDescent="0.3">
      <c r="B323" s="49" t="s">
        <v>619</v>
      </c>
      <c r="C323" s="74" t="s">
        <v>620</v>
      </c>
      <c r="D323" s="51" t="s">
        <v>72</v>
      </c>
      <c r="E323" s="16"/>
      <c r="F323" s="77">
        <v>30</v>
      </c>
      <c r="G323" s="69"/>
      <c r="H323" s="69"/>
      <c r="I323" s="69"/>
      <c r="J323" s="69"/>
      <c r="K323" s="69"/>
      <c r="L323" s="69"/>
      <c r="M323" s="69"/>
      <c r="N323" s="69"/>
      <c r="O323" s="69"/>
      <c r="P323" s="69"/>
      <c r="Q323" s="69">
        <v>203</v>
      </c>
      <c r="R323" s="69"/>
      <c r="S323" s="69"/>
      <c r="T323" s="69"/>
      <c r="U323" s="69"/>
      <c r="V323" s="69"/>
      <c r="W323" s="69"/>
      <c r="X323" s="69"/>
      <c r="Y323" s="69"/>
      <c r="Z323" s="17">
        <f t="shared" si="26"/>
        <v>233</v>
      </c>
      <c r="AA323" s="65">
        <v>46230.48</v>
      </c>
      <c r="AB323" s="18">
        <f t="shared" si="27"/>
        <v>10771701.84</v>
      </c>
      <c r="AC323" s="19">
        <f t="shared" si="28"/>
        <v>2.6929254600000006E-4</v>
      </c>
      <c r="AD323" s="20"/>
      <c r="AE323" s="76"/>
      <c r="AF323" s="294"/>
    </row>
    <row r="324" spans="2:32" x14ac:dyDescent="0.3">
      <c r="B324" s="49" t="s">
        <v>621</v>
      </c>
      <c r="C324" s="74" t="s">
        <v>622</v>
      </c>
      <c r="D324" s="51" t="s">
        <v>72</v>
      </c>
      <c r="E324" s="16"/>
      <c r="F324" s="77">
        <v>18</v>
      </c>
      <c r="G324" s="69"/>
      <c r="H324" s="69"/>
      <c r="I324" s="69"/>
      <c r="J324" s="69"/>
      <c r="K324" s="69"/>
      <c r="L324" s="69"/>
      <c r="M324" s="69"/>
      <c r="N324" s="69"/>
      <c r="O324" s="69"/>
      <c r="P324" s="69"/>
      <c r="Q324" s="69"/>
      <c r="R324" s="69"/>
      <c r="S324" s="69"/>
      <c r="T324" s="69"/>
      <c r="U324" s="69"/>
      <c r="V324" s="69"/>
      <c r="W324" s="69"/>
      <c r="X324" s="69"/>
      <c r="Y324" s="69"/>
      <c r="Z324" s="17">
        <f t="shared" si="26"/>
        <v>18</v>
      </c>
      <c r="AA324" s="65">
        <v>49428.24</v>
      </c>
      <c r="AB324" s="18">
        <f t="shared" si="27"/>
        <v>889708.32</v>
      </c>
      <c r="AC324" s="19">
        <f t="shared" si="28"/>
        <v>2.2242708000000002E-5</v>
      </c>
      <c r="AD324" s="20"/>
      <c r="AE324" s="76"/>
      <c r="AF324" s="294"/>
    </row>
    <row r="325" spans="2:32" x14ac:dyDescent="0.3">
      <c r="B325" s="49" t="s">
        <v>623</v>
      </c>
      <c r="C325" s="74" t="s">
        <v>624</v>
      </c>
      <c r="D325" s="51" t="s">
        <v>72</v>
      </c>
      <c r="E325" s="16"/>
      <c r="F325" s="69"/>
      <c r="G325" s="69"/>
      <c r="H325" s="69"/>
      <c r="I325" s="69"/>
      <c r="J325" s="69"/>
      <c r="K325" s="69"/>
      <c r="L325" s="69"/>
      <c r="M325" s="69"/>
      <c r="N325" s="69"/>
      <c r="O325" s="69">
        <v>966</v>
      </c>
      <c r="P325" s="69"/>
      <c r="Q325" s="69">
        <v>966</v>
      </c>
      <c r="R325" s="69"/>
      <c r="S325" s="69"/>
      <c r="T325" s="69"/>
      <c r="U325" s="69"/>
      <c r="V325" s="69"/>
      <c r="W325" s="69"/>
      <c r="X325" s="69"/>
      <c r="Y325" s="69"/>
      <c r="Z325" s="17">
        <f t="shared" si="26"/>
        <v>1932</v>
      </c>
      <c r="AA325" s="65">
        <v>54628.24</v>
      </c>
      <c r="AB325" s="18">
        <f t="shared" si="27"/>
        <v>105541759.68000001</v>
      </c>
      <c r="AC325" s="19">
        <f t="shared" si="28"/>
        <v>2.6385439920000005E-3</v>
      </c>
      <c r="AD325" s="20"/>
      <c r="AE325" s="76"/>
      <c r="AF325" s="294"/>
    </row>
    <row r="326" spans="2:32" x14ac:dyDescent="0.3">
      <c r="B326" s="49" t="s">
        <v>625</v>
      </c>
      <c r="C326" s="74" t="s">
        <v>626</v>
      </c>
      <c r="D326" s="51" t="s">
        <v>72</v>
      </c>
      <c r="E326" s="16"/>
      <c r="F326" s="69"/>
      <c r="G326" s="69"/>
      <c r="H326" s="69"/>
      <c r="I326" s="69"/>
      <c r="J326" s="69"/>
      <c r="K326" s="69"/>
      <c r="L326" s="69"/>
      <c r="M326" s="69"/>
      <c r="N326" s="69"/>
      <c r="O326" s="69"/>
      <c r="P326" s="69"/>
      <c r="Q326" s="69">
        <v>868</v>
      </c>
      <c r="R326" s="69"/>
      <c r="S326" s="69"/>
      <c r="T326" s="69"/>
      <c r="U326" s="69"/>
      <c r="V326" s="69"/>
      <c r="W326" s="69"/>
      <c r="X326" s="69"/>
      <c r="Y326" s="69"/>
      <c r="Z326" s="17">
        <f t="shared" si="26"/>
        <v>868</v>
      </c>
      <c r="AA326" s="65">
        <v>61938.239999999998</v>
      </c>
      <c r="AB326" s="18">
        <f t="shared" si="27"/>
        <v>53762392.32</v>
      </c>
      <c r="AC326" s="19">
        <f t="shared" si="28"/>
        <v>1.3440598080000003E-3</v>
      </c>
      <c r="AD326" s="20"/>
      <c r="AE326" s="76"/>
      <c r="AF326" s="294"/>
    </row>
    <row r="327" spans="2:32" x14ac:dyDescent="0.3">
      <c r="B327" s="49" t="s">
        <v>627</v>
      </c>
      <c r="C327" s="74" t="s">
        <v>628</v>
      </c>
      <c r="D327" s="51" t="s">
        <v>72</v>
      </c>
      <c r="E327" s="16"/>
      <c r="F327" s="77">
        <v>85</v>
      </c>
      <c r="G327" s="69"/>
      <c r="H327" s="69"/>
      <c r="I327" s="69"/>
      <c r="J327" s="69"/>
      <c r="K327" s="69"/>
      <c r="L327" s="69"/>
      <c r="M327" s="69"/>
      <c r="N327" s="69"/>
      <c r="O327" s="69">
        <v>250</v>
      </c>
      <c r="P327" s="69"/>
      <c r="Q327" s="69">
        <v>400</v>
      </c>
      <c r="R327" s="69"/>
      <c r="S327" s="69"/>
      <c r="T327" s="69"/>
      <c r="U327" s="69"/>
      <c r="V327" s="69"/>
      <c r="W327" s="69"/>
      <c r="X327" s="69"/>
      <c r="Y327" s="69"/>
      <c r="Z327" s="17">
        <f t="shared" si="26"/>
        <v>735</v>
      </c>
      <c r="AA327" s="65">
        <v>45728.24</v>
      </c>
      <c r="AB327" s="18">
        <f t="shared" si="27"/>
        <v>33610256.399999999</v>
      </c>
      <c r="AC327" s="19">
        <f t="shared" si="28"/>
        <v>8.4025641000000015E-4</v>
      </c>
      <c r="AD327" s="20"/>
      <c r="AE327" s="76"/>
      <c r="AF327" s="294"/>
    </row>
    <row r="328" spans="2:32" x14ac:dyDescent="0.3">
      <c r="B328" s="49" t="s">
        <v>629</v>
      </c>
      <c r="C328" s="74" t="s">
        <v>630</v>
      </c>
      <c r="D328" s="51" t="s">
        <v>72</v>
      </c>
      <c r="E328" s="16"/>
      <c r="F328" s="77">
        <v>45</v>
      </c>
      <c r="G328" s="69"/>
      <c r="H328" s="69"/>
      <c r="I328" s="69"/>
      <c r="J328" s="69"/>
      <c r="K328" s="69"/>
      <c r="L328" s="69"/>
      <c r="M328" s="69"/>
      <c r="N328" s="69"/>
      <c r="O328" s="69">
        <v>69</v>
      </c>
      <c r="P328" s="69"/>
      <c r="Q328" s="69">
        <v>69</v>
      </c>
      <c r="R328" s="69"/>
      <c r="S328" s="69"/>
      <c r="T328" s="69"/>
      <c r="U328" s="69"/>
      <c r="V328" s="69"/>
      <c r="W328" s="69"/>
      <c r="X328" s="69"/>
      <c r="Y328" s="69"/>
      <c r="Z328" s="17">
        <f t="shared" si="26"/>
        <v>183</v>
      </c>
      <c r="AA328" s="65">
        <v>50628.24</v>
      </c>
      <c r="AB328" s="18">
        <f t="shared" si="27"/>
        <v>9264967.9199999999</v>
      </c>
      <c r="AC328" s="19">
        <f t="shared" si="28"/>
        <v>2.3162419800000004E-4</v>
      </c>
      <c r="AD328" s="20"/>
      <c r="AE328" s="76"/>
      <c r="AF328" s="294"/>
    </row>
    <row r="329" spans="2:32" ht="15" customHeight="1" x14ac:dyDescent="0.3">
      <c r="B329" s="49" t="s">
        <v>631</v>
      </c>
      <c r="C329" s="74" t="s">
        <v>632</v>
      </c>
      <c r="D329" s="51" t="s">
        <v>72</v>
      </c>
      <c r="E329" s="16"/>
      <c r="F329" s="77">
        <v>150</v>
      </c>
      <c r="G329" s="69"/>
      <c r="H329" s="69"/>
      <c r="I329" s="69"/>
      <c r="J329" s="69"/>
      <c r="K329" s="69"/>
      <c r="L329" s="69"/>
      <c r="M329" s="69"/>
      <c r="N329" s="69"/>
      <c r="O329" s="69">
        <v>307</v>
      </c>
      <c r="P329" s="69"/>
      <c r="Q329" s="69">
        <v>307</v>
      </c>
      <c r="R329" s="69"/>
      <c r="S329" s="69"/>
      <c r="T329" s="69"/>
      <c r="U329" s="69"/>
      <c r="V329" s="69"/>
      <c r="W329" s="69"/>
      <c r="X329" s="69"/>
      <c r="Y329" s="69"/>
      <c r="Z329" s="17">
        <f t="shared" si="26"/>
        <v>764</v>
      </c>
      <c r="AA329" s="65">
        <v>52387.34</v>
      </c>
      <c r="AB329" s="18">
        <f t="shared" si="27"/>
        <v>40023927.759999998</v>
      </c>
      <c r="AC329" s="19">
        <f t="shared" si="28"/>
        <v>1.0005981940000002E-3</v>
      </c>
      <c r="AD329" s="20"/>
      <c r="AE329" s="76"/>
      <c r="AF329" s="294"/>
    </row>
    <row r="330" spans="2:32" x14ac:dyDescent="0.3">
      <c r="B330" s="49" t="s">
        <v>633</v>
      </c>
      <c r="C330" s="74" t="s">
        <v>634</v>
      </c>
      <c r="D330" s="51" t="s">
        <v>7</v>
      </c>
      <c r="E330" s="16"/>
      <c r="F330" s="77">
        <v>15</v>
      </c>
      <c r="G330" s="69"/>
      <c r="H330" s="69"/>
      <c r="I330" s="69"/>
      <c r="J330" s="69"/>
      <c r="K330" s="69"/>
      <c r="L330" s="69"/>
      <c r="M330" s="69"/>
      <c r="N330" s="69"/>
      <c r="O330" s="69">
        <v>15</v>
      </c>
      <c r="P330" s="69"/>
      <c r="Q330" s="69">
        <v>70</v>
      </c>
      <c r="R330" s="69"/>
      <c r="S330" s="69"/>
      <c r="T330" s="69"/>
      <c r="U330" s="69"/>
      <c r="V330" s="69"/>
      <c r="W330" s="69"/>
      <c r="X330" s="69"/>
      <c r="Y330" s="69"/>
      <c r="Z330" s="17">
        <f t="shared" si="26"/>
        <v>100</v>
      </c>
      <c r="AA330" s="65">
        <v>357110.78</v>
      </c>
      <c r="AB330" s="18">
        <f t="shared" si="27"/>
        <v>35711078</v>
      </c>
      <c r="AC330" s="19">
        <f t="shared" si="28"/>
        <v>8.9277695000000018E-4</v>
      </c>
      <c r="AD330" s="20"/>
      <c r="AE330" s="79"/>
      <c r="AF330" s="294"/>
    </row>
    <row r="331" spans="2:32" x14ac:dyDescent="0.3">
      <c r="B331" s="49" t="s">
        <v>635</v>
      </c>
      <c r="C331" s="74" t="s">
        <v>636</v>
      </c>
      <c r="D331" s="51" t="s">
        <v>7</v>
      </c>
      <c r="E331" s="16"/>
      <c r="F331" s="77">
        <v>15</v>
      </c>
      <c r="G331" s="69"/>
      <c r="H331" s="69"/>
      <c r="I331" s="69"/>
      <c r="J331" s="69"/>
      <c r="K331" s="69"/>
      <c r="L331" s="69"/>
      <c r="M331" s="69"/>
      <c r="N331" s="69"/>
      <c r="O331" s="69">
        <v>15</v>
      </c>
      <c r="P331" s="69"/>
      <c r="Q331" s="69">
        <v>100</v>
      </c>
      <c r="R331" s="69"/>
      <c r="S331" s="69"/>
      <c r="T331" s="69"/>
      <c r="U331" s="69"/>
      <c r="V331" s="69"/>
      <c r="W331" s="69"/>
      <c r="X331" s="69"/>
      <c r="Y331" s="69"/>
      <c r="Z331" s="17">
        <f t="shared" si="26"/>
        <v>130</v>
      </c>
      <c r="AA331" s="65">
        <v>374701.82</v>
      </c>
      <c r="AB331" s="18">
        <f t="shared" si="27"/>
        <v>48711236.600000001</v>
      </c>
      <c r="AC331" s="19">
        <f t="shared" si="28"/>
        <v>1.2177809150000004E-3</v>
      </c>
      <c r="AD331" s="20"/>
      <c r="AE331" s="79"/>
      <c r="AF331" s="294"/>
    </row>
    <row r="332" spans="2:32" x14ac:dyDescent="0.3">
      <c r="B332" s="49" t="s">
        <v>637</v>
      </c>
      <c r="C332" s="74" t="s">
        <v>638</v>
      </c>
      <c r="D332" s="51" t="s">
        <v>7</v>
      </c>
      <c r="E332" s="16"/>
      <c r="F332" s="77">
        <v>16</v>
      </c>
      <c r="G332" s="69"/>
      <c r="H332" s="78"/>
      <c r="I332" s="78">
        <v>2</v>
      </c>
      <c r="J332" s="69"/>
      <c r="K332" s="69"/>
      <c r="L332" s="69"/>
      <c r="M332" s="69"/>
      <c r="N332" s="69"/>
      <c r="O332" s="69">
        <v>15</v>
      </c>
      <c r="P332" s="69"/>
      <c r="Q332" s="69">
        <v>30</v>
      </c>
      <c r="R332" s="69"/>
      <c r="S332" s="69"/>
      <c r="T332" s="69"/>
      <c r="U332" s="69"/>
      <c r="V332" s="69"/>
      <c r="W332" s="69"/>
      <c r="X332" s="69"/>
      <c r="Y332" s="69"/>
      <c r="Z332" s="17">
        <f t="shared" si="26"/>
        <v>63</v>
      </c>
      <c r="AA332" s="65">
        <v>218539.81</v>
      </c>
      <c r="AB332" s="18">
        <f t="shared" si="27"/>
        <v>13768008.029999999</v>
      </c>
      <c r="AC332" s="19">
        <f t="shared" si="28"/>
        <v>3.4420020075000003E-4</v>
      </c>
      <c r="AD332" s="20"/>
      <c r="AE332" s="79"/>
      <c r="AF332" s="294"/>
    </row>
    <row r="333" spans="2:32" x14ac:dyDescent="0.3">
      <c r="B333" s="49" t="s">
        <v>639</v>
      </c>
      <c r="C333" s="74" t="s">
        <v>640</v>
      </c>
      <c r="D333" s="51" t="s">
        <v>7</v>
      </c>
      <c r="E333" s="16"/>
      <c r="F333" s="77">
        <v>4</v>
      </c>
      <c r="G333" s="69"/>
      <c r="H333" s="69"/>
      <c r="I333" s="69"/>
      <c r="J333" s="69"/>
      <c r="K333" s="69"/>
      <c r="L333" s="69"/>
      <c r="M333" s="69"/>
      <c r="N333" s="69"/>
      <c r="O333" s="69"/>
      <c r="P333" s="69"/>
      <c r="Q333" s="69"/>
      <c r="R333" s="69"/>
      <c r="S333" s="69"/>
      <c r="T333" s="69"/>
      <c r="U333" s="69"/>
      <c r="V333" s="69"/>
      <c r="W333" s="69"/>
      <c r="X333" s="69"/>
      <c r="Y333" s="69"/>
      <c r="Z333" s="17">
        <f t="shared" si="26"/>
        <v>4</v>
      </c>
      <c r="AA333" s="65">
        <v>294453.58</v>
      </c>
      <c r="AB333" s="18">
        <f t="shared" si="27"/>
        <v>1177814.32</v>
      </c>
      <c r="AC333" s="19">
        <f t="shared" si="28"/>
        <v>2.9445358000000006E-5</v>
      </c>
      <c r="AD333" s="20"/>
      <c r="AE333" s="79"/>
      <c r="AF333" s="294"/>
    </row>
    <row r="334" spans="2:32" x14ac:dyDescent="0.3">
      <c r="B334" s="58" t="s">
        <v>641</v>
      </c>
      <c r="C334" s="59" t="s">
        <v>642</v>
      </c>
      <c r="D334" s="60"/>
      <c r="E334" s="16"/>
      <c r="F334" s="69"/>
      <c r="G334" s="69"/>
      <c r="H334" s="69"/>
      <c r="I334" s="69"/>
      <c r="J334" s="69"/>
      <c r="K334" s="69"/>
      <c r="L334" s="69"/>
      <c r="M334" s="69"/>
      <c r="N334" s="69"/>
      <c r="O334" s="69"/>
      <c r="P334" s="69"/>
      <c r="Q334" s="69"/>
      <c r="R334" s="69"/>
      <c r="S334" s="69"/>
      <c r="T334" s="69"/>
      <c r="U334" s="69"/>
      <c r="V334" s="69"/>
      <c r="W334" s="69"/>
      <c r="X334" s="69"/>
      <c r="Y334" s="69"/>
      <c r="Z334" s="70"/>
      <c r="AA334" s="71"/>
      <c r="AB334" s="72"/>
      <c r="AC334" s="19">
        <f t="shared" si="28"/>
        <v>0</v>
      </c>
      <c r="AD334" s="20"/>
      <c r="AE334" s="73"/>
      <c r="AF334" s="294"/>
    </row>
    <row r="335" spans="2:32" ht="24" x14ac:dyDescent="0.3">
      <c r="B335" s="49" t="s">
        <v>643</v>
      </c>
      <c r="C335" s="74" t="s">
        <v>644</v>
      </c>
      <c r="D335" s="51" t="s">
        <v>7</v>
      </c>
      <c r="E335" s="16"/>
      <c r="F335" s="69">
        <v>31</v>
      </c>
      <c r="G335" s="69"/>
      <c r="H335" s="69"/>
      <c r="I335" s="69"/>
      <c r="J335" s="69"/>
      <c r="K335" s="69"/>
      <c r="L335" s="69"/>
      <c r="M335" s="69"/>
      <c r="N335" s="69"/>
      <c r="O335" s="69"/>
      <c r="P335" s="69"/>
      <c r="Q335" s="69"/>
      <c r="R335" s="69"/>
      <c r="S335" s="69"/>
      <c r="T335" s="69"/>
      <c r="U335" s="69"/>
      <c r="V335" s="69"/>
      <c r="W335" s="69"/>
      <c r="X335" s="69"/>
      <c r="Y335" s="69"/>
      <c r="Z335" s="17">
        <f t="shared" ref="Z335:Z342" si="29">ROUND(SUM(E335:X335),2)</f>
        <v>31</v>
      </c>
      <c r="AA335" s="65">
        <v>158377.60999999999</v>
      </c>
      <c r="AB335" s="18">
        <f t="shared" ref="AB335:AB342" si="30">ROUND(AA335*Z335,2)</f>
        <v>4909705.91</v>
      </c>
      <c r="AC335" s="19">
        <f t="shared" si="28"/>
        <v>1.2274264775000003E-4</v>
      </c>
      <c r="AD335" s="20"/>
      <c r="AE335" s="76"/>
      <c r="AF335" s="294"/>
    </row>
    <row r="336" spans="2:32" ht="24" x14ac:dyDescent="0.3">
      <c r="B336" s="49" t="s">
        <v>645</v>
      </c>
      <c r="C336" s="74" t="s">
        <v>646</v>
      </c>
      <c r="D336" s="51" t="s">
        <v>7</v>
      </c>
      <c r="E336" s="16"/>
      <c r="F336" s="69">
        <v>17</v>
      </c>
      <c r="G336" s="69"/>
      <c r="H336" s="69"/>
      <c r="I336" s="69"/>
      <c r="J336" s="69"/>
      <c r="K336" s="69"/>
      <c r="L336" s="69"/>
      <c r="M336" s="69"/>
      <c r="N336" s="69"/>
      <c r="O336" s="69"/>
      <c r="P336" s="69"/>
      <c r="Q336" s="69"/>
      <c r="R336" s="69"/>
      <c r="S336" s="69"/>
      <c r="T336" s="69"/>
      <c r="U336" s="69"/>
      <c r="V336" s="69"/>
      <c r="W336" s="69"/>
      <c r="X336" s="69"/>
      <c r="Y336" s="69"/>
      <c r="Z336" s="17">
        <f t="shared" si="29"/>
        <v>17</v>
      </c>
      <c r="AA336" s="65">
        <v>136984.32999999999</v>
      </c>
      <c r="AB336" s="18">
        <f t="shared" si="30"/>
        <v>2328733.61</v>
      </c>
      <c r="AC336" s="19">
        <f t="shared" si="28"/>
        <v>5.8218340250000006E-5</v>
      </c>
      <c r="AD336" s="20"/>
      <c r="AE336" s="76"/>
      <c r="AF336" s="294"/>
    </row>
    <row r="337" spans="2:32" ht="24" x14ac:dyDescent="0.3">
      <c r="B337" s="49" t="s">
        <v>647</v>
      </c>
      <c r="C337" s="74" t="s">
        <v>648</v>
      </c>
      <c r="D337" s="51" t="s">
        <v>7</v>
      </c>
      <c r="E337" s="16"/>
      <c r="F337" s="77">
        <v>40</v>
      </c>
      <c r="G337" s="69"/>
      <c r="H337" s="78"/>
      <c r="I337" s="78">
        <v>3</v>
      </c>
      <c r="J337" s="69"/>
      <c r="K337" s="69"/>
      <c r="L337" s="69"/>
      <c r="M337" s="69"/>
      <c r="N337" s="69"/>
      <c r="O337" s="69"/>
      <c r="P337" s="69"/>
      <c r="Q337" s="69"/>
      <c r="R337" s="69"/>
      <c r="S337" s="69"/>
      <c r="T337" s="69"/>
      <c r="U337" s="69"/>
      <c r="V337" s="69"/>
      <c r="W337" s="69"/>
      <c r="X337" s="69"/>
      <c r="Y337" s="69"/>
      <c r="Z337" s="17">
        <f t="shared" si="29"/>
        <v>43</v>
      </c>
      <c r="AA337" s="65">
        <v>93173.14</v>
      </c>
      <c r="AB337" s="18">
        <f t="shared" si="30"/>
        <v>4006445.02</v>
      </c>
      <c r="AC337" s="19">
        <f t="shared" si="28"/>
        <v>1.0016112550000002E-4</v>
      </c>
      <c r="AD337" s="20"/>
      <c r="AE337" s="76"/>
      <c r="AF337" s="294"/>
    </row>
    <row r="338" spans="2:32" ht="36" x14ac:dyDescent="0.3">
      <c r="B338" s="49" t="s">
        <v>649</v>
      </c>
      <c r="C338" s="74" t="s">
        <v>650</v>
      </c>
      <c r="D338" s="51" t="s">
        <v>7</v>
      </c>
      <c r="E338" s="16"/>
      <c r="F338" s="77"/>
      <c r="G338" s="69"/>
      <c r="H338" s="78"/>
      <c r="I338" s="78"/>
      <c r="J338" s="69"/>
      <c r="K338" s="69"/>
      <c r="L338" s="69"/>
      <c r="M338" s="69"/>
      <c r="N338" s="69"/>
      <c r="O338" s="69">
        <v>8</v>
      </c>
      <c r="P338" s="69"/>
      <c r="Q338" s="69">
        <v>24</v>
      </c>
      <c r="R338" s="69"/>
      <c r="S338" s="69"/>
      <c r="T338" s="69"/>
      <c r="U338" s="69"/>
      <c r="V338" s="69"/>
      <c r="W338" s="69"/>
      <c r="X338" s="69"/>
      <c r="Y338" s="69"/>
      <c r="Z338" s="17">
        <f t="shared" si="29"/>
        <v>32</v>
      </c>
      <c r="AA338" s="65">
        <v>108654.92</v>
      </c>
      <c r="AB338" s="18">
        <f t="shared" si="30"/>
        <v>3476957.44</v>
      </c>
      <c r="AC338" s="19">
        <f t="shared" si="28"/>
        <v>8.6923936000000022E-5</v>
      </c>
      <c r="AD338" s="20"/>
      <c r="AE338" s="76"/>
      <c r="AF338" s="294"/>
    </row>
    <row r="339" spans="2:32" ht="24" x14ac:dyDescent="0.3">
      <c r="B339" s="49" t="s">
        <v>651</v>
      </c>
      <c r="C339" s="74" t="s">
        <v>652</v>
      </c>
      <c r="D339" s="51" t="s">
        <v>7</v>
      </c>
      <c r="E339" s="16"/>
      <c r="F339" s="69">
        <v>10</v>
      </c>
      <c r="G339" s="69"/>
      <c r="H339" s="69"/>
      <c r="I339" s="69"/>
      <c r="J339" s="69"/>
      <c r="K339" s="69"/>
      <c r="L339" s="69"/>
      <c r="M339" s="69"/>
      <c r="N339" s="69"/>
      <c r="O339" s="69"/>
      <c r="P339" s="69"/>
      <c r="Q339" s="69"/>
      <c r="R339" s="69"/>
      <c r="S339" s="69"/>
      <c r="T339" s="69"/>
      <c r="U339" s="69"/>
      <c r="V339" s="69"/>
      <c r="W339" s="69"/>
      <c r="X339" s="69"/>
      <c r="Y339" s="69"/>
      <c r="Z339" s="17">
        <f t="shared" si="29"/>
        <v>10</v>
      </c>
      <c r="AA339" s="65">
        <v>133084.32999999999</v>
      </c>
      <c r="AB339" s="18">
        <f t="shared" si="30"/>
        <v>1330843.3</v>
      </c>
      <c r="AC339" s="19">
        <f t="shared" si="28"/>
        <v>3.327108250000001E-5</v>
      </c>
      <c r="AD339" s="20"/>
      <c r="AE339" s="76"/>
      <c r="AF339" s="294"/>
    </row>
    <row r="340" spans="2:32" ht="36" x14ac:dyDescent="0.3">
      <c r="B340" s="49" t="s">
        <v>653</v>
      </c>
      <c r="C340" s="74" t="s">
        <v>654</v>
      </c>
      <c r="D340" s="51" t="s">
        <v>7</v>
      </c>
      <c r="E340" s="16"/>
      <c r="F340" s="77">
        <v>23</v>
      </c>
      <c r="G340" s="69"/>
      <c r="H340" s="78"/>
      <c r="I340" s="78">
        <v>2</v>
      </c>
      <c r="J340" s="69"/>
      <c r="K340" s="69"/>
      <c r="L340" s="69"/>
      <c r="M340" s="69"/>
      <c r="N340" s="69"/>
      <c r="O340" s="69">
        <v>14</v>
      </c>
      <c r="P340" s="69"/>
      <c r="Q340" s="69">
        <v>46</v>
      </c>
      <c r="R340" s="69"/>
      <c r="S340" s="69"/>
      <c r="T340" s="69"/>
      <c r="U340" s="69"/>
      <c r="V340" s="69"/>
      <c r="W340" s="69"/>
      <c r="X340" s="69"/>
      <c r="Y340" s="69"/>
      <c r="Z340" s="17">
        <f t="shared" si="29"/>
        <v>85</v>
      </c>
      <c r="AA340" s="65">
        <v>118377.61</v>
      </c>
      <c r="AB340" s="18">
        <f t="shared" si="30"/>
        <v>10062096.85</v>
      </c>
      <c r="AC340" s="19">
        <f t="shared" si="28"/>
        <v>2.5155242125000004E-4</v>
      </c>
      <c r="AD340" s="20"/>
      <c r="AE340" s="76"/>
      <c r="AF340" s="294"/>
    </row>
    <row r="341" spans="2:32" ht="24" x14ac:dyDescent="0.3">
      <c r="B341" s="49" t="s">
        <v>655</v>
      </c>
      <c r="C341" s="74" t="s">
        <v>656</v>
      </c>
      <c r="D341" s="51" t="s">
        <v>7</v>
      </c>
      <c r="E341" s="16"/>
      <c r="F341" s="77">
        <v>124</v>
      </c>
      <c r="G341" s="77"/>
      <c r="H341" s="69"/>
      <c r="I341" s="69"/>
      <c r="J341" s="69"/>
      <c r="K341" s="69"/>
      <c r="L341" s="69"/>
      <c r="M341" s="69"/>
      <c r="N341" s="69"/>
      <c r="O341" s="69">
        <v>130</v>
      </c>
      <c r="P341" s="69"/>
      <c r="Q341" s="69">
        <v>420</v>
      </c>
      <c r="R341" s="69"/>
      <c r="S341" s="69"/>
      <c r="T341" s="69"/>
      <c r="U341" s="69"/>
      <c r="V341" s="69"/>
      <c r="W341" s="69"/>
      <c r="X341" s="69"/>
      <c r="Y341" s="69"/>
      <c r="Z341" s="17">
        <f t="shared" si="29"/>
        <v>674</v>
      </c>
      <c r="AA341" s="65">
        <v>63241.82</v>
      </c>
      <c r="AB341" s="18">
        <f t="shared" si="30"/>
        <v>42624986.68</v>
      </c>
      <c r="AC341" s="19">
        <f t="shared" si="28"/>
        <v>1.0656246670000002E-3</v>
      </c>
      <c r="AD341" s="20"/>
      <c r="AE341" s="79"/>
      <c r="AF341" s="294"/>
    </row>
    <row r="342" spans="2:32" ht="48" x14ac:dyDescent="0.3">
      <c r="B342" s="49" t="s">
        <v>657</v>
      </c>
      <c r="C342" s="74" t="s">
        <v>658</v>
      </c>
      <c r="D342" s="51" t="s">
        <v>7</v>
      </c>
      <c r="E342" s="16"/>
      <c r="F342" s="77">
        <v>4</v>
      </c>
      <c r="G342" s="69"/>
      <c r="H342" s="69"/>
      <c r="I342" s="69"/>
      <c r="J342" s="69"/>
      <c r="K342" s="69"/>
      <c r="L342" s="69"/>
      <c r="M342" s="69"/>
      <c r="N342" s="69"/>
      <c r="O342" s="69"/>
      <c r="P342" s="69"/>
      <c r="Q342" s="69"/>
      <c r="R342" s="69"/>
      <c r="S342" s="69"/>
      <c r="T342" s="69"/>
      <c r="U342" s="69"/>
      <c r="V342" s="69"/>
      <c r="W342" s="69"/>
      <c r="X342" s="69"/>
      <c r="Y342" s="69"/>
      <c r="Z342" s="17">
        <f t="shared" si="29"/>
        <v>4</v>
      </c>
      <c r="AA342" s="65">
        <v>3103441.82</v>
      </c>
      <c r="AB342" s="18">
        <f t="shared" si="30"/>
        <v>12413767.279999999</v>
      </c>
      <c r="AC342" s="19">
        <f t="shared" si="28"/>
        <v>3.1034418200000003E-4</v>
      </c>
      <c r="AD342" s="20"/>
      <c r="AE342" s="79"/>
      <c r="AF342" s="294"/>
    </row>
    <row r="343" spans="2:32" x14ac:dyDescent="0.3">
      <c r="B343" s="58" t="s">
        <v>659</v>
      </c>
      <c r="C343" s="59" t="s">
        <v>660</v>
      </c>
      <c r="D343" s="60"/>
      <c r="E343" s="16"/>
      <c r="F343" s="69"/>
      <c r="G343" s="69"/>
      <c r="H343" s="69"/>
      <c r="I343" s="69"/>
      <c r="J343" s="69"/>
      <c r="K343" s="69"/>
      <c r="L343" s="69"/>
      <c r="M343" s="69"/>
      <c r="N343" s="69"/>
      <c r="O343" s="69"/>
      <c r="P343" s="69"/>
      <c r="Q343" s="69"/>
      <c r="R343" s="69"/>
      <c r="S343" s="69"/>
      <c r="T343" s="69"/>
      <c r="U343" s="69"/>
      <c r="V343" s="69"/>
      <c r="W343" s="69"/>
      <c r="X343" s="69"/>
      <c r="Y343" s="69"/>
      <c r="Z343" s="70"/>
      <c r="AA343" s="71"/>
      <c r="AB343" s="72"/>
      <c r="AC343" s="19">
        <f t="shared" si="28"/>
        <v>0</v>
      </c>
      <c r="AD343" s="20"/>
      <c r="AE343" s="73"/>
      <c r="AF343" s="294"/>
    </row>
    <row r="344" spans="2:32" ht="48" x14ac:dyDescent="0.3">
      <c r="B344" s="49" t="s">
        <v>661</v>
      </c>
      <c r="C344" s="74" t="s">
        <v>662</v>
      </c>
      <c r="D344" s="51" t="s">
        <v>7</v>
      </c>
      <c r="E344" s="16"/>
      <c r="F344" s="77">
        <v>8</v>
      </c>
      <c r="G344" s="69"/>
      <c r="H344" s="78"/>
      <c r="I344" s="78">
        <v>6</v>
      </c>
      <c r="J344" s="69"/>
      <c r="K344" s="69"/>
      <c r="L344" s="69"/>
      <c r="M344" s="69"/>
      <c r="N344" s="69"/>
      <c r="O344" s="69">
        <v>10</v>
      </c>
      <c r="P344" s="69"/>
      <c r="Q344" s="69">
        <v>10</v>
      </c>
      <c r="R344" s="69"/>
      <c r="S344" s="69"/>
      <c r="T344" s="69"/>
      <c r="U344" s="69"/>
      <c r="V344" s="69"/>
      <c r="W344" s="69"/>
      <c r="X344" s="69"/>
      <c r="Y344" s="69"/>
      <c r="Z344" s="17">
        <f t="shared" ref="Z344:Z351" si="31">ROUND(SUM(E344:X344),2)</f>
        <v>34</v>
      </c>
      <c r="AA344" s="65">
        <v>210505.23</v>
      </c>
      <c r="AB344" s="18">
        <f t="shared" ref="AB344:AB351" si="32">ROUND(AA344*Z344,2)</f>
        <v>7157177.8200000003</v>
      </c>
      <c r="AC344" s="19">
        <f t="shared" si="28"/>
        <v>1.7892944550000004E-4</v>
      </c>
      <c r="AD344" s="20"/>
      <c r="AE344" s="76"/>
      <c r="AF344" s="294"/>
    </row>
    <row r="345" spans="2:32" ht="24" x14ac:dyDescent="0.3">
      <c r="B345" s="49" t="s">
        <v>663</v>
      </c>
      <c r="C345" s="74" t="s">
        <v>664</v>
      </c>
      <c r="D345" s="51" t="s">
        <v>72</v>
      </c>
      <c r="E345" s="16"/>
      <c r="F345" s="77">
        <v>110</v>
      </c>
      <c r="G345" s="69"/>
      <c r="H345" s="78"/>
      <c r="I345" s="78">
        <v>80</v>
      </c>
      <c r="J345" s="69"/>
      <c r="K345" s="69"/>
      <c r="L345" s="69"/>
      <c r="M345" s="69"/>
      <c r="N345" s="69"/>
      <c r="O345" s="69">
        <v>160</v>
      </c>
      <c r="P345" s="69"/>
      <c r="Q345" s="69">
        <v>160</v>
      </c>
      <c r="R345" s="69"/>
      <c r="S345" s="69"/>
      <c r="T345" s="69"/>
      <c r="U345" s="69"/>
      <c r="V345" s="69"/>
      <c r="W345" s="69"/>
      <c r="X345" s="69"/>
      <c r="Y345" s="69"/>
      <c r="Z345" s="17">
        <f t="shared" si="31"/>
        <v>510</v>
      </c>
      <c r="AA345" s="65">
        <v>24241.05</v>
      </c>
      <c r="AB345" s="18">
        <f t="shared" si="32"/>
        <v>12362935.5</v>
      </c>
      <c r="AC345" s="19">
        <f t="shared" si="28"/>
        <v>3.0907338750000006E-4</v>
      </c>
      <c r="AD345" s="20"/>
      <c r="AE345" s="76"/>
      <c r="AF345" s="294"/>
    </row>
    <row r="346" spans="2:32" x14ac:dyDescent="0.3">
      <c r="B346" s="49" t="s">
        <v>665</v>
      </c>
      <c r="C346" s="74" t="s">
        <v>666</v>
      </c>
      <c r="D346" s="51" t="s">
        <v>7</v>
      </c>
      <c r="E346" s="16"/>
      <c r="F346" s="77">
        <v>21</v>
      </c>
      <c r="G346" s="69"/>
      <c r="H346" s="78"/>
      <c r="I346" s="78">
        <v>2</v>
      </c>
      <c r="J346" s="69"/>
      <c r="K346" s="69"/>
      <c r="L346" s="69"/>
      <c r="M346" s="69"/>
      <c r="N346" s="69"/>
      <c r="O346" s="69">
        <v>10</v>
      </c>
      <c r="P346" s="69"/>
      <c r="Q346" s="69">
        <v>10</v>
      </c>
      <c r="R346" s="69"/>
      <c r="S346" s="69"/>
      <c r="T346" s="69"/>
      <c r="U346" s="69"/>
      <c r="V346" s="69"/>
      <c r="W346" s="69"/>
      <c r="X346" s="69"/>
      <c r="Y346" s="69"/>
      <c r="Z346" s="17">
        <f t="shared" si="31"/>
        <v>43</v>
      </c>
      <c r="AA346" s="65">
        <v>42016.05</v>
      </c>
      <c r="AB346" s="18">
        <f t="shared" si="32"/>
        <v>1806690.15</v>
      </c>
      <c r="AC346" s="19">
        <f t="shared" si="28"/>
        <v>4.5167253750000006E-5</v>
      </c>
      <c r="AD346" s="20"/>
      <c r="AE346" s="76"/>
      <c r="AF346" s="294"/>
    </row>
    <row r="347" spans="2:32" x14ac:dyDescent="0.3">
      <c r="B347" s="49" t="s">
        <v>667</v>
      </c>
      <c r="C347" s="74" t="s">
        <v>668</v>
      </c>
      <c r="D347" s="51" t="s">
        <v>7</v>
      </c>
      <c r="E347" s="16"/>
      <c r="F347" s="77">
        <v>110</v>
      </c>
      <c r="G347" s="69"/>
      <c r="H347" s="78"/>
      <c r="I347" s="78">
        <v>80</v>
      </c>
      <c r="J347" s="69"/>
      <c r="K347" s="69"/>
      <c r="L347" s="69"/>
      <c r="M347" s="69"/>
      <c r="N347" s="69"/>
      <c r="O347" s="69">
        <v>160</v>
      </c>
      <c r="P347" s="69"/>
      <c r="Q347" s="69">
        <v>160</v>
      </c>
      <c r="R347" s="69"/>
      <c r="S347" s="69"/>
      <c r="T347" s="69"/>
      <c r="U347" s="69"/>
      <c r="V347" s="69"/>
      <c r="W347" s="69"/>
      <c r="X347" s="69"/>
      <c r="Y347" s="69"/>
      <c r="Z347" s="17">
        <f t="shared" si="31"/>
        <v>510</v>
      </c>
      <c r="AA347" s="65">
        <v>17342.400000000001</v>
      </c>
      <c r="AB347" s="18">
        <f t="shared" si="32"/>
        <v>8844624</v>
      </c>
      <c r="AC347" s="19">
        <f t="shared" si="28"/>
        <v>2.2111560000000004E-4</v>
      </c>
      <c r="AD347" s="20"/>
      <c r="AE347" s="76"/>
      <c r="AF347" s="294"/>
    </row>
    <row r="348" spans="2:32" ht="36" x14ac:dyDescent="0.3">
      <c r="B348" s="49" t="s">
        <v>669</v>
      </c>
      <c r="C348" s="74" t="s">
        <v>670</v>
      </c>
      <c r="D348" s="51" t="s">
        <v>72</v>
      </c>
      <c r="E348" s="16"/>
      <c r="F348" s="77">
        <v>80</v>
      </c>
      <c r="G348" s="69"/>
      <c r="H348" s="78"/>
      <c r="I348" s="78">
        <v>100</v>
      </c>
      <c r="J348" s="69"/>
      <c r="K348" s="69"/>
      <c r="L348" s="69"/>
      <c r="M348" s="69"/>
      <c r="N348" s="69"/>
      <c r="O348" s="69">
        <v>95</v>
      </c>
      <c r="P348" s="69"/>
      <c r="Q348" s="69">
        <v>155</v>
      </c>
      <c r="R348" s="69"/>
      <c r="S348" s="69"/>
      <c r="T348" s="69"/>
      <c r="U348" s="69"/>
      <c r="V348" s="69"/>
      <c r="W348" s="69"/>
      <c r="X348" s="69"/>
      <c r="Y348" s="69"/>
      <c r="Z348" s="17">
        <f t="shared" si="31"/>
        <v>430</v>
      </c>
      <c r="AA348" s="65">
        <v>116622.99</v>
      </c>
      <c r="AB348" s="18">
        <f t="shared" si="32"/>
        <v>50147885.700000003</v>
      </c>
      <c r="AC348" s="19">
        <f t="shared" si="28"/>
        <v>1.2536971425000003E-3</v>
      </c>
      <c r="AD348" s="20"/>
      <c r="AE348" s="76"/>
      <c r="AF348" s="294"/>
    </row>
    <row r="349" spans="2:32" ht="24" x14ac:dyDescent="0.3">
      <c r="B349" s="49" t="s">
        <v>671</v>
      </c>
      <c r="C349" s="74" t="s">
        <v>672</v>
      </c>
      <c r="D349" s="51" t="s">
        <v>7</v>
      </c>
      <c r="E349" s="16"/>
      <c r="F349" s="77">
        <v>4</v>
      </c>
      <c r="G349" s="69"/>
      <c r="H349" s="78"/>
      <c r="I349" s="78">
        <v>2</v>
      </c>
      <c r="J349" s="69"/>
      <c r="K349" s="69"/>
      <c r="L349" s="69"/>
      <c r="M349" s="69"/>
      <c r="N349" s="69"/>
      <c r="O349" s="69">
        <v>7</v>
      </c>
      <c r="P349" s="69"/>
      <c r="Q349" s="69">
        <v>7</v>
      </c>
      <c r="R349" s="69"/>
      <c r="S349" s="69"/>
      <c r="T349" s="69"/>
      <c r="U349" s="69"/>
      <c r="V349" s="69"/>
      <c r="W349" s="69"/>
      <c r="X349" s="69"/>
      <c r="Y349" s="69"/>
      <c r="Z349" s="17">
        <f t="shared" si="31"/>
        <v>20</v>
      </c>
      <c r="AA349" s="65">
        <v>143086.57</v>
      </c>
      <c r="AB349" s="18">
        <f t="shared" si="32"/>
        <v>2861731.4</v>
      </c>
      <c r="AC349" s="19">
        <f t="shared" si="28"/>
        <v>7.1543285000000016E-5</v>
      </c>
      <c r="AD349" s="20"/>
      <c r="AE349" s="76"/>
      <c r="AF349" s="294"/>
    </row>
    <row r="350" spans="2:32" ht="61.2" customHeight="1" x14ac:dyDescent="0.3">
      <c r="B350" s="49" t="s">
        <v>673</v>
      </c>
      <c r="C350" s="74" t="s">
        <v>674</v>
      </c>
      <c r="D350" s="51" t="s">
        <v>7</v>
      </c>
      <c r="E350" s="16"/>
      <c r="F350" s="77">
        <v>4</v>
      </c>
      <c r="G350" s="69"/>
      <c r="H350" s="78"/>
      <c r="I350" s="78">
        <v>1</v>
      </c>
      <c r="J350" s="69"/>
      <c r="K350" s="69"/>
      <c r="L350" s="69"/>
      <c r="M350" s="69"/>
      <c r="N350" s="69"/>
      <c r="O350" s="69">
        <v>7</v>
      </c>
      <c r="P350" s="69"/>
      <c r="Q350" s="69">
        <v>7</v>
      </c>
      <c r="R350" s="69"/>
      <c r="S350" s="69"/>
      <c r="T350" s="69"/>
      <c r="U350" s="69"/>
      <c r="V350" s="69"/>
      <c r="W350" s="69"/>
      <c r="X350" s="69"/>
      <c r="Y350" s="69"/>
      <c r="Z350" s="17">
        <f t="shared" si="31"/>
        <v>19</v>
      </c>
      <c r="AA350" s="65">
        <v>351167.73</v>
      </c>
      <c r="AB350" s="18">
        <f t="shared" si="32"/>
        <v>6672186.8700000001</v>
      </c>
      <c r="AC350" s="19">
        <f t="shared" si="28"/>
        <v>1.6680467175000002E-4</v>
      </c>
      <c r="AD350" s="20"/>
      <c r="AE350" s="76"/>
      <c r="AF350" s="294"/>
    </row>
    <row r="351" spans="2:32" ht="24" x14ac:dyDescent="0.3">
      <c r="B351" s="49" t="s">
        <v>675</v>
      </c>
      <c r="C351" s="74" t="s">
        <v>676</v>
      </c>
      <c r="D351" s="51" t="s">
        <v>7</v>
      </c>
      <c r="E351" s="16"/>
      <c r="F351" s="77"/>
      <c r="G351" s="69"/>
      <c r="H351" s="78"/>
      <c r="I351" s="78">
        <v>15</v>
      </c>
      <c r="J351" s="69"/>
      <c r="K351" s="69"/>
      <c r="L351" s="69"/>
      <c r="M351" s="69"/>
      <c r="N351" s="69"/>
      <c r="O351" s="69"/>
      <c r="P351" s="69"/>
      <c r="Q351" s="69"/>
      <c r="R351" s="69"/>
      <c r="S351" s="69"/>
      <c r="T351" s="69"/>
      <c r="U351" s="69"/>
      <c r="V351" s="69"/>
      <c r="W351" s="69"/>
      <c r="X351" s="69"/>
      <c r="Y351" s="69"/>
      <c r="Z351" s="17">
        <f t="shared" si="31"/>
        <v>15</v>
      </c>
      <c r="AA351" s="65">
        <v>26145.52</v>
      </c>
      <c r="AB351" s="18">
        <f t="shared" si="32"/>
        <v>392182.8</v>
      </c>
      <c r="AC351" s="19">
        <f t="shared" si="28"/>
        <v>9.8045700000000023E-6</v>
      </c>
      <c r="AD351" s="20"/>
      <c r="AE351" s="76"/>
      <c r="AF351" s="294"/>
    </row>
    <row r="352" spans="2:32" x14ac:dyDescent="0.3">
      <c r="B352" s="58" t="s">
        <v>677</v>
      </c>
      <c r="C352" s="59" t="s">
        <v>678</v>
      </c>
      <c r="D352" s="60"/>
      <c r="E352" s="16"/>
      <c r="F352" s="69"/>
      <c r="G352" s="69"/>
      <c r="H352" s="69"/>
      <c r="I352" s="69"/>
      <c r="J352" s="69"/>
      <c r="K352" s="69"/>
      <c r="L352" s="69"/>
      <c r="M352" s="69"/>
      <c r="N352" s="69"/>
      <c r="O352" s="69"/>
      <c r="P352" s="69"/>
      <c r="Q352" s="69"/>
      <c r="R352" s="69"/>
      <c r="S352" s="69"/>
      <c r="T352" s="69"/>
      <c r="U352" s="69"/>
      <c r="V352" s="69"/>
      <c r="W352" s="69"/>
      <c r="X352" s="69"/>
      <c r="Y352" s="69"/>
      <c r="Z352" s="70"/>
      <c r="AA352" s="71"/>
      <c r="AB352" s="72"/>
      <c r="AC352" s="19">
        <f t="shared" si="28"/>
        <v>0</v>
      </c>
      <c r="AD352" s="20"/>
      <c r="AE352" s="73"/>
      <c r="AF352" s="294"/>
    </row>
    <row r="353" spans="2:32" ht="48" x14ac:dyDescent="0.3">
      <c r="B353" s="49" t="s">
        <v>679</v>
      </c>
      <c r="C353" s="74" t="s">
        <v>680</v>
      </c>
      <c r="D353" s="51" t="s">
        <v>7</v>
      </c>
      <c r="E353" s="16"/>
      <c r="F353" s="77">
        <v>37</v>
      </c>
      <c r="G353" s="69"/>
      <c r="H353" s="69"/>
      <c r="I353" s="69"/>
      <c r="J353" s="69"/>
      <c r="K353" s="69"/>
      <c r="L353" s="69"/>
      <c r="M353" s="69"/>
      <c r="N353" s="69"/>
      <c r="O353" s="69">
        <v>15</v>
      </c>
      <c r="P353" s="69"/>
      <c r="Q353" s="69">
        <v>50</v>
      </c>
      <c r="R353" s="69"/>
      <c r="S353" s="69"/>
      <c r="T353" s="69"/>
      <c r="U353" s="69"/>
      <c r="V353" s="69"/>
      <c r="W353" s="69"/>
      <c r="X353" s="69"/>
      <c r="Y353" s="69"/>
      <c r="Z353" s="17">
        <f t="shared" ref="Z353:Z366" si="33">ROUND(SUM(E353:X353),2)</f>
        <v>102</v>
      </c>
      <c r="AA353" s="65">
        <v>427145.53</v>
      </c>
      <c r="AB353" s="18">
        <f t="shared" ref="AB353:AB366" si="34">ROUND(AA353*Z353,2)</f>
        <v>43568844.060000002</v>
      </c>
      <c r="AC353" s="19">
        <f t="shared" si="28"/>
        <v>1.0892211015000003E-3</v>
      </c>
      <c r="AD353" s="20"/>
      <c r="AE353" s="76"/>
      <c r="AF353" s="294"/>
    </row>
    <row r="354" spans="2:32" ht="48" x14ac:dyDescent="0.3">
      <c r="B354" s="49" t="s">
        <v>681</v>
      </c>
      <c r="C354" s="74" t="s">
        <v>682</v>
      </c>
      <c r="D354" s="51" t="s">
        <v>7</v>
      </c>
      <c r="E354" s="16"/>
      <c r="F354" s="77">
        <v>2</v>
      </c>
      <c r="G354" s="69"/>
      <c r="H354" s="69"/>
      <c r="I354" s="69"/>
      <c r="J354" s="69"/>
      <c r="K354" s="69"/>
      <c r="L354" s="69"/>
      <c r="M354" s="69"/>
      <c r="N354" s="69"/>
      <c r="O354" s="69">
        <v>1</v>
      </c>
      <c r="P354" s="69"/>
      <c r="Q354" s="69">
        <v>1</v>
      </c>
      <c r="R354" s="69"/>
      <c r="S354" s="69"/>
      <c r="T354" s="69"/>
      <c r="U354" s="69"/>
      <c r="V354" s="69"/>
      <c r="W354" s="69"/>
      <c r="X354" s="69"/>
      <c r="Y354" s="69"/>
      <c r="Z354" s="17">
        <f t="shared" si="33"/>
        <v>4</v>
      </c>
      <c r="AA354" s="65">
        <v>362145.53</v>
      </c>
      <c r="AB354" s="18">
        <f t="shared" si="34"/>
        <v>1448582.12</v>
      </c>
      <c r="AC354" s="19">
        <f t="shared" si="28"/>
        <v>3.6214553000000009E-5</v>
      </c>
      <c r="AD354" s="20"/>
      <c r="AE354" s="76"/>
      <c r="AF354" s="294"/>
    </row>
    <row r="355" spans="2:32" ht="36" x14ac:dyDescent="0.3">
      <c r="B355" s="49" t="s">
        <v>683</v>
      </c>
      <c r="C355" s="74" t="s">
        <v>684</v>
      </c>
      <c r="D355" s="51" t="s">
        <v>7</v>
      </c>
      <c r="E355" s="16"/>
      <c r="F355" s="77">
        <v>2</v>
      </c>
      <c r="G355" s="69"/>
      <c r="H355" s="69"/>
      <c r="I355" s="69"/>
      <c r="J355" s="69"/>
      <c r="K355" s="69"/>
      <c r="L355" s="69"/>
      <c r="M355" s="69"/>
      <c r="N355" s="69"/>
      <c r="O355" s="69">
        <v>1</v>
      </c>
      <c r="P355" s="69"/>
      <c r="Q355" s="69">
        <v>50</v>
      </c>
      <c r="R355" s="69"/>
      <c r="S355" s="69"/>
      <c r="T355" s="69"/>
      <c r="U355" s="69"/>
      <c r="V355" s="69"/>
      <c r="W355" s="69"/>
      <c r="X355" s="69"/>
      <c r="Y355" s="69"/>
      <c r="Z355" s="17">
        <f t="shared" si="33"/>
        <v>53</v>
      </c>
      <c r="AA355" s="65">
        <v>489145.53</v>
      </c>
      <c r="AB355" s="18">
        <f t="shared" si="34"/>
        <v>25924713.09</v>
      </c>
      <c r="AC355" s="19">
        <f t="shared" si="28"/>
        <v>6.4811782725000008E-4</v>
      </c>
      <c r="AD355" s="20"/>
      <c r="AE355" s="76"/>
      <c r="AF355" s="294"/>
    </row>
    <row r="356" spans="2:32" x14ac:dyDescent="0.3">
      <c r="B356" s="49" t="s">
        <v>685</v>
      </c>
      <c r="C356" s="74" t="s">
        <v>686</v>
      </c>
      <c r="D356" s="51" t="s">
        <v>7</v>
      </c>
      <c r="E356" s="16"/>
      <c r="F356" s="77">
        <v>5</v>
      </c>
      <c r="G356" s="69"/>
      <c r="H356" s="69"/>
      <c r="I356" s="69"/>
      <c r="J356" s="69"/>
      <c r="K356" s="69"/>
      <c r="L356" s="69"/>
      <c r="M356" s="69"/>
      <c r="N356" s="69"/>
      <c r="O356" s="69">
        <v>8</v>
      </c>
      <c r="P356" s="69"/>
      <c r="Q356" s="69">
        <v>17</v>
      </c>
      <c r="R356" s="69"/>
      <c r="S356" s="69"/>
      <c r="T356" s="69"/>
      <c r="U356" s="69"/>
      <c r="V356" s="69"/>
      <c r="W356" s="69"/>
      <c r="X356" s="69"/>
      <c r="Y356" s="69"/>
      <c r="Z356" s="17">
        <f t="shared" si="33"/>
        <v>30</v>
      </c>
      <c r="AA356" s="65">
        <v>560501.53</v>
      </c>
      <c r="AB356" s="18">
        <f t="shared" si="34"/>
        <v>16815045.899999999</v>
      </c>
      <c r="AC356" s="19">
        <f t="shared" si="28"/>
        <v>4.2037614750000004E-4</v>
      </c>
      <c r="AD356" s="20"/>
      <c r="AE356" s="76"/>
      <c r="AF356" s="294"/>
    </row>
    <row r="357" spans="2:32" x14ac:dyDescent="0.3">
      <c r="B357" s="49" t="s">
        <v>687</v>
      </c>
      <c r="C357" s="74" t="s">
        <v>688</v>
      </c>
      <c r="D357" s="51" t="s">
        <v>7</v>
      </c>
      <c r="E357" s="16"/>
      <c r="F357" s="77">
        <v>5</v>
      </c>
      <c r="G357" s="69"/>
      <c r="H357" s="69"/>
      <c r="I357" s="69"/>
      <c r="J357" s="69"/>
      <c r="K357" s="69"/>
      <c r="L357" s="69"/>
      <c r="M357" s="69"/>
      <c r="N357" s="69"/>
      <c r="O357" s="69">
        <v>8</v>
      </c>
      <c r="P357" s="69"/>
      <c r="Q357" s="69">
        <v>17</v>
      </c>
      <c r="R357" s="69"/>
      <c r="S357" s="69"/>
      <c r="T357" s="69"/>
      <c r="U357" s="69"/>
      <c r="V357" s="69"/>
      <c r="W357" s="69"/>
      <c r="X357" s="69"/>
      <c r="Y357" s="69"/>
      <c r="Z357" s="17">
        <f t="shared" si="33"/>
        <v>30</v>
      </c>
      <c r="AA357" s="65">
        <v>701056.53</v>
      </c>
      <c r="AB357" s="18">
        <f t="shared" si="34"/>
        <v>21031695.899999999</v>
      </c>
      <c r="AC357" s="19">
        <f t="shared" si="28"/>
        <v>5.2579239750000012E-4</v>
      </c>
      <c r="AD357" s="20"/>
      <c r="AE357" s="76"/>
      <c r="AF357" s="294"/>
    </row>
    <row r="358" spans="2:32" x14ac:dyDescent="0.3">
      <c r="B358" s="49" t="s">
        <v>689</v>
      </c>
      <c r="C358" s="74" t="s">
        <v>690</v>
      </c>
      <c r="D358" s="51" t="s">
        <v>7</v>
      </c>
      <c r="E358" s="16"/>
      <c r="F358" s="77">
        <v>1</v>
      </c>
      <c r="G358" s="69"/>
      <c r="H358" s="69"/>
      <c r="I358" s="69"/>
      <c r="J358" s="69"/>
      <c r="K358" s="69"/>
      <c r="L358" s="69"/>
      <c r="M358" s="69"/>
      <c r="N358" s="69"/>
      <c r="O358" s="69">
        <v>1</v>
      </c>
      <c r="P358" s="69"/>
      <c r="Q358" s="69">
        <v>1</v>
      </c>
      <c r="R358" s="69"/>
      <c r="S358" s="69"/>
      <c r="T358" s="69"/>
      <c r="U358" s="69"/>
      <c r="V358" s="69"/>
      <c r="W358" s="69"/>
      <c r="X358" s="69"/>
      <c r="Y358" s="69"/>
      <c r="Z358" s="17">
        <f t="shared" si="33"/>
        <v>3</v>
      </c>
      <c r="AA358" s="65">
        <v>5474823.5300000003</v>
      </c>
      <c r="AB358" s="18">
        <f t="shared" si="34"/>
        <v>16424470.59</v>
      </c>
      <c r="AC358" s="19">
        <f t="shared" si="28"/>
        <v>4.1061176475000005E-4</v>
      </c>
      <c r="AD358" s="20"/>
      <c r="AE358" s="76"/>
      <c r="AF358" s="294"/>
    </row>
    <row r="359" spans="2:32" x14ac:dyDescent="0.3">
      <c r="B359" s="49" t="s">
        <v>691</v>
      </c>
      <c r="C359" s="74" t="s">
        <v>692</v>
      </c>
      <c r="D359" s="51" t="s">
        <v>7</v>
      </c>
      <c r="E359" s="16"/>
      <c r="F359" s="77">
        <v>41</v>
      </c>
      <c r="G359" s="69"/>
      <c r="H359" s="69"/>
      <c r="I359" s="69"/>
      <c r="J359" s="69"/>
      <c r="K359" s="69"/>
      <c r="L359" s="69"/>
      <c r="M359" s="69"/>
      <c r="N359" s="69"/>
      <c r="O359" s="69">
        <v>15</v>
      </c>
      <c r="P359" s="69"/>
      <c r="Q359" s="69">
        <v>17</v>
      </c>
      <c r="R359" s="69"/>
      <c r="S359" s="69"/>
      <c r="T359" s="69"/>
      <c r="U359" s="69"/>
      <c r="V359" s="69"/>
      <c r="W359" s="69"/>
      <c r="X359" s="69"/>
      <c r="Y359" s="69"/>
      <c r="Z359" s="17">
        <f t="shared" si="33"/>
        <v>73</v>
      </c>
      <c r="AA359" s="65">
        <v>167976.63</v>
      </c>
      <c r="AB359" s="18">
        <f t="shared" si="34"/>
        <v>12262293.99</v>
      </c>
      <c r="AC359" s="19">
        <f t="shared" si="28"/>
        <v>3.0655734975000007E-4</v>
      </c>
      <c r="AD359" s="20"/>
      <c r="AE359" s="79"/>
      <c r="AF359" s="294"/>
    </row>
    <row r="360" spans="2:32" x14ac:dyDescent="0.3">
      <c r="B360" s="49" t="s">
        <v>693</v>
      </c>
      <c r="C360" s="74" t="s">
        <v>694</v>
      </c>
      <c r="D360" s="51" t="s">
        <v>7</v>
      </c>
      <c r="E360" s="16"/>
      <c r="F360" s="77">
        <v>4</v>
      </c>
      <c r="G360" s="69"/>
      <c r="H360" s="69"/>
      <c r="I360" s="69"/>
      <c r="J360" s="69"/>
      <c r="K360" s="69"/>
      <c r="L360" s="69"/>
      <c r="M360" s="69"/>
      <c r="N360" s="69"/>
      <c r="O360" s="69">
        <v>8</v>
      </c>
      <c r="P360" s="69"/>
      <c r="Q360" s="69">
        <v>17</v>
      </c>
      <c r="R360" s="69"/>
      <c r="S360" s="69"/>
      <c r="T360" s="69"/>
      <c r="U360" s="69"/>
      <c r="V360" s="69"/>
      <c r="W360" s="69"/>
      <c r="X360" s="69"/>
      <c r="Y360" s="69"/>
      <c r="Z360" s="17">
        <f t="shared" si="33"/>
        <v>29</v>
      </c>
      <c r="AA360" s="65">
        <v>416381.3</v>
      </c>
      <c r="AB360" s="18">
        <f t="shared" si="34"/>
        <v>12075057.699999999</v>
      </c>
      <c r="AC360" s="19">
        <f t="shared" si="28"/>
        <v>3.0187644250000004E-4</v>
      </c>
      <c r="AD360" s="20"/>
      <c r="AE360" s="79"/>
      <c r="AF360" s="294"/>
    </row>
    <row r="361" spans="2:32" x14ac:dyDescent="0.3">
      <c r="B361" s="49" t="s">
        <v>695</v>
      </c>
      <c r="C361" s="74" t="s">
        <v>696</v>
      </c>
      <c r="D361" s="51" t="s">
        <v>7</v>
      </c>
      <c r="E361" s="16"/>
      <c r="F361" s="77">
        <v>2</v>
      </c>
      <c r="G361" s="69"/>
      <c r="H361" s="69"/>
      <c r="I361" s="69"/>
      <c r="J361" s="69"/>
      <c r="K361" s="69"/>
      <c r="L361" s="69"/>
      <c r="M361" s="69"/>
      <c r="N361" s="69"/>
      <c r="O361" s="69">
        <v>2</v>
      </c>
      <c r="P361" s="69"/>
      <c r="Q361" s="69">
        <v>8</v>
      </c>
      <c r="R361" s="69"/>
      <c r="S361" s="69"/>
      <c r="T361" s="69"/>
      <c r="U361" s="69"/>
      <c r="V361" s="69"/>
      <c r="W361" s="69"/>
      <c r="X361" s="69"/>
      <c r="Y361" s="69"/>
      <c r="Z361" s="17">
        <f t="shared" si="33"/>
        <v>12</v>
      </c>
      <c r="AA361" s="65">
        <v>298976.63</v>
      </c>
      <c r="AB361" s="18">
        <f t="shared" si="34"/>
        <v>3587719.56</v>
      </c>
      <c r="AC361" s="19">
        <f t="shared" si="28"/>
        <v>8.9692989000000013E-5</v>
      </c>
      <c r="AD361" s="20"/>
      <c r="AE361" s="79"/>
      <c r="AF361" s="294"/>
    </row>
    <row r="362" spans="2:32" x14ac:dyDescent="0.3">
      <c r="B362" s="49" t="s">
        <v>697</v>
      </c>
      <c r="C362" s="74" t="s">
        <v>698</v>
      </c>
      <c r="D362" s="51" t="s">
        <v>7</v>
      </c>
      <c r="E362" s="16"/>
      <c r="F362" s="77">
        <v>2</v>
      </c>
      <c r="G362" s="69"/>
      <c r="H362" s="69"/>
      <c r="I362" s="69"/>
      <c r="J362" s="69"/>
      <c r="K362" s="69"/>
      <c r="L362" s="69"/>
      <c r="M362" s="69"/>
      <c r="N362" s="69"/>
      <c r="O362" s="69">
        <v>2</v>
      </c>
      <c r="P362" s="69"/>
      <c r="Q362" s="69">
        <v>8</v>
      </c>
      <c r="R362" s="69"/>
      <c r="S362" s="69"/>
      <c r="T362" s="69"/>
      <c r="U362" s="69"/>
      <c r="V362" s="69"/>
      <c r="W362" s="69"/>
      <c r="X362" s="69"/>
      <c r="Y362" s="69"/>
      <c r="Z362" s="17">
        <f t="shared" si="33"/>
        <v>12</v>
      </c>
      <c r="AA362" s="65">
        <v>621671.63</v>
      </c>
      <c r="AB362" s="18">
        <f t="shared" si="34"/>
        <v>7460059.5599999996</v>
      </c>
      <c r="AC362" s="19">
        <f t="shared" si="28"/>
        <v>1.8650148900000002E-4</v>
      </c>
      <c r="AD362" s="20"/>
      <c r="AE362" s="79"/>
      <c r="AF362" s="294"/>
    </row>
    <row r="363" spans="2:32" x14ac:dyDescent="0.3">
      <c r="B363" s="49" t="s">
        <v>699</v>
      </c>
      <c r="C363" s="74" t="s">
        <v>700</v>
      </c>
      <c r="D363" s="51" t="s">
        <v>7</v>
      </c>
      <c r="E363" s="16"/>
      <c r="F363" s="77">
        <v>1</v>
      </c>
      <c r="G363" s="69"/>
      <c r="H363" s="69"/>
      <c r="I363" s="69"/>
      <c r="J363" s="69"/>
      <c r="K363" s="69"/>
      <c r="L363" s="69"/>
      <c r="M363" s="69"/>
      <c r="N363" s="69"/>
      <c r="O363" s="69">
        <v>1</v>
      </c>
      <c r="P363" s="69"/>
      <c r="Q363" s="69">
        <v>1</v>
      </c>
      <c r="R363" s="69"/>
      <c r="S363" s="69"/>
      <c r="T363" s="69"/>
      <c r="U363" s="69"/>
      <c r="V363" s="69"/>
      <c r="W363" s="69"/>
      <c r="X363" s="69"/>
      <c r="Y363" s="69"/>
      <c r="Z363" s="17">
        <f t="shared" si="33"/>
        <v>3</v>
      </c>
      <c r="AA363" s="65">
        <v>2140842.63</v>
      </c>
      <c r="AB363" s="18">
        <f t="shared" si="34"/>
        <v>6422527.8899999997</v>
      </c>
      <c r="AC363" s="19">
        <f t="shared" si="28"/>
        <v>1.6056319725000001E-4</v>
      </c>
      <c r="AD363" s="20"/>
      <c r="AE363" s="79"/>
      <c r="AF363" s="294"/>
    </row>
    <row r="364" spans="2:32" x14ac:dyDescent="0.3">
      <c r="B364" s="49" t="s">
        <v>701</v>
      </c>
      <c r="C364" s="74" t="s">
        <v>702</v>
      </c>
      <c r="D364" s="51" t="s">
        <v>7</v>
      </c>
      <c r="E364" s="16"/>
      <c r="F364" s="77">
        <v>2</v>
      </c>
      <c r="G364" s="69"/>
      <c r="H364" s="69"/>
      <c r="I364" s="69"/>
      <c r="J364" s="69"/>
      <c r="K364" s="69"/>
      <c r="L364" s="69"/>
      <c r="M364" s="69"/>
      <c r="N364" s="69"/>
      <c r="O364" s="69">
        <v>2</v>
      </c>
      <c r="P364" s="69"/>
      <c r="Q364" s="69">
        <v>5</v>
      </c>
      <c r="R364" s="69"/>
      <c r="S364" s="69"/>
      <c r="T364" s="69"/>
      <c r="U364" s="69"/>
      <c r="V364" s="69"/>
      <c r="W364" s="69"/>
      <c r="X364" s="69"/>
      <c r="Y364" s="69"/>
      <c r="Z364" s="17">
        <f t="shared" si="33"/>
        <v>9</v>
      </c>
      <c r="AA364" s="65">
        <v>659785.98</v>
      </c>
      <c r="AB364" s="18">
        <f t="shared" si="34"/>
        <v>5938073.8200000003</v>
      </c>
      <c r="AC364" s="19">
        <f t="shared" si="28"/>
        <v>1.4845184550000003E-4</v>
      </c>
      <c r="AD364" s="20"/>
      <c r="AE364" s="79"/>
      <c r="AF364" s="294"/>
    </row>
    <row r="365" spans="2:32" x14ac:dyDescent="0.3">
      <c r="B365" s="49" t="s">
        <v>703</v>
      </c>
      <c r="C365" s="74" t="s">
        <v>704</v>
      </c>
      <c r="D365" s="51" t="s">
        <v>7</v>
      </c>
      <c r="E365" s="16"/>
      <c r="F365" s="77">
        <v>1</v>
      </c>
      <c r="G365" s="69"/>
      <c r="H365" s="69"/>
      <c r="I365" s="69"/>
      <c r="J365" s="69"/>
      <c r="K365" s="69"/>
      <c r="L365" s="69"/>
      <c r="M365" s="69"/>
      <c r="N365" s="69"/>
      <c r="O365" s="69">
        <v>1</v>
      </c>
      <c r="P365" s="69"/>
      <c r="Q365" s="69">
        <v>1</v>
      </c>
      <c r="R365" s="69"/>
      <c r="S365" s="69"/>
      <c r="T365" s="69"/>
      <c r="U365" s="69"/>
      <c r="V365" s="69"/>
      <c r="W365" s="69"/>
      <c r="X365" s="69"/>
      <c r="Y365" s="69"/>
      <c r="Z365" s="17">
        <f t="shared" si="33"/>
        <v>3</v>
      </c>
      <c r="AA365" s="65">
        <v>975569.66</v>
      </c>
      <c r="AB365" s="18">
        <f t="shared" si="34"/>
        <v>2926708.98</v>
      </c>
      <c r="AC365" s="19">
        <f t="shared" si="28"/>
        <v>7.3167724500000018E-5</v>
      </c>
      <c r="AD365" s="20"/>
      <c r="AE365" s="79"/>
      <c r="AF365" s="294"/>
    </row>
    <row r="366" spans="2:32" x14ac:dyDescent="0.3">
      <c r="B366" s="49" t="s">
        <v>705</v>
      </c>
      <c r="C366" s="74" t="s">
        <v>706</v>
      </c>
      <c r="D366" s="51" t="s">
        <v>7</v>
      </c>
      <c r="E366" s="16"/>
      <c r="F366" s="77">
        <v>1</v>
      </c>
      <c r="G366" s="69"/>
      <c r="H366" s="69"/>
      <c r="I366" s="69"/>
      <c r="J366" s="69"/>
      <c r="K366" s="69"/>
      <c r="L366" s="69"/>
      <c r="M366" s="69"/>
      <c r="N366" s="69"/>
      <c r="O366" s="69">
        <v>1</v>
      </c>
      <c r="P366" s="69"/>
      <c r="Q366" s="69">
        <v>1</v>
      </c>
      <c r="R366" s="69"/>
      <c r="S366" s="69"/>
      <c r="T366" s="69"/>
      <c r="U366" s="69"/>
      <c r="V366" s="69"/>
      <c r="W366" s="69"/>
      <c r="X366" s="69"/>
      <c r="Y366" s="69"/>
      <c r="Z366" s="17">
        <f t="shared" si="33"/>
        <v>3</v>
      </c>
      <c r="AA366" s="65">
        <v>526488.31000000006</v>
      </c>
      <c r="AB366" s="18">
        <f t="shared" si="34"/>
        <v>1579464.93</v>
      </c>
      <c r="AC366" s="19">
        <f t="shared" si="28"/>
        <v>3.9486623250000004E-5</v>
      </c>
      <c r="AD366" s="20"/>
      <c r="AE366" s="79"/>
      <c r="AF366" s="294"/>
    </row>
    <row r="367" spans="2:32" x14ac:dyDescent="0.3">
      <c r="B367" s="58" t="s">
        <v>707</v>
      </c>
      <c r="C367" s="59" t="s">
        <v>708</v>
      </c>
      <c r="D367" s="60"/>
      <c r="E367" s="16"/>
      <c r="F367" s="69"/>
      <c r="G367" s="69"/>
      <c r="H367" s="69"/>
      <c r="I367" s="69"/>
      <c r="J367" s="69"/>
      <c r="K367" s="69"/>
      <c r="L367" s="69"/>
      <c r="M367" s="69"/>
      <c r="N367" s="69"/>
      <c r="O367" s="69"/>
      <c r="P367" s="69"/>
      <c r="Q367" s="69"/>
      <c r="R367" s="69"/>
      <c r="S367" s="69"/>
      <c r="T367" s="69"/>
      <c r="U367" s="69"/>
      <c r="V367" s="69"/>
      <c r="W367" s="69"/>
      <c r="X367" s="69"/>
      <c r="Y367" s="69"/>
      <c r="Z367" s="70"/>
      <c r="AA367" s="71"/>
      <c r="AB367" s="72"/>
      <c r="AC367" s="19">
        <f t="shared" si="28"/>
        <v>0</v>
      </c>
      <c r="AD367" s="20"/>
      <c r="AE367" s="73"/>
      <c r="AF367" s="294"/>
    </row>
    <row r="368" spans="2:32" ht="24" x14ac:dyDescent="0.3">
      <c r="B368" s="49" t="s">
        <v>709</v>
      </c>
      <c r="C368" s="74" t="s">
        <v>710</v>
      </c>
      <c r="D368" s="51" t="s">
        <v>7</v>
      </c>
      <c r="E368" s="16"/>
      <c r="F368" s="69"/>
      <c r="G368" s="78"/>
      <c r="H368" s="69"/>
      <c r="I368" s="69"/>
      <c r="J368" s="78">
        <v>21</v>
      </c>
      <c r="K368" s="69"/>
      <c r="L368" s="69"/>
      <c r="M368" s="69"/>
      <c r="N368" s="69"/>
      <c r="O368" s="69"/>
      <c r="P368" s="69"/>
      <c r="Q368" s="69"/>
      <c r="R368" s="69">
        <v>25</v>
      </c>
      <c r="S368" s="69"/>
      <c r="T368" s="69"/>
      <c r="U368" s="69"/>
      <c r="V368" s="69"/>
      <c r="W368" s="69"/>
      <c r="X368" s="69"/>
      <c r="Y368" s="69"/>
      <c r="Z368" s="17">
        <f t="shared" ref="Z368:Z381" si="35">ROUND(SUM(E368:X368),2)</f>
        <v>46</v>
      </c>
      <c r="AA368" s="65">
        <v>1144290.82</v>
      </c>
      <c r="AB368" s="18">
        <f t="shared" ref="AB368:AB381" si="36">ROUND(AA368*Z368,2)</f>
        <v>52637377.719999999</v>
      </c>
      <c r="AC368" s="19">
        <f t="shared" si="28"/>
        <v>1.3159344430000001E-3</v>
      </c>
      <c r="AD368" s="20"/>
      <c r="AE368" s="76"/>
      <c r="AF368" s="294"/>
    </row>
    <row r="369" spans="2:32" ht="48" x14ac:dyDescent="0.3">
      <c r="B369" s="49" t="s">
        <v>711</v>
      </c>
      <c r="C369" s="74" t="s">
        <v>712</v>
      </c>
      <c r="D369" s="51" t="s">
        <v>7</v>
      </c>
      <c r="E369" s="16"/>
      <c r="F369" s="69"/>
      <c r="G369" s="69"/>
      <c r="H369" s="69"/>
      <c r="I369" s="69"/>
      <c r="J369" s="78">
        <v>25</v>
      </c>
      <c r="K369" s="69"/>
      <c r="L369" s="69"/>
      <c r="M369" s="69"/>
      <c r="N369" s="69"/>
      <c r="O369" s="69"/>
      <c r="P369" s="69"/>
      <c r="Q369" s="69"/>
      <c r="R369" s="69">
        <v>15</v>
      </c>
      <c r="S369" s="69"/>
      <c r="T369" s="69"/>
      <c r="U369" s="69"/>
      <c r="V369" s="69"/>
      <c r="W369" s="69"/>
      <c r="X369" s="69"/>
      <c r="Y369" s="69"/>
      <c r="Z369" s="17">
        <f t="shared" si="35"/>
        <v>40</v>
      </c>
      <c r="AA369" s="65">
        <v>1107610.45</v>
      </c>
      <c r="AB369" s="18">
        <f t="shared" si="36"/>
        <v>44304418</v>
      </c>
      <c r="AC369" s="19">
        <f t="shared" si="28"/>
        <v>1.1076104500000001E-3</v>
      </c>
      <c r="AD369" s="20"/>
      <c r="AE369" s="76"/>
      <c r="AF369" s="294"/>
    </row>
    <row r="370" spans="2:32" ht="48" x14ac:dyDescent="0.3">
      <c r="B370" s="49" t="s">
        <v>713</v>
      </c>
      <c r="C370" s="74" t="s">
        <v>714</v>
      </c>
      <c r="D370" s="51" t="s">
        <v>7</v>
      </c>
      <c r="E370" s="16"/>
      <c r="F370" s="69"/>
      <c r="G370" s="69"/>
      <c r="H370" s="69"/>
      <c r="I370" s="69"/>
      <c r="J370" s="78">
        <v>2</v>
      </c>
      <c r="K370" s="69"/>
      <c r="L370" s="69"/>
      <c r="M370" s="69"/>
      <c r="N370" s="69"/>
      <c r="O370" s="69"/>
      <c r="P370" s="69"/>
      <c r="Q370" s="69"/>
      <c r="R370" s="69">
        <v>16</v>
      </c>
      <c r="S370" s="69"/>
      <c r="T370" s="69"/>
      <c r="U370" s="69"/>
      <c r="V370" s="69"/>
      <c r="W370" s="69"/>
      <c r="X370" s="69"/>
      <c r="Y370" s="69"/>
      <c r="Z370" s="17">
        <f t="shared" si="35"/>
        <v>18</v>
      </c>
      <c r="AA370" s="65">
        <v>893997.01</v>
      </c>
      <c r="AB370" s="18">
        <f t="shared" si="36"/>
        <v>16091946.18</v>
      </c>
      <c r="AC370" s="19">
        <f t="shared" si="28"/>
        <v>4.0229865450000008E-4</v>
      </c>
      <c r="AD370" s="20"/>
      <c r="AE370" s="76"/>
      <c r="AF370" s="294"/>
    </row>
    <row r="371" spans="2:32" ht="24" x14ac:dyDescent="0.3">
      <c r="B371" s="49" t="s">
        <v>715</v>
      </c>
      <c r="C371" s="74" t="s">
        <v>716</v>
      </c>
      <c r="D371" s="51" t="s">
        <v>72</v>
      </c>
      <c r="E371" s="16"/>
      <c r="F371" s="69"/>
      <c r="G371" s="69"/>
      <c r="H371" s="69"/>
      <c r="I371" s="69"/>
      <c r="J371" s="78">
        <v>210</v>
      </c>
      <c r="K371" s="69"/>
      <c r="L371" s="69"/>
      <c r="M371" s="69"/>
      <c r="N371" s="69"/>
      <c r="O371" s="69"/>
      <c r="P371" s="69"/>
      <c r="Q371" s="69"/>
      <c r="R371" s="69">
        <v>250</v>
      </c>
      <c r="S371" s="69"/>
      <c r="T371" s="69"/>
      <c r="U371" s="69"/>
      <c r="V371" s="69"/>
      <c r="W371" s="69"/>
      <c r="X371" s="69"/>
      <c r="Y371" s="69"/>
      <c r="Z371" s="17">
        <f t="shared" si="35"/>
        <v>460</v>
      </c>
      <c r="AA371" s="65">
        <v>149538.95000000001</v>
      </c>
      <c r="AB371" s="18">
        <f t="shared" si="36"/>
        <v>68787917</v>
      </c>
      <c r="AC371" s="19">
        <f t="shared" si="28"/>
        <v>1.7196979250000003E-3</v>
      </c>
      <c r="AD371" s="20"/>
      <c r="AE371" s="76"/>
      <c r="AF371" s="294"/>
    </row>
    <row r="372" spans="2:32" ht="24" x14ac:dyDescent="0.3">
      <c r="B372" s="49" t="s">
        <v>717</v>
      </c>
      <c r="C372" s="74" t="s">
        <v>718</v>
      </c>
      <c r="D372" s="51" t="s">
        <v>7</v>
      </c>
      <c r="E372" s="16"/>
      <c r="F372" s="69"/>
      <c r="G372" s="69"/>
      <c r="H372" s="69"/>
      <c r="I372" s="69"/>
      <c r="J372" s="78">
        <v>25</v>
      </c>
      <c r="K372" s="69"/>
      <c r="L372" s="69"/>
      <c r="M372" s="69"/>
      <c r="N372" s="69"/>
      <c r="O372" s="69"/>
      <c r="P372" s="69"/>
      <c r="Q372" s="69"/>
      <c r="R372" s="69">
        <v>15</v>
      </c>
      <c r="S372" s="69"/>
      <c r="T372" s="69"/>
      <c r="U372" s="69"/>
      <c r="V372" s="69"/>
      <c r="W372" s="69"/>
      <c r="X372" s="69"/>
      <c r="Y372" s="69"/>
      <c r="Z372" s="17">
        <f t="shared" si="35"/>
        <v>40</v>
      </c>
      <c r="AA372" s="65">
        <v>2230881.34</v>
      </c>
      <c r="AB372" s="18">
        <f t="shared" si="36"/>
        <v>89235253.599999994</v>
      </c>
      <c r="AC372" s="19">
        <f t="shared" si="28"/>
        <v>2.2308813400000005E-3</v>
      </c>
      <c r="AD372" s="20"/>
      <c r="AE372" s="76"/>
      <c r="AF372" s="294"/>
    </row>
    <row r="373" spans="2:32" ht="24" x14ac:dyDescent="0.3">
      <c r="B373" s="49" t="s">
        <v>719</v>
      </c>
      <c r="C373" s="74" t="s">
        <v>720</v>
      </c>
      <c r="D373" s="51" t="s">
        <v>7</v>
      </c>
      <c r="E373" s="16"/>
      <c r="F373" s="69"/>
      <c r="G373" s="69"/>
      <c r="H373" s="69"/>
      <c r="I373" s="69"/>
      <c r="J373" s="78">
        <v>2</v>
      </c>
      <c r="K373" s="69"/>
      <c r="L373" s="69"/>
      <c r="M373" s="69"/>
      <c r="N373" s="69"/>
      <c r="O373" s="69"/>
      <c r="P373" s="69"/>
      <c r="Q373" s="69"/>
      <c r="R373" s="69">
        <v>16</v>
      </c>
      <c r="S373" s="69"/>
      <c r="T373" s="69"/>
      <c r="U373" s="69"/>
      <c r="V373" s="69"/>
      <c r="W373" s="69"/>
      <c r="X373" s="69"/>
      <c r="Y373" s="69"/>
      <c r="Z373" s="17">
        <f t="shared" si="35"/>
        <v>18</v>
      </c>
      <c r="AA373" s="65">
        <v>1412865.67</v>
      </c>
      <c r="AB373" s="18">
        <f t="shared" si="36"/>
        <v>25431582.059999999</v>
      </c>
      <c r="AC373" s="19">
        <f t="shared" si="28"/>
        <v>6.3578955150000007E-4</v>
      </c>
      <c r="AD373" s="20"/>
      <c r="AE373" s="76"/>
      <c r="AF373" s="294"/>
    </row>
    <row r="374" spans="2:32" ht="24" x14ac:dyDescent="0.3">
      <c r="B374" s="49" t="s">
        <v>721</v>
      </c>
      <c r="C374" s="74" t="s">
        <v>722</v>
      </c>
      <c r="D374" s="51" t="s">
        <v>72</v>
      </c>
      <c r="E374" s="16"/>
      <c r="F374" s="69"/>
      <c r="G374" s="69"/>
      <c r="H374" s="69"/>
      <c r="I374" s="69"/>
      <c r="J374" s="78">
        <v>110</v>
      </c>
      <c r="K374" s="69"/>
      <c r="L374" s="69"/>
      <c r="M374" s="69"/>
      <c r="N374" s="69"/>
      <c r="O374" s="69"/>
      <c r="P374" s="69"/>
      <c r="Q374" s="69"/>
      <c r="R374" s="69">
        <v>105</v>
      </c>
      <c r="S374" s="69"/>
      <c r="T374" s="69"/>
      <c r="U374" s="69"/>
      <c r="V374" s="69"/>
      <c r="W374" s="69"/>
      <c r="X374" s="69"/>
      <c r="Y374" s="69"/>
      <c r="Z374" s="17">
        <f t="shared" si="35"/>
        <v>215</v>
      </c>
      <c r="AA374" s="65">
        <v>57627.61</v>
      </c>
      <c r="AB374" s="18">
        <f t="shared" si="36"/>
        <v>12389936.15</v>
      </c>
      <c r="AC374" s="19">
        <f t="shared" si="28"/>
        <v>3.0974840375000006E-4</v>
      </c>
      <c r="AD374" s="20"/>
      <c r="AE374" s="76"/>
      <c r="AF374" s="294"/>
    </row>
    <row r="375" spans="2:32" ht="24" x14ac:dyDescent="0.3">
      <c r="B375" s="49" t="s">
        <v>723</v>
      </c>
      <c r="C375" s="74" t="s">
        <v>724</v>
      </c>
      <c r="D375" s="51" t="s">
        <v>72</v>
      </c>
      <c r="E375" s="16"/>
      <c r="F375" s="69"/>
      <c r="G375" s="69"/>
      <c r="H375" s="69"/>
      <c r="I375" s="69"/>
      <c r="J375" s="78">
        <v>230</v>
      </c>
      <c r="K375" s="69"/>
      <c r="L375" s="69"/>
      <c r="M375" s="69"/>
      <c r="N375" s="69"/>
      <c r="O375" s="69"/>
      <c r="P375" s="69"/>
      <c r="Q375" s="69"/>
      <c r="R375" s="69">
        <v>300</v>
      </c>
      <c r="S375" s="69"/>
      <c r="T375" s="69"/>
      <c r="U375" s="69"/>
      <c r="V375" s="69"/>
      <c r="W375" s="69"/>
      <c r="X375" s="69"/>
      <c r="Y375" s="69"/>
      <c r="Z375" s="17">
        <f t="shared" si="35"/>
        <v>530</v>
      </c>
      <c r="AA375" s="65">
        <v>38676.57</v>
      </c>
      <c r="AB375" s="18">
        <f t="shared" si="36"/>
        <v>20498582.100000001</v>
      </c>
      <c r="AC375" s="19">
        <f t="shared" si="28"/>
        <v>5.1246455250000009E-4</v>
      </c>
      <c r="AD375" s="20"/>
      <c r="AE375" s="76"/>
      <c r="AF375" s="294"/>
    </row>
    <row r="376" spans="2:32" ht="24" x14ac:dyDescent="0.3">
      <c r="B376" s="49" t="s">
        <v>725</v>
      </c>
      <c r="C376" s="74" t="s">
        <v>726</v>
      </c>
      <c r="D376" s="51" t="s">
        <v>72</v>
      </c>
      <c r="E376" s="16"/>
      <c r="F376" s="69"/>
      <c r="G376" s="69"/>
      <c r="H376" s="69"/>
      <c r="I376" s="69"/>
      <c r="J376" s="78">
        <v>110</v>
      </c>
      <c r="K376" s="69"/>
      <c r="L376" s="69"/>
      <c r="M376" s="69"/>
      <c r="N376" s="69"/>
      <c r="O376" s="69"/>
      <c r="P376" s="69"/>
      <c r="Q376" s="69"/>
      <c r="R376" s="69">
        <v>315</v>
      </c>
      <c r="S376" s="69"/>
      <c r="T376" s="69"/>
      <c r="U376" s="69"/>
      <c r="V376" s="69"/>
      <c r="W376" s="69"/>
      <c r="X376" s="69"/>
      <c r="Y376" s="69"/>
      <c r="Z376" s="17">
        <f t="shared" si="35"/>
        <v>425</v>
      </c>
      <c r="AA376" s="65">
        <v>80721.05</v>
      </c>
      <c r="AB376" s="18">
        <f t="shared" si="36"/>
        <v>34306446.25</v>
      </c>
      <c r="AC376" s="19">
        <f t="shared" si="28"/>
        <v>8.5766115625000015E-4</v>
      </c>
      <c r="AD376" s="20"/>
      <c r="AE376" s="76"/>
      <c r="AF376" s="294"/>
    </row>
    <row r="377" spans="2:32" ht="24" x14ac:dyDescent="0.3">
      <c r="B377" s="49" t="s">
        <v>727</v>
      </c>
      <c r="C377" s="74" t="s">
        <v>728</v>
      </c>
      <c r="D377" s="51" t="s">
        <v>7</v>
      </c>
      <c r="E377" s="16"/>
      <c r="F377" s="69"/>
      <c r="G377" s="69"/>
      <c r="H377" s="69"/>
      <c r="I377" s="69"/>
      <c r="J377" s="78">
        <v>1</v>
      </c>
      <c r="K377" s="69"/>
      <c r="L377" s="69"/>
      <c r="M377" s="69"/>
      <c r="N377" s="69"/>
      <c r="O377" s="69"/>
      <c r="P377" s="69"/>
      <c r="Q377" s="69"/>
      <c r="R377" s="69">
        <v>1</v>
      </c>
      <c r="S377" s="69"/>
      <c r="T377" s="69"/>
      <c r="U377" s="69"/>
      <c r="V377" s="69"/>
      <c r="W377" s="69"/>
      <c r="X377" s="69"/>
      <c r="Y377" s="69"/>
      <c r="Z377" s="17">
        <f t="shared" si="35"/>
        <v>2</v>
      </c>
      <c r="AA377" s="65">
        <v>2604955.23</v>
      </c>
      <c r="AB377" s="18">
        <f t="shared" si="36"/>
        <v>5209910.46</v>
      </c>
      <c r="AC377" s="19">
        <f t="shared" si="28"/>
        <v>1.3024776150000002E-4</v>
      </c>
      <c r="AD377" s="20"/>
      <c r="AE377" s="76"/>
      <c r="AF377" s="294"/>
    </row>
    <row r="378" spans="2:32" ht="24" x14ac:dyDescent="0.3">
      <c r="B378" s="49" t="s">
        <v>729</v>
      </c>
      <c r="C378" s="74" t="s">
        <v>730</v>
      </c>
      <c r="D378" s="51" t="s">
        <v>7</v>
      </c>
      <c r="E378" s="16"/>
      <c r="F378" s="69"/>
      <c r="G378" s="69"/>
      <c r="H378" s="69"/>
      <c r="I378" s="69"/>
      <c r="J378" s="78">
        <v>11</v>
      </c>
      <c r="K378" s="69"/>
      <c r="L378" s="69"/>
      <c r="M378" s="69"/>
      <c r="N378" s="69"/>
      <c r="O378" s="69"/>
      <c r="P378" s="69"/>
      <c r="Q378" s="69"/>
      <c r="R378" s="69">
        <v>13</v>
      </c>
      <c r="S378" s="69"/>
      <c r="T378" s="69"/>
      <c r="U378" s="69"/>
      <c r="V378" s="69"/>
      <c r="W378" s="69"/>
      <c r="X378" s="69"/>
      <c r="Y378" s="69"/>
      <c r="Z378" s="17">
        <f t="shared" si="35"/>
        <v>24</v>
      </c>
      <c r="AA378" s="65">
        <v>163227.60999999999</v>
      </c>
      <c r="AB378" s="18">
        <f t="shared" si="36"/>
        <v>3917462.64</v>
      </c>
      <c r="AC378" s="19">
        <f t="shared" ref="AC378:AC441" si="37">AB378/$AB$839</f>
        <v>9.7936566000000021E-5</v>
      </c>
      <c r="AD378" s="20"/>
      <c r="AE378" s="76"/>
      <c r="AF378" s="294"/>
    </row>
    <row r="379" spans="2:32" ht="24" x14ac:dyDescent="0.3">
      <c r="B379" s="49" t="s">
        <v>731</v>
      </c>
      <c r="C379" s="74" t="s">
        <v>732</v>
      </c>
      <c r="D379" s="51" t="s">
        <v>7</v>
      </c>
      <c r="E379" s="16"/>
      <c r="F379" s="69"/>
      <c r="G379" s="69"/>
      <c r="H379" s="69"/>
      <c r="I379" s="69"/>
      <c r="J379" s="78">
        <v>3</v>
      </c>
      <c r="K379" s="69"/>
      <c r="L379" s="69"/>
      <c r="M379" s="69"/>
      <c r="N379" s="69"/>
      <c r="O379" s="69"/>
      <c r="P379" s="69"/>
      <c r="Q379" s="69"/>
      <c r="R379" s="69">
        <v>3</v>
      </c>
      <c r="S379" s="69"/>
      <c r="T379" s="69"/>
      <c r="U379" s="69"/>
      <c r="V379" s="69"/>
      <c r="W379" s="69"/>
      <c r="X379" s="69"/>
      <c r="Y379" s="69"/>
      <c r="Z379" s="17">
        <f t="shared" si="35"/>
        <v>6</v>
      </c>
      <c r="AA379" s="65">
        <v>136441.04999999999</v>
      </c>
      <c r="AB379" s="18">
        <f t="shared" si="36"/>
        <v>818646.3</v>
      </c>
      <c r="AC379" s="19">
        <f t="shared" si="37"/>
        <v>2.0466157500000004E-5</v>
      </c>
      <c r="AD379" s="20"/>
      <c r="AE379" s="76"/>
      <c r="AF379" s="294"/>
    </row>
    <row r="380" spans="2:32" ht="24" x14ac:dyDescent="0.3">
      <c r="B380" s="49" t="s">
        <v>733</v>
      </c>
      <c r="C380" s="74" t="s">
        <v>734</v>
      </c>
      <c r="D380" s="51" t="s">
        <v>7</v>
      </c>
      <c r="E380" s="16"/>
      <c r="F380" s="69"/>
      <c r="G380" s="69"/>
      <c r="H380" s="69"/>
      <c r="I380" s="69"/>
      <c r="J380" s="78">
        <v>40</v>
      </c>
      <c r="K380" s="69"/>
      <c r="L380" s="69"/>
      <c r="M380" s="69"/>
      <c r="N380" s="69"/>
      <c r="O380" s="69"/>
      <c r="P380" s="69"/>
      <c r="Q380" s="69"/>
      <c r="R380" s="69">
        <v>45</v>
      </c>
      <c r="S380" s="69"/>
      <c r="T380" s="69"/>
      <c r="U380" s="69"/>
      <c r="V380" s="69"/>
      <c r="W380" s="69"/>
      <c r="X380" s="69"/>
      <c r="Y380" s="69"/>
      <c r="Z380" s="17">
        <f t="shared" si="35"/>
        <v>85</v>
      </c>
      <c r="AA380" s="65">
        <v>85236.57</v>
      </c>
      <c r="AB380" s="18">
        <f t="shared" si="36"/>
        <v>7245108.4500000002</v>
      </c>
      <c r="AC380" s="19">
        <f t="shared" si="37"/>
        <v>1.8112771125000003E-4</v>
      </c>
      <c r="AD380" s="20"/>
      <c r="AE380" s="76"/>
      <c r="AF380" s="294"/>
    </row>
    <row r="381" spans="2:32" x14ac:dyDescent="0.3">
      <c r="B381" s="49" t="s">
        <v>735</v>
      </c>
      <c r="C381" s="74" t="s">
        <v>736</v>
      </c>
      <c r="D381" s="51" t="s">
        <v>7</v>
      </c>
      <c r="E381" s="16"/>
      <c r="F381" s="69"/>
      <c r="G381" s="78"/>
      <c r="H381" s="69"/>
      <c r="I381" s="69"/>
      <c r="J381" s="78">
        <v>5</v>
      </c>
      <c r="K381" s="69"/>
      <c r="L381" s="69"/>
      <c r="M381" s="69"/>
      <c r="N381" s="69"/>
      <c r="O381" s="69"/>
      <c r="P381" s="69"/>
      <c r="Q381" s="69"/>
      <c r="R381" s="69">
        <v>6</v>
      </c>
      <c r="S381" s="69"/>
      <c r="T381" s="69"/>
      <c r="U381" s="69"/>
      <c r="V381" s="69"/>
      <c r="W381" s="69"/>
      <c r="X381" s="69"/>
      <c r="Y381" s="69"/>
      <c r="Z381" s="17">
        <f t="shared" si="35"/>
        <v>11</v>
      </c>
      <c r="AA381" s="65">
        <v>109286.57</v>
      </c>
      <c r="AB381" s="18">
        <f t="shared" si="36"/>
        <v>1202152.27</v>
      </c>
      <c r="AC381" s="19">
        <f t="shared" si="37"/>
        <v>3.0053806750000007E-5</v>
      </c>
      <c r="AD381" s="20"/>
      <c r="AE381" s="76"/>
      <c r="AF381" s="294"/>
    </row>
    <row r="382" spans="2:32" x14ac:dyDescent="0.3">
      <c r="B382" s="58" t="s">
        <v>737</v>
      </c>
      <c r="C382" s="59" t="s">
        <v>738</v>
      </c>
      <c r="D382" s="60"/>
      <c r="E382" s="16"/>
      <c r="F382" s="69"/>
      <c r="G382" s="69"/>
      <c r="H382" s="69"/>
      <c r="I382" s="69"/>
      <c r="J382" s="69"/>
      <c r="K382" s="69"/>
      <c r="L382" s="69"/>
      <c r="M382" s="69"/>
      <c r="N382" s="69"/>
      <c r="O382" s="69"/>
      <c r="P382" s="69"/>
      <c r="Q382" s="69"/>
      <c r="R382" s="69"/>
      <c r="S382" s="69"/>
      <c r="T382" s="69"/>
      <c r="U382" s="69"/>
      <c r="V382" s="69"/>
      <c r="W382" s="69"/>
      <c r="X382" s="69"/>
      <c r="Y382" s="69"/>
      <c r="Z382" s="70"/>
      <c r="AA382" s="71"/>
      <c r="AB382" s="72"/>
      <c r="AC382" s="19">
        <f t="shared" si="37"/>
        <v>0</v>
      </c>
      <c r="AD382" s="20"/>
      <c r="AE382" s="73"/>
      <c r="AF382" s="294"/>
    </row>
    <row r="383" spans="2:32" ht="24" x14ac:dyDescent="0.3">
      <c r="B383" s="49" t="s">
        <v>739</v>
      </c>
      <c r="C383" s="74" t="s">
        <v>740</v>
      </c>
      <c r="D383" s="51" t="s">
        <v>72</v>
      </c>
      <c r="E383" s="16"/>
      <c r="F383" s="78">
        <v>50</v>
      </c>
      <c r="G383" s="69"/>
      <c r="H383" s="78"/>
      <c r="I383" s="78">
        <v>50</v>
      </c>
      <c r="J383" s="69"/>
      <c r="K383" s="78">
        <v>349.96</v>
      </c>
      <c r="L383" s="69"/>
      <c r="M383" s="69"/>
      <c r="N383" s="69"/>
      <c r="O383" s="69">
        <v>50</v>
      </c>
      <c r="P383" s="69"/>
      <c r="Q383" s="69"/>
      <c r="R383" s="69"/>
      <c r="S383" s="69">
        <v>59.41</v>
      </c>
      <c r="T383" s="69"/>
      <c r="U383" s="69"/>
      <c r="V383" s="69"/>
      <c r="W383" s="69"/>
      <c r="X383" s="69"/>
      <c r="Y383" s="69"/>
      <c r="Z383" s="17">
        <f t="shared" ref="Z383:Z404" si="38">ROUND(SUM(E383:X383),2)</f>
        <v>559.37</v>
      </c>
      <c r="AA383" s="65">
        <v>248069.23</v>
      </c>
      <c r="AB383" s="18">
        <f t="shared" ref="AB383:AB404" si="39">ROUND(AA383*Z383,2)</f>
        <v>138762485.19</v>
      </c>
      <c r="AC383" s="19">
        <f t="shared" si="37"/>
        <v>3.4690621297500004E-3</v>
      </c>
      <c r="AD383" s="20"/>
      <c r="AE383" s="76"/>
      <c r="AF383" s="294"/>
    </row>
    <row r="384" spans="2:32" ht="24" x14ac:dyDescent="0.3">
      <c r="B384" s="49" t="s">
        <v>741</v>
      </c>
      <c r="C384" s="74" t="s">
        <v>742</v>
      </c>
      <c r="D384" s="51" t="s">
        <v>72</v>
      </c>
      <c r="E384" s="16"/>
      <c r="F384" s="78"/>
      <c r="G384" s="69"/>
      <c r="H384" s="78"/>
      <c r="I384" s="78">
        <v>200</v>
      </c>
      <c r="J384" s="69"/>
      <c r="K384" s="78"/>
      <c r="L384" s="69"/>
      <c r="M384" s="69"/>
      <c r="N384" s="69"/>
      <c r="O384" s="69"/>
      <c r="P384" s="69"/>
      <c r="Q384" s="69"/>
      <c r="R384" s="69"/>
      <c r="S384" s="69"/>
      <c r="T384" s="69"/>
      <c r="U384" s="69"/>
      <c r="V384" s="69"/>
      <c r="W384" s="69"/>
      <c r="X384" s="69"/>
      <c r="Y384" s="69"/>
      <c r="Z384" s="17">
        <f t="shared" si="38"/>
        <v>200</v>
      </c>
      <c r="AA384" s="65">
        <v>320248.09000000003</v>
      </c>
      <c r="AB384" s="18">
        <f t="shared" si="39"/>
        <v>64049618</v>
      </c>
      <c r="AC384" s="19">
        <f t="shared" si="37"/>
        <v>1.6012404500000002E-3</v>
      </c>
      <c r="AD384" s="20"/>
      <c r="AE384" s="76"/>
      <c r="AF384" s="294"/>
    </row>
    <row r="385" spans="2:32" ht="24" x14ac:dyDescent="0.3">
      <c r="B385" s="49" t="s">
        <v>743</v>
      </c>
      <c r="C385" s="74" t="s">
        <v>744</v>
      </c>
      <c r="D385" s="51" t="s">
        <v>72</v>
      </c>
      <c r="E385" s="16"/>
      <c r="F385" s="69"/>
      <c r="G385" s="69"/>
      <c r="H385" s="69"/>
      <c r="I385" s="69"/>
      <c r="J385" s="69"/>
      <c r="K385" s="78">
        <v>109.31</v>
      </c>
      <c r="L385" s="69"/>
      <c r="M385" s="69"/>
      <c r="N385" s="69"/>
      <c r="O385" s="69"/>
      <c r="P385" s="69"/>
      <c r="Q385" s="69"/>
      <c r="R385" s="69"/>
      <c r="S385" s="69"/>
      <c r="T385" s="69"/>
      <c r="U385" s="69"/>
      <c r="V385" s="69"/>
      <c r="W385" s="69"/>
      <c r="X385" s="69"/>
      <c r="Y385" s="69"/>
      <c r="Z385" s="17">
        <f t="shared" si="38"/>
        <v>109.31</v>
      </c>
      <c r="AA385" s="65">
        <v>325696.53999999998</v>
      </c>
      <c r="AB385" s="18">
        <f t="shared" si="39"/>
        <v>35601888.789999999</v>
      </c>
      <c r="AC385" s="19">
        <f t="shared" si="37"/>
        <v>8.9004721975000014E-4</v>
      </c>
      <c r="AD385" s="20"/>
      <c r="AE385" s="76"/>
      <c r="AF385" s="294"/>
    </row>
    <row r="386" spans="2:32" ht="24" x14ac:dyDescent="0.3">
      <c r="B386" s="49" t="s">
        <v>745</v>
      </c>
      <c r="C386" s="74" t="s">
        <v>746</v>
      </c>
      <c r="D386" s="51" t="s">
        <v>72</v>
      </c>
      <c r="E386" s="16"/>
      <c r="F386" s="69"/>
      <c r="G386" s="69"/>
      <c r="H386" s="69"/>
      <c r="I386" s="69"/>
      <c r="J386" s="69"/>
      <c r="K386" s="78">
        <v>11</v>
      </c>
      <c r="L386" s="69"/>
      <c r="M386" s="69"/>
      <c r="N386" s="69"/>
      <c r="O386" s="69"/>
      <c r="P386" s="69"/>
      <c r="Q386" s="69"/>
      <c r="R386" s="69"/>
      <c r="S386" s="69">
        <v>130.69999999999999</v>
      </c>
      <c r="T386" s="69"/>
      <c r="U386" s="69"/>
      <c r="V386" s="69"/>
      <c r="W386" s="69"/>
      <c r="X386" s="69"/>
      <c r="Y386" s="69"/>
      <c r="Z386" s="17">
        <f t="shared" si="38"/>
        <v>141.69999999999999</v>
      </c>
      <c r="AA386" s="65">
        <v>132746.66</v>
      </c>
      <c r="AB386" s="18">
        <f t="shared" si="39"/>
        <v>18810201.719999999</v>
      </c>
      <c r="AC386" s="19">
        <f t="shared" si="37"/>
        <v>4.7025504300000003E-4</v>
      </c>
      <c r="AD386" s="20"/>
      <c r="AE386" s="76"/>
      <c r="AF386" s="294"/>
    </row>
    <row r="387" spans="2:32" ht="24" x14ac:dyDescent="0.3">
      <c r="B387" s="49" t="s">
        <v>747</v>
      </c>
      <c r="C387" s="74" t="s">
        <v>748</v>
      </c>
      <c r="D387" s="51" t="s">
        <v>72</v>
      </c>
      <c r="E387" s="16"/>
      <c r="F387" s="78">
        <v>50</v>
      </c>
      <c r="G387" s="69"/>
      <c r="H387" s="69"/>
      <c r="I387" s="69"/>
      <c r="J387" s="69"/>
      <c r="K387" s="78">
        <v>150</v>
      </c>
      <c r="L387" s="69"/>
      <c r="M387" s="69"/>
      <c r="N387" s="69"/>
      <c r="O387" s="69">
        <v>50</v>
      </c>
      <c r="P387" s="69"/>
      <c r="Q387" s="69">
        <v>50</v>
      </c>
      <c r="R387" s="69"/>
      <c r="S387" s="69"/>
      <c r="T387" s="69"/>
      <c r="U387" s="69"/>
      <c r="V387" s="69"/>
      <c r="W387" s="69"/>
      <c r="X387" s="69"/>
      <c r="Y387" s="69"/>
      <c r="Z387" s="17">
        <f t="shared" si="38"/>
        <v>300</v>
      </c>
      <c r="AA387" s="65">
        <v>96533.43</v>
      </c>
      <c r="AB387" s="18">
        <f t="shared" si="39"/>
        <v>28960029</v>
      </c>
      <c r="AC387" s="19">
        <f t="shared" si="37"/>
        <v>7.2400072500000017E-4</v>
      </c>
      <c r="AD387" s="20"/>
      <c r="AE387" s="76"/>
      <c r="AF387" s="294"/>
    </row>
    <row r="388" spans="2:32" x14ac:dyDescent="0.3">
      <c r="B388" s="49" t="s">
        <v>749</v>
      </c>
      <c r="C388" s="74" t="s">
        <v>750</v>
      </c>
      <c r="D388" s="51" t="s">
        <v>72</v>
      </c>
      <c r="E388" s="16"/>
      <c r="F388" s="78">
        <v>35</v>
      </c>
      <c r="G388" s="78"/>
      <c r="H388" s="78"/>
      <c r="I388" s="78">
        <v>250</v>
      </c>
      <c r="J388" s="69"/>
      <c r="K388" s="78">
        <v>517.29700000000003</v>
      </c>
      <c r="L388" s="69"/>
      <c r="M388" s="69"/>
      <c r="N388" s="69"/>
      <c r="O388" s="69">
        <v>100</v>
      </c>
      <c r="P388" s="69"/>
      <c r="Q388" s="69">
        <v>100</v>
      </c>
      <c r="R388" s="69"/>
      <c r="S388" s="69">
        <v>190.10999999999999</v>
      </c>
      <c r="T388" s="69"/>
      <c r="U388" s="69"/>
      <c r="V388" s="69"/>
      <c r="W388" s="69"/>
      <c r="X388" s="69"/>
      <c r="Y388" s="69"/>
      <c r="Z388" s="17">
        <f t="shared" si="38"/>
        <v>1192.4100000000001</v>
      </c>
      <c r="AA388" s="65">
        <v>40271.050000000003</v>
      </c>
      <c r="AB388" s="18">
        <f t="shared" si="39"/>
        <v>48019602.729999997</v>
      </c>
      <c r="AC388" s="19">
        <f t="shared" si="37"/>
        <v>1.2004900682500001E-3</v>
      </c>
      <c r="AD388" s="20"/>
      <c r="AE388" s="76"/>
      <c r="AF388" s="294"/>
    </row>
    <row r="389" spans="2:32" ht="24" x14ac:dyDescent="0.3">
      <c r="B389" s="49" t="s">
        <v>751</v>
      </c>
      <c r="C389" s="74" t="s">
        <v>752</v>
      </c>
      <c r="D389" s="51" t="s">
        <v>7</v>
      </c>
      <c r="E389" s="16"/>
      <c r="F389" s="78">
        <v>1</v>
      </c>
      <c r="G389" s="69"/>
      <c r="H389" s="78"/>
      <c r="I389" s="78">
        <v>4</v>
      </c>
      <c r="J389" s="69"/>
      <c r="K389" s="78">
        <v>15</v>
      </c>
      <c r="L389" s="69"/>
      <c r="M389" s="69"/>
      <c r="N389" s="69"/>
      <c r="O389" s="69">
        <v>1</v>
      </c>
      <c r="P389" s="69"/>
      <c r="Q389" s="69">
        <v>1</v>
      </c>
      <c r="R389" s="69"/>
      <c r="S389" s="69">
        <v>12</v>
      </c>
      <c r="T389" s="69"/>
      <c r="U389" s="69"/>
      <c r="V389" s="69"/>
      <c r="W389" s="69"/>
      <c r="X389" s="69"/>
      <c r="Y389" s="69"/>
      <c r="Z389" s="17">
        <f t="shared" si="38"/>
        <v>34</v>
      </c>
      <c r="AA389" s="65">
        <v>1599347.28</v>
      </c>
      <c r="AB389" s="18">
        <f t="shared" si="39"/>
        <v>54377807.520000003</v>
      </c>
      <c r="AC389" s="19">
        <f t="shared" si="37"/>
        <v>1.3594451880000003E-3</v>
      </c>
      <c r="AD389" s="20"/>
      <c r="AE389" s="76"/>
      <c r="AF389" s="294"/>
    </row>
    <row r="390" spans="2:32" ht="24" x14ac:dyDescent="0.3">
      <c r="B390" s="49" t="s">
        <v>753</v>
      </c>
      <c r="C390" s="74" t="s">
        <v>754</v>
      </c>
      <c r="D390" s="51" t="s">
        <v>7</v>
      </c>
      <c r="E390" s="16"/>
      <c r="F390" s="69"/>
      <c r="G390" s="69"/>
      <c r="H390" s="78"/>
      <c r="I390" s="78">
        <v>3</v>
      </c>
      <c r="J390" s="69"/>
      <c r="K390" s="78">
        <v>10</v>
      </c>
      <c r="L390" s="69"/>
      <c r="M390" s="69"/>
      <c r="N390" s="69"/>
      <c r="O390" s="69"/>
      <c r="P390" s="69"/>
      <c r="Q390" s="69"/>
      <c r="R390" s="69"/>
      <c r="S390" s="69"/>
      <c r="T390" s="69"/>
      <c r="U390" s="69"/>
      <c r="V390" s="69"/>
      <c r="W390" s="69"/>
      <c r="X390" s="69"/>
      <c r="Y390" s="69"/>
      <c r="Z390" s="17">
        <f t="shared" si="38"/>
        <v>13</v>
      </c>
      <c r="AA390" s="65">
        <v>2931378.53</v>
      </c>
      <c r="AB390" s="18">
        <f t="shared" si="39"/>
        <v>38107920.890000001</v>
      </c>
      <c r="AC390" s="19">
        <f t="shared" si="37"/>
        <v>9.5269802225000021E-4</v>
      </c>
      <c r="AD390" s="20"/>
      <c r="AE390" s="76"/>
      <c r="AF390" s="294"/>
    </row>
    <row r="391" spans="2:32" ht="36" x14ac:dyDescent="0.3">
      <c r="B391" s="49" t="s">
        <v>755</v>
      </c>
      <c r="C391" s="74" t="s">
        <v>756</v>
      </c>
      <c r="D391" s="51" t="s">
        <v>72</v>
      </c>
      <c r="E391" s="16"/>
      <c r="F391" s="69"/>
      <c r="G391" s="69"/>
      <c r="H391" s="78"/>
      <c r="I391" s="78">
        <v>200</v>
      </c>
      <c r="J391" s="69"/>
      <c r="K391" s="78">
        <v>266.15600000000006</v>
      </c>
      <c r="L391" s="69"/>
      <c r="M391" s="69"/>
      <c r="N391" s="69"/>
      <c r="O391" s="69"/>
      <c r="P391" s="69"/>
      <c r="Q391" s="69"/>
      <c r="R391" s="69"/>
      <c r="S391" s="69"/>
      <c r="T391" s="69"/>
      <c r="U391" s="69"/>
      <c r="V391" s="69"/>
      <c r="W391" s="69"/>
      <c r="X391" s="69"/>
      <c r="Y391" s="69"/>
      <c r="Z391" s="17">
        <f t="shared" si="38"/>
        <v>466.16</v>
      </c>
      <c r="AA391" s="65">
        <v>271786.57</v>
      </c>
      <c r="AB391" s="18">
        <f t="shared" si="39"/>
        <v>126696027.47</v>
      </c>
      <c r="AC391" s="19">
        <f t="shared" si="37"/>
        <v>3.1674006867500005E-3</v>
      </c>
      <c r="AD391" s="20"/>
      <c r="AE391" s="76"/>
      <c r="AF391" s="294"/>
    </row>
    <row r="392" spans="2:32" ht="60" x14ac:dyDescent="0.3">
      <c r="B392" s="49" t="s">
        <v>757</v>
      </c>
      <c r="C392" s="74" t="s">
        <v>758</v>
      </c>
      <c r="D392" s="51" t="s">
        <v>72</v>
      </c>
      <c r="E392" s="16"/>
      <c r="F392" s="69"/>
      <c r="G392" s="69"/>
      <c r="H392" s="69"/>
      <c r="I392" s="69"/>
      <c r="J392" s="69"/>
      <c r="K392" s="69"/>
      <c r="L392" s="69"/>
      <c r="M392" s="69"/>
      <c r="N392" s="69"/>
      <c r="O392" s="69">
        <v>5</v>
      </c>
      <c r="P392" s="69"/>
      <c r="Q392" s="69">
        <v>5</v>
      </c>
      <c r="R392" s="69"/>
      <c r="S392" s="69"/>
      <c r="T392" s="69"/>
      <c r="U392" s="69"/>
      <c r="V392" s="69"/>
      <c r="W392" s="69"/>
      <c r="X392" s="69"/>
      <c r="Y392" s="69"/>
      <c r="Z392" s="17">
        <f t="shared" si="38"/>
        <v>10</v>
      </c>
      <c r="AA392" s="65">
        <v>310195.14</v>
      </c>
      <c r="AB392" s="18">
        <f t="shared" si="39"/>
        <v>3101951.4</v>
      </c>
      <c r="AC392" s="19">
        <f t="shared" si="37"/>
        <v>7.7548785000000018E-5</v>
      </c>
      <c r="AD392" s="20"/>
      <c r="AE392" s="76"/>
      <c r="AF392" s="294"/>
    </row>
    <row r="393" spans="2:32" ht="60" x14ac:dyDescent="0.3">
      <c r="B393" s="49" t="s">
        <v>759</v>
      </c>
      <c r="C393" s="74" t="s">
        <v>760</v>
      </c>
      <c r="D393" s="51" t="s">
        <v>72</v>
      </c>
      <c r="E393" s="16"/>
      <c r="F393" s="69"/>
      <c r="G393" s="69"/>
      <c r="H393" s="78"/>
      <c r="I393" s="78">
        <v>20</v>
      </c>
      <c r="J393" s="69"/>
      <c r="K393" s="69"/>
      <c r="L393" s="69"/>
      <c r="M393" s="69"/>
      <c r="N393" s="69"/>
      <c r="O393" s="69"/>
      <c r="P393" s="69"/>
      <c r="Q393" s="69"/>
      <c r="R393" s="69"/>
      <c r="S393" s="69"/>
      <c r="T393" s="69"/>
      <c r="U393" s="69"/>
      <c r="V393" s="69"/>
      <c r="W393" s="69"/>
      <c r="X393" s="69"/>
      <c r="Y393" s="69"/>
      <c r="Z393" s="17">
        <f t="shared" si="38"/>
        <v>20</v>
      </c>
      <c r="AA393" s="65">
        <v>300166.18</v>
      </c>
      <c r="AB393" s="18">
        <f t="shared" si="39"/>
        <v>6003323.5999999996</v>
      </c>
      <c r="AC393" s="19">
        <f t="shared" si="37"/>
        <v>1.5008309000000001E-4</v>
      </c>
      <c r="AD393" s="20"/>
      <c r="AE393" s="76"/>
      <c r="AF393" s="294"/>
    </row>
    <row r="394" spans="2:32" ht="72" x14ac:dyDescent="0.3">
      <c r="B394" s="49" t="s">
        <v>761</v>
      </c>
      <c r="C394" s="74" t="s">
        <v>762</v>
      </c>
      <c r="D394" s="51" t="s">
        <v>7</v>
      </c>
      <c r="E394" s="16"/>
      <c r="F394" s="69"/>
      <c r="G394" s="69"/>
      <c r="H394" s="78"/>
      <c r="I394" s="78">
        <v>1</v>
      </c>
      <c r="J394" s="69"/>
      <c r="K394" s="69"/>
      <c r="L394" s="69"/>
      <c r="M394" s="69"/>
      <c r="N394" s="69"/>
      <c r="O394" s="69"/>
      <c r="P394" s="69"/>
      <c r="Q394" s="69"/>
      <c r="R394" s="69"/>
      <c r="S394" s="69"/>
      <c r="T394" s="69"/>
      <c r="U394" s="69"/>
      <c r="V394" s="69"/>
      <c r="W394" s="69"/>
      <c r="X394" s="69"/>
      <c r="Y394" s="69"/>
      <c r="Z394" s="17">
        <f t="shared" si="38"/>
        <v>1</v>
      </c>
      <c r="AA394" s="65">
        <v>12612169.92</v>
      </c>
      <c r="AB394" s="18">
        <f t="shared" si="39"/>
        <v>12612169.92</v>
      </c>
      <c r="AC394" s="19">
        <f t="shared" si="37"/>
        <v>3.1530424800000007E-4</v>
      </c>
      <c r="AD394" s="20"/>
      <c r="AE394" s="76"/>
      <c r="AF394" s="294"/>
    </row>
    <row r="395" spans="2:32" ht="24" x14ac:dyDescent="0.3">
      <c r="B395" s="49" t="s">
        <v>763</v>
      </c>
      <c r="C395" s="74" t="s">
        <v>764</v>
      </c>
      <c r="D395" s="51" t="s">
        <v>7</v>
      </c>
      <c r="E395" s="16"/>
      <c r="F395" s="69"/>
      <c r="G395" s="69"/>
      <c r="H395" s="78"/>
      <c r="I395" s="78">
        <v>1</v>
      </c>
      <c r="J395" s="69"/>
      <c r="K395" s="69"/>
      <c r="L395" s="69"/>
      <c r="M395" s="69"/>
      <c r="N395" s="69"/>
      <c r="O395" s="69"/>
      <c r="P395" s="69"/>
      <c r="Q395" s="69"/>
      <c r="R395" s="69"/>
      <c r="S395" s="69"/>
      <c r="T395" s="69"/>
      <c r="U395" s="69"/>
      <c r="V395" s="69"/>
      <c r="W395" s="69"/>
      <c r="X395" s="69"/>
      <c r="Y395" s="69"/>
      <c r="Z395" s="17">
        <f t="shared" si="38"/>
        <v>1</v>
      </c>
      <c r="AA395" s="65">
        <v>44622847.609999999</v>
      </c>
      <c r="AB395" s="18">
        <f t="shared" si="39"/>
        <v>44622847.609999999</v>
      </c>
      <c r="AC395" s="19">
        <f t="shared" si="37"/>
        <v>1.1155711902500001E-3</v>
      </c>
      <c r="AD395" s="80"/>
      <c r="AE395" s="79"/>
      <c r="AF395" s="294"/>
    </row>
    <row r="396" spans="2:32" x14ac:dyDescent="0.3">
      <c r="B396" s="49" t="s">
        <v>765</v>
      </c>
      <c r="C396" s="74" t="s">
        <v>766</v>
      </c>
      <c r="D396" s="51" t="s">
        <v>7</v>
      </c>
      <c r="E396" s="16"/>
      <c r="F396" s="69"/>
      <c r="G396" s="69"/>
      <c r="H396" s="78"/>
      <c r="I396" s="78">
        <v>1</v>
      </c>
      <c r="J396" s="69"/>
      <c r="K396" s="69"/>
      <c r="L396" s="69"/>
      <c r="M396" s="69"/>
      <c r="N396" s="69"/>
      <c r="O396" s="69"/>
      <c r="P396" s="69"/>
      <c r="Q396" s="69"/>
      <c r="R396" s="69"/>
      <c r="S396" s="69"/>
      <c r="T396" s="69"/>
      <c r="U396" s="69"/>
      <c r="V396" s="69"/>
      <c r="W396" s="69"/>
      <c r="X396" s="69"/>
      <c r="Y396" s="69"/>
      <c r="Z396" s="17">
        <f t="shared" si="38"/>
        <v>1</v>
      </c>
      <c r="AA396" s="65">
        <v>42240000</v>
      </c>
      <c r="AB396" s="18">
        <f t="shared" si="39"/>
        <v>42240000</v>
      </c>
      <c r="AC396" s="19">
        <f t="shared" si="37"/>
        <v>1.0560000000000003E-3</v>
      </c>
      <c r="AD396" s="20"/>
      <c r="AE396" s="79"/>
      <c r="AF396" s="294"/>
    </row>
    <row r="397" spans="2:32" x14ac:dyDescent="0.3">
      <c r="B397" s="49" t="s">
        <v>767</v>
      </c>
      <c r="C397" s="74" t="s">
        <v>768</v>
      </c>
      <c r="D397" s="51" t="s">
        <v>7</v>
      </c>
      <c r="E397" s="16"/>
      <c r="F397" s="69"/>
      <c r="G397" s="69"/>
      <c r="H397" s="78"/>
      <c r="I397" s="78">
        <v>1</v>
      </c>
      <c r="J397" s="69"/>
      <c r="K397" s="69"/>
      <c r="L397" s="69"/>
      <c r="M397" s="69"/>
      <c r="N397" s="69"/>
      <c r="O397" s="69"/>
      <c r="P397" s="69"/>
      <c r="Q397" s="69"/>
      <c r="R397" s="69"/>
      <c r="S397" s="69"/>
      <c r="T397" s="69"/>
      <c r="U397" s="69"/>
      <c r="V397" s="69"/>
      <c r="W397" s="69"/>
      <c r="X397" s="69"/>
      <c r="Y397" s="69"/>
      <c r="Z397" s="17">
        <f t="shared" si="38"/>
        <v>1</v>
      </c>
      <c r="AA397" s="65">
        <v>39600000</v>
      </c>
      <c r="AB397" s="18">
        <f t="shared" si="39"/>
        <v>39600000</v>
      </c>
      <c r="AC397" s="19">
        <f t="shared" si="37"/>
        <v>9.9000000000000021E-4</v>
      </c>
      <c r="AD397" s="20"/>
      <c r="AE397" s="79"/>
      <c r="AF397" s="294"/>
    </row>
    <row r="398" spans="2:32" x14ac:dyDescent="0.3">
      <c r="B398" s="49" t="s">
        <v>769</v>
      </c>
      <c r="C398" s="74" t="s">
        <v>770</v>
      </c>
      <c r="D398" s="51" t="s">
        <v>7</v>
      </c>
      <c r="E398" s="16"/>
      <c r="F398" s="69"/>
      <c r="G398" s="69"/>
      <c r="H398" s="78"/>
      <c r="I398" s="78">
        <v>1</v>
      </c>
      <c r="J398" s="69"/>
      <c r="K398" s="69"/>
      <c r="L398" s="69"/>
      <c r="M398" s="69"/>
      <c r="N398" s="69"/>
      <c r="O398" s="69"/>
      <c r="P398" s="69"/>
      <c r="Q398" s="69"/>
      <c r="R398" s="69"/>
      <c r="S398" s="69"/>
      <c r="T398" s="69"/>
      <c r="U398" s="69"/>
      <c r="V398" s="69"/>
      <c r="W398" s="69"/>
      <c r="X398" s="69"/>
      <c r="Y398" s="69"/>
      <c r="Z398" s="17">
        <f t="shared" si="38"/>
        <v>1</v>
      </c>
      <c r="AA398" s="65">
        <v>39600000</v>
      </c>
      <c r="AB398" s="18">
        <f t="shared" si="39"/>
        <v>39600000</v>
      </c>
      <c r="AC398" s="19">
        <f t="shared" si="37"/>
        <v>9.9000000000000021E-4</v>
      </c>
      <c r="AD398" s="20"/>
      <c r="AE398" s="79"/>
      <c r="AF398" s="294"/>
    </row>
    <row r="399" spans="2:32" ht="24" x14ac:dyDescent="0.3">
      <c r="B399" s="49" t="s">
        <v>771</v>
      </c>
      <c r="C399" s="74" t="s">
        <v>772</v>
      </c>
      <c r="D399" s="51" t="s">
        <v>7</v>
      </c>
      <c r="E399" s="16"/>
      <c r="F399" s="69"/>
      <c r="G399" s="69"/>
      <c r="H399" s="78"/>
      <c r="I399" s="78">
        <v>1</v>
      </c>
      <c r="J399" s="69"/>
      <c r="K399" s="69"/>
      <c r="L399" s="69"/>
      <c r="M399" s="69"/>
      <c r="N399" s="69"/>
      <c r="O399" s="69"/>
      <c r="P399" s="69"/>
      <c r="Q399" s="69"/>
      <c r="R399" s="69"/>
      <c r="S399" s="69"/>
      <c r="T399" s="69"/>
      <c r="U399" s="69"/>
      <c r="V399" s="69"/>
      <c r="W399" s="69"/>
      <c r="X399" s="69"/>
      <c r="Y399" s="69"/>
      <c r="Z399" s="17">
        <f t="shared" si="38"/>
        <v>1</v>
      </c>
      <c r="AA399" s="65">
        <v>9004965.6500000004</v>
      </c>
      <c r="AB399" s="18">
        <f t="shared" si="39"/>
        <v>9004965.6500000004</v>
      </c>
      <c r="AC399" s="19">
        <f t="shared" si="37"/>
        <v>2.2512414125000005E-4</v>
      </c>
      <c r="AD399" s="20"/>
      <c r="AE399" s="79"/>
      <c r="AF399" s="294"/>
    </row>
    <row r="400" spans="2:32" ht="24" x14ac:dyDescent="0.3">
      <c r="B400" s="49" t="s">
        <v>773</v>
      </c>
      <c r="C400" s="74" t="s">
        <v>774</v>
      </c>
      <c r="D400" s="51" t="s">
        <v>7</v>
      </c>
      <c r="E400" s="16"/>
      <c r="F400" s="69"/>
      <c r="G400" s="69"/>
      <c r="H400" s="78"/>
      <c r="I400" s="78">
        <v>1</v>
      </c>
      <c r="J400" s="69"/>
      <c r="K400" s="69"/>
      <c r="L400" s="69"/>
      <c r="M400" s="69"/>
      <c r="N400" s="69"/>
      <c r="O400" s="69"/>
      <c r="P400" s="69"/>
      <c r="Q400" s="69"/>
      <c r="R400" s="69"/>
      <c r="S400" s="69"/>
      <c r="T400" s="69"/>
      <c r="U400" s="69"/>
      <c r="V400" s="69"/>
      <c r="W400" s="69"/>
      <c r="X400" s="69"/>
      <c r="Y400" s="69"/>
      <c r="Z400" s="17">
        <f t="shared" si="38"/>
        <v>1</v>
      </c>
      <c r="AA400" s="65">
        <v>14941762.470000001</v>
      </c>
      <c r="AB400" s="18">
        <f t="shared" si="39"/>
        <v>14941762.470000001</v>
      </c>
      <c r="AC400" s="19">
        <f t="shared" si="37"/>
        <v>3.7354406175000009E-4</v>
      </c>
      <c r="AD400" s="20"/>
      <c r="AE400" s="79"/>
      <c r="AF400" s="294"/>
    </row>
    <row r="401" spans="2:32" ht="48" x14ac:dyDescent="0.3">
      <c r="B401" s="49" t="s">
        <v>775</v>
      </c>
      <c r="C401" s="74" t="s">
        <v>776</v>
      </c>
      <c r="D401" s="51" t="s">
        <v>7</v>
      </c>
      <c r="E401" s="16"/>
      <c r="F401" s="78">
        <v>3</v>
      </c>
      <c r="G401" s="69"/>
      <c r="H401" s="69"/>
      <c r="I401" s="69"/>
      <c r="J401" s="69"/>
      <c r="K401" s="69"/>
      <c r="L401" s="69"/>
      <c r="M401" s="69"/>
      <c r="N401" s="69"/>
      <c r="O401" s="69"/>
      <c r="P401" s="69"/>
      <c r="Q401" s="69"/>
      <c r="R401" s="69"/>
      <c r="S401" s="69"/>
      <c r="T401" s="69"/>
      <c r="U401" s="69"/>
      <c r="V401" s="69"/>
      <c r="W401" s="69"/>
      <c r="X401" s="69"/>
      <c r="Y401" s="69"/>
      <c r="Z401" s="17">
        <f t="shared" si="38"/>
        <v>3</v>
      </c>
      <c r="AA401" s="65">
        <v>6277989.6799999997</v>
      </c>
      <c r="AB401" s="18">
        <f t="shared" si="39"/>
        <v>18833969.039999999</v>
      </c>
      <c r="AC401" s="19">
        <f t="shared" si="37"/>
        <v>4.7084922600000009E-4</v>
      </c>
      <c r="AD401" s="20"/>
      <c r="AE401" s="79"/>
      <c r="AF401" s="294"/>
    </row>
    <row r="402" spans="2:32" ht="36" x14ac:dyDescent="0.3">
      <c r="B402" s="49" t="s">
        <v>777</v>
      </c>
      <c r="C402" s="74" t="s">
        <v>778</v>
      </c>
      <c r="D402" s="51" t="s">
        <v>7</v>
      </c>
      <c r="E402" s="16"/>
      <c r="F402" s="78"/>
      <c r="G402" s="69"/>
      <c r="H402" s="78"/>
      <c r="I402" s="69">
        <v>1</v>
      </c>
      <c r="J402" s="69"/>
      <c r="K402" s="69"/>
      <c r="L402" s="69"/>
      <c r="M402" s="69"/>
      <c r="N402" s="69"/>
      <c r="O402" s="69"/>
      <c r="P402" s="69"/>
      <c r="Q402" s="69"/>
      <c r="R402" s="69"/>
      <c r="S402" s="69"/>
      <c r="T402" s="69"/>
      <c r="U402" s="69"/>
      <c r="V402" s="69"/>
      <c r="W402" s="69"/>
      <c r="X402" s="69"/>
      <c r="Y402" s="69"/>
      <c r="Z402" s="17">
        <f t="shared" si="38"/>
        <v>1</v>
      </c>
      <c r="AA402" s="65">
        <v>6627436.8899999997</v>
      </c>
      <c r="AB402" s="18">
        <f t="shared" si="39"/>
        <v>6627436.8899999997</v>
      </c>
      <c r="AC402" s="19">
        <f t="shared" si="37"/>
        <v>1.6568592225000003E-4</v>
      </c>
      <c r="AD402" s="20"/>
      <c r="AE402" s="79"/>
      <c r="AF402" s="294"/>
    </row>
    <row r="403" spans="2:32" x14ac:dyDescent="0.3">
      <c r="B403" s="49" t="s">
        <v>779</v>
      </c>
      <c r="C403" s="74" t="s">
        <v>780</v>
      </c>
      <c r="D403" s="51" t="s">
        <v>7</v>
      </c>
      <c r="E403" s="16"/>
      <c r="F403" s="69"/>
      <c r="G403" s="69"/>
      <c r="H403" s="78"/>
      <c r="I403" s="78">
        <v>2</v>
      </c>
      <c r="J403" s="69"/>
      <c r="K403" s="69"/>
      <c r="L403" s="69"/>
      <c r="M403" s="69"/>
      <c r="N403" s="69"/>
      <c r="O403" s="69"/>
      <c r="P403" s="69"/>
      <c r="Q403" s="69"/>
      <c r="R403" s="69"/>
      <c r="S403" s="69"/>
      <c r="T403" s="69"/>
      <c r="U403" s="69"/>
      <c r="V403" s="69"/>
      <c r="W403" s="69"/>
      <c r="X403" s="69"/>
      <c r="Y403" s="69"/>
      <c r="Z403" s="17">
        <f t="shared" si="38"/>
        <v>2</v>
      </c>
      <c r="AA403" s="65">
        <v>5800000</v>
      </c>
      <c r="AB403" s="18">
        <f t="shared" si="39"/>
        <v>11600000</v>
      </c>
      <c r="AC403" s="19">
        <f t="shared" si="37"/>
        <v>2.9000000000000006E-4</v>
      </c>
      <c r="AD403" s="20"/>
      <c r="AE403" s="79"/>
      <c r="AF403" s="294"/>
    </row>
    <row r="404" spans="2:32" x14ac:dyDescent="0.3">
      <c r="B404" s="49" t="s">
        <v>781</v>
      </c>
      <c r="C404" s="74" t="s">
        <v>782</v>
      </c>
      <c r="D404" s="51" t="s">
        <v>7</v>
      </c>
      <c r="E404" s="16"/>
      <c r="F404" s="69"/>
      <c r="G404" s="69"/>
      <c r="H404" s="78"/>
      <c r="I404" s="78">
        <v>4</v>
      </c>
      <c r="J404" s="69"/>
      <c r="K404" s="69"/>
      <c r="L404" s="69"/>
      <c r="M404" s="69"/>
      <c r="N404" s="69"/>
      <c r="O404" s="69"/>
      <c r="P404" s="69"/>
      <c r="Q404" s="69"/>
      <c r="R404" s="69"/>
      <c r="S404" s="69"/>
      <c r="T404" s="69"/>
      <c r="U404" s="69"/>
      <c r="V404" s="69"/>
      <c r="W404" s="69"/>
      <c r="X404" s="69"/>
      <c r="Y404" s="69"/>
      <c r="Z404" s="17">
        <f t="shared" si="38"/>
        <v>4</v>
      </c>
      <c r="AA404" s="65">
        <v>1383041.71</v>
      </c>
      <c r="AB404" s="18">
        <f t="shared" si="39"/>
        <v>5532166.8399999999</v>
      </c>
      <c r="AC404" s="19">
        <f t="shared" si="37"/>
        <v>1.3830417100000003E-4</v>
      </c>
      <c r="AD404" s="20"/>
      <c r="AE404" s="79"/>
      <c r="AF404" s="294"/>
    </row>
    <row r="405" spans="2:32" x14ac:dyDescent="0.3">
      <c r="B405" s="6">
        <v>9</v>
      </c>
      <c r="C405" s="56" t="s">
        <v>783</v>
      </c>
      <c r="D405" s="57"/>
      <c r="E405" s="16"/>
      <c r="F405" s="10"/>
      <c r="G405" s="10"/>
      <c r="H405" s="78"/>
      <c r="I405" s="78"/>
      <c r="J405" s="10"/>
      <c r="K405" s="10"/>
      <c r="L405" s="10"/>
      <c r="M405" s="10"/>
      <c r="N405" s="10"/>
      <c r="O405" s="10"/>
      <c r="P405" s="10"/>
      <c r="Q405" s="10"/>
      <c r="R405" s="10"/>
      <c r="S405" s="10"/>
      <c r="T405" s="10"/>
      <c r="U405" s="10"/>
      <c r="V405" s="10"/>
      <c r="W405" s="10"/>
      <c r="X405" s="10"/>
      <c r="Y405" s="10"/>
      <c r="Z405" s="57"/>
      <c r="AA405" s="57"/>
      <c r="AB405" s="12"/>
      <c r="AC405" s="19">
        <f t="shared" si="37"/>
        <v>0</v>
      </c>
      <c r="AD405" s="20"/>
      <c r="AF405" s="294"/>
    </row>
    <row r="406" spans="2:32" x14ac:dyDescent="0.3">
      <c r="B406" s="81" t="s">
        <v>784</v>
      </c>
      <c r="C406" s="82" t="s">
        <v>785</v>
      </c>
      <c r="D406" s="83"/>
      <c r="E406" s="16"/>
      <c r="F406" s="10"/>
      <c r="G406" s="10"/>
      <c r="H406" s="78"/>
      <c r="I406" s="78"/>
      <c r="J406" s="10"/>
      <c r="K406" s="10"/>
      <c r="L406" s="10"/>
      <c r="M406" s="10"/>
      <c r="N406" s="10"/>
      <c r="O406" s="10"/>
      <c r="P406" s="10"/>
      <c r="Q406" s="10"/>
      <c r="R406" s="10"/>
      <c r="S406" s="10"/>
      <c r="T406" s="10"/>
      <c r="U406" s="10"/>
      <c r="V406" s="10"/>
      <c r="W406" s="10"/>
      <c r="X406" s="10"/>
      <c r="Y406" s="10"/>
      <c r="Z406" s="83"/>
      <c r="AA406" s="83"/>
      <c r="AB406" s="84"/>
      <c r="AC406" s="19">
        <f t="shared" si="37"/>
        <v>0</v>
      </c>
      <c r="AD406" s="20"/>
      <c r="AF406" s="294"/>
    </row>
    <row r="407" spans="2:32" ht="24" x14ac:dyDescent="0.3">
      <c r="B407" s="49" t="s">
        <v>786</v>
      </c>
      <c r="C407" s="74" t="s">
        <v>787</v>
      </c>
      <c r="D407" s="51" t="s">
        <v>72</v>
      </c>
      <c r="E407" s="16"/>
      <c r="F407" s="10"/>
      <c r="G407" s="10"/>
      <c r="H407" s="78"/>
      <c r="I407" s="78"/>
      <c r="J407" s="10"/>
      <c r="K407" s="10"/>
      <c r="L407" s="10"/>
      <c r="M407" s="10"/>
      <c r="N407" s="10"/>
      <c r="O407" s="10"/>
      <c r="P407" s="10"/>
      <c r="Q407" s="10"/>
      <c r="R407" s="10"/>
      <c r="S407" s="10"/>
      <c r="T407" s="10"/>
      <c r="U407" s="10"/>
      <c r="V407" s="10"/>
      <c r="W407" s="10"/>
      <c r="X407" s="10"/>
      <c r="Y407" s="10"/>
      <c r="Z407" s="17">
        <v>32</v>
      </c>
      <c r="AA407" s="65">
        <v>60095.4</v>
      </c>
      <c r="AB407" s="18">
        <f>ROUND(AA407*Z407,2)</f>
        <v>1923052.8</v>
      </c>
      <c r="AC407" s="19">
        <f t="shared" si="37"/>
        <v>4.8076320000000007E-5</v>
      </c>
      <c r="AD407" s="20"/>
      <c r="AF407" s="294"/>
    </row>
    <row r="408" spans="2:32" x14ac:dyDescent="0.3">
      <c r="B408" s="49" t="s">
        <v>788</v>
      </c>
      <c r="C408" s="74" t="s">
        <v>789</v>
      </c>
      <c r="D408" s="51" t="s">
        <v>7</v>
      </c>
      <c r="E408" s="16"/>
      <c r="F408" s="10"/>
      <c r="G408" s="10"/>
      <c r="H408" s="78"/>
      <c r="I408" s="78"/>
      <c r="J408" s="10"/>
      <c r="K408" s="10"/>
      <c r="L408" s="10"/>
      <c r="M408" s="10"/>
      <c r="N408" s="10"/>
      <c r="O408" s="10"/>
      <c r="P408" s="10"/>
      <c r="Q408" s="10"/>
      <c r="R408" s="10"/>
      <c r="S408" s="10"/>
      <c r="T408" s="10"/>
      <c r="U408" s="10"/>
      <c r="V408" s="10"/>
      <c r="W408" s="10"/>
      <c r="X408" s="10"/>
      <c r="Y408" s="10"/>
      <c r="Z408" s="17">
        <v>1</v>
      </c>
      <c r="AA408" s="65">
        <v>85375.42</v>
      </c>
      <c r="AB408" s="18">
        <f>ROUND(AA408*Z408,2)</f>
        <v>85375.42</v>
      </c>
      <c r="AC408" s="19">
        <f t="shared" si="37"/>
        <v>2.1343855000000002E-6</v>
      </c>
      <c r="AD408" s="20"/>
      <c r="AF408" s="294"/>
    </row>
    <row r="409" spans="2:32" ht="24" x14ac:dyDescent="0.3">
      <c r="B409" s="49" t="s">
        <v>1592</v>
      </c>
      <c r="C409" s="74" t="s">
        <v>790</v>
      </c>
      <c r="D409" s="51" t="s">
        <v>72</v>
      </c>
      <c r="E409" s="16"/>
      <c r="F409" s="10"/>
      <c r="G409" s="10"/>
      <c r="H409" s="78"/>
      <c r="I409" s="78"/>
      <c r="J409" s="10"/>
      <c r="K409" s="10"/>
      <c r="L409" s="10"/>
      <c r="M409" s="10"/>
      <c r="N409" s="10"/>
      <c r="O409" s="10"/>
      <c r="P409" s="10"/>
      <c r="Q409" s="10"/>
      <c r="R409" s="10"/>
      <c r="S409" s="10"/>
      <c r="T409" s="10"/>
      <c r="U409" s="10"/>
      <c r="V409" s="10"/>
      <c r="W409" s="10"/>
      <c r="X409" s="10"/>
      <c r="Y409" s="10"/>
      <c r="Z409" s="17">
        <v>16</v>
      </c>
      <c r="AA409" s="65">
        <v>27675</v>
      </c>
      <c r="AB409" s="18">
        <f>ROUND(AA409*Z409,2)</f>
        <v>442800</v>
      </c>
      <c r="AC409" s="19">
        <f t="shared" si="37"/>
        <v>1.1070000000000002E-5</v>
      </c>
      <c r="AD409" s="20"/>
      <c r="AF409" s="294"/>
    </row>
    <row r="410" spans="2:32" x14ac:dyDescent="0.3">
      <c r="B410" s="6">
        <v>10</v>
      </c>
      <c r="C410" s="56" t="s">
        <v>791</v>
      </c>
      <c r="D410" s="57"/>
      <c r="E410" s="85"/>
      <c r="F410" s="10"/>
      <c r="G410" s="10"/>
      <c r="H410" s="78"/>
      <c r="I410" s="78"/>
      <c r="J410" s="10"/>
      <c r="K410" s="10"/>
      <c r="L410" s="10"/>
      <c r="M410" s="10"/>
      <c r="N410" s="10"/>
      <c r="O410" s="10"/>
      <c r="P410" s="10"/>
      <c r="Q410" s="10"/>
      <c r="R410" s="10"/>
      <c r="S410" s="10"/>
      <c r="T410" s="10"/>
      <c r="U410" s="10"/>
      <c r="V410" s="10"/>
      <c r="W410" s="10"/>
      <c r="X410" s="10"/>
      <c r="Y410" s="10"/>
      <c r="Z410" s="8"/>
      <c r="AA410" s="44"/>
      <c r="AB410" s="12"/>
      <c r="AC410" s="19">
        <f t="shared" si="37"/>
        <v>0</v>
      </c>
      <c r="AD410" s="20"/>
      <c r="AF410" s="294"/>
    </row>
    <row r="411" spans="2:32" x14ac:dyDescent="0.3">
      <c r="B411" s="86" t="s">
        <v>792</v>
      </c>
      <c r="C411" s="82" t="s">
        <v>793</v>
      </c>
      <c r="D411" s="83"/>
      <c r="E411" s="85"/>
      <c r="F411" s="10"/>
      <c r="G411" s="10"/>
      <c r="H411" s="78"/>
      <c r="I411" s="78"/>
      <c r="J411" s="10"/>
      <c r="K411" s="10"/>
      <c r="L411" s="10"/>
      <c r="M411" s="10"/>
      <c r="N411" s="10"/>
      <c r="O411" s="10"/>
      <c r="P411" s="10"/>
      <c r="Q411" s="10"/>
      <c r="R411" s="10"/>
      <c r="S411" s="10"/>
      <c r="T411" s="10"/>
      <c r="U411" s="10"/>
      <c r="V411" s="10"/>
      <c r="W411" s="10"/>
      <c r="X411" s="10"/>
      <c r="Y411" s="10"/>
      <c r="Z411" s="61"/>
      <c r="AA411" s="62"/>
      <c r="AB411" s="63"/>
      <c r="AC411" s="19">
        <f t="shared" si="37"/>
        <v>0</v>
      </c>
      <c r="AD411" s="20"/>
      <c r="AE411" s="73"/>
      <c r="AF411" s="294"/>
    </row>
    <row r="412" spans="2:32" ht="24" x14ac:dyDescent="0.3">
      <c r="B412" s="49" t="s">
        <v>794</v>
      </c>
      <c r="C412" s="74" t="s">
        <v>795</v>
      </c>
      <c r="D412" s="51" t="s">
        <v>72</v>
      </c>
      <c r="E412" s="16"/>
      <c r="F412" s="87">
        <v>25</v>
      </c>
      <c r="G412" s="10"/>
      <c r="H412" s="78"/>
      <c r="I412" s="78"/>
      <c r="J412" s="10"/>
      <c r="K412" s="10"/>
      <c r="L412" s="10"/>
      <c r="M412" s="10"/>
      <c r="N412" s="10"/>
      <c r="O412" s="10">
        <v>45</v>
      </c>
      <c r="P412" s="10"/>
      <c r="Q412" s="10">
        <v>320</v>
      </c>
      <c r="R412" s="10"/>
      <c r="S412" s="10"/>
      <c r="T412" s="10"/>
      <c r="U412" s="10"/>
      <c r="V412" s="10"/>
      <c r="W412" s="10"/>
      <c r="X412" s="10"/>
      <c r="Y412" s="10"/>
      <c r="Z412" s="17">
        <f t="shared" ref="Z412:Z418" si="40">ROUND(SUM(E412:X412),2)</f>
        <v>390</v>
      </c>
      <c r="AA412" s="65">
        <v>54118.63</v>
      </c>
      <c r="AB412" s="18">
        <f t="shared" ref="AB412:AB443" si="41">ROUND(AA412*Z412,2)</f>
        <v>21106265.699999999</v>
      </c>
      <c r="AC412" s="19">
        <f t="shared" si="37"/>
        <v>5.2765664250000008E-4</v>
      </c>
      <c r="AD412" s="88"/>
      <c r="AE412" s="89"/>
      <c r="AF412" s="294"/>
    </row>
    <row r="413" spans="2:32" ht="24" x14ac:dyDescent="0.3">
      <c r="B413" s="49" t="s">
        <v>796</v>
      </c>
      <c r="C413" s="74" t="s">
        <v>797</v>
      </c>
      <c r="D413" s="51" t="s">
        <v>72</v>
      </c>
      <c r="E413" s="16"/>
      <c r="F413" s="87">
        <v>20</v>
      </c>
      <c r="G413" s="10"/>
      <c r="H413" s="78"/>
      <c r="I413" s="78"/>
      <c r="J413" s="10"/>
      <c r="K413" s="10"/>
      <c r="L413" s="10"/>
      <c r="M413" s="10"/>
      <c r="N413" s="10"/>
      <c r="O413" s="10">
        <v>74</v>
      </c>
      <c r="P413" s="10"/>
      <c r="Q413" s="10">
        <v>337</v>
      </c>
      <c r="R413" s="10"/>
      <c r="S413" s="10"/>
      <c r="T413" s="10"/>
      <c r="U413" s="10"/>
      <c r="V413" s="10"/>
      <c r="W413" s="10"/>
      <c r="X413" s="10"/>
      <c r="Y413" s="10"/>
      <c r="Z413" s="17">
        <f t="shared" si="40"/>
        <v>431</v>
      </c>
      <c r="AA413" s="65">
        <v>68051.13</v>
      </c>
      <c r="AB413" s="18">
        <f t="shared" si="41"/>
        <v>29330037.030000001</v>
      </c>
      <c r="AC413" s="19">
        <f t="shared" si="37"/>
        <v>7.3325092575000016E-4</v>
      </c>
      <c r="AD413" s="88"/>
      <c r="AE413" s="89"/>
      <c r="AF413" s="294"/>
    </row>
    <row r="414" spans="2:32" ht="24" x14ac:dyDescent="0.3">
      <c r="B414" s="49" t="s">
        <v>798</v>
      </c>
      <c r="C414" s="74" t="s">
        <v>799</v>
      </c>
      <c r="D414" s="51" t="s">
        <v>72</v>
      </c>
      <c r="E414" s="16"/>
      <c r="F414" s="87">
        <v>25</v>
      </c>
      <c r="G414" s="10"/>
      <c r="H414" s="78"/>
      <c r="I414" s="78"/>
      <c r="J414" s="10"/>
      <c r="K414" s="10"/>
      <c r="L414" s="10"/>
      <c r="M414" s="10"/>
      <c r="N414" s="10"/>
      <c r="O414" s="10">
        <v>95</v>
      </c>
      <c r="P414" s="10"/>
      <c r="Q414" s="10">
        <v>781</v>
      </c>
      <c r="R414" s="10"/>
      <c r="S414" s="10"/>
      <c r="T414" s="10"/>
      <c r="U414" s="10"/>
      <c r="V414" s="10"/>
      <c r="W414" s="10"/>
      <c r="X414" s="10"/>
      <c r="Y414" s="10"/>
      <c r="Z414" s="17">
        <f t="shared" si="40"/>
        <v>901</v>
      </c>
      <c r="AA414" s="65">
        <v>82479.759999999995</v>
      </c>
      <c r="AB414" s="18">
        <f t="shared" si="41"/>
        <v>74314263.760000005</v>
      </c>
      <c r="AC414" s="19">
        <f t="shared" si="37"/>
        <v>1.8578565940000004E-3</v>
      </c>
      <c r="AD414" s="88"/>
      <c r="AE414" s="89"/>
      <c r="AF414" s="294"/>
    </row>
    <row r="415" spans="2:32" ht="24" x14ac:dyDescent="0.3">
      <c r="B415" s="49" t="s">
        <v>800</v>
      </c>
      <c r="C415" s="74" t="s">
        <v>801</v>
      </c>
      <c r="D415" s="51" t="s">
        <v>72</v>
      </c>
      <c r="E415" s="16"/>
      <c r="F415" s="87">
        <v>12</v>
      </c>
      <c r="G415" s="10"/>
      <c r="H415" s="78"/>
      <c r="I415" s="78"/>
      <c r="J415" s="10"/>
      <c r="K415" s="10"/>
      <c r="L415" s="10"/>
      <c r="M415" s="10"/>
      <c r="N415" s="10"/>
      <c r="O415" s="10">
        <v>54</v>
      </c>
      <c r="P415" s="10"/>
      <c r="Q415" s="10">
        <v>228</v>
      </c>
      <c r="R415" s="10"/>
      <c r="S415" s="10"/>
      <c r="T415" s="10"/>
      <c r="U415" s="10"/>
      <c r="V415" s="10"/>
      <c r="W415" s="10"/>
      <c r="X415" s="10"/>
      <c r="Y415" s="10"/>
      <c r="Z415" s="17">
        <f t="shared" si="40"/>
        <v>294</v>
      </c>
      <c r="AA415" s="65">
        <v>98139.76</v>
      </c>
      <c r="AB415" s="18">
        <f t="shared" si="41"/>
        <v>28853089.440000001</v>
      </c>
      <c r="AC415" s="19">
        <f t="shared" si="37"/>
        <v>7.2132723600000016E-4</v>
      </c>
      <c r="AD415" s="88"/>
      <c r="AE415" s="89"/>
      <c r="AF415" s="294"/>
    </row>
    <row r="416" spans="2:32" ht="24" x14ac:dyDescent="0.3">
      <c r="B416" s="49" t="s">
        <v>802</v>
      </c>
      <c r="C416" s="74" t="s">
        <v>803</v>
      </c>
      <c r="D416" s="51" t="s">
        <v>72</v>
      </c>
      <c r="E416" s="16"/>
      <c r="F416" s="87">
        <v>8</v>
      </c>
      <c r="G416" s="10"/>
      <c r="H416" s="78"/>
      <c r="I416" s="78"/>
      <c r="J416" s="10"/>
      <c r="K416" s="10"/>
      <c r="L416" s="10"/>
      <c r="M416" s="10"/>
      <c r="N416" s="10"/>
      <c r="O416" s="10">
        <v>65</v>
      </c>
      <c r="P416" s="10"/>
      <c r="Q416" s="10">
        <v>298</v>
      </c>
      <c r="R416" s="10"/>
      <c r="S416" s="10"/>
      <c r="T416" s="10"/>
      <c r="U416" s="10"/>
      <c r="V416" s="10"/>
      <c r="W416" s="10"/>
      <c r="X416" s="10"/>
      <c r="Y416" s="10"/>
      <c r="Z416" s="17">
        <f t="shared" si="40"/>
        <v>371</v>
      </c>
      <c r="AA416" s="65">
        <v>115341.13</v>
      </c>
      <c r="AB416" s="18">
        <f t="shared" si="41"/>
        <v>42791559.229999997</v>
      </c>
      <c r="AC416" s="19">
        <f t="shared" si="37"/>
        <v>1.0697889807500002E-3</v>
      </c>
      <c r="AD416" s="88"/>
      <c r="AE416" s="89"/>
      <c r="AF416" s="294"/>
    </row>
    <row r="417" spans="2:32" ht="24" x14ac:dyDescent="0.3">
      <c r="B417" s="49" t="s">
        <v>804</v>
      </c>
      <c r="C417" s="74" t="s">
        <v>805</v>
      </c>
      <c r="D417" s="51" t="s">
        <v>72</v>
      </c>
      <c r="E417" s="16"/>
      <c r="F417" s="87"/>
      <c r="G417" s="10"/>
      <c r="H417" s="78"/>
      <c r="I417" s="78"/>
      <c r="J417" s="10"/>
      <c r="K417" s="10"/>
      <c r="L417" s="10"/>
      <c r="M417" s="10"/>
      <c r="N417" s="10"/>
      <c r="O417" s="10">
        <v>10</v>
      </c>
      <c r="P417" s="10"/>
      <c r="Q417" s="10">
        <v>97</v>
      </c>
      <c r="R417" s="10"/>
      <c r="S417" s="10"/>
      <c r="T417" s="10"/>
      <c r="U417" s="10"/>
      <c r="V417" s="10"/>
      <c r="W417" s="10"/>
      <c r="X417" s="10"/>
      <c r="Y417" s="10"/>
      <c r="Z417" s="17">
        <f t="shared" si="40"/>
        <v>107</v>
      </c>
      <c r="AA417" s="65">
        <v>145746.13</v>
      </c>
      <c r="AB417" s="18">
        <f t="shared" si="41"/>
        <v>15594835.91</v>
      </c>
      <c r="AC417" s="19">
        <f t="shared" si="37"/>
        <v>3.8987089775000011E-4</v>
      </c>
      <c r="AD417" s="88"/>
      <c r="AE417" s="89"/>
      <c r="AF417" s="294"/>
    </row>
    <row r="418" spans="2:32" ht="24" x14ac:dyDescent="0.3">
      <c r="B418" s="49" t="s">
        <v>806</v>
      </c>
      <c r="C418" s="74" t="s">
        <v>807</v>
      </c>
      <c r="D418" s="51" t="s">
        <v>72</v>
      </c>
      <c r="E418" s="16"/>
      <c r="F418" s="87"/>
      <c r="G418" s="10"/>
      <c r="H418" s="78"/>
      <c r="I418" s="78"/>
      <c r="J418" s="10"/>
      <c r="K418" s="10"/>
      <c r="L418" s="10"/>
      <c r="M418" s="10"/>
      <c r="N418" s="10"/>
      <c r="O418" s="10">
        <v>4</v>
      </c>
      <c r="P418" s="10"/>
      <c r="Q418" s="10">
        <v>177</v>
      </c>
      <c r="R418" s="10"/>
      <c r="S418" s="10"/>
      <c r="T418" s="10"/>
      <c r="U418" s="10"/>
      <c r="V418" s="10"/>
      <c r="W418" s="10"/>
      <c r="X418" s="10"/>
      <c r="Y418" s="10"/>
      <c r="Z418" s="17">
        <f t="shared" si="40"/>
        <v>181</v>
      </c>
      <c r="AA418" s="65">
        <v>208156.13</v>
      </c>
      <c r="AB418" s="18">
        <f t="shared" si="41"/>
        <v>37676259.530000001</v>
      </c>
      <c r="AC418" s="19">
        <f t="shared" si="37"/>
        <v>9.4190648825000017E-4</v>
      </c>
      <c r="AD418" s="88"/>
      <c r="AE418" s="89"/>
      <c r="AF418" s="294"/>
    </row>
    <row r="419" spans="2:32" ht="24" x14ac:dyDescent="0.3">
      <c r="B419" s="49" t="s">
        <v>808</v>
      </c>
      <c r="C419" s="74" t="s">
        <v>809</v>
      </c>
      <c r="D419" s="51" t="s">
        <v>72</v>
      </c>
      <c r="E419" s="16"/>
      <c r="F419" s="87"/>
      <c r="G419" s="10"/>
      <c r="H419" s="78"/>
      <c r="I419" s="78"/>
      <c r="J419" s="10"/>
      <c r="K419" s="10"/>
      <c r="L419" s="10"/>
      <c r="M419" s="10"/>
      <c r="N419" s="10"/>
      <c r="O419" s="10"/>
      <c r="P419" s="10"/>
      <c r="Q419" s="10"/>
      <c r="R419" s="10"/>
      <c r="S419" s="10"/>
      <c r="T419" s="10"/>
      <c r="U419" s="10"/>
      <c r="V419" s="10"/>
      <c r="W419" s="10"/>
      <c r="X419" s="10"/>
      <c r="Y419" s="10"/>
      <c r="Z419" s="17">
        <v>5</v>
      </c>
      <c r="AA419" s="65">
        <v>228576.13</v>
      </c>
      <c r="AB419" s="18">
        <f t="shared" si="41"/>
        <v>1142880.6499999999</v>
      </c>
      <c r="AC419" s="19">
        <f t="shared" si="37"/>
        <v>2.8572016250000003E-5</v>
      </c>
      <c r="AD419" s="88"/>
      <c r="AE419" s="89"/>
      <c r="AF419" s="294"/>
    </row>
    <row r="420" spans="2:32" x14ac:dyDescent="0.3">
      <c r="B420" s="49" t="s">
        <v>810</v>
      </c>
      <c r="C420" s="74" t="s">
        <v>811</v>
      </c>
      <c r="D420" s="51" t="s">
        <v>7</v>
      </c>
      <c r="E420" s="16"/>
      <c r="F420" s="87">
        <v>5</v>
      </c>
      <c r="G420" s="10"/>
      <c r="H420" s="78"/>
      <c r="I420" s="78"/>
      <c r="J420" s="10"/>
      <c r="K420" s="10"/>
      <c r="L420" s="10"/>
      <c r="M420" s="10"/>
      <c r="N420" s="10"/>
      <c r="O420" s="10">
        <v>10</v>
      </c>
      <c r="P420" s="10"/>
      <c r="Q420" s="10">
        <v>28</v>
      </c>
      <c r="R420" s="10"/>
      <c r="S420" s="10"/>
      <c r="T420" s="10"/>
      <c r="U420" s="10"/>
      <c r="V420" s="10"/>
      <c r="W420" s="10"/>
      <c r="X420" s="10"/>
      <c r="Y420" s="10"/>
      <c r="Z420" s="17">
        <f t="shared" ref="Z420:Z429" si="42">ROUND(SUM(E420:X420),2)</f>
        <v>43</v>
      </c>
      <c r="AA420" s="65">
        <v>294192.49</v>
      </c>
      <c r="AB420" s="18">
        <f t="shared" si="41"/>
        <v>12650277.07</v>
      </c>
      <c r="AC420" s="19">
        <f t="shared" si="37"/>
        <v>3.1625692675000009E-4</v>
      </c>
      <c r="AD420" s="88"/>
      <c r="AE420" s="89"/>
      <c r="AF420" s="294"/>
    </row>
    <row r="421" spans="2:32" x14ac:dyDescent="0.3">
      <c r="B421" s="49" t="s">
        <v>812</v>
      </c>
      <c r="C421" s="74" t="s">
        <v>813</v>
      </c>
      <c r="D421" s="51" t="s">
        <v>7</v>
      </c>
      <c r="E421" s="16"/>
      <c r="F421" s="87"/>
      <c r="G421" s="10"/>
      <c r="H421" s="78"/>
      <c r="I421" s="78"/>
      <c r="J421" s="10"/>
      <c r="K421" s="10"/>
      <c r="L421" s="10"/>
      <c r="M421" s="10"/>
      <c r="N421" s="10"/>
      <c r="O421" s="10">
        <v>2</v>
      </c>
      <c r="P421" s="10"/>
      <c r="Q421" s="10">
        <v>28</v>
      </c>
      <c r="R421" s="10"/>
      <c r="S421" s="10"/>
      <c r="T421" s="10"/>
      <c r="U421" s="10"/>
      <c r="V421" s="10"/>
      <c r="W421" s="10"/>
      <c r="X421" s="10"/>
      <c r="Y421" s="10"/>
      <c r="Z421" s="17">
        <f t="shared" si="42"/>
        <v>30</v>
      </c>
      <c r="AA421" s="65">
        <v>314319.25</v>
      </c>
      <c r="AB421" s="18">
        <f t="shared" si="41"/>
        <v>9429577.5</v>
      </c>
      <c r="AC421" s="19">
        <f t="shared" si="37"/>
        <v>2.3573943750000004E-4</v>
      </c>
      <c r="AD421" s="88"/>
      <c r="AE421" s="89"/>
      <c r="AF421" s="294"/>
    </row>
    <row r="422" spans="2:32" x14ac:dyDescent="0.3">
      <c r="B422" s="49" t="s">
        <v>814</v>
      </c>
      <c r="C422" s="74" t="s">
        <v>815</v>
      </c>
      <c r="D422" s="51" t="s">
        <v>7</v>
      </c>
      <c r="E422" s="16"/>
      <c r="F422" s="87"/>
      <c r="G422" s="10"/>
      <c r="H422" s="78"/>
      <c r="I422" s="78"/>
      <c r="J422" s="10"/>
      <c r="K422" s="10"/>
      <c r="L422" s="10"/>
      <c r="M422" s="10"/>
      <c r="N422" s="10"/>
      <c r="O422" s="10">
        <v>1</v>
      </c>
      <c r="P422" s="10"/>
      <c r="Q422" s="10">
        <v>3</v>
      </c>
      <c r="R422" s="10"/>
      <c r="S422" s="10"/>
      <c r="T422" s="10"/>
      <c r="U422" s="10"/>
      <c r="V422" s="10"/>
      <c r="W422" s="10"/>
      <c r="X422" s="10"/>
      <c r="Y422" s="10"/>
      <c r="Z422" s="17">
        <f t="shared" si="42"/>
        <v>4</v>
      </c>
      <c r="AA422" s="65">
        <v>465596.25</v>
      </c>
      <c r="AB422" s="18">
        <f t="shared" si="41"/>
        <v>1862385</v>
      </c>
      <c r="AC422" s="19">
        <f t="shared" si="37"/>
        <v>4.6559625000000009E-5</v>
      </c>
      <c r="AD422" s="88"/>
      <c r="AE422" s="89"/>
      <c r="AF422" s="294"/>
    </row>
    <row r="423" spans="2:32" x14ac:dyDescent="0.3">
      <c r="B423" s="49" t="s">
        <v>816</v>
      </c>
      <c r="C423" s="74" t="s">
        <v>817</v>
      </c>
      <c r="D423" s="51" t="s">
        <v>818</v>
      </c>
      <c r="E423" s="16"/>
      <c r="F423" s="87">
        <v>12</v>
      </c>
      <c r="G423" s="10"/>
      <c r="H423" s="78"/>
      <c r="I423" s="78"/>
      <c r="J423" s="10"/>
      <c r="K423" s="10"/>
      <c r="L423" s="10"/>
      <c r="M423" s="10"/>
      <c r="N423" s="10"/>
      <c r="O423" s="10">
        <v>36</v>
      </c>
      <c r="P423" s="10"/>
      <c r="Q423" s="10">
        <v>280</v>
      </c>
      <c r="R423" s="10"/>
      <c r="S423" s="10"/>
      <c r="T423" s="10"/>
      <c r="U423" s="10"/>
      <c r="V423" s="10"/>
      <c r="W423" s="10"/>
      <c r="X423" s="10"/>
      <c r="Y423" s="10"/>
      <c r="Z423" s="17">
        <f t="shared" si="42"/>
        <v>328</v>
      </c>
      <c r="AA423" s="65">
        <v>53600</v>
      </c>
      <c r="AB423" s="18">
        <f t="shared" si="41"/>
        <v>17580800</v>
      </c>
      <c r="AC423" s="19">
        <f t="shared" si="37"/>
        <v>4.395200000000001E-4</v>
      </c>
      <c r="AD423" s="88"/>
      <c r="AE423" s="89"/>
      <c r="AF423" s="294"/>
    </row>
    <row r="424" spans="2:32" x14ac:dyDescent="0.3">
      <c r="B424" s="49" t="s">
        <v>819</v>
      </c>
      <c r="C424" s="74" t="s">
        <v>820</v>
      </c>
      <c r="D424" s="51" t="s">
        <v>7</v>
      </c>
      <c r="E424" s="16"/>
      <c r="F424" s="87">
        <v>1</v>
      </c>
      <c r="G424" s="10"/>
      <c r="H424" s="78"/>
      <c r="I424" s="78"/>
      <c r="J424" s="10"/>
      <c r="K424" s="10"/>
      <c r="L424" s="10"/>
      <c r="M424" s="10"/>
      <c r="N424" s="10"/>
      <c r="O424" s="10">
        <v>1</v>
      </c>
      <c r="P424" s="10"/>
      <c r="Q424" s="10">
        <v>4</v>
      </c>
      <c r="R424" s="10"/>
      <c r="S424" s="10"/>
      <c r="T424" s="10"/>
      <c r="U424" s="10"/>
      <c r="V424" s="10"/>
      <c r="W424" s="10"/>
      <c r="X424" s="10"/>
      <c r="Y424" s="10"/>
      <c r="Z424" s="17">
        <f t="shared" si="42"/>
        <v>6</v>
      </c>
      <c r="AA424" s="65">
        <v>207483.25</v>
      </c>
      <c r="AB424" s="18">
        <f t="shared" si="41"/>
        <v>1244899.5</v>
      </c>
      <c r="AC424" s="19">
        <f t="shared" si="37"/>
        <v>3.1122487500000008E-5</v>
      </c>
      <c r="AD424" s="88"/>
      <c r="AE424" s="89"/>
      <c r="AF424" s="294"/>
    </row>
    <row r="425" spans="2:32" x14ac:dyDescent="0.3">
      <c r="B425" s="49" t="s">
        <v>821</v>
      </c>
      <c r="C425" s="74" t="s">
        <v>822</v>
      </c>
      <c r="D425" s="51" t="s">
        <v>72</v>
      </c>
      <c r="E425" s="16"/>
      <c r="F425" s="87">
        <v>17</v>
      </c>
      <c r="G425" s="10"/>
      <c r="H425" s="78"/>
      <c r="I425" s="78"/>
      <c r="J425" s="10"/>
      <c r="K425" s="10"/>
      <c r="L425" s="10"/>
      <c r="M425" s="10"/>
      <c r="N425" s="10"/>
      <c r="O425" s="10">
        <v>3</v>
      </c>
      <c r="P425" s="10"/>
      <c r="Q425" s="10">
        <v>18</v>
      </c>
      <c r="R425" s="10"/>
      <c r="S425" s="10"/>
      <c r="T425" s="10"/>
      <c r="U425" s="10"/>
      <c r="V425" s="10"/>
      <c r="W425" s="10"/>
      <c r="X425" s="10"/>
      <c r="Y425" s="10"/>
      <c r="Z425" s="17">
        <f t="shared" si="42"/>
        <v>38</v>
      </c>
      <c r="AA425" s="65">
        <v>121916.12</v>
      </c>
      <c r="AB425" s="18">
        <f t="shared" si="41"/>
        <v>4632812.5599999996</v>
      </c>
      <c r="AC425" s="19">
        <f t="shared" si="37"/>
        <v>1.1582031400000002E-4</v>
      </c>
      <c r="AD425" s="88"/>
      <c r="AE425" s="89"/>
      <c r="AF425" s="294"/>
    </row>
    <row r="426" spans="2:32" x14ac:dyDescent="0.3">
      <c r="B426" s="49" t="s">
        <v>823</v>
      </c>
      <c r="C426" s="74" t="s">
        <v>824</v>
      </c>
      <c r="D426" s="51" t="s">
        <v>31</v>
      </c>
      <c r="E426" s="16"/>
      <c r="F426" s="87">
        <v>1478</v>
      </c>
      <c r="G426" s="10"/>
      <c r="H426" s="78"/>
      <c r="I426" s="78"/>
      <c r="J426" s="10"/>
      <c r="K426" s="10"/>
      <c r="L426" s="10"/>
      <c r="M426" s="10"/>
      <c r="N426" s="10"/>
      <c r="O426" s="10">
        <v>553</v>
      </c>
      <c r="P426" s="10"/>
      <c r="Q426" s="10">
        <v>1994</v>
      </c>
      <c r="R426" s="10"/>
      <c r="S426" s="10"/>
      <c r="T426" s="10"/>
      <c r="U426" s="10"/>
      <c r="V426" s="10"/>
      <c r="W426" s="10"/>
      <c r="X426" s="10"/>
      <c r="Y426" s="10"/>
      <c r="Z426" s="17">
        <f t="shared" si="42"/>
        <v>4025</v>
      </c>
      <c r="AA426" s="65">
        <v>85336.25</v>
      </c>
      <c r="AB426" s="18">
        <f t="shared" si="41"/>
        <v>343478406.25</v>
      </c>
      <c r="AC426" s="19">
        <f t="shared" si="37"/>
        <v>8.5869601562500019E-3</v>
      </c>
      <c r="AD426" s="88"/>
      <c r="AE426" s="89"/>
      <c r="AF426" s="294"/>
    </row>
    <row r="427" spans="2:32" x14ac:dyDescent="0.3">
      <c r="B427" s="49" t="s">
        <v>825</v>
      </c>
      <c r="C427" s="74" t="s">
        <v>826</v>
      </c>
      <c r="D427" s="51" t="s">
        <v>31</v>
      </c>
      <c r="E427" s="16"/>
      <c r="F427" s="87">
        <v>458</v>
      </c>
      <c r="G427" s="10"/>
      <c r="H427" s="78"/>
      <c r="I427" s="78"/>
      <c r="J427" s="10"/>
      <c r="K427" s="10"/>
      <c r="L427" s="10"/>
      <c r="M427" s="10"/>
      <c r="N427" s="10"/>
      <c r="O427" s="10">
        <v>115</v>
      </c>
      <c r="P427" s="10"/>
      <c r="Q427" s="10">
        <v>634</v>
      </c>
      <c r="R427" s="10"/>
      <c r="S427" s="10"/>
      <c r="T427" s="10"/>
      <c r="U427" s="10"/>
      <c r="V427" s="10"/>
      <c r="W427" s="10"/>
      <c r="X427" s="10"/>
      <c r="Y427" s="10"/>
      <c r="Z427" s="17">
        <f t="shared" si="42"/>
        <v>1207</v>
      </c>
      <c r="AA427" s="65">
        <v>176848.13</v>
      </c>
      <c r="AB427" s="18">
        <f t="shared" si="41"/>
        <v>213455692.91</v>
      </c>
      <c r="AC427" s="19">
        <f t="shared" si="37"/>
        <v>5.3363923227500009E-3</v>
      </c>
      <c r="AD427" s="88"/>
      <c r="AE427" s="89"/>
      <c r="AF427" s="294"/>
    </row>
    <row r="428" spans="2:32" x14ac:dyDescent="0.3">
      <c r="B428" s="49" t="s">
        <v>827</v>
      </c>
      <c r="C428" s="74" t="s">
        <v>828</v>
      </c>
      <c r="D428" s="51" t="s">
        <v>72</v>
      </c>
      <c r="E428" s="16"/>
      <c r="F428" s="87">
        <v>20</v>
      </c>
      <c r="G428" s="10"/>
      <c r="H428" s="78"/>
      <c r="I428" s="78"/>
      <c r="J428" s="10"/>
      <c r="K428" s="10"/>
      <c r="L428" s="10"/>
      <c r="M428" s="10"/>
      <c r="N428" s="10"/>
      <c r="O428" s="10">
        <v>37</v>
      </c>
      <c r="P428" s="10"/>
      <c r="Q428" s="10">
        <v>218</v>
      </c>
      <c r="R428" s="10"/>
      <c r="S428" s="10"/>
      <c r="T428" s="10"/>
      <c r="U428" s="10"/>
      <c r="V428" s="10"/>
      <c r="W428" s="10"/>
      <c r="X428" s="10"/>
      <c r="Y428" s="10"/>
      <c r="Z428" s="17">
        <f t="shared" si="42"/>
        <v>275</v>
      </c>
      <c r="AA428" s="65">
        <v>47322.94</v>
      </c>
      <c r="AB428" s="18">
        <f t="shared" si="41"/>
        <v>13013808.5</v>
      </c>
      <c r="AC428" s="19">
        <f t="shared" si="37"/>
        <v>3.2534521250000007E-4</v>
      </c>
      <c r="AD428" s="88"/>
      <c r="AE428" s="89"/>
      <c r="AF428" s="294"/>
    </row>
    <row r="429" spans="2:32" x14ac:dyDescent="0.3">
      <c r="B429" s="49" t="s">
        <v>829</v>
      </c>
      <c r="C429" s="74" t="s">
        <v>830</v>
      </c>
      <c r="D429" s="51" t="s">
        <v>72</v>
      </c>
      <c r="E429" s="16"/>
      <c r="F429" s="87">
        <v>9</v>
      </c>
      <c r="G429" s="10"/>
      <c r="H429" s="78"/>
      <c r="I429" s="78"/>
      <c r="J429" s="10"/>
      <c r="K429" s="10"/>
      <c r="L429" s="10"/>
      <c r="M429" s="10"/>
      <c r="N429" s="10"/>
      <c r="O429" s="10">
        <v>44</v>
      </c>
      <c r="P429" s="10"/>
      <c r="Q429" s="10">
        <v>112</v>
      </c>
      <c r="R429" s="10"/>
      <c r="S429" s="10"/>
      <c r="T429" s="10"/>
      <c r="U429" s="10"/>
      <c r="V429" s="10"/>
      <c r="W429" s="10"/>
      <c r="X429" s="10"/>
      <c r="Y429" s="10"/>
      <c r="Z429" s="17">
        <f t="shared" si="42"/>
        <v>165</v>
      </c>
      <c r="AA429" s="65">
        <v>54921.57</v>
      </c>
      <c r="AB429" s="18">
        <f t="shared" si="41"/>
        <v>9062059.0500000007</v>
      </c>
      <c r="AC429" s="19">
        <f t="shared" si="37"/>
        <v>2.2655147625000007E-4</v>
      </c>
      <c r="AD429" s="88"/>
      <c r="AE429" s="89"/>
      <c r="AF429" s="294"/>
    </row>
    <row r="430" spans="2:32" x14ac:dyDescent="0.3">
      <c r="B430" s="49" t="s">
        <v>831</v>
      </c>
      <c r="C430" s="74" t="s">
        <v>832</v>
      </c>
      <c r="D430" s="51" t="s">
        <v>72</v>
      </c>
      <c r="E430" s="16"/>
      <c r="F430" s="87"/>
      <c r="G430" s="10"/>
      <c r="H430" s="78"/>
      <c r="I430" s="78"/>
      <c r="J430" s="10"/>
      <c r="K430" s="10"/>
      <c r="L430" s="10"/>
      <c r="M430" s="10"/>
      <c r="N430" s="10"/>
      <c r="O430" s="10"/>
      <c r="P430" s="10"/>
      <c r="Q430" s="10"/>
      <c r="R430" s="10"/>
      <c r="S430" s="10"/>
      <c r="T430" s="10"/>
      <c r="U430" s="10"/>
      <c r="V430" s="10"/>
      <c r="W430" s="10"/>
      <c r="X430" s="10"/>
      <c r="Y430" s="10"/>
      <c r="Z430" s="17">
        <v>10</v>
      </c>
      <c r="AA430" s="65">
        <v>62758.44</v>
      </c>
      <c r="AB430" s="18">
        <f t="shared" si="41"/>
        <v>627584.4</v>
      </c>
      <c r="AC430" s="19">
        <f t="shared" si="37"/>
        <v>1.5689610000000004E-5</v>
      </c>
      <c r="AD430" s="88"/>
      <c r="AE430" s="89"/>
      <c r="AF430" s="294"/>
    </row>
    <row r="431" spans="2:32" x14ac:dyDescent="0.3">
      <c r="B431" s="49" t="s">
        <v>833</v>
      </c>
      <c r="C431" s="74" t="s">
        <v>834</v>
      </c>
      <c r="D431" s="51" t="s">
        <v>7</v>
      </c>
      <c r="E431" s="16"/>
      <c r="F431" s="87"/>
      <c r="G431" s="10"/>
      <c r="H431" s="78"/>
      <c r="I431" s="78"/>
      <c r="J431" s="10"/>
      <c r="K431" s="10"/>
      <c r="L431" s="10"/>
      <c r="M431" s="10"/>
      <c r="N431" s="10"/>
      <c r="O431" s="10">
        <v>1</v>
      </c>
      <c r="P431" s="10"/>
      <c r="Q431" s="10">
        <v>8</v>
      </c>
      <c r="R431" s="10"/>
      <c r="S431" s="10"/>
      <c r="T431" s="10"/>
      <c r="U431" s="10"/>
      <c r="V431" s="10"/>
      <c r="W431" s="10"/>
      <c r="X431" s="10"/>
      <c r="Y431" s="10"/>
      <c r="Z431" s="17">
        <f>ROUND(SUM(E431:X431),2)</f>
        <v>9</v>
      </c>
      <c r="AA431" s="65">
        <v>2905250</v>
      </c>
      <c r="AB431" s="18">
        <f t="shared" si="41"/>
        <v>26147250</v>
      </c>
      <c r="AC431" s="19">
        <f t="shared" si="37"/>
        <v>6.5368125000000012E-4</v>
      </c>
      <c r="AD431" s="88"/>
      <c r="AE431" s="89"/>
      <c r="AF431" s="294"/>
    </row>
    <row r="432" spans="2:32" x14ac:dyDescent="0.3">
      <c r="B432" s="49" t="s">
        <v>835</v>
      </c>
      <c r="C432" s="74" t="s">
        <v>836</v>
      </c>
      <c r="D432" s="51" t="s">
        <v>7</v>
      </c>
      <c r="E432" s="16"/>
      <c r="F432" s="87"/>
      <c r="G432" s="10"/>
      <c r="H432" s="78"/>
      <c r="I432" s="78"/>
      <c r="J432" s="10"/>
      <c r="K432" s="10"/>
      <c r="L432" s="10"/>
      <c r="M432" s="10"/>
      <c r="N432" s="10"/>
      <c r="O432" s="10">
        <v>5</v>
      </c>
      <c r="P432" s="10"/>
      <c r="Q432" s="10">
        <v>20</v>
      </c>
      <c r="R432" s="10"/>
      <c r="S432" s="10"/>
      <c r="T432" s="10"/>
      <c r="U432" s="10"/>
      <c r="V432" s="10"/>
      <c r="W432" s="10"/>
      <c r="X432" s="10"/>
      <c r="Y432" s="10"/>
      <c r="Z432" s="17">
        <f>ROUND(SUM(E432:X432),2)</f>
        <v>25</v>
      </c>
      <c r="AA432" s="65">
        <v>1068950</v>
      </c>
      <c r="AB432" s="18">
        <f t="shared" si="41"/>
        <v>26723750</v>
      </c>
      <c r="AC432" s="19">
        <f t="shared" si="37"/>
        <v>6.6809375000000018E-4</v>
      </c>
      <c r="AD432" s="88"/>
      <c r="AE432" s="89"/>
      <c r="AF432" s="294"/>
    </row>
    <row r="433" spans="2:32" x14ac:dyDescent="0.3">
      <c r="B433" s="49" t="s">
        <v>837</v>
      </c>
      <c r="C433" s="74" t="s">
        <v>838</v>
      </c>
      <c r="D433" s="51" t="s">
        <v>7</v>
      </c>
      <c r="E433" s="16"/>
      <c r="F433" s="87">
        <v>6</v>
      </c>
      <c r="G433" s="10"/>
      <c r="H433" s="78"/>
      <c r="I433" s="78"/>
      <c r="J433" s="10"/>
      <c r="K433" s="10"/>
      <c r="L433" s="10"/>
      <c r="M433" s="10"/>
      <c r="N433" s="10"/>
      <c r="O433" s="10">
        <v>10</v>
      </c>
      <c r="P433" s="10"/>
      <c r="Q433" s="10">
        <v>48</v>
      </c>
      <c r="R433" s="10"/>
      <c r="S433" s="10"/>
      <c r="T433" s="10"/>
      <c r="U433" s="10"/>
      <c r="V433" s="10"/>
      <c r="W433" s="10"/>
      <c r="X433" s="10"/>
      <c r="Y433" s="10"/>
      <c r="Z433" s="17">
        <f>ROUND(SUM(E433:X433),2)</f>
        <v>64</v>
      </c>
      <c r="AA433" s="65">
        <v>762700</v>
      </c>
      <c r="AB433" s="18">
        <f t="shared" si="41"/>
        <v>48812800</v>
      </c>
      <c r="AC433" s="19">
        <f t="shared" si="37"/>
        <v>1.2203200000000002E-3</v>
      </c>
      <c r="AD433" s="88"/>
      <c r="AE433" s="89"/>
      <c r="AF433" s="294"/>
    </row>
    <row r="434" spans="2:32" x14ac:dyDescent="0.3">
      <c r="B434" s="49" t="s">
        <v>839</v>
      </c>
      <c r="C434" s="74" t="s">
        <v>840</v>
      </c>
      <c r="D434" s="51" t="s">
        <v>7</v>
      </c>
      <c r="E434" s="16"/>
      <c r="F434" s="87">
        <v>1</v>
      </c>
      <c r="G434" s="10"/>
      <c r="H434" s="78"/>
      <c r="I434" s="78"/>
      <c r="J434" s="10"/>
      <c r="K434" s="10"/>
      <c r="L434" s="10"/>
      <c r="M434" s="10"/>
      <c r="N434" s="10"/>
      <c r="O434" s="10"/>
      <c r="P434" s="10"/>
      <c r="Q434" s="10"/>
      <c r="R434" s="10"/>
      <c r="S434" s="10"/>
      <c r="T434" s="10"/>
      <c r="U434" s="10"/>
      <c r="V434" s="10"/>
      <c r="W434" s="10"/>
      <c r="X434" s="10"/>
      <c r="Y434" s="10"/>
      <c r="Z434" s="17">
        <f>ROUND(SUM(E434:X434),2)</f>
        <v>1</v>
      </c>
      <c r="AA434" s="65">
        <v>1864420</v>
      </c>
      <c r="AB434" s="18">
        <f t="shared" si="41"/>
        <v>1864420</v>
      </c>
      <c r="AC434" s="19">
        <f t="shared" si="37"/>
        <v>4.6610500000000011E-5</v>
      </c>
      <c r="AD434" s="88"/>
      <c r="AE434" s="89"/>
      <c r="AF434" s="294"/>
    </row>
    <row r="435" spans="2:32" ht="24" x14ac:dyDescent="0.3">
      <c r="B435" s="49" t="s">
        <v>841</v>
      </c>
      <c r="C435" s="74" t="s">
        <v>842</v>
      </c>
      <c r="D435" s="51" t="s">
        <v>7</v>
      </c>
      <c r="E435" s="16"/>
      <c r="F435" s="87"/>
      <c r="G435" s="10"/>
      <c r="H435" s="78"/>
      <c r="I435" s="78"/>
      <c r="J435" s="10"/>
      <c r="K435" s="10"/>
      <c r="L435" s="10"/>
      <c r="M435" s="10"/>
      <c r="N435" s="10"/>
      <c r="O435" s="10">
        <v>1</v>
      </c>
      <c r="P435" s="10"/>
      <c r="Q435" s="10"/>
      <c r="R435" s="10"/>
      <c r="S435" s="10"/>
      <c r="T435" s="10"/>
      <c r="U435" s="10"/>
      <c r="V435" s="10"/>
      <c r="W435" s="10"/>
      <c r="X435" s="10"/>
      <c r="Y435" s="10"/>
      <c r="Z435" s="17">
        <f>ROUND(SUM(E435:X435),2)</f>
        <v>1</v>
      </c>
      <c r="AA435" s="65">
        <v>3169881.23</v>
      </c>
      <c r="AB435" s="18">
        <f t="shared" si="41"/>
        <v>3169881.23</v>
      </c>
      <c r="AC435" s="19">
        <f t="shared" si="37"/>
        <v>7.9247030750000008E-5</v>
      </c>
      <c r="AD435" s="88"/>
      <c r="AE435" s="89"/>
      <c r="AF435" s="294"/>
    </row>
    <row r="436" spans="2:32" x14ac:dyDescent="0.3">
      <c r="B436" s="49" t="s">
        <v>843</v>
      </c>
      <c r="C436" s="74" t="s">
        <v>844</v>
      </c>
      <c r="D436" s="51" t="s">
        <v>7</v>
      </c>
      <c r="E436" s="16"/>
      <c r="F436" s="87"/>
      <c r="G436" s="10"/>
      <c r="H436" s="78"/>
      <c r="I436" s="78"/>
      <c r="J436" s="10"/>
      <c r="K436" s="10"/>
      <c r="L436" s="10"/>
      <c r="M436" s="10"/>
      <c r="N436" s="10"/>
      <c r="O436" s="10"/>
      <c r="P436" s="10"/>
      <c r="Q436" s="10"/>
      <c r="R436" s="10"/>
      <c r="S436" s="10"/>
      <c r="T436" s="10"/>
      <c r="U436" s="10"/>
      <c r="V436" s="10"/>
      <c r="W436" s="10"/>
      <c r="X436" s="10"/>
      <c r="Y436" s="10"/>
      <c r="Z436" s="17">
        <v>2</v>
      </c>
      <c r="AA436" s="65">
        <v>438192.49</v>
      </c>
      <c r="AB436" s="18">
        <f t="shared" si="41"/>
        <v>876384.98</v>
      </c>
      <c r="AC436" s="19">
        <f t="shared" si="37"/>
        <v>2.1909624500000005E-5</v>
      </c>
      <c r="AD436" s="88"/>
      <c r="AE436" s="89"/>
      <c r="AF436" s="294"/>
    </row>
    <row r="437" spans="2:32" x14ac:dyDescent="0.3">
      <c r="B437" s="49" t="s">
        <v>845</v>
      </c>
      <c r="C437" s="74" t="s">
        <v>846</v>
      </c>
      <c r="D437" s="51" t="s">
        <v>7</v>
      </c>
      <c r="E437" s="16"/>
      <c r="F437" s="87"/>
      <c r="G437" s="10"/>
      <c r="H437" s="78"/>
      <c r="I437" s="78"/>
      <c r="J437" s="10"/>
      <c r="K437" s="10"/>
      <c r="L437" s="10"/>
      <c r="M437" s="10"/>
      <c r="N437" s="10"/>
      <c r="O437" s="10"/>
      <c r="P437" s="10"/>
      <c r="Q437" s="10"/>
      <c r="R437" s="10"/>
      <c r="S437" s="10"/>
      <c r="T437" s="10"/>
      <c r="U437" s="10"/>
      <c r="V437" s="10"/>
      <c r="W437" s="10"/>
      <c r="X437" s="10"/>
      <c r="Y437" s="10"/>
      <c r="Z437" s="17">
        <v>2</v>
      </c>
      <c r="AA437" s="65">
        <v>267819.25</v>
      </c>
      <c r="AB437" s="18">
        <f t="shared" si="41"/>
        <v>535638.5</v>
      </c>
      <c r="AC437" s="19">
        <f t="shared" si="37"/>
        <v>1.3390962500000002E-5</v>
      </c>
      <c r="AD437" s="88"/>
      <c r="AE437" s="89"/>
      <c r="AF437" s="294"/>
    </row>
    <row r="438" spans="2:32" x14ac:dyDescent="0.3">
      <c r="B438" s="49" t="s">
        <v>847</v>
      </c>
      <c r="C438" s="74" t="s">
        <v>848</v>
      </c>
      <c r="D438" s="51" t="s">
        <v>7</v>
      </c>
      <c r="E438" s="16"/>
      <c r="F438" s="87">
        <v>1</v>
      </c>
      <c r="G438" s="10"/>
      <c r="H438" s="78"/>
      <c r="I438" s="78"/>
      <c r="J438" s="10"/>
      <c r="K438" s="10"/>
      <c r="L438" s="10"/>
      <c r="M438" s="10"/>
      <c r="N438" s="10"/>
      <c r="O438" s="10">
        <v>1</v>
      </c>
      <c r="P438" s="10"/>
      <c r="Q438" s="10"/>
      <c r="R438" s="10"/>
      <c r="S438" s="10"/>
      <c r="T438" s="10"/>
      <c r="U438" s="10"/>
      <c r="V438" s="10"/>
      <c r="W438" s="10"/>
      <c r="X438" s="10"/>
      <c r="Y438" s="10"/>
      <c r="Z438" s="17">
        <f>ROUND(SUM(E438:X438),2)</f>
        <v>2</v>
      </c>
      <c r="AA438" s="65">
        <v>1347100</v>
      </c>
      <c r="AB438" s="18">
        <f t="shared" si="41"/>
        <v>2694200</v>
      </c>
      <c r="AC438" s="19">
        <f t="shared" si="37"/>
        <v>6.7355000000000008E-5</v>
      </c>
      <c r="AD438" s="88"/>
      <c r="AE438" s="89"/>
      <c r="AF438" s="294"/>
    </row>
    <row r="439" spans="2:32" x14ac:dyDescent="0.3">
      <c r="B439" s="49" t="s">
        <v>849</v>
      </c>
      <c r="C439" s="74" t="s">
        <v>850</v>
      </c>
      <c r="D439" s="51" t="s">
        <v>31</v>
      </c>
      <c r="E439" s="16"/>
      <c r="F439" s="87">
        <v>2</v>
      </c>
      <c r="G439" s="10"/>
      <c r="H439" s="78"/>
      <c r="I439" s="78"/>
      <c r="J439" s="10"/>
      <c r="K439" s="10"/>
      <c r="L439" s="10"/>
      <c r="M439" s="10"/>
      <c r="N439" s="10"/>
      <c r="O439" s="10">
        <v>3</v>
      </c>
      <c r="P439" s="10"/>
      <c r="Q439" s="10">
        <v>24</v>
      </c>
      <c r="R439" s="10"/>
      <c r="S439" s="10"/>
      <c r="T439" s="10"/>
      <c r="U439" s="10"/>
      <c r="V439" s="10"/>
      <c r="W439" s="10"/>
      <c r="X439" s="10"/>
      <c r="Y439" s="10"/>
      <c r="Z439" s="17">
        <f>ROUND(SUM(E439:X439),2)</f>
        <v>29</v>
      </c>
      <c r="AA439" s="65">
        <v>256225.29</v>
      </c>
      <c r="AB439" s="18">
        <f t="shared" si="41"/>
        <v>7430533.4100000001</v>
      </c>
      <c r="AC439" s="19">
        <f t="shared" si="37"/>
        <v>1.8576333525000005E-4</v>
      </c>
      <c r="AD439" s="88"/>
      <c r="AE439" s="89"/>
      <c r="AF439" s="294"/>
    </row>
    <row r="440" spans="2:32" x14ac:dyDescent="0.3">
      <c r="B440" s="49" t="s">
        <v>851</v>
      </c>
      <c r="C440" s="74" t="s">
        <v>852</v>
      </c>
      <c r="D440" s="51" t="s">
        <v>7</v>
      </c>
      <c r="E440" s="16"/>
      <c r="F440" s="87"/>
      <c r="G440" s="10"/>
      <c r="H440" s="78"/>
      <c r="I440" s="78"/>
      <c r="J440" s="10"/>
      <c r="K440" s="10"/>
      <c r="L440" s="10"/>
      <c r="M440" s="10"/>
      <c r="N440" s="10"/>
      <c r="O440" s="10">
        <v>5</v>
      </c>
      <c r="P440" s="10"/>
      <c r="Q440" s="10">
        <v>20</v>
      </c>
      <c r="R440" s="10"/>
      <c r="S440" s="10"/>
      <c r="T440" s="10"/>
      <c r="U440" s="10"/>
      <c r="V440" s="10"/>
      <c r="W440" s="10"/>
      <c r="X440" s="10"/>
      <c r="Y440" s="10"/>
      <c r="Z440" s="17">
        <v>34</v>
      </c>
      <c r="AA440" s="65">
        <v>90000</v>
      </c>
      <c r="AB440" s="18">
        <f t="shared" si="41"/>
        <v>3060000</v>
      </c>
      <c r="AC440" s="19">
        <f t="shared" si="37"/>
        <v>7.6500000000000016E-5</v>
      </c>
      <c r="AD440" s="88"/>
      <c r="AE440" s="89"/>
      <c r="AF440" s="294"/>
    </row>
    <row r="441" spans="2:32" x14ac:dyDescent="0.3">
      <c r="B441" s="49" t="s">
        <v>853</v>
      </c>
      <c r="C441" s="74" t="s">
        <v>854</v>
      </c>
      <c r="D441" s="51" t="s">
        <v>72</v>
      </c>
      <c r="E441" s="16"/>
      <c r="F441" s="87"/>
      <c r="G441" s="10"/>
      <c r="H441" s="78"/>
      <c r="I441" s="78"/>
      <c r="J441" s="10"/>
      <c r="K441" s="10"/>
      <c r="L441" s="10"/>
      <c r="M441" s="10"/>
      <c r="N441" s="10"/>
      <c r="O441" s="10"/>
      <c r="P441" s="10"/>
      <c r="Q441" s="10"/>
      <c r="R441" s="10"/>
      <c r="S441" s="10"/>
      <c r="T441" s="10"/>
      <c r="U441" s="10"/>
      <c r="V441" s="10"/>
      <c r="W441" s="10"/>
      <c r="X441" s="10"/>
      <c r="Y441" s="10"/>
      <c r="Z441" s="17">
        <v>1</v>
      </c>
      <c r="AA441" s="65">
        <v>165000</v>
      </c>
      <c r="AB441" s="18">
        <f t="shared" si="41"/>
        <v>165000</v>
      </c>
      <c r="AC441" s="19">
        <f t="shared" si="37"/>
        <v>4.1250000000000012E-6</v>
      </c>
      <c r="AD441" s="88"/>
      <c r="AE441" s="89"/>
      <c r="AF441" s="294"/>
    </row>
    <row r="442" spans="2:32" ht="24" x14ac:dyDescent="0.3">
      <c r="B442" s="49" t="s">
        <v>855</v>
      </c>
      <c r="C442" s="74" t="s">
        <v>856</v>
      </c>
      <c r="D442" s="51" t="s">
        <v>7</v>
      </c>
      <c r="E442" s="16"/>
      <c r="F442" s="87"/>
      <c r="G442" s="10"/>
      <c r="H442" s="78"/>
      <c r="I442" s="78"/>
      <c r="J442" s="10"/>
      <c r="K442" s="10"/>
      <c r="L442" s="10"/>
      <c r="M442" s="10"/>
      <c r="N442" s="10"/>
      <c r="O442" s="10"/>
      <c r="P442" s="10"/>
      <c r="Q442" s="10"/>
      <c r="R442" s="10"/>
      <c r="S442" s="10"/>
      <c r="T442" s="10"/>
      <c r="U442" s="10"/>
      <c r="V442" s="10"/>
      <c r="W442" s="10"/>
      <c r="X442" s="10"/>
      <c r="Y442" s="10"/>
      <c r="Z442" s="17">
        <v>2</v>
      </c>
      <c r="AA442" s="65">
        <v>13500000</v>
      </c>
      <c r="AB442" s="18">
        <f t="shared" si="41"/>
        <v>27000000</v>
      </c>
      <c r="AC442" s="19">
        <f t="shared" ref="AC442:AC505" si="43">AB442/$AB$839</f>
        <v>6.7500000000000014E-4</v>
      </c>
      <c r="AD442" s="88"/>
      <c r="AE442" s="89"/>
      <c r="AF442" s="294"/>
    </row>
    <row r="443" spans="2:32" x14ac:dyDescent="0.3">
      <c r="B443" s="49" t="s">
        <v>857</v>
      </c>
      <c r="C443" s="74" t="s">
        <v>858</v>
      </c>
      <c r="D443" s="51" t="s">
        <v>7</v>
      </c>
      <c r="E443" s="16"/>
      <c r="F443" s="87"/>
      <c r="G443" s="10"/>
      <c r="H443" s="78"/>
      <c r="I443" s="78"/>
      <c r="J443" s="10"/>
      <c r="K443" s="10"/>
      <c r="L443" s="10"/>
      <c r="M443" s="10"/>
      <c r="N443" s="10"/>
      <c r="O443" s="10"/>
      <c r="P443" s="10"/>
      <c r="Q443" s="10"/>
      <c r="R443" s="10"/>
      <c r="S443" s="10"/>
      <c r="T443" s="10"/>
      <c r="U443" s="10"/>
      <c r="V443" s="10"/>
      <c r="W443" s="10"/>
      <c r="X443" s="10"/>
      <c r="Y443" s="10"/>
      <c r="Z443" s="17">
        <v>6</v>
      </c>
      <c r="AA443" s="65">
        <v>50000</v>
      </c>
      <c r="AB443" s="18">
        <f t="shared" si="41"/>
        <v>300000</v>
      </c>
      <c r="AC443" s="19">
        <f t="shared" si="43"/>
        <v>7.500000000000001E-6</v>
      </c>
      <c r="AD443" s="88"/>
      <c r="AE443" s="89"/>
      <c r="AF443" s="294"/>
    </row>
    <row r="444" spans="2:32" ht="24" x14ac:dyDescent="0.3">
      <c r="B444" s="49" t="s">
        <v>859</v>
      </c>
      <c r="C444" s="74" t="s">
        <v>860</v>
      </c>
      <c r="D444" s="51" t="s">
        <v>7</v>
      </c>
      <c r="E444" s="16"/>
      <c r="F444" s="87"/>
      <c r="G444" s="10"/>
      <c r="H444" s="78"/>
      <c r="I444" s="78"/>
      <c r="J444" s="10"/>
      <c r="K444" s="10"/>
      <c r="L444" s="10"/>
      <c r="M444" s="10"/>
      <c r="N444" s="10"/>
      <c r="O444" s="10"/>
      <c r="P444" s="10"/>
      <c r="Q444" s="10"/>
      <c r="R444" s="10"/>
      <c r="S444" s="10"/>
      <c r="T444" s="10"/>
      <c r="U444" s="10"/>
      <c r="V444" s="10"/>
      <c r="W444" s="10"/>
      <c r="X444" s="10"/>
      <c r="Y444" s="10"/>
      <c r="Z444" s="17">
        <v>1</v>
      </c>
      <c r="AA444" s="65">
        <v>1800000</v>
      </c>
      <c r="AB444" s="18">
        <f t="shared" ref="AB444:AB475" si="44">ROUND(AA444*Z444,2)</f>
        <v>1800000</v>
      </c>
      <c r="AC444" s="19">
        <f t="shared" si="43"/>
        <v>4.500000000000001E-5</v>
      </c>
      <c r="AD444" s="88"/>
      <c r="AE444" s="89"/>
      <c r="AF444" s="294"/>
    </row>
    <row r="445" spans="2:32" x14ac:dyDescent="0.3">
      <c r="B445" s="49" t="s">
        <v>861</v>
      </c>
      <c r="C445" s="74" t="s">
        <v>862</v>
      </c>
      <c r="D445" s="51" t="s">
        <v>7</v>
      </c>
      <c r="E445" s="16"/>
      <c r="F445" s="87"/>
      <c r="G445" s="10"/>
      <c r="H445" s="78"/>
      <c r="I445" s="78"/>
      <c r="J445" s="10"/>
      <c r="K445" s="10"/>
      <c r="L445" s="10"/>
      <c r="M445" s="10"/>
      <c r="N445" s="10"/>
      <c r="O445" s="10"/>
      <c r="P445" s="10"/>
      <c r="Q445" s="10"/>
      <c r="R445" s="10"/>
      <c r="S445" s="10"/>
      <c r="T445" s="10"/>
      <c r="U445" s="10"/>
      <c r="V445" s="10"/>
      <c r="W445" s="10"/>
      <c r="X445" s="10"/>
      <c r="Y445" s="10"/>
      <c r="Z445" s="17">
        <v>7</v>
      </c>
      <c r="AA445" s="65">
        <v>66000</v>
      </c>
      <c r="AB445" s="18">
        <f t="shared" si="44"/>
        <v>462000</v>
      </c>
      <c r="AC445" s="19">
        <f t="shared" si="43"/>
        <v>1.1550000000000003E-5</v>
      </c>
      <c r="AD445" s="88"/>
      <c r="AE445" s="89"/>
      <c r="AF445" s="294"/>
    </row>
    <row r="446" spans="2:32" x14ac:dyDescent="0.3">
      <c r="B446" s="49" t="s">
        <v>863</v>
      </c>
      <c r="C446" s="74" t="s">
        <v>864</v>
      </c>
      <c r="D446" s="51" t="s">
        <v>31</v>
      </c>
      <c r="E446" s="16"/>
      <c r="F446" s="87"/>
      <c r="G446" s="10"/>
      <c r="H446" s="78"/>
      <c r="I446" s="78"/>
      <c r="J446" s="10"/>
      <c r="K446" s="10"/>
      <c r="L446" s="10"/>
      <c r="M446" s="10"/>
      <c r="N446" s="10"/>
      <c r="O446" s="10"/>
      <c r="P446" s="10"/>
      <c r="Q446" s="10"/>
      <c r="R446" s="10"/>
      <c r="S446" s="10"/>
      <c r="T446" s="10"/>
      <c r="U446" s="10"/>
      <c r="V446" s="10"/>
      <c r="W446" s="10"/>
      <c r="X446" s="10"/>
      <c r="Y446" s="10"/>
      <c r="Z446" s="17">
        <v>127</v>
      </c>
      <c r="AA446" s="65">
        <v>140000</v>
      </c>
      <c r="AB446" s="18">
        <f t="shared" si="44"/>
        <v>17780000</v>
      </c>
      <c r="AC446" s="19">
        <f t="shared" si="43"/>
        <v>4.4450000000000007E-4</v>
      </c>
      <c r="AD446" s="88"/>
      <c r="AE446" s="89"/>
      <c r="AF446" s="294"/>
    </row>
    <row r="447" spans="2:32" x14ac:dyDescent="0.3">
      <c r="B447" s="49" t="s">
        <v>865</v>
      </c>
      <c r="C447" s="74" t="s">
        <v>866</v>
      </c>
      <c r="D447" s="51" t="s">
        <v>31</v>
      </c>
      <c r="E447" s="16"/>
      <c r="F447" s="87"/>
      <c r="G447" s="10"/>
      <c r="H447" s="78"/>
      <c r="I447" s="78"/>
      <c r="J447" s="10"/>
      <c r="K447" s="10"/>
      <c r="L447" s="10"/>
      <c r="M447" s="10"/>
      <c r="N447" s="10"/>
      <c r="O447" s="10"/>
      <c r="P447" s="10"/>
      <c r="Q447" s="10"/>
      <c r="R447" s="10"/>
      <c r="S447" s="10"/>
      <c r="T447" s="10"/>
      <c r="U447" s="10"/>
      <c r="V447" s="10"/>
      <c r="W447" s="10"/>
      <c r="X447" s="10"/>
      <c r="Y447" s="10"/>
      <c r="Z447" s="17">
        <v>32</v>
      </c>
      <c r="AA447" s="65">
        <v>108000</v>
      </c>
      <c r="AB447" s="18">
        <f t="shared" si="44"/>
        <v>3456000</v>
      </c>
      <c r="AC447" s="19">
        <f t="shared" si="43"/>
        <v>8.6400000000000013E-5</v>
      </c>
      <c r="AD447" s="88"/>
      <c r="AE447" s="89"/>
      <c r="AF447" s="294"/>
    </row>
    <row r="448" spans="2:32" x14ac:dyDescent="0.3">
      <c r="B448" s="49" t="s">
        <v>867</v>
      </c>
      <c r="C448" s="74" t="s">
        <v>868</v>
      </c>
      <c r="D448" s="51" t="s">
        <v>72</v>
      </c>
      <c r="E448" s="16"/>
      <c r="F448" s="87"/>
      <c r="G448" s="10"/>
      <c r="H448" s="78"/>
      <c r="I448" s="78"/>
      <c r="J448" s="10"/>
      <c r="K448" s="10"/>
      <c r="L448" s="10"/>
      <c r="M448" s="10"/>
      <c r="N448" s="10"/>
      <c r="O448" s="10"/>
      <c r="P448" s="10"/>
      <c r="Q448" s="10"/>
      <c r="R448" s="10"/>
      <c r="S448" s="10"/>
      <c r="T448" s="10"/>
      <c r="U448" s="10"/>
      <c r="V448" s="10"/>
      <c r="W448" s="10"/>
      <c r="X448" s="10"/>
      <c r="Y448" s="10"/>
      <c r="Z448" s="17">
        <v>28</v>
      </c>
      <c r="AA448" s="65">
        <v>22000</v>
      </c>
      <c r="AB448" s="18">
        <f t="shared" si="44"/>
        <v>616000</v>
      </c>
      <c r="AC448" s="19">
        <f t="shared" si="43"/>
        <v>1.5400000000000002E-5</v>
      </c>
      <c r="AD448" s="88"/>
      <c r="AE448" s="89"/>
      <c r="AF448" s="294"/>
    </row>
    <row r="449" spans="2:32" x14ac:dyDescent="0.3">
      <c r="B449" s="49" t="s">
        <v>869</v>
      </c>
      <c r="C449" s="74" t="s">
        <v>870</v>
      </c>
      <c r="D449" s="51" t="s">
        <v>72</v>
      </c>
      <c r="E449" s="16"/>
      <c r="F449" s="87"/>
      <c r="G449" s="10"/>
      <c r="H449" s="78"/>
      <c r="I449" s="78"/>
      <c r="J449" s="10"/>
      <c r="K449" s="10"/>
      <c r="L449" s="10"/>
      <c r="M449" s="10"/>
      <c r="N449" s="10"/>
      <c r="O449" s="10"/>
      <c r="P449" s="10"/>
      <c r="Q449" s="10"/>
      <c r="R449" s="10"/>
      <c r="S449" s="10"/>
      <c r="T449" s="10"/>
      <c r="U449" s="10"/>
      <c r="V449" s="10"/>
      <c r="W449" s="10"/>
      <c r="X449" s="10"/>
      <c r="Y449" s="10"/>
      <c r="Z449" s="17">
        <v>48</v>
      </c>
      <c r="AA449" s="65">
        <v>26000</v>
      </c>
      <c r="AB449" s="18">
        <f t="shared" si="44"/>
        <v>1248000</v>
      </c>
      <c r="AC449" s="19">
        <f t="shared" si="43"/>
        <v>3.1200000000000006E-5</v>
      </c>
      <c r="AD449" s="88"/>
      <c r="AE449" s="89"/>
      <c r="AF449" s="294"/>
    </row>
    <row r="450" spans="2:32" x14ac:dyDescent="0.3">
      <c r="B450" s="49" t="s">
        <v>871</v>
      </c>
      <c r="C450" s="74" t="s">
        <v>872</v>
      </c>
      <c r="D450" s="51" t="s">
        <v>72</v>
      </c>
      <c r="E450" s="16"/>
      <c r="F450" s="87"/>
      <c r="G450" s="10"/>
      <c r="H450" s="78"/>
      <c r="I450" s="78"/>
      <c r="J450" s="10"/>
      <c r="K450" s="10"/>
      <c r="L450" s="10"/>
      <c r="M450" s="10"/>
      <c r="N450" s="10"/>
      <c r="O450" s="10"/>
      <c r="P450" s="10"/>
      <c r="Q450" s="10"/>
      <c r="R450" s="10"/>
      <c r="S450" s="10"/>
      <c r="T450" s="10"/>
      <c r="U450" s="10"/>
      <c r="V450" s="10"/>
      <c r="W450" s="10"/>
      <c r="X450" s="10"/>
      <c r="Y450" s="10"/>
      <c r="Z450" s="17">
        <v>76</v>
      </c>
      <c r="AA450" s="65">
        <v>29500</v>
      </c>
      <c r="AB450" s="18">
        <f t="shared" si="44"/>
        <v>2242000</v>
      </c>
      <c r="AC450" s="19">
        <f t="shared" si="43"/>
        <v>5.6050000000000014E-5</v>
      </c>
      <c r="AD450" s="88"/>
      <c r="AE450" s="89"/>
      <c r="AF450" s="294"/>
    </row>
    <row r="451" spans="2:32" x14ac:dyDescent="0.3">
      <c r="B451" s="49" t="s">
        <v>873</v>
      </c>
      <c r="C451" s="74" t="s">
        <v>874</v>
      </c>
      <c r="D451" s="51" t="s">
        <v>72</v>
      </c>
      <c r="E451" s="16"/>
      <c r="F451" s="87"/>
      <c r="G451" s="10"/>
      <c r="H451" s="78"/>
      <c r="I451" s="78"/>
      <c r="J451" s="10"/>
      <c r="K451" s="10"/>
      <c r="L451" s="10"/>
      <c r="M451" s="10"/>
      <c r="N451" s="10"/>
      <c r="O451" s="10"/>
      <c r="P451" s="10"/>
      <c r="Q451" s="10"/>
      <c r="R451" s="10"/>
      <c r="S451" s="10"/>
      <c r="T451" s="10"/>
      <c r="U451" s="10"/>
      <c r="V451" s="10"/>
      <c r="W451" s="10"/>
      <c r="X451" s="10"/>
      <c r="Y451" s="10"/>
      <c r="Z451" s="17">
        <v>22</v>
      </c>
      <c r="AA451" s="65">
        <v>34000</v>
      </c>
      <c r="AB451" s="18">
        <f t="shared" si="44"/>
        <v>748000</v>
      </c>
      <c r="AC451" s="19">
        <f t="shared" si="43"/>
        <v>1.8700000000000004E-5</v>
      </c>
      <c r="AD451" s="88"/>
      <c r="AE451" s="89"/>
      <c r="AF451" s="294"/>
    </row>
    <row r="452" spans="2:32" x14ac:dyDescent="0.3">
      <c r="B452" s="49" t="s">
        <v>875</v>
      </c>
      <c r="C452" s="74" t="s">
        <v>876</v>
      </c>
      <c r="D452" s="51" t="s">
        <v>72</v>
      </c>
      <c r="E452" s="16"/>
      <c r="F452" s="87"/>
      <c r="G452" s="10"/>
      <c r="H452" s="78"/>
      <c r="I452" s="78"/>
      <c r="J452" s="10"/>
      <c r="K452" s="10"/>
      <c r="L452" s="10"/>
      <c r="M452" s="10"/>
      <c r="N452" s="10"/>
      <c r="O452" s="10"/>
      <c r="P452" s="10"/>
      <c r="Q452" s="10"/>
      <c r="R452" s="10"/>
      <c r="S452" s="10"/>
      <c r="T452" s="10"/>
      <c r="U452" s="10"/>
      <c r="V452" s="10"/>
      <c r="W452" s="10"/>
      <c r="X452" s="10"/>
      <c r="Y452" s="10"/>
      <c r="Z452" s="17">
        <v>67</v>
      </c>
      <c r="AA452" s="65">
        <v>39000</v>
      </c>
      <c r="AB452" s="18">
        <f t="shared" si="44"/>
        <v>2613000</v>
      </c>
      <c r="AC452" s="19">
        <f t="shared" si="43"/>
        <v>6.5325000000000016E-5</v>
      </c>
      <c r="AD452" s="88"/>
      <c r="AE452" s="89"/>
      <c r="AF452" s="294"/>
    </row>
    <row r="453" spans="2:32" x14ac:dyDescent="0.3">
      <c r="B453" s="49" t="s">
        <v>877</v>
      </c>
      <c r="C453" s="74" t="s">
        <v>878</v>
      </c>
      <c r="D453" s="51" t="s">
        <v>72</v>
      </c>
      <c r="E453" s="16"/>
      <c r="F453" s="87"/>
      <c r="G453" s="10"/>
      <c r="H453" s="78"/>
      <c r="I453" s="78"/>
      <c r="J453" s="10"/>
      <c r="K453" s="10"/>
      <c r="L453" s="10"/>
      <c r="M453" s="10"/>
      <c r="N453" s="10"/>
      <c r="O453" s="10"/>
      <c r="P453" s="10"/>
      <c r="Q453" s="10"/>
      <c r="R453" s="10"/>
      <c r="S453" s="10"/>
      <c r="T453" s="10"/>
      <c r="U453" s="10"/>
      <c r="V453" s="10"/>
      <c r="W453" s="10"/>
      <c r="X453" s="10"/>
      <c r="Y453" s="10"/>
      <c r="Z453" s="17">
        <v>42</v>
      </c>
      <c r="AA453" s="65">
        <v>48500</v>
      </c>
      <c r="AB453" s="18">
        <f t="shared" si="44"/>
        <v>2037000</v>
      </c>
      <c r="AC453" s="19">
        <f t="shared" si="43"/>
        <v>5.0925000000000011E-5</v>
      </c>
      <c r="AD453" s="88"/>
      <c r="AE453" s="89"/>
      <c r="AF453" s="294"/>
    </row>
    <row r="454" spans="2:32" x14ac:dyDescent="0.3">
      <c r="B454" s="49" t="s">
        <v>879</v>
      </c>
      <c r="C454" s="74" t="s">
        <v>880</v>
      </c>
      <c r="D454" s="51" t="s">
        <v>72</v>
      </c>
      <c r="E454" s="16"/>
      <c r="F454" s="87"/>
      <c r="G454" s="10"/>
      <c r="H454" s="78"/>
      <c r="I454" s="78"/>
      <c r="J454" s="10"/>
      <c r="K454" s="10"/>
      <c r="L454" s="10"/>
      <c r="M454" s="10"/>
      <c r="N454" s="10"/>
      <c r="O454" s="10"/>
      <c r="P454" s="10"/>
      <c r="Q454" s="10"/>
      <c r="R454" s="10"/>
      <c r="S454" s="10"/>
      <c r="T454" s="10"/>
      <c r="U454" s="10"/>
      <c r="V454" s="10"/>
      <c r="W454" s="10"/>
      <c r="X454" s="10"/>
      <c r="Y454" s="10"/>
      <c r="Z454" s="17">
        <v>45</v>
      </c>
      <c r="AA454" s="65">
        <v>58000</v>
      </c>
      <c r="AB454" s="18">
        <f t="shared" si="44"/>
        <v>2610000</v>
      </c>
      <c r="AC454" s="19">
        <f t="shared" si="43"/>
        <v>6.5250000000000014E-5</v>
      </c>
      <c r="AD454" s="88"/>
      <c r="AE454" s="89"/>
      <c r="AF454" s="294"/>
    </row>
    <row r="455" spans="2:32" x14ac:dyDescent="0.3">
      <c r="B455" s="49" t="s">
        <v>881</v>
      </c>
      <c r="C455" s="74" t="s">
        <v>882</v>
      </c>
      <c r="D455" s="51" t="s">
        <v>72</v>
      </c>
      <c r="E455" s="16"/>
      <c r="F455" s="87"/>
      <c r="G455" s="10"/>
      <c r="H455" s="78"/>
      <c r="I455" s="78"/>
      <c r="J455" s="10"/>
      <c r="K455" s="10"/>
      <c r="L455" s="10"/>
      <c r="M455" s="10"/>
      <c r="N455" s="10"/>
      <c r="O455" s="10"/>
      <c r="P455" s="10"/>
      <c r="Q455" s="10"/>
      <c r="R455" s="10"/>
      <c r="S455" s="10"/>
      <c r="T455" s="10"/>
      <c r="U455" s="10"/>
      <c r="V455" s="10"/>
      <c r="W455" s="10"/>
      <c r="X455" s="10"/>
      <c r="Y455" s="10"/>
      <c r="Z455" s="17">
        <v>67</v>
      </c>
      <c r="AA455" s="65">
        <v>68000</v>
      </c>
      <c r="AB455" s="18">
        <f t="shared" si="44"/>
        <v>4556000</v>
      </c>
      <c r="AC455" s="19">
        <f t="shared" si="43"/>
        <v>1.1390000000000002E-4</v>
      </c>
      <c r="AD455" s="88"/>
      <c r="AE455" s="89"/>
      <c r="AF455" s="294"/>
    </row>
    <row r="456" spans="2:32" x14ac:dyDescent="0.3">
      <c r="B456" s="49" t="s">
        <v>883</v>
      </c>
      <c r="C456" s="74" t="s">
        <v>884</v>
      </c>
      <c r="D456" s="51" t="s">
        <v>7</v>
      </c>
      <c r="E456" s="16"/>
      <c r="F456" s="87"/>
      <c r="G456" s="10"/>
      <c r="H456" s="78"/>
      <c r="I456" s="78"/>
      <c r="J456" s="10"/>
      <c r="K456" s="10"/>
      <c r="L456" s="10"/>
      <c r="M456" s="10"/>
      <c r="N456" s="10"/>
      <c r="O456" s="10"/>
      <c r="P456" s="10"/>
      <c r="Q456" s="10"/>
      <c r="R456" s="10"/>
      <c r="S456" s="10"/>
      <c r="T456" s="10"/>
      <c r="U456" s="10"/>
      <c r="V456" s="10"/>
      <c r="W456" s="10"/>
      <c r="X456" s="10"/>
      <c r="Y456" s="10"/>
      <c r="Z456" s="17">
        <v>56</v>
      </c>
      <c r="AA456" s="65">
        <v>16500</v>
      </c>
      <c r="AB456" s="18">
        <f t="shared" si="44"/>
        <v>924000</v>
      </c>
      <c r="AC456" s="19">
        <f t="shared" si="43"/>
        <v>2.3100000000000006E-5</v>
      </c>
      <c r="AD456" s="88"/>
      <c r="AE456" s="89"/>
      <c r="AF456" s="294"/>
    </row>
    <row r="457" spans="2:32" x14ac:dyDescent="0.3">
      <c r="B457" s="49" t="s">
        <v>885</v>
      </c>
      <c r="C457" s="74" t="s">
        <v>886</v>
      </c>
      <c r="D457" s="51" t="s">
        <v>7</v>
      </c>
      <c r="E457" s="16"/>
      <c r="F457" s="87"/>
      <c r="G457" s="10"/>
      <c r="H457" s="78"/>
      <c r="I457" s="78"/>
      <c r="J457" s="10"/>
      <c r="K457" s="10"/>
      <c r="L457" s="10"/>
      <c r="M457" s="10"/>
      <c r="N457" s="10"/>
      <c r="O457" s="10"/>
      <c r="P457" s="10"/>
      <c r="Q457" s="10"/>
      <c r="R457" s="10"/>
      <c r="S457" s="10"/>
      <c r="T457" s="10"/>
      <c r="U457" s="10"/>
      <c r="V457" s="10"/>
      <c r="W457" s="10"/>
      <c r="X457" s="10"/>
      <c r="Y457" s="10"/>
      <c r="Z457" s="17">
        <v>57</v>
      </c>
      <c r="AA457" s="65">
        <v>18000</v>
      </c>
      <c r="AB457" s="18">
        <f t="shared" si="44"/>
        <v>1026000</v>
      </c>
      <c r="AC457" s="19">
        <f t="shared" si="43"/>
        <v>2.5650000000000003E-5</v>
      </c>
      <c r="AD457" s="88"/>
      <c r="AE457" s="89"/>
      <c r="AF457" s="294"/>
    </row>
    <row r="458" spans="2:32" x14ac:dyDescent="0.3">
      <c r="B458" s="49" t="s">
        <v>887</v>
      </c>
      <c r="C458" s="74" t="s">
        <v>888</v>
      </c>
      <c r="D458" s="51" t="s">
        <v>7</v>
      </c>
      <c r="E458" s="16"/>
      <c r="F458" s="87"/>
      <c r="G458" s="10"/>
      <c r="H458" s="78"/>
      <c r="I458" s="78"/>
      <c r="J458" s="10"/>
      <c r="K458" s="10"/>
      <c r="L458" s="10"/>
      <c r="M458" s="10"/>
      <c r="N458" s="10"/>
      <c r="O458" s="10"/>
      <c r="P458" s="10"/>
      <c r="Q458" s="10"/>
      <c r="R458" s="10"/>
      <c r="S458" s="10"/>
      <c r="T458" s="10"/>
      <c r="U458" s="10"/>
      <c r="V458" s="10"/>
      <c r="W458" s="10"/>
      <c r="X458" s="10"/>
      <c r="Y458" s="10"/>
      <c r="Z458" s="17">
        <v>54</v>
      </c>
      <c r="AA458" s="65">
        <v>21500</v>
      </c>
      <c r="AB458" s="18">
        <f t="shared" si="44"/>
        <v>1161000</v>
      </c>
      <c r="AC458" s="19">
        <f t="shared" si="43"/>
        <v>2.9025000000000004E-5</v>
      </c>
      <c r="AD458" s="88"/>
      <c r="AE458" s="89"/>
      <c r="AF458" s="294"/>
    </row>
    <row r="459" spans="2:32" x14ac:dyDescent="0.3">
      <c r="B459" s="49" t="s">
        <v>889</v>
      </c>
      <c r="C459" s="74" t="s">
        <v>890</v>
      </c>
      <c r="D459" s="51" t="s">
        <v>7</v>
      </c>
      <c r="E459" s="16"/>
      <c r="F459" s="87"/>
      <c r="G459" s="10"/>
      <c r="H459" s="78"/>
      <c r="I459" s="78"/>
      <c r="J459" s="10"/>
      <c r="K459" s="10"/>
      <c r="L459" s="10"/>
      <c r="M459" s="10"/>
      <c r="N459" s="10"/>
      <c r="O459" s="10"/>
      <c r="P459" s="10"/>
      <c r="Q459" s="10"/>
      <c r="R459" s="10"/>
      <c r="S459" s="10"/>
      <c r="T459" s="10"/>
      <c r="U459" s="10"/>
      <c r="V459" s="10"/>
      <c r="W459" s="10"/>
      <c r="X459" s="10"/>
      <c r="Y459" s="10"/>
      <c r="Z459" s="17">
        <v>53</v>
      </c>
      <c r="AA459" s="65">
        <v>29000</v>
      </c>
      <c r="AB459" s="18">
        <f t="shared" si="44"/>
        <v>1537000</v>
      </c>
      <c r="AC459" s="19">
        <f t="shared" si="43"/>
        <v>3.8425000000000006E-5</v>
      </c>
      <c r="AD459" s="88"/>
      <c r="AE459" s="89"/>
      <c r="AF459" s="294"/>
    </row>
    <row r="460" spans="2:32" x14ac:dyDescent="0.3">
      <c r="B460" s="49" t="s">
        <v>891</v>
      </c>
      <c r="C460" s="74" t="s">
        <v>892</v>
      </c>
      <c r="D460" s="51" t="s">
        <v>7</v>
      </c>
      <c r="E460" s="16"/>
      <c r="F460" s="87"/>
      <c r="G460" s="10"/>
      <c r="H460" s="78"/>
      <c r="I460" s="78"/>
      <c r="J460" s="10"/>
      <c r="K460" s="10"/>
      <c r="L460" s="10"/>
      <c r="M460" s="10"/>
      <c r="N460" s="10"/>
      <c r="O460" s="10"/>
      <c r="P460" s="10"/>
      <c r="Q460" s="10"/>
      <c r="R460" s="10"/>
      <c r="S460" s="10"/>
      <c r="T460" s="10"/>
      <c r="U460" s="10"/>
      <c r="V460" s="10"/>
      <c r="W460" s="10"/>
      <c r="X460" s="10"/>
      <c r="Y460" s="10"/>
      <c r="Z460" s="17">
        <v>55</v>
      </c>
      <c r="AA460" s="65">
        <v>40000</v>
      </c>
      <c r="AB460" s="18">
        <f t="shared" si="44"/>
        <v>2200000</v>
      </c>
      <c r="AC460" s="19">
        <f t="shared" si="43"/>
        <v>5.5000000000000009E-5</v>
      </c>
      <c r="AD460" s="88"/>
      <c r="AE460" s="89"/>
      <c r="AF460" s="294"/>
    </row>
    <row r="461" spans="2:32" x14ac:dyDescent="0.3">
      <c r="B461" s="49" t="s">
        <v>893</v>
      </c>
      <c r="C461" s="74" t="s">
        <v>894</v>
      </c>
      <c r="D461" s="51" t="s">
        <v>7</v>
      </c>
      <c r="E461" s="16"/>
      <c r="F461" s="87"/>
      <c r="G461" s="10"/>
      <c r="H461" s="78"/>
      <c r="I461" s="78"/>
      <c r="J461" s="10"/>
      <c r="K461" s="10"/>
      <c r="L461" s="10"/>
      <c r="M461" s="10"/>
      <c r="N461" s="10"/>
      <c r="O461" s="10"/>
      <c r="P461" s="10"/>
      <c r="Q461" s="10"/>
      <c r="R461" s="10"/>
      <c r="S461" s="10"/>
      <c r="T461" s="10"/>
      <c r="U461" s="10"/>
      <c r="V461" s="10"/>
      <c r="W461" s="10"/>
      <c r="X461" s="10"/>
      <c r="Y461" s="10"/>
      <c r="Z461" s="17">
        <v>67</v>
      </c>
      <c r="AA461" s="65">
        <v>60000</v>
      </c>
      <c r="AB461" s="18">
        <f t="shared" si="44"/>
        <v>4020000</v>
      </c>
      <c r="AC461" s="19">
        <f t="shared" si="43"/>
        <v>1.0050000000000002E-4</v>
      </c>
      <c r="AD461" s="88"/>
      <c r="AE461" s="89"/>
      <c r="AF461" s="294"/>
    </row>
    <row r="462" spans="2:32" x14ac:dyDescent="0.3">
      <c r="B462" s="49" t="s">
        <v>895</v>
      </c>
      <c r="C462" s="74" t="s">
        <v>896</v>
      </c>
      <c r="D462" s="51" t="s">
        <v>7</v>
      </c>
      <c r="E462" s="16"/>
      <c r="F462" s="87"/>
      <c r="G462" s="10"/>
      <c r="H462" s="78"/>
      <c r="I462" s="78"/>
      <c r="J462" s="10"/>
      <c r="K462" s="10"/>
      <c r="L462" s="10"/>
      <c r="M462" s="10"/>
      <c r="N462" s="10"/>
      <c r="O462" s="10"/>
      <c r="P462" s="10"/>
      <c r="Q462" s="10"/>
      <c r="R462" s="10"/>
      <c r="S462" s="10"/>
      <c r="T462" s="10"/>
      <c r="U462" s="10"/>
      <c r="V462" s="10"/>
      <c r="W462" s="10"/>
      <c r="X462" s="10"/>
      <c r="Y462" s="10"/>
      <c r="Z462" s="17">
        <v>56</v>
      </c>
      <c r="AA462" s="65">
        <v>81000</v>
      </c>
      <c r="AB462" s="18">
        <f t="shared" si="44"/>
        <v>4536000</v>
      </c>
      <c r="AC462" s="19">
        <f t="shared" si="43"/>
        <v>1.1340000000000002E-4</v>
      </c>
      <c r="AD462" s="88"/>
      <c r="AE462" s="89"/>
      <c r="AF462" s="294"/>
    </row>
    <row r="463" spans="2:32" x14ac:dyDescent="0.3">
      <c r="B463" s="49" t="s">
        <v>897</v>
      </c>
      <c r="C463" s="74" t="s">
        <v>898</v>
      </c>
      <c r="D463" s="51" t="s">
        <v>7</v>
      </c>
      <c r="E463" s="16"/>
      <c r="F463" s="87"/>
      <c r="G463" s="10"/>
      <c r="H463" s="78"/>
      <c r="I463" s="78"/>
      <c r="J463" s="10"/>
      <c r="K463" s="10"/>
      <c r="L463" s="10"/>
      <c r="M463" s="10"/>
      <c r="N463" s="10"/>
      <c r="O463" s="10"/>
      <c r="P463" s="10"/>
      <c r="Q463" s="10"/>
      <c r="R463" s="10"/>
      <c r="S463" s="10"/>
      <c r="T463" s="10"/>
      <c r="U463" s="10"/>
      <c r="V463" s="10"/>
      <c r="W463" s="10"/>
      <c r="X463" s="10"/>
      <c r="Y463" s="10"/>
      <c r="Z463" s="17">
        <v>52</v>
      </c>
      <c r="AA463" s="65">
        <v>5000</v>
      </c>
      <c r="AB463" s="18">
        <f t="shared" si="44"/>
        <v>260000</v>
      </c>
      <c r="AC463" s="19">
        <f t="shared" si="43"/>
        <v>6.5000000000000013E-6</v>
      </c>
      <c r="AD463" s="88"/>
      <c r="AE463" s="89"/>
      <c r="AF463" s="294"/>
    </row>
    <row r="464" spans="2:32" x14ac:dyDescent="0.3">
      <c r="B464" s="49" t="s">
        <v>899</v>
      </c>
      <c r="C464" s="74" t="s">
        <v>900</v>
      </c>
      <c r="D464" s="51" t="s">
        <v>7</v>
      </c>
      <c r="E464" s="16"/>
      <c r="F464" s="87"/>
      <c r="G464" s="10"/>
      <c r="H464" s="78"/>
      <c r="I464" s="78"/>
      <c r="J464" s="10"/>
      <c r="K464" s="10"/>
      <c r="L464" s="10"/>
      <c r="M464" s="10"/>
      <c r="N464" s="10"/>
      <c r="O464" s="10"/>
      <c r="P464" s="10"/>
      <c r="Q464" s="10"/>
      <c r="R464" s="10"/>
      <c r="S464" s="10"/>
      <c r="T464" s="10"/>
      <c r="U464" s="10"/>
      <c r="V464" s="10"/>
      <c r="W464" s="10"/>
      <c r="X464" s="10"/>
      <c r="Y464" s="10"/>
      <c r="Z464" s="17">
        <v>73</v>
      </c>
      <c r="AA464" s="65">
        <v>6000</v>
      </c>
      <c r="AB464" s="18">
        <f t="shared" si="44"/>
        <v>438000</v>
      </c>
      <c r="AC464" s="19">
        <f t="shared" si="43"/>
        <v>1.0950000000000002E-5</v>
      </c>
      <c r="AD464" s="88"/>
      <c r="AE464" s="89"/>
      <c r="AF464" s="294"/>
    </row>
    <row r="465" spans="2:32" x14ac:dyDescent="0.3">
      <c r="B465" s="49" t="s">
        <v>901</v>
      </c>
      <c r="C465" s="74" t="s">
        <v>902</v>
      </c>
      <c r="D465" s="51" t="s">
        <v>7</v>
      </c>
      <c r="E465" s="16"/>
      <c r="F465" s="87"/>
      <c r="G465" s="10"/>
      <c r="H465" s="78"/>
      <c r="I465" s="78"/>
      <c r="J465" s="10"/>
      <c r="K465" s="10"/>
      <c r="L465" s="10"/>
      <c r="M465" s="10"/>
      <c r="N465" s="10"/>
      <c r="O465" s="10"/>
      <c r="P465" s="10"/>
      <c r="Q465" s="10"/>
      <c r="R465" s="10"/>
      <c r="S465" s="10"/>
      <c r="T465" s="10"/>
      <c r="U465" s="10"/>
      <c r="V465" s="10"/>
      <c r="W465" s="10"/>
      <c r="X465" s="10"/>
      <c r="Y465" s="10"/>
      <c r="Z465" s="17">
        <v>35</v>
      </c>
      <c r="AA465" s="65">
        <v>7500</v>
      </c>
      <c r="AB465" s="18">
        <f t="shared" si="44"/>
        <v>262500</v>
      </c>
      <c r="AC465" s="19">
        <f t="shared" si="43"/>
        <v>6.5625000000000011E-6</v>
      </c>
      <c r="AD465" s="88"/>
      <c r="AE465" s="89"/>
      <c r="AF465" s="294"/>
    </row>
    <row r="466" spans="2:32" x14ac:dyDescent="0.3">
      <c r="B466" s="49" t="s">
        <v>903</v>
      </c>
      <c r="C466" s="74" t="s">
        <v>904</v>
      </c>
      <c r="D466" s="51" t="s">
        <v>7</v>
      </c>
      <c r="E466" s="16"/>
      <c r="F466" s="87"/>
      <c r="G466" s="10"/>
      <c r="H466" s="78"/>
      <c r="I466" s="78"/>
      <c r="J466" s="10"/>
      <c r="K466" s="10"/>
      <c r="L466" s="10"/>
      <c r="M466" s="10"/>
      <c r="N466" s="10"/>
      <c r="O466" s="10"/>
      <c r="P466" s="10"/>
      <c r="Q466" s="10"/>
      <c r="R466" s="10"/>
      <c r="S466" s="10"/>
      <c r="T466" s="10"/>
      <c r="U466" s="10"/>
      <c r="V466" s="10"/>
      <c r="W466" s="10"/>
      <c r="X466" s="10"/>
      <c r="Y466" s="10"/>
      <c r="Z466" s="17">
        <v>49</v>
      </c>
      <c r="AA466" s="65">
        <v>9000</v>
      </c>
      <c r="AB466" s="18">
        <f t="shared" si="44"/>
        <v>441000</v>
      </c>
      <c r="AC466" s="19">
        <f t="shared" si="43"/>
        <v>1.1025000000000002E-5</v>
      </c>
      <c r="AD466" s="88"/>
      <c r="AE466" s="89"/>
      <c r="AF466" s="294"/>
    </row>
    <row r="467" spans="2:32" x14ac:dyDescent="0.3">
      <c r="B467" s="49" t="s">
        <v>905</v>
      </c>
      <c r="C467" s="74" t="s">
        <v>906</v>
      </c>
      <c r="D467" s="51" t="s">
        <v>7</v>
      </c>
      <c r="E467" s="16"/>
      <c r="F467" s="87"/>
      <c r="G467" s="10"/>
      <c r="H467" s="78"/>
      <c r="I467" s="78"/>
      <c r="J467" s="10"/>
      <c r="K467" s="10"/>
      <c r="L467" s="10"/>
      <c r="M467" s="10"/>
      <c r="N467" s="10"/>
      <c r="O467" s="10"/>
      <c r="P467" s="10"/>
      <c r="Q467" s="10"/>
      <c r="R467" s="10"/>
      <c r="S467" s="10"/>
      <c r="T467" s="10"/>
      <c r="U467" s="10"/>
      <c r="V467" s="10"/>
      <c r="W467" s="10"/>
      <c r="X467" s="10"/>
      <c r="Y467" s="10"/>
      <c r="Z467" s="17">
        <v>45</v>
      </c>
      <c r="AA467" s="65">
        <v>12500</v>
      </c>
      <c r="AB467" s="18">
        <f t="shared" si="44"/>
        <v>562500</v>
      </c>
      <c r="AC467" s="19">
        <f t="shared" si="43"/>
        <v>1.4062500000000003E-5</v>
      </c>
      <c r="AD467" s="88"/>
      <c r="AE467" s="89"/>
      <c r="AF467" s="294"/>
    </row>
    <row r="468" spans="2:32" x14ac:dyDescent="0.3">
      <c r="B468" s="49" t="s">
        <v>907</v>
      </c>
      <c r="C468" s="74" t="s">
        <v>908</v>
      </c>
      <c r="D468" s="51" t="s">
        <v>7</v>
      </c>
      <c r="E468" s="16"/>
      <c r="F468" s="87"/>
      <c r="G468" s="10"/>
      <c r="H468" s="78"/>
      <c r="I468" s="78"/>
      <c r="J468" s="10"/>
      <c r="K468" s="10"/>
      <c r="L468" s="10"/>
      <c r="M468" s="10"/>
      <c r="N468" s="10"/>
      <c r="O468" s="10"/>
      <c r="P468" s="10"/>
      <c r="Q468" s="10"/>
      <c r="R468" s="10"/>
      <c r="S468" s="10"/>
      <c r="T468" s="10"/>
      <c r="U468" s="10"/>
      <c r="V468" s="10"/>
      <c r="W468" s="10"/>
      <c r="X468" s="10"/>
      <c r="Y468" s="10"/>
      <c r="Z468" s="17">
        <v>50</v>
      </c>
      <c r="AA468" s="65">
        <v>20000</v>
      </c>
      <c r="AB468" s="18">
        <f t="shared" si="44"/>
        <v>1000000</v>
      </c>
      <c r="AC468" s="19">
        <f t="shared" si="43"/>
        <v>2.5000000000000005E-5</v>
      </c>
      <c r="AD468" s="88"/>
      <c r="AE468" s="89"/>
      <c r="AF468" s="294"/>
    </row>
    <row r="469" spans="2:32" x14ac:dyDescent="0.3">
      <c r="B469" s="49" t="s">
        <v>909</v>
      </c>
      <c r="C469" s="74" t="s">
        <v>910</v>
      </c>
      <c r="D469" s="51" t="s">
        <v>7</v>
      </c>
      <c r="E469" s="16"/>
      <c r="F469" s="87"/>
      <c r="G469" s="10"/>
      <c r="H469" s="78"/>
      <c r="I469" s="78"/>
      <c r="J469" s="10"/>
      <c r="K469" s="10"/>
      <c r="L469" s="10"/>
      <c r="M469" s="10"/>
      <c r="N469" s="10"/>
      <c r="O469" s="10"/>
      <c r="P469" s="10"/>
      <c r="Q469" s="10"/>
      <c r="R469" s="10"/>
      <c r="S469" s="10"/>
      <c r="T469" s="10"/>
      <c r="U469" s="10"/>
      <c r="V469" s="10"/>
      <c r="W469" s="10"/>
      <c r="X469" s="10"/>
      <c r="Y469" s="10"/>
      <c r="Z469" s="17">
        <v>46</v>
      </c>
      <c r="AA469" s="65">
        <v>33000</v>
      </c>
      <c r="AB469" s="18">
        <f t="shared" si="44"/>
        <v>1518000</v>
      </c>
      <c r="AC469" s="19">
        <f t="shared" si="43"/>
        <v>3.7950000000000008E-5</v>
      </c>
      <c r="AD469" s="88"/>
      <c r="AE469" s="89"/>
      <c r="AF469" s="294"/>
    </row>
    <row r="470" spans="2:32" x14ac:dyDescent="0.3">
      <c r="B470" s="49" t="s">
        <v>911</v>
      </c>
      <c r="C470" s="74" t="s">
        <v>912</v>
      </c>
      <c r="D470" s="51" t="s">
        <v>7</v>
      </c>
      <c r="E470" s="16"/>
      <c r="F470" s="87"/>
      <c r="G470" s="10"/>
      <c r="H470" s="78"/>
      <c r="I470" s="78"/>
      <c r="J470" s="10"/>
      <c r="K470" s="10"/>
      <c r="L470" s="10"/>
      <c r="M470" s="10"/>
      <c r="N470" s="10"/>
      <c r="O470" s="10"/>
      <c r="P470" s="10"/>
      <c r="Q470" s="10"/>
      <c r="R470" s="10"/>
      <c r="S470" s="10"/>
      <c r="T470" s="10"/>
      <c r="U470" s="10"/>
      <c r="V470" s="10"/>
      <c r="W470" s="10"/>
      <c r="X470" s="10"/>
      <c r="Y470" s="10"/>
      <c r="Z470" s="17">
        <v>60</v>
      </c>
      <c r="AA470" s="65">
        <v>46000</v>
      </c>
      <c r="AB470" s="18">
        <f t="shared" si="44"/>
        <v>2760000</v>
      </c>
      <c r="AC470" s="19">
        <f t="shared" si="43"/>
        <v>6.900000000000001E-5</v>
      </c>
      <c r="AD470" s="88"/>
      <c r="AE470" s="89"/>
      <c r="AF470" s="294"/>
    </row>
    <row r="471" spans="2:32" x14ac:dyDescent="0.3">
      <c r="B471" s="49" t="s">
        <v>913</v>
      </c>
      <c r="C471" s="74" t="s">
        <v>914</v>
      </c>
      <c r="D471" s="51" t="s">
        <v>72</v>
      </c>
      <c r="E471" s="16"/>
      <c r="F471" s="87"/>
      <c r="G471" s="10"/>
      <c r="H471" s="78"/>
      <c r="I471" s="78"/>
      <c r="J471" s="10"/>
      <c r="K471" s="10"/>
      <c r="L471" s="10"/>
      <c r="M471" s="10"/>
      <c r="N471" s="10"/>
      <c r="O471" s="10"/>
      <c r="P471" s="10"/>
      <c r="Q471" s="10"/>
      <c r="R471" s="10"/>
      <c r="S471" s="10"/>
      <c r="T471" s="10"/>
      <c r="U471" s="10"/>
      <c r="V471" s="10"/>
      <c r="W471" s="10"/>
      <c r="X471" s="10"/>
      <c r="Y471" s="10"/>
      <c r="Z471" s="17">
        <v>66</v>
      </c>
      <c r="AA471" s="65">
        <v>42000</v>
      </c>
      <c r="AB471" s="18">
        <f t="shared" si="44"/>
        <v>2772000</v>
      </c>
      <c r="AC471" s="19">
        <f t="shared" si="43"/>
        <v>6.9300000000000018E-5</v>
      </c>
      <c r="AD471" s="88"/>
      <c r="AE471" s="89"/>
      <c r="AF471" s="294"/>
    </row>
    <row r="472" spans="2:32" x14ac:dyDescent="0.3">
      <c r="B472" s="49" t="s">
        <v>915</v>
      </c>
      <c r="C472" s="74" t="s">
        <v>916</v>
      </c>
      <c r="D472" s="51" t="s">
        <v>51</v>
      </c>
      <c r="E472" s="16"/>
      <c r="F472" s="87"/>
      <c r="G472" s="10"/>
      <c r="H472" s="78"/>
      <c r="I472" s="78"/>
      <c r="J472" s="10"/>
      <c r="K472" s="10"/>
      <c r="L472" s="10"/>
      <c r="M472" s="10"/>
      <c r="N472" s="10"/>
      <c r="O472" s="10"/>
      <c r="P472" s="10"/>
      <c r="Q472" s="10"/>
      <c r="R472" s="10"/>
      <c r="S472" s="10"/>
      <c r="T472" s="10"/>
      <c r="U472" s="10"/>
      <c r="V472" s="10"/>
      <c r="W472" s="10"/>
      <c r="X472" s="10"/>
      <c r="Y472" s="10"/>
      <c r="Z472" s="17">
        <v>72</v>
      </c>
      <c r="AA472" s="65">
        <v>420000</v>
      </c>
      <c r="AB472" s="18">
        <f t="shared" si="44"/>
        <v>30240000</v>
      </c>
      <c r="AC472" s="19">
        <f t="shared" si="43"/>
        <v>7.5600000000000016E-4</v>
      </c>
      <c r="AD472" s="88"/>
      <c r="AE472" s="89"/>
      <c r="AF472" s="294"/>
    </row>
    <row r="473" spans="2:32" x14ac:dyDescent="0.3">
      <c r="B473" s="49" t="s">
        <v>917</v>
      </c>
      <c r="C473" s="74" t="s">
        <v>918</v>
      </c>
      <c r="D473" s="51" t="s">
        <v>7</v>
      </c>
      <c r="E473" s="16"/>
      <c r="F473" s="87"/>
      <c r="G473" s="10"/>
      <c r="H473" s="78"/>
      <c r="I473" s="78"/>
      <c r="J473" s="10"/>
      <c r="K473" s="10"/>
      <c r="L473" s="10"/>
      <c r="M473" s="10"/>
      <c r="N473" s="10"/>
      <c r="O473" s="10"/>
      <c r="P473" s="10"/>
      <c r="Q473" s="10"/>
      <c r="R473" s="10"/>
      <c r="S473" s="10"/>
      <c r="T473" s="10"/>
      <c r="U473" s="10"/>
      <c r="V473" s="10"/>
      <c r="W473" s="10"/>
      <c r="X473" s="10"/>
      <c r="Y473" s="10"/>
      <c r="Z473" s="17">
        <v>22</v>
      </c>
      <c r="AA473" s="65">
        <v>11000</v>
      </c>
      <c r="AB473" s="18">
        <f t="shared" si="44"/>
        <v>242000</v>
      </c>
      <c r="AC473" s="19">
        <f t="shared" si="43"/>
        <v>6.0500000000000014E-6</v>
      </c>
      <c r="AD473" s="88"/>
      <c r="AE473" s="89"/>
      <c r="AF473" s="294"/>
    </row>
    <row r="474" spans="2:32" x14ac:dyDescent="0.3">
      <c r="B474" s="49" t="s">
        <v>919</v>
      </c>
      <c r="C474" s="74" t="s">
        <v>920</v>
      </c>
      <c r="D474" s="51" t="s">
        <v>7</v>
      </c>
      <c r="E474" s="16"/>
      <c r="F474" s="87"/>
      <c r="G474" s="10"/>
      <c r="H474" s="78"/>
      <c r="I474" s="78"/>
      <c r="J474" s="10"/>
      <c r="K474" s="10"/>
      <c r="L474" s="10"/>
      <c r="M474" s="10"/>
      <c r="N474" s="10"/>
      <c r="O474" s="10"/>
      <c r="P474" s="10"/>
      <c r="Q474" s="10"/>
      <c r="R474" s="10"/>
      <c r="S474" s="10"/>
      <c r="T474" s="10"/>
      <c r="U474" s="10"/>
      <c r="V474" s="10"/>
      <c r="W474" s="10"/>
      <c r="X474" s="10"/>
      <c r="Y474" s="10"/>
      <c r="Z474" s="17">
        <v>12</v>
      </c>
      <c r="AA474" s="65">
        <v>21500</v>
      </c>
      <c r="AB474" s="18">
        <f t="shared" si="44"/>
        <v>258000</v>
      </c>
      <c r="AC474" s="19">
        <f t="shared" si="43"/>
        <v>6.4500000000000009E-6</v>
      </c>
      <c r="AD474" s="88"/>
      <c r="AE474" s="89"/>
      <c r="AF474" s="294"/>
    </row>
    <row r="475" spans="2:32" x14ac:dyDescent="0.3">
      <c r="B475" s="49" t="s">
        <v>921</v>
      </c>
      <c r="C475" s="74" t="s">
        <v>922</v>
      </c>
      <c r="D475" s="51" t="s">
        <v>7</v>
      </c>
      <c r="E475" s="16"/>
      <c r="F475" s="87"/>
      <c r="G475" s="10"/>
      <c r="H475" s="78"/>
      <c r="I475" s="78"/>
      <c r="J475" s="10"/>
      <c r="K475" s="10"/>
      <c r="L475" s="10"/>
      <c r="M475" s="10"/>
      <c r="N475" s="10"/>
      <c r="O475" s="10"/>
      <c r="P475" s="10"/>
      <c r="Q475" s="10"/>
      <c r="R475" s="10"/>
      <c r="S475" s="10"/>
      <c r="T475" s="10"/>
      <c r="U475" s="10"/>
      <c r="V475" s="10"/>
      <c r="W475" s="10"/>
      <c r="X475" s="10"/>
      <c r="Y475" s="10"/>
      <c r="Z475" s="17">
        <v>8</v>
      </c>
      <c r="AA475" s="65">
        <v>190000</v>
      </c>
      <c r="AB475" s="18">
        <f t="shared" si="44"/>
        <v>1520000</v>
      </c>
      <c r="AC475" s="19">
        <f t="shared" si="43"/>
        <v>3.8000000000000009E-5</v>
      </c>
      <c r="AD475" s="88"/>
      <c r="AE475" s="89"/>
      <c r="AF475" s="294"/>
    </row>
    <row r="476" spans="2:32" x14ac:dyDescent="0.3">
      <c r="B476" s="49" t="s">
        <v>923</v>
      </c>
      <c r="C476" s="74" t="s">
        <v>924</v>
      </c>
      <c r="D476" s="51" t="s">
        <v>7</v>
      </c>
      <c r="E476" s="16"/>
      <c r="F476" s="87"/>
      <c r="G476" s="10"/>
      <c r="H476" s="78"/>
      <c r="I476" s="78"/>
      <c r="J476" s="10"/>
      <c r="K476" s="10"/>
      <c r="L476" s="10"/>
      <c r="M476" s="10"/>
      <c r="N476" s="10"/>
      <c r="O476" s="10"/>
      <c r="P476" s="10"/>
      <c r="Q476" s="10"/>
      <c r="R476" s="10"/>
      <c r="S476" s="10"/>
      <c r="T476" s="10"/>
      <c r="U476" s="10"/>
      <c r="V476" s="10"/>
      <c r="W476" s="10"/>
      <c r="X476" s="10"/>
      <c r="Y476" s="10"/>
      <c r="Z476" s="17">
        <v>19</v>
      </c>
      <c r="AA476" s="65">
        <v>60000</v>
      </c>
      <c r="AB476" s="18">
        <f t="shared" ref="AB476:AB496" si="45">ROUND(AA476*Z476,2)</f>
        <v>1140000</v>
      </c>
      <c r="AC476" s="19">
        <f t="shared" si="43"/>
        <v>2.8500000000000005E-5</v>
      </c>
      <c r="AD476" s="88"/>
      <c r="AE476" s="89"/>
      <c r="AF476" s="294"/>
    </row>
    <row r="477" spans="2:32" x14ac:dyDescent="0.3">
      <c r="B477" s="49" t="s">
        <v>925</v>
      </c>
      <c r="C477" s="74" t="s">
        <v>926</v>
      </c>
      <c r="D477" s="51" t="s">
        <v>72</v>
      </c>
      <c r="E477" s="16"/>
      <c r="F477" s="87"/>
      <c r="G477" s="10"/>
      <c r="H477" s="78"/>
      <c r="I477" s="78"/>
      <c r="J477" s="10"/>
      <c r="K477" s="10"/>
      <c r="L477" s="10"/>
      <c r="M477" s="10"/>
      <c r="N477" s="10"/>
      <c r="O477" s="10"/>
      <c r="P477" s="10"/>
      <c r="Q477" s="10"/>
      <c r="R477" s="10"/>
      <c r="S477" s="10"/>
      <c r="T477" s="10"/>
      <c r="U477" s="10"/>
      <c r="V477" s="10"/>
      <c r="W477" s="10"/>
      <c r="X477" s="10"/>
      <c r="Y477" s="10"/>
      <c r="Z477" s="17">
        <v>45</v>
      </c>
      <c r="AA477" s="65">
        <v>73000</v>
      </c>
      <c r="AB477" s="18">
        <f t="shared" si="45"/>
        <v>3285000</v>
      </c>
      <c r="AC477" s="19">
        <f t="shared" si="43"/>
        <v>8.2125000000000018E-5</v>
      </c>
      <c r="AD477" s="88"/>
      <c r="AE477" s="89"/>
      <c r="AF477" s="294"/>
    </row>
    <row r="478" spans="2:32" ht="24" x14ac:dyDescent="0.3">
      <c r="B478" s="49" t="s">
        <v>927</v>
      </c>
      <c r="C478" s="74" t="s">
        <v>928</v>
      </c>
      <c r="D478" s="51" t="s">
        <v>51</v>
      </c>
      <c r="E478" s="16"/>
      <c r="F478" s="87"/>
      <c r="G478" s="10"/>
      <c r="H478" s="78"/>
      <c r="I478" s="78"/>
      <c r="J478" s="10"/>
      <c r="K478" s="10"/>
      <c r="L478" s="10"/>
      <c r="M478" s="10"/>
      <c r="N478" s="10"/>
      <c r="O478" s="10"/>
      <c r="P478" s="10"/>
      <c r="Q478" s="10"/>
      <c r="R478" s="10"/>
      <c r="S478" s="10"/>
      <c r="T478" s="10"/>
      <c r="U478" s="10"/>
      <c r="V478" s="10"/>
      <c r="W478" s="10"/>
      <c r="X478" s="10"/>
      <c r="Y478" s="10"/>
      <c r="Z478" s="17">
        <v>380</v>
      </c>
      <c r="AA478" s="65">
        <v>3000</v>
      </c>
      <c r="AB478" s="18">
        <f t="shared" si="45"/>
        <v>1140000</v>
      </c>
      <c r="AC478" s="19">
        <f t="shared" si="43"/>
        <v>2.8500000000000005E-5</v>
      </c>
      <c r="AD478" s="88"/>
      <c r="AE478" s="89"/>
      <c r="AF478" s="294"/>
    </row>
    <row r="479" spans="2:32" x14ac:dyDescent="0.3">
      <c r="B479" s="49" t="s">
        <v>929</v>
      </c>
      <c r="C479" s="74" t="s">
        <v>930</v>
      </c>
      <c r="D479" s="51" t="s">
        <v>72</v>
      </c>
      <c r="E479" s="16"/>
      <c r="F479" s="87"/>
      <c r="G479" s="10"/>
      <c r="H479" s="78"/>
      <c r="I479" s="78"/>
      <c r="J479" s="10"/>
      <c r="K479" s="10"/>
      <c r="L479" s="10"/>
      <c r="M479" s="10"/>
      <c r="N479" s="10"/>
      <c r="O479" s="10"/>
      <c r="P479" s="10"/>
      <c r="Q479" s="10"/>
      <c r="R479" s="10"/>
      <c r="S479" s="10"/>
      <c r="T479" s="10"/>
      <c r="U479" s="10"/>
      <c r="V479" s="10"/>
      <c r="W479" s="10"/>
      <c r="X479" s="10"/>
      <c r="Y479" s="10"/>
      <c r="Z479" s="17">
        <v>28</v>
      </c>
      <c r="AA479" s="65">
        <v>94000</v>
      </c>
      <c r="AB479" s="18">
        <f t="shared" si="45"/>
        <v>2632000</v>
      </c>
      <c r="AC479" s="19">
        <f t="shared" si="43"/>
        <v>6.5800000000000014E-5</v>
      </c>
      <c r="AD479" s="88"/>
      <c r="AE479" s="89"/>
      <c r="AF479" s="294"/>
    </row>
    <row r="480" spans="2:32" x14ac:dyDescent="0.3">
      <c r="B480" s="49" t="s">
        <v>931</v>
      </c>
      <c r="C480" s="74" t="s">
        <v>932</v>
      </c>
      <c r="D480" s="51" t="s">
        <v>7</v>
      </c>
      <c r="E480" s="16"/>
      <c r="F480" s="87"/>
      <c r="G480" s="10"/>
      <c r="H480" s="78"/>
      <c r="I480" s="78"/>
      <c r="J480" s="10"/>
      <c r="K480" s="10"/>
      <c r="L480" s="10"/>
      <c r="M480" s="10"/>
      <c r="N480" s="10"/>
      <c r="O480" s="10"/>
      <c r="P480" s="10"/>
      <c r="Q480" s="10"/>
      <c r="R480" s="10"/>
      <c r="S480" s="10"/>
      <c r="T480" s="10"/>
      <c r="U480" s="10"/>
      <c r="V480" s="10"/>
      <c r="W480" s="10"/>
      <c r="X480" s="10"/>
      <c r="Y480" s="10"/>
      <c r="Z480" s="17">
        <v>57</v>
      </c>
      <c r="AA480" s="65">
        <v>48000</v>
      </c>
      <c r="AB480" s="18">
        <f t="shared" si="45"/>
        <v>2736000</v>
      </c>
      <c r="AC480" s="19">
        <f t="shared" si="43"/>
        <v>6.8400000000000009E-5</v>
      </c>
      <c r="AD480" s="88"/>
      <c r="AE480" s="89"/>
      <c r="AF480" s="294"/>
    </row>
    <row r="481" spans="2:32" x14ac:dyDescent="0.3">
      <c r="B481" s="49" t="s">
        <v>933</v>
      </c>
      <c r="C481" s="74" t="s">
        <v>934</v>
      </c>
      <c r="D481" s="51" t="s">
        <v>7</v>
      </c>
      <c r="E481" s="16"/>
      <c r="F481" s="87"/>
      <c r="G481" s="10"/>
      <c r="H481" s="78"/>
      <c r="I481" s="78"/>
      <c r="J481" s="10"/>
      <c r="K481" s="10"/>
      <c r="L481" s="10"/>
      <c r="M481" s="10"/>
      <c r="N481" s="10"/>
      <c r="O481" s="10"/>
      <c r="P481" s="10"/>
      <c r="Q481" s="10"/>
      <c r="R481" s="10"/>
      <c r="S481" s="10"/>
      <c r="T481" s="10"/>
      <c r="U481" s="10"/>
      <c r="V481" s="10"/>
      <c r="W481" s="10"/>
      <c r="X481" s="10"/>
      <c r="Y481" s="10"/>
      <c r="Z481" s="17">
        <v>53</v>
      </c>
      <c r="AA481" s="65">
        <v>225000</v>
      </c>
      <c r="AB481" s="18">
        <f t="shared" si="45"/>
        <v>11925000</v>
      </c>
      <c r="AC481" s="19">
        <f t="shared" si="43"/>
        <v>2.9812500000000005E-4</v>
      </c>
      <c r="AD481" s="88"/>
      <c r="AE481" s="89"/>
      <c r="AF481" s="294"/>
    </row>
    <row r="482" spans="2:32" x14ac:dyDescent="0.3">
      <c r="B482" s="49" t="s">
        <v>935</v>
      </c>
      <c r="C482" s="74" t="s">
        <v>936</v>
      </c>
      <c r="D482" s="51" t="s">
        <v>72</v>
      </c>
      <c r="E482" s="16"/>
      <c r="F482" s="87"/>
      <c r="G482" s="10"/>
      <c r="H482" s="78"/>
      <c r="I482" s="78"/>
      <c r="J482" s="10"/>
      <c r="K482" s="10"/>
      <c r="L482" s="10"/>
      <c r="M482" s="10"/>
      <c r="N482" s="10"/>
      <c r="O482" s="10"/>
      <c r="P482" s="10"/>
      <c r="Q482" s="10"/>
      <c r="R482" s="10"/>
      <c r="S482" s="10"/>
      <c r="T482" s="10"/>
      <c r="U482" s="10"/>
      <c r="V482" s="10"/>
      <c r="W482" s="10"/>
      <c r="X482" s="10"/>
      <c r="Y482" s="10"/>
      <c r="Z482" s="17">
        <v>57</v>
      </c>
      <c r="AA482" s="65">
        <v>26000</v>
      </c>
      <c r="AB482" s="18">
        <f t="shared" si="45"/>
        <v>1482000</v>
      </c>
      <c r="AC482" s="19">
        <f t="shared" si="43"/>
        <v>3.7050000000000006E-5</v>
      </c>
      <c r="AD482" s="88"/>
      <c r="AE482" s="89"/>
      <c r="AF482" s="294"/>
    </row>
    <row r="483" spans="2:32" x14ac:dyDescent="0.3">
      <c r="B483" s="49" t="s">
        <v>937</v>
      </c>
      <c r="C483" s="74" t="s">
        <v>938</v>
      </c>
      <c r="D483" s="51" t="s">
        <v>7</v>
      </c>
      <c r="E483" s="16"/>
      <c r="F483" s="87"/>
      <c r="G483" s="10"/>
      <c r="H483" s="78"/>
      <c r="I483" s="78"/>
      <c r="J483" s="10"/>
      <c r="K483" s="10"/>
      <c r="L483" s="10"/>
      <c r="M483" s="10"/>
      <c r="N483" s="10"/>
      <c r="O483" s="10"/>
      <c r="P483" s="10"/>
      <c r="Q483" s="10"/>
      <c r="R483" s="10"/>
      <c r="S483" s="10"/>
      <c r="T483" s="10"/>
      <c r="U483" s="10"/>
      <c r="V483" s="10"/>
      <c r="W483" s="10"/>
      <c r="X483" s="10"/>
      <c r="Y483" s="10"/>
      <c r="Z483" s="17">
        <v>58</v>
      </c>
      <c r="AA483" s="65">
        <v>135000</v>
      </c>
      <c r="AB483" s="18">
        <f t="shared" si="45"/>
        <v>7830000</v>
      </c>
      <c r="AC483" s="19">
        <f t="shared" si="43"/>
        <v>1.9575000000000004E-4</v>
      </c>
      <c r="AD483" s="88"/>
      <c r="AE483" s="89"/>
      <c r="AF483" s="294"/>
    </row>
    <row r="484" spans="2:32" x14ac:dyDescent="0.3">
      <c r="B484" s="49" t="s">
        <v>939</v>
      </c>
      <c r="C484" s="74" t="s">
        <v>1591</v>
      </c>
      <c r="D484" s="51" t="s">
        <v>7</v>
      </c>
      <c r="E484" s="16"/>
      <c r="F484" s="87"/>
      <c r="G484" s="10"/>
      <c r="H484" s="78"/>
      <c r="I484" s="78"/>
      <c r="J484" s="10"/>
      <c r="K484" s="10"/>
      <c r="L484" s="10"/>
      <c r="M484" s="10"/>
      <c r="N484" s="10"/>
      <c r="O484" s="10"/>
      <c r="P484" s="10"/>
      <c r="Q484" s="10"/>
      <c r="R484" s="10"/>
      <c r="S484" s="10"/>
      <c r="T484" s="10"/>
      <c r="U484" s="10"/>
      <c r="V484" s="10"/>
      <c r="W484" s="10"/>
      <c r="X484" s="10"/>
      <c r="Y484" s="10"/>
      <c r="Z484" s="17">
        <v>25</v>
      </c>
      <c r="AA484" s="65">
        <v>11200</v>
      </c>
      <c r="AB484" s="18">
        <f t="shared" si="45"/>
        <v>280000</v>
      </c>
      <c r="AC484" s="19">
        <f t="shared" si="43"/>
        <v>7.0000000000000016E-6</v>
      </c>
      <c r="AD484" s="88"/>
      <c r="AE484" s="89"/>
      <c r="AF484" s="294"/>
    </row>
    <row r="485" spans="2:32" ht="24" x14ac:dyDescent="0.3">
      <c r="B485" s="49" t="s">
        <v>940</v>
      </c>
      <c r="C485" s="74" t="s">
        <v>941</v>
      </c>
      <c r="D485" s="51" t="s">
        <v>7</v>
      </c>
      <c r="E485" s="16"/>
      <c r="F485" s="87"/>
      <c r="G485" s="10"/>
      <c r="H485" s="78"/>
      <c r="I485" s="78"/>
      <c r="J485" s="10"/>
      <c r="K485" s="10"/>
      <c r="L485" s="10"/>
      <c r="M485" s="10"/>
      <c r="N485" s="10"/>
      <c r="O485" s="10"/>
      <c r="P485" s="10"/>
      <c r="Q485" s="10"/>
      <c r="R485" s="10"/>
      <c r="S485" s="10"/>
      <c r="T485" s="10"/>
      <c r="U485" s="10"/>
      <c r="V485" s="10"/>
      <c r="W485" s="10"/>
      <c r="X485" s="10"/>
      <c r="Y485" s="10"/>
      <c r="Z485" s="17">
        <v>29</v>
      </c>
      <c r="AA485" s="65">
        <v>33500</v>
      </c>
      <c r="AB485" s="18">
        <f t="shared" si="45"/>
        <v>971500</v>
      </c>
      <c r="AC485" s="19">
        <f t="shared" si="43"/>
        <v>2.4287500000000004E-5</v>
      </c>
      <c r="AD485" s="88"/>
      <c r="AE485" s="89"/>
      <c r="AF485" s="294"/>
    </row>
    <row r="486" spans="2:32" x14ac:dyDescent="0.3">
      <c r="B486" s="49" t="s">
        <v>942</v>
      </c>
      <c r="C486" s="74" t="s">
        <v>943</v>
      </c>
      <c r="D486" s="51" t="s">
        <v>7</v>
      </c>
      <c r="E486" s="16"/>
      <c r="F486" s="87"/>
      <c r="G486" s="10"/>
      <c r="H486" s="78"/>
      <c r="I486" s="78"/>
      <c r="J486" s="10"/>
      <c r="K486" s="10"/>
      <c r="L486" s="10"/>
      <c r="M486" s="10"/>
      <c r="N486" s="10"/>
      <c r="O486" s="10"/>
      <c r="P486" s="10"/>
      <c r="Q486" s="10"/>
      <c r="R486" s="10"/>
      <c r="S486" s="10"/>
      <c r="T486" s="10"/>
      <c r="U486" s="10"/>
      <c r="V486" s="10"/>
      <c r="W486" s="10"/>
      <c r="X486" s="10"/>
      <c r="Y486" s="10"/>
      <c r="Z486" s="17">
        <v>24</v>
      </c>
      <c r="AA486" s="65">
        <v>1000</v>
      </c>
      <c r="AB486" s="18">
        <f t="shared" si="45"/>
        <v>24000</v>
      </c>
      <c r="AC486" s="19">
        <f t="shared" si="43"/>
        <v>6.0000000000000008E-7</v>
      </c>
      <c r="AD486" s="88"/>
      <c r="AE486" s="89"/>
      <c r="AF486" s="294"/>
    </row>
    <row r="487" spans="2:32" x14ac:dyDescent="0.3">
      <c r="B487" s="49" t="s">
        <v>944</v>
      </c>
      <c r="C487" s="74" t="s">
        <v>945</v>
      </c>
      <c r="D487" s="51" t="s">
        <v>72</v>
      </c>
      <c r="E487" s="16"/>
      <c r="F487" s="87"/>
      <c r="G487" s="10"/>
      <c r="H487" s="78"/>
      <c r="I487" s="78"/>
      <c r="J487" s="10"/>
      <c r="K487" s="10"/>
      <c r="L487" s="10"/>
      <c r="M487" s="10"/>
      <c r="N487" s="10"/>
      <c r="O487" s="10"/>
      <c r="P487" s="10"/>
      <c r="Q487" s="10"/>
      <c r="R487" s="10"/>
      <c r="S487" s="10"/>
      <c r="T487" s="10"/>
      <c r="U487" s="10"/>
      <c r="V487" s="10"/>
      <c r="W487" s="10"/>
      <c r="X487" s="10"/>
      <c r="Y487" s="10"/>
      <c r="Z487" s="17">
        <v>29</v>
      </c>
      <c r="AA487" s="65">
        <v>17000</v>
      </c>
      <c r="AB487" s="18">
        <f t="shared" si="45"/>
        <v>493000</v>
      </c>
      <c r="AC487" s="19">
        <f t="shared" si="43"/>
        <v>1.2325000000000003E-5</v>
      </c>
      <c r="AD487" s="88"/>
      <c r="AE487" s="89"/>
      <c r="AF487" s="294"/>
    </row>
    <row r="488" spans="2:32" x14ac:dyDescent="0.3">
      <c r="B488" s="49" t="s">
        <v>946</v>
      </c>
      <c r="C488" s="74" t="s">
        <v>947</v>
      </c>
      <c r="D488" s="51" t="s">
        <v>72</v>
      </c>
      <c r="E488" s="16"/>
      <c r="F488" s="87"/>
      <c r="G488" s="10"/>
      <c r="H488" s="78"/>
      <c r="I488" s="78"/>
      <c r="J488" s="10"/>
      <c r="K488" s="10"/>
      <c r="L488" s="10"/>
      <c r="M488" s="10"/>
      <c r="N488" s="10"/>
      <c r="O488" s="10"/>
      <c r="P488" s="10"/>
      <c r="Q488" s="10"/>
      <c r="R488" s="10"/>
      <c r="S488" s="10"/>
      <c r="T488" s="10"/>
      <c r="U488" s="10"/>
      <c r="V488" s="10"/>
      <c r="W488" s="10"/>
      <c r="X488" s="10"/>
      <c r="Y488" s="10"/>
      <c r="Z488" s="17">
        <v>32</v>
      </c>
      <c r="AA488" s="65">
        <v>40000</v>
      </c>
      <c r="AB488" s="18">
        <f t="shared" si="45"/>
        <v>1280000</v>
      </c>
      <c r="AC488" s="19">
        <f t="shared" si="43"/>
        <v>3.2000000000000005E-5</v>
      </c>
      <c r="AD488" s="88"/>
      <c r="AE488" s="89"/>
      <c r="AF488" s="294"/>
    </row>
    <row r="489" spans="2:32" x14ac:dyDescent="0.3">
      <c r="B489" s="49" t="s">
        <v>948</v>
      </c>
      <c r="C489" s="74" t="s">
        <v>949</v>
      </c>
      <c r="D489" s="51" t="s">
        <v>7</v>
      </c>
      <c r="E489" s="16"/>
      <c r="F489" s="87"/>
      <c r="G489" s="10"/>
      <c r="H489" s="78"/>
      <c r="I489" s="78"/>
      <c r="J489" s="10"/>
      <c r="K489" s="10"/>
      <c r="L489" s="10"/>
      <c r="M489" s="10"/>
      <c r="N489" s="10"/>
      <c r="O489" s="10"/>
      <c r="P489" s="10"/>
      <c r="Q489" s="10"/>
      <c r="R489" s="10"/>
      <c r="S489" s="10"/>
      <c r="T489" s="10"/>
      <c r="U489" s="10"/>
      <c r="V489" s="10"/>
      <c r="W489" s="10"/>
      <c r="X489" s="10"/>
      <c r="Y489" s="10"/>
      <c r="Z489" s="17">
        <v>32</v>
      </c>
      <c r="AA489" s="65">
        <v>32000</v>
      </c>
      <c r="AB489" s="18">
        <f t="shared" si="45"/>
        <v>1024000</v>
      </c>
      <c r="AC489" s="19">
        <f t="shared" si="43"/>
        <v>2.5600000000000006E-5</v>
      </c>
      <c r="AD489" s="88"/>
      <c r="AE489" s="89"/>
      <c r="AF489" s="294"/>
    </row>
    <row r="490" spans="2:32" x14ac:dyDescent="0.3">
      <c r="B490" s="49" t="s">
        <v>950</v>
      </c>
      <c r="C490" s="74" t="s">
        <v>951</v>
      </c>
      <c r="D490" s="51" t="s">
        <v>7</v>
      </c>
      <c r="E490" s="16"/>
      <c r="F490" s="87"/>
      <c r="G490" s="10"/>
      <c r="H490" s="78"/>
      <c r="I490" s="78"/>
      <c r="J490" s="10"/>
      <c r="K490" s="10"/>
      <c r="L490" s="10"/>
      <c r="M490" s="10"/>
      <c r="N490" s="10"/>
      <c r="O490" s="10"/>
      <c r="P490" s="10"/>
      <c r="Q490" s="10"/>
      <c r="R490" s="10"/>
      <c r="S490" s="10"/>
      <c r="T490" s="10"/>
      <c r="U490" s="10"/>
      <c r="V490" s="10"/>
      <c r="W490" s="10"/>
      <c r="X490" s="10"/>
      <c r="Y490" s="10"/>
      <c r="Z490" s="17">
        <v>68</v>
      </c>
      <c r="AA490" s="65">
        <v>4500</v>
      </c>
      <c r="AB490" s="18">
        <f t="shared" si="45"/>
        <v>306000</v>
      </c>
      <c r="AC490" s="19">
        <f t="shared" si="43"/>
        <v>7.6500000000000013E-6</v>
      </c>
      <c r="AD490" s="88"/>
      <c r="AE490" s="89"/>
      <c r="AF490" s="294"/>
    </row>
    <row r="491" spans="2:32" x14ac:dyDescent="0.3">
      <c r="B491" s="49" t="s">
        <v>952</v>
      </c>
      <c r="C491" s="74" t="s">
        <v>953</v>
      </c>
      <c r="D491" s="51" t="s">
        <v>7</v>
      </c>
      <c r="E491" s="16"/>
      <c r="F491" s="87"/>
      <c r="G491" s="10"/>
      <c r="H491" s="78"/>
      <c r="I491" s="78"/>
      <c r="J491" s="10"/>
      <c r="K491" s="10"/>
      <c r="L491" s="10"/>
      <c r="M491" s="10"/>
      <c r="N491" s="10"/>
      <c r="O491" s="10"/>
      <c r="P491" s="10"/>
      <c r="Q491" s="10"/>
      <c r="R491" s="10"/>
      <c r="S491" s="10"/>
      <c r="T491" s="10"/>
      <c r="U491" s="10"/>
      <c r="V491" s="10"/>
      <c r="W491" s="10"/>
      <c r="X491" s="10"/>
      <c r="Y491" s="10"/>
      <c r="Z491" s="17">
        <v>68</v>
      </c>
      <c r="AA491" s="65">
        <v>1400</v>
      </c>
      <c r="AB491" s="18">
        <f t="shared" si="45"/>
        <v>95200</v>
      </c>
      <c r="AC491" s="19">
        <f t="shared" si="43"/>
        <v>2.3800000000000005E-6</v>
      </c>
      <c r="AD491" s="88"/>
      <c r="AE491" s="89"/>
      <c r="AF491" s="294"/>
    </row>
    <row r="492" spans="2:32" x14ac:dyDescent="0.3">
      <c r="B492" s="49" t="s">
        <v>954</v>
      </c>
      <c r="C492" s="74" t="s">
        <v>955</v>
      </c>
      <c r="D492" s="51" t="s">
        <v>7</v>
      </c>
      <c r="E492" s="16"/>
      <c r="F492" s="87"/>
      <c r="G492" s="10"/>
      <c r="H492" s="78"/>
      <c r="I492" s="78"/>
      <c r="J492" s="10"/>
      <c r="K492" s="10"/>
      <c r="L492" s="10"/>
      <c r="M492" s="10"/>
      <c r="N492" s="10"/>
      <c r="O492" s="10"/>
      <c r="P492" s="10"/>
      <c r="Q492" s="10"/>
      <c r="R492" s="10"/>
      <c r="S492" s="10"/>
      <c r="T492" s="10"/>
      <c r="U492" s="10"/>
      <c r="V492" s="10"/>
      <c r="W492" s="10"/>
      <c r="X492" s="10"/>
      <c r="Y492" s="10"/>
      <c r="Z492" s="17">
        <v>33</v>
      </c>
      <c r="AA492" s="65">
        <v>24000</v>
      </c>
      <c r="AB492" s="18">
        <f t="shared" si="45"/>
        <v>792000</v>
      </c>
      <c r="AC492" s="19">
        <f t="shared" si="43"/>
        <v>1.9800000000000004E-5</v>
      </c>
      <c r="AD492" s="88"/>
      <c r="AE492" s="89"/>
      <c r="AF492" s="294"/>
    </row>
    <row r="493" spans="2:32" x14ac:dyDescent="0.3">
      <c r="B493" s="49" t="s">
        <v>956</v>
      </c>
      <c r="C493" s="74" t="s">
        <v>957</v>
      </c>
      <c r="D493" s="51" t="s">
        <v>72</v>
      </c>
      <c r="E493" s="16"/>
      <c r="F493" s="87"/>
      <c r="G493" s="10"/>
      <c r="H493" s="78"/>
      <c r="I493" s="78"/>
      <c r="J493" s="10"/>
      <c r="K493" s="10"/>
      <c r="L493" s="10"/>
      <c r="M493" s="10"/>
      <c r="N493" s="10"/>
      <c r="O493" s="10"/>
      <c r="P493" s="10"/>
      <c r="Q493" s="10"/>
      <c r="R493" s="10"/>
      <c r="S493" s="10"/>
      <c r="T493" s="10"/>
      <c r="U493" s="10"/>
      <c r="V493" s="10"/>
      <c r="W493" s="10"/>
      <c r="X493" s="10"/>
      <c r="Y493" s="10"/>
      <c r="Z493" s="17">
        <v>54</v>
      </c>
      <c r="AA493" s="65">
        <v>18000</v>
      </c>
      <c r="AB493" s="18">
        <f t="shared" si="45"/>
        <v>972000</v>
      </c>
      <c r="AC493" s="19">
        <f t="shared" si="43"/>
        <v>2.4300000000000005E-5</v>
      </c>
      <c r="AD493" s="88"/>
      <c r="AE493" s="89"/>
      <c r="AF493" s="294"/>
    </row>
    <row r="494" spans="2:32" x14ac:dyDescent="0.3">
      <c r="B494" s="49" t="s">
        <v>958</v>
      </c>
      <c r="C494" s="74" t="s">
        <v>959</v>
      </c>
      <c r="D494" s="51" t="s">
        <v>7</v>
      </c>
      <c r="E494" s="16"/>
      <c r="F494" s="87"/>
      <c r="G494" s="10"/>
      <c r="H494" s="78"/>
      <c r="I494" s="78"/>
      <c r="J494" s="10"/>
      <c r="K494" s="10"/>
      <c r="L494" s="10"/>
      <c r="M494" s="10"/>
      <c r="N494" s="10"/>
      <c r="O494" s="10"/>
      <c r="P494" s="10"/>
      <c r="Q494" s="10"/>
      <c r="R494" s="10"/>
      <c r="S494" s="10"/>
      <c r="T494" s="10"/>
      <c r="U494" s="10"/>
      <c r="V494" s="10"/>
      <c r="W494" s="10"/>
      <c r="X494" s="10"/>
      <c r="Y494" s="10"/>
      <c r="Z494" s="17">
        <v>1</v>
      </c>
      <c r="AA494" s="65">
        <v>120000</v>
      </c>
      <c r="AB494" s="18">
        <f t="shared" si="45"/>
        <v>120000</v>
      </c>
      <c r="AC494" s="19">
        <f t="shared" si="43"/>
        <v>3.0000000000000005E-6</v>
      </c>
      <c r="AD494" s="88"/>
      <c r="AE494" s="89"/>
      <c r="AF494" s="294"/>
    </row>
    <row r="495" spans="2:32" x14ac:dyDescent="0.3">
      <c r="B495" s="49" t="s">
        <v>960</v>
      </c>
      <c r="C495" s="74" t="s">
        <v>961</v>
      </c>
      <c r="D495" s="51" t="s">
        <v>7</v>
      </c>
      <c r="E495" s="16"/>
      <c r="F495" s="87"/>
      <c r="G495" s="10"/>
      <c r="H495" s="78"/>
      <c r="I495" s="78"/>
      <c r="J495" s="10"/>
      <c r="K495" s="10"/>
      <c r="L495" s="10"/>
      <c r="M495" s="10"/>
      <c r="N495" s="10"/>
      <c r="O495" s="10"/>
      <c r="P495" s="10"/>
      <c r="Q495" s="10"/>
      <c r="R495" s="10"/>
      <c r="S495" s="10"/>
      <c r="T495" s="10"/>
      <c r="U495" s="10"/>
      <c r="V495" s="10"/>
      <c r="W495" s="10"/>
      <c r="X495" s="10"/>
      <c r="Y495" s="10"/>
      <c r="Z495" s="17">
        <v>1</v>
      </c>
      <c r="AA495" s="65">
        <v>65000</v>
      </c>
      <c r="AB495" s="18">
        <f t="shared" si="45"/>
        <v>65000</v>
      </c>
      <c r="AC495" s="19">
        <f t="shared" si="43"/>
        <v>1.6250000000000003E-6</v>
      </c>
      <c r="AD495" s="88"/>
      <c r="AE495" s="89"/>
      <c r="AF495" s="294"/>
    </row>
    <row r="496" spans="2:32" ht="48" x14ac:dyDescent="0.3">
      <c r="B496" s="49" t="s">
        <v>962</v>
      </c>
      <c r="C496" s="74" t="s">
        <v>963</v>
      </c>
      <c r="D496" s="51" t="s">
        <v>7</v>
      </c>
      <c r="E496" s="16"/>
      <c r="F496" s="87"/>
      <c r="G496" s="10"/>
      <c r="H496" s="78"/>
      <c r="I496" s="78"/>
      <c r="J496" s="10"/>
      <c r="K496" s="10"/>
      <c r="L496" s="10"/>
      <c r="M496" s="10"/>
      <c r="N496" s="10"/>
      <c r="O496" s="10"/>
      <c r="P496" s="10"/>
      <c r="Q496" s="10"/>
      <c r="R496" s="10"/>
      <c r="S496" s="10"/>
      <c r="T496" s="10"/>
      <c r="U496" s="10"/>
      <c r="V496" s="10"/>
      <c r="W496" s="10"/>
      <c r="X496" s="10"/>
      <c r="Y496" s="10"/>
      <c r="Z496" s="17">
        <v>4</v>
      </c>
      <c r="AA496" s="65">
        <v>3600000</v>
      </c>
      <c r="AB496" s="18">
        <f t="shared" si="45"/>
        <v>14400000</v>
      </c>
      <c r="AC496" s="19">
        <f t="shared" si="43"/>
        <v>3.6000000000000008E-4</v>
      </c>
      <c r="AD496" s="88"/>
      <c r="AE496" s="89"/>
      <c r="AF496" s="294"/>
    </row>
    <row r="497" spans="2:32" x14ac:dyDescent="0.3">
      <c r="B497" s="86" t="s">
        <v>964</v>
      </c>
      <c r="C497" s="82" t="s">
        <v>965</v>
      </c>
      <c r="D497" s="83"/>
      <c r="E497" s="85"/>
      <c r="F497" s="10"/>
      <c r="G497" s="10"/>
      <c r="H497" s="78"/>
      <c r="I497" s="78"/>
      <c r="J497" s="10"/>
      <c r="K497" s="10"/>
      <c r="L497" s="10"/>
      <c r="M497" s="10"/>
      <c r="N497" s="10"/>
      <c r="O497" s="10"/>
      <c r="P497" s="10"/>
      <c r="Q497" s="10"/>
      <c r="R497" s="10"/>
      <c r="S497" s="10"/>
      <c r="T497" s="10"/>
      <c r="U497" s="10"/>
      <c r="V497" s="10"/>
      <c r="W497" s="10"/>
      <c r="X497" s="10"/>
      <c r="Y497" s="10"/>
      <c r="Z497" s="61"/>
      <c r="AA497" s="62"/>
      <c r="AB497" s="63"/>
      <c r="AC497" s="19">
        <f t="shared" si="43"/>
        <v>0</v>
      </c>
      <c r="AD497" s="20"/>
      <c r="AE497" s="73"/>
      <c r="AF497" s="294"/>
    </row>
    <row r="498" spans="2:32" x14ac:dyDescent="0.3">
      <c r="B498" s="49" t="s">
        <v>966</v>
      </c>
      <c r="C498" s="74" t="s">
        <v>967</v>
      </c>
      <c r="D498" s="51" t="s">
        <v>7</v>
      </c>
      <c r="E498" s="16"/>
      <c r="F498" s="87">
        <v>4</v>
      </c>
      <c r="G498" s="10"/>
      <c r="H498" s="78"/>
      <c r="I498" s="78"/>
      <c r="J498" s="10"/>
      <c r="K498" s="10"/>
      <c r="L498" s="10"/>
      <c r="M498" s="10"/>
      <c r="N498" s="10"/>
      <c r="O498" s="10">
        <v>24</v>
      </c>
      <c r="P498" s="10"/>
      <c r="Q498" s="10">
        <v>80</v>
      </c>
      <c r="R498" s="10"/>
      <c r="S498" s="10"/>
      <c r="T498" s="10"/>
      <c r="U498" s="10"/>
      <c r="V498" s="10"/>
      <c r="W498" s="10"/>
      <c r="X498" s="10"/>
      <c r="Y498" s="10"/>
      <c r="Z498" s="17">
        <f>ROUND(SUM(E498:X498),2)</f>
        <v>108</v>
      </c>
      <c r="AA498" s="65">
        <v>76499.94</v>
      </c>
      <c r="AB498" s="18">
        <f t="shared" ref="AB498:AB523" si="46">ROUND(AA498*Z498,2)</f>
        <v>8261993.5199999996</v>
      </c>
      <c r="AC498" s="19">
        <f t="shared" si="43"/>
        <v>2.0654983800000003E-4</v>
      </c>
      <c r="AD498" s="88"/>
      <c r="AE498" s="89"/>
      <c r="AF498" s="294"/>
    </row>
    <row r="499" spans="2:32" x14ac:dyDescent="0.3">
      <c r="B499" s="49" t="s">
        <v>968</v>
      </c>
      <c r="C499" s="74" t="s">
        <v>969</v>
      </c>
      <c r="D499" s="51" t="s">
        <v>7</v>
      </c>
      <c r="E499" s="16"/>
      <c r="F499" s="87"/>
      <c r="G499" s="10"/>
      <c r="H499" s="78"/>
      <c r="I499" s="78"/>
      <c r="J499" s="10"/>
      <c r="K499" s="10"/>
      <c r="L499" s="10"/>
      <c r="M499" s="10"/>
      <c r="N499" s="10"/>
      <c r="O499" s="10"/>
      <c r="P499" s="10"/>
      <c r="Q499" s="10">
        <v>3</v>
      </c>
      <c r="R499" s="10"/>
      <c r="S499" s="10"/>
      <c r="T499" s="10"/>
      <c r="U499" s="10"/>
      <c r="V499" s="10"/>
      <c r="W499" s="10"/>
      <c r="X499" s="10"/>
      <c r="Y499" s="10"/>
      <c r="Z499" s="17">
        <f>ROUND(SUM(E499:X499),2)</f>
        <v>3</v>
      </c>
      <c r="AA499" s="65">
        <v>117123.69</v>
      </c>
      <c r="AB499" s="18">
        <f t="shared" si="46"/>
        <v>351371.07</v>
      </c>
      <c r="AC499" s="19">
        <f t="shared" si="43"/>
        <v>8.7842767500000013E-6</v>
      </c>
      <c r="AD499" s="88"/>
      <c r="AE499" s="89"/>
      <c r="AF499" s="294"/>
    </row>
    <row r="500" spans="2:32" x14ac:dyDescent="0.3">
      <c r="B500" s="49" t="s">
        <v>970</v>
      </c>
      <c r="C500" s="74" t="s">
        <v>971</v>
      </c>
      <c r="D500" s="51" t="s">
        <v>7</v>
      </c>
      <c r="E500" s="16"/>
      <c r="F500" s="87">
        <v>1</v>
      </c>
      <c r="G500" s="10"/>
      <c r="H500" s="78"/>
      <c r="I500" s="78"/>
      <c r="J500" s="10"/>
      <c r="K500" s="10"/>
      <c r="L500" s="10"/>
      <c r="M500" s="10"/>
      <c r="N500" s="10"/>
      <c r="O500" s="10"/>
      <c r="P500" s="10"/>
      <c r="Q500" s="10"/>
      <c r="R500" s="10"/>
      <c r="S500" s="10"/>
      <c r="T500" s="10"/>
      <c r="U500" s="10"/>
      <c r="V500" s="10"/>
      <c r="W500" s="10"/>
      <c r="X500" s="10"/>
      <c r="Y500" s="10"/>
      <c r="Z500" s="17">
        <f>ROUND(SUM(E500:X500),2)</f>
        <v>1</v>
      </c>
      <c r="AA500" s="65">
        <v>156326.63</v>
      </c>
      <c r="AB500" s="18">
        <f t="shared" si="46"/>
        <v>156326.63</v>
      </c>
      <c r="AC500" s="19">
        <f t="shared" si="43"/>
        <v>3.9081657500000006E-6</v>
      </c>
      <c r="AD500" s="88"/>
      <c r="AE500" s="89"/>
      <c r="AF500" s="294"/>
    </row>
    <row r="501" spans="2:32" x14ac:dyDescent="0.3">
      <c r="B501" s="49" t="s">
        <v>972</v>
      </c>
      <c r="C501" s="74" t="s">
        <v>973</v>
      </c>
      <c r="D501" s="51" t="s">
        <v>7</v>
      </c>
      <c r="E501" s="16"/>
      <c r="F501" s="87"/>
      <c r="G501" s="10"/>
      <c r="H501" s="78"/>
      <c r="I501" s="78"/>
      <c r="J501" s="10"/>
      <c r="K501" s="10"/>
      <c r="L501" s="10"/>
      <c r="M501" s="10"/>
      <c r="N501" s="10"/>
      <c r="O501" s="10">
        <v>5</v>
      </c>
      <c r="P501" s="10"/>
      <c r="Q501" s="10">
        <v>20</v>
      </c>
      <c r="R501" s="10"/>
      <c r="S501" s="10"/>
      <c r="T501" s="10"/>
      <c r="U501" s="10"/>
      <c r="V501" s="10"/>
      <c r="W501" s="10"/>
      <c r="X501" s="10"/>
      <c r="Y501" s="10"/>
      <c r="Z501" s="17">
        <f>ROUND(SUM(E501:X501),2)</f>
        <v>25</v>
      </c>
      <c r="AA501" s="65">
        <v>314751.25</v>
      </c>
      <c r="AB501" s="18">
        <f t="shared" si="46"/>
        <v>7868781.25</v>
      </c>
      <c r="AC501" s="19">
        <f t="shared" si="43"/>
        <v>1.9671953125000003E-4</v>
      </c>
      <c r="AD501" s="88"/>
      <c r="AE501" s="89"/>
      <c r="AF501" s="294"/>
    </row>
    <row r="502" spans="2:32" x14ac:dyDescent="0.3">
      <c r="B502" s="49" t="s">
        <v>974</v>
      </c>
      <c r="C502" s="74" t="s">
        <v>975</v>
      </c>
      <c r="D502" s="51" t="s">
        <v>7</v>
      </c>
      <c r="E502" s="16"/>
      <c r="F502" s="87"/>
      <c r="G502" s="10"/>
      <c r="H502" s="78"/>
      <c r="I502" s="78"/>
      <c r="J502" s="10"/>
      <c r="K502" s="10"/>
      <c r="L502" s="10"/>
      <c r="M502" s="10"/>
      <c r="N502" s="10"/>
      <c r="O502" s="10"/>
      <c r="P502" s="10"/>
      <c r="Q502" s="10"/>
      <c r="R502" s="10"/>
      <c r="S502" s="10"/>
      <c r="T502" s="10"/>
      <c r="U502" s="10"/>
      <c r="V502" s="10"/>
      <c r="W502" s="10"/>
      <c r="X502" s="10"/>
      <c r="Y502" s="10"/>
      <c r="Z502" s="17">
        <v>2</v>
      </c>
      <c r="AA502" s="65">
        <v>84816.25</v>
      </c>
      <c r="AB502" s="18">
        <f t="shared" si="46"/>
        <v>169632.5</v>
      </c>
      <c r="AC502" s="19">
        <f t="shared" si="43"/>
        <v>4.240812500000001E-6</v>
      </c>
      <c r="AD502" s="88"/>
      <c r="AE502" s="89"/>
      <c r="AF502" s="294"/>
    </row>
    <row r="503" spans="2:32" x14ac:dyDescent="0.3">
      <c r="B503" s="49" t="s">
        <v>976</v>
      </c>
      <c r="C503" s="74" t="s">
        <v>977</v>
      </c>
      <c r="D503" s="51" t="s">
        <v>7</v>
      </c>
      <c r="E503" s="16"/>
      <c r="F503" s="87"/>
      <c r="G503" s="10"/>
      <c r="H503" s="78"/>
      <c r="I503" s="78"/>
      <c r="J503" s="10"/>
      <c r="K503" s="10"/>
      <c r="L503" s="10"/>
      <c r="M503" s="10"/>
      <c r="N503" s="10"/>
      <c r="O503" s="10">
        <v>4</v>
      </c>
      <c r="P503" s="10"/>
      <c r="Q503" s="10">
        <v>9</v>
      </c>
      <c r="R503" s="10"/>
      <c r="S503" s="10"/>
      <c r="T503" s="10"/>
      <c r="U503" s="10"/>
      <c r="V503" s="10"/>
      <c r="W503" s="10"/>
      <c r="X503" s="10"/>
      <c r="Y503" s="10"/>
      <c r="Z503" s="17">
        <f t="shared" ref="Z503:Z513" si="47">ROUND(SUM(E503:X503),2)</f>
        <v>13</v>
      </c>
      <c r="AA503" s="65">
        <v>121123.69</v>
      </c>
      <c r="AB503" s="18">
        <f t="shared" si="46"/>
        <v>1574607.97</v>
      </c>
      <c r="AC503" s="19">
        <f t="shared" si="43"/>
        <v>3.9365199250000003E-5</v>
      </c>
      <c r="AD503" s="88"/>
      <c r="AE503" s="89"/>
      <c r="AF503" s="294"/>
    </row>
    <row r="504" spans="2:32" x14ac:dyDescent="0.3">
      <c r="B504" s="49" t="s">
        <v>978</v>
      </c>
      <c r="C504" s="74" t="s">
        <v>979</v>
      </c>
      <c r="D504" s="51" t="s">
        <v>7</v>
      </c>
      <c r="E504" s="16"/>
      <c r="F504" s="87"/>
      <c r="G504" s="10"/>
      <c r="H504" s="78"/>
      <c r="I504" s="78"/>
      <c r="J504" s="10"/>
      <c r="K504" s="10"/>
      <c r="L504" s="10"/>
      <c r="M504" s="10"/>
      <c r="N504" s="10"/>
      <c r="O504" s="10">
        <v>10</v>
      </c>
      <c r="P504" s="10"/>
      <c r="Q504" s="10">
        <v>48</v>
      </c>
      <c r="R504" s="10"/>
      <c r="S504" s="10"/>
      <c r="T504" s="10"/>
      <c r="U504" s="10"/>
      <c r="V504" s="10"/>
      <c r="W504" s="10"/>
      <c r="X504" s="10"/>
      <c r="Y504" s="10"/>
      <c r="Z504" s="17">
        <f t="shared" si="47"/>
        <v>58</v>
      </c>
      <c r="AA504" s="65">
        <v>127736.25</v>
      </c>
      <c r="AB504" s="18">
        <f t="shared" si="46"/>
        <v>7408702.5</v>
      </c>
      <c r="AC504" s="19">
        <f t="shared" si="43"/>
        <v>1.8521756250000003E-4</v>
      </c>
      <c r="AD504" s="88"/>
      <c r="AE504" s="89"/>
      <c r="AF504" s="294"/>
    </row>
    <row r="505" spans="2:32" x14ac:dyDescent="0.3">
      <c r="B505" s="49" t="s">
        <v>980</v>
      </c>
      <c r="C505" s="74" t="s">
        <v>981</v>
      </c>
      <c r="D505" s="51" t="s">
        <v>7</v>
      </c>
      <c r="E505" s="16"/>
      <c r="F505" s="87">
        <v>6</v>
      </c>
      <c r="G505" s="10"/>
      <c r="H505" s="78"/>
      <c r="I505" s="78"/>
      <c r="J505" s="10"/>
      <c r="K505" s="10"/>
      <c r="L505" s="10"/>
      <c r="M505" s="10"/>
      <c r="N505" s="10"/>
      <c r="O505" s="10"/>
      <c r="P505" s="10"/>
      <c r="Q505" s="10"/>
      <c r="R505" s="10"/>
      <c r="S505" s="10"/>
      <c r="T505" s="10"/>
      <c r="U505" s="10"/>
      <c r="V505" s="10"/>
      <c r="W505" s="10"/>
      <c r="X505" s="10"/>
      <c r="Y505" s="10"/>
      <c r="Z505" s="17">
        <f t="shared" si="47"/>
        <v>6</v>
      </c>
      <c r="AA505" s="65">
        <v>136207.38</v>
      </c>
      <c r="AB505" s="18">
        <f t="shared" si="46"/>
        <v>817244.28</v>
      </c>
      <c r="AC505" s="19">
        <f t="shared" si="43"/>
        <v>2.0431107000000004E-5</v>
      </c>
      <c r="AD505" s="88"/>
      <c r="AE505" s="89"/>
      <c r="AF505" s="294"/>
    </row>
    <row r="506" spans="2:32" x14ac:dyDescent="0.3">
      <c r="B506" s="49" t="s">
        <v>982</v>
      </c>
      <c r="C506" s="74" t="s">
        <v>983</v>
      </c>
      <c r="D506" s="51" t="s">
        <v>7</v>
      </c>
      <c r="E506" s="16"/>
      <c r="F506" s="87">
        <v>18</v>
      </c>
      <c r="G506" s="10"/>
      <c r="H506" s="78"/>
      <c r="I506" s="78"/>
      <c r="J506" s="10"/>
      <c r="K506" s="10"/>
      <c r="L506" s="10"/>
      <c r="M506" s="10"/>
      <c r="N506" s="10"/>
      <c r="O506" s="10"/>
      <c r="P506" s="10"/>
      <c r="Q506" s="10"/>
      <c r="R506" s="10"/>
      <c r="S506" s="10"/>
      <c r="T506" s="10"/>
      <c r="U506" s="10"/>
      <c r="V506" s="10"/>
      <c r="W506" s="10"/>
      <c r="X506" s="10"/>
      <c r="Y506" s="10"/>
      <c r="Z506" s="17">
        <f t="shared" si="47"/>
        <v>18</v>
      </c>
      <c r="AA506" s="65">
        <v>157917</v>
      </c>
      <c r="AB506" s="18">
        <f t="shared" si="46"/>
        <v>2842506</v>
      </c>
      <c r="AC506" s="19">
        <f t="shared" ref="AC506:AC569" si="48">AB506/$AB$839</f>
        <v>7.106265000000001E-5</v>
      </c>
      <c r="AD506" s="88"/>
      <c r="AE506" s="89"/>
      <c r="AF506" s="294"/>
    </row>
    <row r="507" spans="2:32" x14ac:dyDescent="0.3">
      <c r="B507" s="49" t="s">
        <v>984</v>
      </c>
      <c r="C507" s="74" t="s">
        <v>985</v>
      </c>
      <c r="D507" s="51" t="s">
        <v>7</v>
      </c>
      <c r="E507" s="16"/>
      <c r="F507" s="87">
        <v>2</v>
      </c>
      <c r="G507" s="10"/>
      <c r="H507" s="78"/>
      <c r="I507" s="78"/>
      <c r="J507" s="10"/>
      <c r="K507" s="10"/>
      <c r="L507" s="10"/>
      <c r="M507" s="10"/>
      <c r="N507" s="10"/>
      <c r="O507" s="10"/>
      <c r="P507" s="10"/>
      <c r="Q507" s="10"/>
      <c r="R507" s="10"/>
      <c r="S507" s="10"/>
      <c r="T507" s="10"/>
      <c r="U507" s="10"/>
      <c r="V507" s="10"/>
      <c r="W507" s="10"/>
      <c r="X507" s="10"/>
      <c r="Y507" s="10"/>
      <c r="Z507" s="17">
        <f t="shared" si="47"/>
        <v>2</v>
      </c>
      <c r="AA507" s="65">
        <v>179007.38</v>
      </c>
      <c r="AB507" s="18">
        <f t="shared" si="46"/>
        <v>358014.76</v>
      </c>
      <c r="AC507" s="19">
        <f t="shared" si="48"/>
        <v>8.9503690000000018E-6</v>
      </c>
      <c r="AD507" s="88"/>
      <c r="AE507" s="89"/>
      <c r="AF507" s="294"/>
    </row>
    <row r="508" spans="2:32" x14ac:dyDescent="0.3">
      <c r="B508" s="49" t="s">
        <v>986</v>
      </c>
      <c r="C508" s="74" t="s">
        <v>987</v>
      </c>
      <c r="D508" s="51" t="s">
        <v>7</v>
      </c>
      <c r="E508" s="16"/>
      <c r="F508" s="87">
        <v>18</v>
      </c>
      <c r="G508" s="10"/>
      <c r="H508" s="78"/>
      <c r="I508" s="78"/>
      <c r="J508" s="10"/>
      <c r="K508" s="10"/>
      <c r="L508" s="10"/>
      <c r="M508" s="10"/>
      <c r="N508" s="10"/>
      <c r="O508" s="10"/>
      <c r="P508" s="10"/>
      <c r="Q508" s="10"/>
      <c r="R508" s="10"/>
      <c r="S508" s="10"/>
      <c r="T508" s="10"/>
      <c r="U508" s="10"/>
      <c r="V508" s="10"/>
      <c r="W508" s="10"/>
      <c r="X508" s="10"/>
      <c r="Y508" s="10"/>
      <c r="Z508" s="17">
        <f t="shared" si="47"/>
        <v>18</v>
      </c>
      <c r="AA508" s="65">
        <v>147736.25</v>
      </c>
      <c r="AB508" s="18">
        <f t="shared" si="46"/>
        <v>2659252.5</v>
      </c>
      <c r="AC508" s="19">
        <f t="shared" si="48"/>
        <v>6.6481312500000014E-5</v>
      </c>
      <c r="AD508" s="88"/>
      <c r="AE508" s="89"/>
      <c r="AF508" s="294"/>
    </row>
    <row r="509" spans="2:32" x14ac:dyDescent="0.3">
      <c r="B509" s="49" t="s">
        <v>988</v>
      </c>
      <c r="C509" s="74" t="s">
        <v>989</v>
      </c>
      <c r="D509" s="51" t="s">
        <v>7</v>
      </c>
      <c r="E509" s="16"/>
      <c r="F509" s="87"/>
      <c r="G509" s="10"/>
      <c r="H509" s="78"/>
      <c r="I509" s="78"/>
      <c r="J509" s="10"/>
      <c r="K509" s="10"/>
      <c r="L509" s="10"/>
      <c r="M509" s="10"/>
      <c r="N509" s="10"/>
      <c r="O509" s="10">
        <v>12</v>
      </c>
      <c r="P509" s="10"/>
      <c r="Q509" s="10">
        <v>49</v>
      </c>
      <c r="R509" s="10"/>
      <c r="S509" s="10"/>
      <c r="T509" s="10"/>
      <c r="U509" s="10"/>
      <c r="V509" s="10"/>
      <c r="W509" s="10"/>
      <c r="X509" s="10"/>
      <c r="Y509" s="10"/>
      <c r="Z509" s="17">
        <f t="shared" si="47"/>
        <v>61</v>
      </c>
      <c r="AA509" s="65">
        <v>97816.25</v>
      </c>
      <c r="AB509" s="18">
        <f t="shared" si="46"/>
        <v>5966791.25</v>
      </c>
      <c r="AC509" s="19">
        <f t="shared" si="48"/>
        <v>1.4916978125000002E-4</v>
      </c>
      <c r="AD509" s="88"/>
      <c r="AE509" s="89"/>
      <c r="AF509" s="294"/>
    </row>
    <row r="510" spans="2:32" x14ac:dyDescent="0.3">
      <c r="B510" s="49" t="s">
        <v>990</v>
      </c>
      <c r="C510" s="74" t="s">
        <v>991</v>
      </c>
      <c r="D510" s="51" t="s">
        <v>7</v>
      </c>
      <c r="E510" s="16"/>
      <c r="F510" s="87">
        <v>9</v>
      </c>
      <c r="G510" s="10"/>
      <c r="H510" s="78"/>
      <c r="I510" s="78"/>
      <c r="J510" s="10"/>
      <c r="K510" s="10"/>
      <c r="L510" s="10"/>
      <c r="M510" s="10"/>
      <c r="N510" s="10"/>
      <c r="O510" s="10">
        <v>4</v>
      </c>
      <c r="P510" s="10"/>
      <c r="Q510" s="10">
        <v>6</v>
      </c>
      <c r="R510" s="10"/>
      <c r="S510" s="10"/>
      <c r="T510" s="10"/>
      <c r="U510" s="10"/>
      <c r="V510" s="10"/>
      <c r="W510" s="10"/>
      <c r="X510" s="10"/>
      <c r="Y510" s="10"/>
      <c r="Z510" s="17">
        <f t="shared" si="47"/>
        <v>19</v>
      </c>
      <c r="AA510" s="65">
        <v>554300</v>
      </c>
      <c r="AB510" s="18">
        <f t="shared" si="46"/>
        <v>10531700</v>
      </c>
      <c r="AC510" s="19">
        <f t="shared" si="48"/>
        <v>2.6329250000000005E-4</v>
      </c>
      <c r="AD510" s="88"/>
      <c r="AE510" s="89"/>
      <c r="AF510" s="294"/>
    </row>
    <row r="511" spans="2:32" x14ac:dyDescent="0.3">
      <c r="B511" s="49" t="s">
        <v>992</v>
      </c>
      <c r="C511" s="74" t="s">
        <v>993</v>
      </c>
      <c r="D511" s="51" t="s">
        <v>7</v>
      </c>
      <c r="E511" s="16"/>
      <c r="F511" s="87">
        <v>12</v>
      </c>
      <c r="G511" s="10"/>
      <c r="H511" s="78"/>
      <c r="I511" s="78"/>
      <c r="J511" s="10"/>
      <c r="K511" s="10"/>
      <c r="L511" s="10"/>
      <c r="M511" s="10"/>
      <c r="N511" s="10"/>
      <c r="O511" s="10"/>
      <c r="P511" s="10"/>
      <c r="Q511" s="10"/>
      <c r="R511" s="10"/>
      <c r="S511" s="10"/>
      <c r="T511" s="10"/>
      <c r="U511" s="10"/>
      <c r="V511" s="10"/>
      <c r="W511" s="10"/>
      <c r="X511" s="10"/>
      <c r="Y511" s="10"/>
      <c r="Z511" s="17">
        <f t="shared" si="47"/>
        <v>12</v>
      </c>
      <c r="AA511" s="65">
        <v>100364.83</v>
      </c>
      <c r="AB511" s="18">
        <f t="shared" si="46"/>
        <v>1204377.96</v>
      </c>
      <c r="AC511" s="19">
        <f t="shared" si="48"/>
        <v>3.0109449000000004E-5</v>
      </c>
      <c r="AD511" s="88"/>
      <c r="AE511" s="89"/>
      <c r="AF511" s="294"/>
    </row>
    <row r="512" spans="2:32" x14ac:dyDescent="0.3">
      <c r="B512" s="49" t="s">
        <v>994</v>
      </c>
      <c r="C512" s="74" t="s">
        <v>995</v>
      </c>
      <c r="D512" s="51" t="s">
        <v>7</v>
      </c>
      <c r="E512" s="16"/>
      <c r="F512" s="87">
        <v>6</v>
      </c>
      <c r="G512" s="10"/>
      <c r="H512" s="78"/>
      <c r="I512" s="78"/>
      <c r="J512" s="10"/>
      <c r="K512" s="10"/>
      <c r="L512" s="10"/>
      <c r="M512" s="10"/>
      <c r="N512" s="10"/>
      <c r="O512" s="10"/>
      <c r="P512" s="10"/>
      <c r="Q512" s="10"/>
      <c r="R512" s="10"/>
      <c r="S512" s="10"/>
      <c r="T512" s="10"/>
      <c r="U512" s="10"/>
      <c r="V512" s="10"/>
      <c r="W512" s="10"/>
      <c r="X512" s="10"/>
      <c r="Y512" s="10"/>
      <c r="Z512" s="17">
        <f t="shared" si="47"/>
        <v>6</v>
      </c>
      <c r="AA512" s="65">
        <v>211858.69</v>
      </c>
      <c r="AB512" s="18">
        <f t="shared" si="46"/>
        <v>1271152.1399999999</v>
      </c>
      <c r="AC512" s="19">
        <f t="shared" si="48"/>
        <v>3.1778803500000001E-5</v>
      </c>
      <c r="AD512" s="88"/>
      <c r="AE512" s="89"/>
      <c r="AF512" s="294"/>
    </row>
    <row r="513" spans="2:32" x14ac:dyDescent="0.3">
      <c r="B513" s="49" t="s">
        <v>996</v>
      </c>
      <c r="C513" s="74" t="s">
        <v>997</v>
      </c>
      <c r="D513" s="51" t="s">
        <v>7</v>
      </c>
      <c r="E513" s="16"/>
      <c r="F513" s="87">
        <v>6</v>
      </c>
      <c r="G513" s="10"/>
      <c r="H513" s="78"/>
      <c r="I513" s="78"/>
      <c r="J513" s="10"/>
      <c r="K513" s="10"/>
      <c r="L513" s="10"/>
      <c r="M513" s="10"/>
      <c r="N513" s="10"/>
      <c r="O513" s="10"/>
      <c r="P513" s="10"/>
      <c r="Q513" s="10"/>
      <c r="R513" s="10"/>
      <c r="S513" s="10"/>
      <c r="T513" s="10"/>
      <c r="U513" s="10"/>
      <c r="V513" s="10"/>
      <c r="W513" s="10"/>
      <c r="X513" s="10"/>
      <c r="Y513" s="10"/>
      <c r="Z513" s="17">
        <f t="shared" si="47"/>
        <v>6</v>
      </c>
      <c r="AA513" s="65">
        <v>99536.25</v>
      </c>
      <c r="AB513" s="18">
        <f t="shared" si="46"/>
        <v>597217.5</v>
      </c>
      <c r="AC513" s="19">
        <f t="shared" si="48"/>
        <v>1.4930437500000003E-5</v>
      </c>
      <c r="AD513" s="88"/>
      <c r="AE513" s="89"/>
      <c r="AF513" s="294"/>
    </row>
    <row r="514" spans="2:32" x14ac:dyDescent="0.3">
      <c r="B514" s="49" t="s">
        <v>998</v>
      </c>
      <c r="C514" s="74" t="s">
        <v>999</v>
      </c>
      <c r="D514" s="51" t="s">
        <v>31</v>
      </c>
      <c r="E514" s="16"/>
      <c r="F514" s="87"/>
      <c r="G514" s="10"/>
      <c r="H514" s="78"/>
      <c r="I514" s="78"/>
      <c r="J514" s="10"/>
      <c r="K514" s="10"/>
      <c r="L514" s="10"/>
      <c r="M514" s="10"/>
      <c r="N514" s="10"/>
      <c r="O514" s="10"/>
      <c r="P514" s="10"/>
      <c r="Q514" s="10"/>
      <c r="R514" s="10"/>
      <c r="S514" s="10"/>
      <c r="T514" s="10"/>
      <c r="U514" s="10"/>
      <c r="V514" s="10"/>
      <c r="W514" s="10"/>
      <c r="X514" s="10"/>
      <c r="Y514" s="10"/>
      <c r="Z514" s="17">
        <v>5</v>
      </c>
      <c r="AA514" s="65">
        <v>65200</v>
      </c>
      <c r="AB514" s="18">
        <f t="shared" si="46"/>
        <v>326000</v>
      </c>
      <c r="AC514" s="19">
        <f t="shared" si="48"/>
        <v>8.1500000000000016E-6</v>
      </c>
      <c r="AD514" s="88"/>
      <c r="AE514" s="89"/>
      <c r="AF514" s="294"/>
    </row>
    <row r="515" spans="2:32" x14ac:dyDescent="0.3">
      <c r="B515" s="49" t="s">
        <v>1000</v>
      </c>
      <c r="C515" s="74" t="s">
        <v>1001</v>
      </c>
      <c r="D515" s="51" t="s">
        <v>7</v>
      </c>
      <c r="E515" s="16"/>
      <c r="F515" s="87"/>
      <c r="G515" s="10"/>
      <c r="H515" s="78"/>
      <c r="I515" s="78"/>
      <c r="J515" s="10"/>
      <c r="K515" s="10"/>
      <c r="L515" s="10"/>
      <c r="M515" s="10"/>
      <c r="N515" s="10"/>
      <c r="O515" s="10"/>
      <c r="P515" s="10"/>
      <c r="Q515" s="10"/>
      <c r="R515" s="10"/>
      <c r="S515" s="10"/>
      <c r="T515" s="10"/>
      <c r="U515" s="10"/>
      <c r="V515" s="10"/>
      <c r="W515" s="10"/>
      <c r="X515" s="10"/>
      <c r="Y515" s="10"/>
      <c r="Z515" s="17">
        <v>1</v>
      </c>
      <c r="AA515" s="65">
        <v>160123.69</v>
      </c>
      <c r="AB515" s="18">
        <f t="shared" si="46"/>
        <v>160123.69</v>
      </c>
      <c r="AC515" s="19">
        <f t="shared" si="48"/>
        <v>4.0030922500000012E-6</v>
      </c>
      <c r="AD515" s="88"/>
      <c r="AE515" s="89"/>
      <c r="AF515" s="294"/>
    </row>
    <row r="516" spans="2:32" x14ac:dyDescent="0.3">
      <c r="B516" s="49" t="s">
        <v>1002</v>
      </c>
      <c r="C516" s="74" t="s">
        <v>1003</v>
      </c>
      <c r="D516" s="51" t="s">
        <v>7</v>
      </c>
      <c r="E516" s="16"/>
      <c r="F516" s="87"/>
      <c r="G516" s="10"/>
      <c r="H516" s="78"/>
      <c r="I516" s="78"/>
      <c r="J516" s="10"/>
      <c r="K516" s="10"/>
      <c r="L516" s="10"/>
      <c r="M516" s="10"/>
      <c r="N516" s="10"/>
      <c r="O516" s="10"/>
      <c r="P516" s="10"/>
      <c r="Q516" s="10"/>
      <c r="R516" s="10"/>
      <c r="S516" s="10"/>
      <c r="T516" s="10"/>
      <c r="U516" s="10"/>
      <c r="V516" s="10"/>
      <c r="W516" s="10"/>
      <c r="X516" s="10"/>
      <c r="Y516" s="10"/>
      <c r="Z516" s="17">
        <v>2</v>
      </c>
      <c r="AA516" s="65">
        <v>111123.69</v>
      </c>
      <c r="AB516" s="18">
        <f t="shared" si="46"/>
        <v>222247.38</v>
      </c>
      <c r="AC516" s="19">
        <f t="shared" si="48"/>
        <v>5.5561845000000012E-6</v>
      </c>
      <c r="AD516" s="88"/>
      <c r="AE516" s="89"/>
      <c r="AF516" s="294"/>
    </row>
    <row r="517" spans="2:32" x14ac:dyDescent="0.3">
      <c r="B517" s="49" t="s">
        <v>1004</v>
      </c>
      <c r="C517" s="74" t="s">
        <v>1005</v>
      </c>
      <c r="D517" s="51" t="s">
        <v>72</v>
      </c>
      <c r="E517" s="16"/>
      <c r="F517" s="87"/>
      <c r="G517" s="10"/>
      <c r="H517" s="78"/>
      <c r="I517" s="78"/>
      <c r="J517" s="10"/>
      <c r="K517" s="10"/>
      <c r="L517" s="10"/>
      <c r="M517" s="10"/>
      <c r="N517" s="10"/>
      <c r="O517" s="10"/>
      <c r="P517" s="10"/>
      <c r="Q517" s="10"/>
      <c r="R517" s="10"/>
      <c r="S517" s="10"/>
      <c r="T517" s="10"/>
      <c r="U517" s="10"/>
      <c r="V517" s="10"/>
      <c r="W517" s="10"/>
      <c r="X517" s="10"/>
      <c r="Y517" s="10"/>
      <c r="Z517" s="17">
        <v>30</v>
      </c>
      <c r="AA517" s="65">
        <v>8120</v>
      </c>
      <c r="AB517" s="18">
        <f t="shared" si="46"/>
        <v>243600</v>
      </c>
      <c r="AC517" s="19">
        <f t="shared" si="48"/>
        <v>6.090000000000001E-6</v>
      </c>
      <c r="AD517" s="88"/>
      <c r="AE517" s="89"/>
      <c r="AF517" s="294"/>
    </row>
    <row r="518" spans="2:32" x14ac:dyDescent="0.3">
      <c r="B518" s="49" t="s">
        <v>1006</v>
      </c>
      <c r="C518" s="74" t="s">
        <v>1007</v>
      </c>
      <c r="D518" s="51" t="s">
        <v>7</v>
      </c>
      <c r="E518" s="16"/>
      <c r="F518" s="87"/>
      <c r="G518" s="10"/>
      <c r="H518" s="78"/>
      <c r="I518" s="78"/>
      <c r="J518" s="10"/>
      <c r="K518" s="10"/>
      <c r="L518" s="10"/>
      <c r="M518" s="10"/>
      <c r="N518" s="10"/>
      <c r="O518" s="10"/>
      <c r="P518" s="10"/>
      <c r="Q518" s="10"/>
      <c r="R518" s="10"/>
      <c r="S518" s="10"/>
      <c r="T518" s="10"/>
      <c r="U518" s="10"/>
      <c r="V518" s="10"/>
      <c r="W518" s="10"/>
      <c r="X518" s="10"/>
      <c r="Y518" s="10"/>
      <c r="Z518" s="17">
        <v>1</v>
      </c>
      <c r="AA518" s="65">
        <v>145123.69</v>
      </c>
      <c r="AB518" s="18">
        <f t="shared" si="46"/>
        <v>145123.69</v>
      </c>
      <c r="AC518" s="19">
        <f t="shared" si="48"/>
        <v>3.6280922500000009E-6</v>
      </c>
      <c r="AD518" s="88"/>
      <c r="AE518" s="89"/>
      <c r="AF518" s="294"/>
    </row>
    <row r="519" spans="2:32" x14ac:dyDescent="0.3">
      <c r="B519" s="49" t="s">
        <v>1008</v>
      </c>
      <c r="C519" s="74" t="s">
        <v>1009</v>
      </c>
      <c r="D519" s="51" t="s">
        <v>7</v>
      </c>
      <c r="E519" s="16"/>
      <c r="F519" s="87"/>
      <c r="G519" s="10"/>
      <c r="H519" s="78"/>
      <c r="I519" s="78"/>
      <c r="J519" s="10"/>
      <c r="K519" s="10"/>
      <c r="L519" s="10"/>
      <c r="M519" s="10"/>
      <c r="N519" s="10"/>
      <c r="O519" s="10"/>
      <c r="P519" s="10"/>
      <c r="Q519" s="10"/>
      <c r="R519" s="10"/>
      <c r="S519" s="10"/>
      <c r="T519" s="10"/>
      <c r="U519" s="10"/>
      <c r="V519" s="10"/>
      <c r="W519" s="10"/>
      <c r="X519" s="10"/>
      <c r="Y519" s="10"/>
      <c r="Z519" s="17">
        <v>1</v>
      </c>
      <c r="AA519" s="65">
        <v>153736.25</v>
      </c>
      <c r="AB519" s="18">
        <f t="shared" si="46"/>
        <v>153736.25</v>
      </c>
      <c r="AC519" s="19">
        <f t="shared" si="48"/>
        <v>3.8434062500000008E-6</v>
      </c>
      <c r="AD519" s="88"/>
      <c r="AE519" s="89"/>
      <c r="AF519" s="294"/>
    </row>
    <row r="520" spans="2:32" x14ac:dyDescent="0.3">
      <c r="B520" s="49" t="s">
        <v>1010</v>
      </c>
      <c r="C520" s="74" t="s">
        <v>1011</v>
      </c>
      <c r="D520" s="51" t="s">
        <v>7</v>
      </c>
      <c r="E520" s="16"/>
      <c r="F520" s="87"/>
      <c r="G520" s="10"/>
      <c r="H520" s="78"/>
      <c r="I520" s="78"/>
      <c r="J520" s="10"/>
      <c r="K520" s="10"/>
      <c r="L520" s="10"/>
      <c r="M520" s="10"/>
      <c r="N520" s="10"/>
      <c r="O520" s="10"/>
      <c r="P520" s="10"/>
      <c r="Q520" s="10"/>
      <c r="R520" s="10"/>
      <c r="S520" s="10"/>
      <c r="T520" s="10"/>
      <c r="U520" s="10"/>
      <c r="V520" s="10"/>
      <c r="W520" s="10"/>
      <c r="X520" s="10"/>
      <c r="Y520" s="10"/>
      <c r="Z520" s="17">
        <v>1</v>
      </c>
      <c r="AA520" s="65">
        <v>136626.63</v>
      </c>
      <c r="AB520" s="18">
        <f t="shared" si="46"/>
        <v>136626.63</v>
      </c>
      <c r="AC520" s="19">
        <f t="shared" si="48"/>
        <v>3.4156657500000007E-6</v>
      </c>
      <c r="AD520" s="88"/>
      <c r="AE520" s="89"/>
      <c r="AF520" s="294"/>
    </row>
    <row r="521" spans="2:32" x14ac:dyDescent="0.3">
      <c r="B521" s="49" t="s">
        <v>1012</v>
      </c>
      <c r="C521" s="74" t="s">
        <v>1013</v>
      </c>
      <c r="D521" s="51" t="s">
        <v>7</v>
      </c>
      <c r="E521" s="16"/>
      <c r="F521" s="87"/>
      <c r="G521" s="10"/>
      <c r="H521" s="78"/>
      <c r="I521" s="78"/>
      <c r="J521" s="10"/>
      <c r="K521" s="10"/>
      <c r="L521" s="10"/>
      <c r="M521" s="10"/>
      <c r="N521" s="10"/>
      <c r="O521" s="10"/>
      <c r="P521" s="10"/>
      <c r="Q521" s="10"/>
      <c r="R521" s="10"/>
      <c r="S521" s="10"/>
      <c r="T521" s="10"/>
      <c r="U521" s="10"/>
      <c r="V521" s="10"/>
      <c r="W521" s="10"/>
      <c r="X521" s="10"/>
      <c r="Y521" s="10"/>
      <c r="Z521" s="17">
        <v>1</v>
      </c>
      <c r="AA521" s="65">
        <v>111649.19</v>
      </c>
      <c r="AB521" s="18">
        <f t="shared" si="46"/>
        <v>111649.19</v>
      </c>
      <c r="AC521" s="19">
        <f t="shared" si="48"/>
        <v>2.7912297500000006E-6</v>
      </c>
      <c r="AD521" s="88"/>
      <c r="AE521" s="89"/>
      <c r="AF521" s="294"/>
    </row>
    <row r="522" spans="2:32" x14ac:dyDescent="0.3">
      <c r="B522" s="49" t="s">
        <v>1014</v>
      </c>
      <c r="C522" s="74" t="s">
        <v>1015</v>
      </c>
      <c r="D522" s="51" t="s">
        <v>7</v>
      </c>
      <c r="E522" s="16"/>
      <c r="F522" s="87"/>
      <c r="G522" s="10"/>
      <c r="H522" s="78"/>
      <c r="I522" s="78"/>
      <c r="J522" s="10"/>
      <c r="K522" s="10"/>
      <c r="L522" s="10"/>
      <c r="M522" s="10"/>
      <c r="N522" s="10"/>
      <c r="O522" s="10">
        <v>2</v>
      </c>
      <c r="P522" s="10"/>
      <c r="Q522" s="10">
        <v>2</v>
      </c>
      <c r="R522" s="10"/>
      <c r="S522" s="10"/>
      <c r="T522" s="10"/>
      <c r="U522" s="10"/>
      <c r="V522" s="10"/>
      <c r="W522" s="10"/>
      <c r="X522" s="10"/>
      <c r="Y522" s="10"/>
      <c r="Z522" s="17">
        <f>ROUND(SUM(E522:X522),2)</f>
        <v>4</v>
      </c>
      <c r="AA522" s="65">
        <v>533770.06000000006</v>
      </c>
      <c r="AB522" s="18">
        <f t="shared" si="46"/>
        <v>2135080.2400000002</v>
      </c>
      <c r="AC522" s="19">
        <f t="shared" si="48"/>
        <v>5.3377006000000017E-5</v>
      </c>
      <c r="AD522" s="88"/>
      <c r="AE522" s="89"/>
      <c r="AF522" s="294"/>
    </row>
    <row r="523" spans="2:32" x14ac:dyDescent="0.3">
      <c r="B523" s="49" t="s">
        <v>1016</v>
      </c>
      <c r="C523" s="74" t="s">
        <v>1017</v>
      </c>
      <c r="D523" s="51" t="s">
        <v>1018</v>
      </c>
      <c r="E523" s="16"/>
      <c r="F523" s="87">
        <v>7</v>
      </c>
      <c r="G523" s="10"/>
      <c r="H523" s="78"/>
      <c r="I523" s="78"/>
      <c r="J523" s="10"/>
      <c r="K523" s="10"/>
      <c r="L523" s="10"/>
      <c r="M523" s="10"/>
      <c r="N523" s="10"/>
      <c r="O523" s="10">
        <v>15</v>
      </c>
      <c r="P523" s="10"/>
      <c r="Q523" s="10">
        <v>68</v>
      </c>
      <c r="R523" s="10"/>
      <c r="S523" s="10"/>
      <c r="T523" s="10"/>
      <c r="U523" s="10"/>
      <c r="V523" s="10"/>
      <c r="W523" s="10"/>
      <c r="X523" s="10"/>
      <c r="Y523" s="10"/>
      <c r="Z523" s="17">
        <f>ROUND(SUM(E523:X523),2)</f>
        <v>90</v>
      </c>
      <c r="AA523" s="65">
        <v>837000</v>
      </c>
      <c r="AB523" s="18">
        <f t="shared" si="46"/>
        <v>75330000</v>
      </c>
      <c r="AC523" s="19">
        <f t="shared" si="48"/>
        <v>1.8832500000000004E-3</v>
      </c>
      <c r="AD523" s="88"/>
      <c r="AE523" s="89"/>
      <c r="AF523" s="294"/>
    </row>
    <row r="524" spans="2:32" x14ac:dyDescent="0.3">
      <c r="B524" s="86" t="s">
        <v>1019</v>
      </c>
      <c r="C524" s="82" t="s">
        <v>1020</v>
      </c>
      <c r="D524" s="83"/>
      <c r="E524" s="85"/>
      <c r="F524" s="10"/>
      <c r="G524" s="10"/>
      <c r="H524" s="78"/>
      <c r="I524" s="78"/>
      <c r="J524" s="10"/>
      <c r="K524" s="10"/>
      <c r="L524" s="10"/>
      <c r="M524" s="10"/>
      <c r="N524" s="10"/>
      <c r="O524" s="10"/>
      <c r="P524" s="10"/>
      <c r="Q524" s="10"/>
      <c r="R524" s="10"/>
      <c r="S524" s="10"/>
      <c r="T524" s="10"/>
      <c r="U524" s="10"/>
      <c r="V524" s="10"/>
      <c r="W524" s="10"/>
      <c r="X524" s="10"/>
      <c r="Y524" s="10"/>
      <c r="Z524" s="61"/>
      <c r="AA524" s="62"/>
      <c r="AB524" s="63"/>
      <c r="AC524" s="19">
        <f t="shared" si="48"/>
        <v>0</v>
      </c>
      <c r="AD524" s="20"/>
      <c r="AE524" s="73"/>
      <c r="AF524" s="294"/>
    </row>
    <row r="525" spans="2:32" x14ac:dyDescent="0.3">
      <c r="B525" s="49" t="s">
        <v>1021</v>
      </c>
      <c r="C525" s="74" t="s">
        <v>1022</v>
      </c>
      <c r="D525" s="51" t="s">
        <v>72</v>
      </c>
      <c r="E525" s="16"/>
      <c r="F525" s="87">
        <v>98</v>
      </c>
      <c r="G525" s="10"/>
      <c r="H525" s="78"/>
      <c r="I525" s="78"/>
      <c r="J525" s="10"/>
      <c r="K525" s="10"/>
      <c r="L525" s="10"/>
      <c r="M525" s="10"/>
      <c r="N525" s="10"/>
      <c r="O525" s="10">
        <v>242.5</v>
      </c>
      <c r="P525" s="10"/>
      <c r="Q525" s="10">
        <v>1306</v>
      </c>
      <c r="R525" s="10"/>
      <c r="S525" s="10"/>
      <c r="T525" s="10"/>
      <c r="U525" s="10"/>
      <c r="V525" s="10"/>
      <c r="W525" s="10"/>
      <c r="X525" s="10"/>
      <c r="Y525" s="10"/>
      <c r="Z525" s="17">
        <f>ROUND(SUM(E525:X525),2)</f>
        <v>1646.5</v>
      </c>
      <c r="AA525" s="65">
        <v>15000</v>
      </c>
      <c r="AB525" s="18">
        <f>ROUND(AA525*Z525,2)</f>
        <v>24697500</v>
      </c>
      <c r="AC525" s="19">
        <f t="shared" si="48"/>
        <v>6.1743750000000015E-4</v>
      </c>
      <c r="AD525" s="90"/>
      <c r="AE525" s="79"/>
      <c r="AF525" s="294"/>
    </row>
    <row r="526" spans="2:32" x14ac:dyDescent="0.3">
      <c r="B526" s="49" t="s">
        <v>1023</v>
      </c>
      <c r="C526" s="74" t="s">
        <v>1024</v>
      </c>
      <c r="D526" s="51" t="s">
        <v>72</v>
      </c>
      <c r="E526" s="16"/>
      <c r="F526" s="87">
        <v>80</v>
      </c>
      <c r="G526" s="10"/>
      <c r="H526" s="78"/>
      <c r="I526" s="78"/>
      <c r="J526" s="10"/>
      <c r="K526" s="10"/>
      <c r="L526" s="10"/>
      <c r="M526" s="10"/>
      <c r="N526" s="10"/>
      <c r="O526" s="10">
        <v>208.5</v>
      </c>
      <c r="P526" s="10"/>
      <c r="Q526" s="10">
        <v>1154</v>
      </c>
      <c r="R526" s="10"/>
      <c r="S526" s="10"/>
      <c r="T526" s="10"/>
      <c r="U526" s="10"/>
      <c r="V526" s="10"/>
      <c r="W526" s="10"/>
      <c r="X526" s="10"/>
      <c r="Y526" s="10"/>
      <c r="Z526" s="17">
        <f>ROUND(SUM(E526:X526),2)</f>
        <v>1442.5</v>
      </c>
      <c r="AA526" s="65">
        <v>23909.14</v>
      </c>
      <c r="AB526" s="18">
        <f>ROUND(AA526*Z526,2)</f>
        <v>34488934.450000003</v>
      </c>
      <c r="AC526" s="19">
        <f t="shared" si="48"/>
        <v>8.6222336125000025E-4</v>
      </c>
      <c r="AD526" s="90"/>
      <c r="AE526" s="79"/>
      <c r="AF526" s="294"/>
    </row>
    <row r="527" spans="2:32" x14ac:dyDescent="0.3">
      <c r="B527" s="86">
        <v>10.4</v>
      </c>
      <c r="C527" s="82" t="s">
        <v>1025</v>
      </c>
      <c r="D527" s="83"/>
      <c r="E527" s="85"/>
      <c r="F527" s="10"/>
      <c r="G527" s="10"/>
      <c r="H527" s="78"/>
      <c r="I527" s="78"/>
      <c r="J527" s="10"/>
      <c r="K527" s="10"/>
      <c r="L527" s="10"/>
      <c r="M527" s="10"/>
      <c r="N527" s="10"/>
      <c r="O527" s="10"/>
      <c r="P527" s="10"/>
      <c r="Q527" s="10"/>
      <c r="R527" s="10"/>
      <c r="S527" s="10"/>
      <c r="T527" s="10"/>
      <c r="U527" s="10"/>
      <c r="V527" s="10"/>
      <c r="W527" s="10"/>
      <c r="X527" s="10"/>
      <c r="Y527" s="10"/>
      <c r="Z527" s="61"/>
      <c r="AA527" s="62"/>
      <c r="AB527" s="63"/>
      <c r="AC527" s="19">
        <f t="shared" si="48"/>
        <v>0</v>
      </c>
      <c r="AD527" s="90"/>
      <c r="AE527" s="79"/>
      <c r="AF527" s="294"/>
    </row>
    <row r="528" spans="2:32" x14ac:dyDescent="0.3">
      <c r="B528" s="49" t="s">
        <v>1026</v>
      </c>
      <c r="C528" s="74" t="s">
        <v>1027</v>
      </c>
      <c r="D528" s="51" t="s">
        <v>1018</v>
      </c>
      <c r="E528" s="16"/>
      <c r="F528" s="87"/>
      <c r="G528" s="10"/>
      <c r="H528" s="78"/>
      <c r="I528" s="78"/>
      <c r="J528" s="10"/>
      <c r="K528" s="10"/>
      <c r="L528" s="10"/>
      <c r="M528" s="10"/>
      <c r="N528" s="10"/>
      <c r="O528" s="10">
        <v>1</v>
      </c>
      <c r="P528" s="10"/>
      <c r="Q528" s="10"/>
      <c r="R528" s="10"/>
      <c r="S528" s="10"/>
      <c r="T528" s="10"/>
      <c r="U528" s="10"/>
      <c r="V528" s="10"/>
      <c r="W528" s="10"/>
      <c r="X528" s="10"/>
      <c r="Y528" s="10"/>
      <c r="Z528" s="17">
        <f>ROUND(SUM(E528:X528),2)</f>
        <v>1</v>
      </c>
      <c r="AA528" s="65">
        <v>2839578.78</v>
      </c>
      <c r="AB528" s="18">
        <f t="shared" ref="AB528:AB547" si="49">+AA528*Z528</f>
        <v>2839578.78</v>
      </c>
      <c r="AC528" s="19">
        <f t="shared" si="48"/>
        <v>7.0989469500000002E-5</v>
      </c>
      <c r="AD528" s="90"/>
      <c r="AE528" s="79"/>
      <c r="AF528" s="294"/>
    </row>
    <row r="529" spans="2:32" x14ac:dyDescent="0.3">
      <c r="B529" s="49" t="s">
        <v>1028</v>
      </c>
      <c r="C529" s="74" t="s">
        <v>1029</v>
      </c>
      <c r="D529" s="51" t="s">
        <v>1018</v>
      </c>
      <c r="E529" s="16"/>
      <c r="F529" s="87"/>
      <c r="G529" s="10"/>
      <c r="H529" s="78"/>
      <c r="I529" s="78"/>
      <c r="J529" s="10"/>
      <c r="K529" s="10"/>
      <c r="L529" s="10"/>
      <c r="M529" s="10"/>
      <c r="N529" s="10"/>
      <c r="O529" s="10"/>
      <c r="P529" s="10"/>
      <c r="Q529" s="10">
        <v>1</v>
      </c>
      <c r="R529" s="10"/>
      <c r="S529" s="10"/>
      <c r="T529" s="10"/>
      <c r="U529" s="10"/>
      <c r="V529" s="10"/>
      <c r="W529" s="10"/>
      <c r="X529" s="10"/>
      <c r="Y529" s="10"/>
      <c r="Z529" s="17">
        <v>3</v>
      </c>
      <c r="AA529" s="65">
        <v>2587527.94</v>
      </c>
      <c r="AB529" s="18">
        <f t="shared" si="49"/>
        <v>7762583.8200000003</v>
      </c>
      <c r="AC529" s="19">
        <f t="shared" si="48"/>
        <v>1.9406459550000004E-4</v>
      </c>
      <c r="AD529" s="90"/>
      <c r="AE529" s="79"/>
      <c r="AF529" s="294"/>
    </row>
    <row r="530" spans="2:32" x14ac:dyDescent="0.3">
      <c r="B530" s="49" t="s">
        <v>1030</v>
      </c>
      <c r="C530" s="74" t="s">
        <v>1031</v>
      </c>
      <c r="D530" s="51" t="s">
        <v>1018</v>
      </c>
      <c r="E530" s="16"/>
      <c r="F530" s="87"/>
      <c r="G530" s="10"/>
      <c r="H530" s="78"/>
      <c r="I530" s="78"/>
      <c r="J530" s="10"/>
      <c r="K530" s="10"/>
      <c r="L530" s="10"/>
      <c r="M530" s="10"/>
      <c r="N530" s="10"/>
      <c r="O530" s="10"/>
      <c r="P530" s="10"/>
      <c r="Q530" s="10">
        <v>3</v>
      </c>
      <c r="R530" s="10"/>
      <c r="S530" s="10"/>
      <c r="T530" s="10"/>
      <c r="U530" s="10"/>
      <c r="V530" s="10"/>
      <c r="W530" s="10"/>
      <c r="X530" s="10"/>
      <c r="Y530" s="10"/>
      <c r="Z530" s="17">
        <f>ROUND(SUM(E530:X530),2)</f>
        <v>3</v>
      </c>
      <c r="AA530" s="65">
        <v>2335739.13</v>
      </c>
      <c r="AB530" s="18">
        <f t="shared" si="49"/>
        <v>7007217.3899999997</v>
      </c>
      <c r="AC530" s="19">
        <f t="shared" si="48"/>
        <v>1.7518043475000004E-4</v>
      </c>
      <c r="AD530" s="90"/>
      <c r="AE530" s="79"/>
      <c r="AF530" s="294"/>
    </row>
    <row r="531" spans="2:32" x14ac:dyDescent="0.3">
      <c r="B531" s="49" t="s">
        <v>1032</v>
      </c>
      <c r="C531" s="74" t="s">
        <v>1033</v>
      </c>
      <c r="D531" s="51" t="s">
        <v>1018</v>
      </c>
      <c r="E531" s="16"/>
      <c r="F531" s="87"/>
      <c r="G531" s="10"/>
      <c r="H531" s="78"/>
      <c r="I531" s="78"/>
      <c r="J531" s="10"/>
      <c r="K531" s="10"/>
      <c r="L531" s="10"/>
      <c r="M531" s="10"/>
      <c r="N531" s="10"/>
      <c r="O531" s="10"/>
      <c r="P531" s="10"/>
      <c r="Q531" s="10">
        <v>4</v>
      </c>
      <c r="R531" s="10"/>
      <c r="S531" s="10"/>
      <c r="T531" s="10"/>
      <c r="U531" s="10"/>
      <c r="V531" s="10"/>
      <c r="W531" s="10"/>
      <c r="X531" s="10"/>
      <c r="Y531" s="10"/>
      <c r="Z531" s="17">
        <f>ROUND(SUM(E531:X531),2)</f>
        <v>4</v>
      </c>
      <c r="AA531" s="65">
        <v>1972564.14</v>
      </c>
      <c r="AB531" s="18">
        <f t="shared" si="49"/>
        <v>7890256.5599999996</v>
      </c>
      <c r="AC531" s="19">
        <f t="shared" si="48"/>
        <v>1.9725641400000004E-4</v>
      </c>
      <c r="AD531" s="90"/>
      <c r="AE531" s="79"/>
      <c r="AF531" s="294"/>
    </row>
    <row r="532" spans="2:32" x14ac:dyDescent="0.3">
      <c r="B532" s="49" t="s">
        <v>1034</v>
      </c>
      <c r="C532" s="74" t="s">
        <v>1035</v>
      </c>
      <c r="D532" s="51" t="s">
        <v>1018</v>
      </c>
      <c r="E532" s="16"/>
      <c r="F532" s="87"/>
      <c r="G532" s="10"/>
      <c r="H532" s="78"/>
      <c r="I532" s="78"/>
      <c r="J532" s="10"/>
      <c r="K532" s="10"/>
      <c r="L532" s="10"/>
      <c r="M532" s="10"/>
      <c r="N532" s="10"/>
      <c r="O532" s="10"/>
      <c r="P532" s="10"/>
      <c r="Q532" s="10"/>
      <c r="R532" s="10"/>
      <c r="S532" s="10"/>
      <c r="T532" s="10"/>
      <c r="U532" s="10"/>
      <c r="V532" s="10"/>
      <c r="W532" s="10"/>
      <c r="X532" s="10"/>
      <c r="Y532" s="10"/>
      <c r="Z532" s="17">
        <v>1</v>
      </c>
      <c r="AA532" s="65">
        <v>1440000</v>
      </c>
      <c r="AB532" s="18">
        <f t="shared" si="49"/>
        <v>1440000</v>
      </c>
      <c r="AC532" s="19">
        <f t="shared" si="48"/>
        <v>3.6000000000000008E-5</v>
      </c>
      <c r="AD532" s="90"/>
      <c r="AE532" s="79"/>
      <c r="AF532" s="294"/>
    </row>
    <row r="533" spans="2:32" x14ac:dyDescent="0.3">
      <c r="B533" s="49" t="s">
        <v>1036</v>
      </c>
      <c r="C533" s="74" t="s">
        <v>1037</v>
      </c>
      <c r="D533" s="51" t="s">
        <v>1018</v>
      </c>
      <c r="E533" s="16"/>
      <c r="F533" s="87"/>
      <c r="G533" s="10"/>
      <c r="H533" s="78"/>
      <c r="I533" s="78"/>
      <c r="J533" s="10"/>
      <c r="K533" s="10"/>
      <c r="L533" s="10"/>
      <c r="M533" s="10"/>
      <c r="N533" s="10"/>
      <c r="O533" s="10">
        <v>1</v>
      </c>
      <c r="P533" s="10"/>
      <c r="Q533" s="10"/>
      <c r="R533" s="10"/>
      <c r="S533" s="10"/>
      <c r="T533" s="10"/>
      <c r="U533" s="10"/>
      <c r="V533" s="10"/>
      <c r="W533" s="10"/>
      <c r="X533" s="10"/>
      <c r="Y533" s="10"/>
      <c r="Z533" s="17">
        <v>4</v>
      </c>
      <c r="AA533" s="65">
        <v>1020000</v>
      </c>
      <c r="AB533" s="18">
        <f t="shared" si="49"/>
        <v>4080000</v>
      </c>
      <c r="AC533" s="19">
        <f t="shared" si="48"/>
        <v>1.0200000000000001E-4</v>
      </c>
      <c r="AD533" s="90"/>
      <c r="AE533" s="79"/>
      <c r="AF533" s="294"/>
    </row>
    <row r="534" spans="2:32" x14ac:dyDescent="0.3">
      <c r="B534" s="49" t="s">
        <v>1038</v>
      </c>
      <c r="C534" s="74" t="s">
        <v>1039</v>
      </c>
      <c r="D534" s="51" t="s">
        <v>1018</v>
      </c>
      <c r="E534" s="16"/>
      <c r="F534" s="87">
        <v>1</v>
      </c>
      <c r="G534" s="10"/>
      <c r="H534" s="78"/>
      <c r="I534" s="78"/>
      <c r="J534" s="10"/>
      <c r="K534" s="10"/>
      <c r="L534" s="10"/>
      <c r="M534" s="10"/>
      <c r="N534" s="10"/>
      <c r="O534" s="10"/>
      <c r="P534" s="10"/>
      <c r="Q534" s="10"/>
      <c r="R534" s="10"/>
      <c r="S534" s="10"/>
      <c r="T534" s="10"/>
      <c r="U534" s="10"/>
      <c r="V534" s="10"/>
      <c r="W534" s="10"/>
      <c r="X534" s="10"/>
      <c r="Y534" s="10"/>
      <c r="Z534" s="17">
        <f>ROUND(SUM(E534:X534),2)</f>
        <v>1</v>
      </c>
      <c r="AA534" s="65">
        <v>1140000</v>
      </c>
      <c r="AB534" s="18">
        <f t="shared" si="49"/>
        <v>1140000</v>
      </c>
      <c r="AC534" s="19">
        <f t="shared" si="48"/>
        <v>2.8500000000000005E-5</v>
      </c>
      <c r="AD534" s="90"/>
      <c r="AE534" s="79"/>
      <c r="AF534" s="294"/>
    </row>
    <row r="535" spans="2:32" ht="24" x14ac:dyDescent="0.3">
      <c r="B535" s="49" t="s">
        <v>1040</v>
      </c>
      <c r="C535" s="160" t="s">
        <v>1595</v>
      </c>
      <c r="D535" s="51" t="s">
        <v>1018</v>
      </c>
      <c r="E535" s="16"/>
      <c r="F535" s="87"/>
      <c r="G535" s="10"/>
      <c r="H535" s="78"/>
      <c r="I535" s="78"/>
      <c r="J535" s="10"/>
      <c r="K535" s="10"/>
      <c r="L535" s="10"/>
      <c r="M535" s="10"/>
      <c r="N535" s="10"/>
      <c r="O535" s="10">
        <v>5</v>
      </c>
      <c r="P535" s="10"/>
      <c r="Q535" s="10">
        <v>12</v>
      </c>
      <c r="R535" s="10"/>
      <c r="S535" s="10"/>
      <c r="T535" s="10"/>
      <c r="U535" s="10"/>
      <c r="V535" s="10"/>
      <c r="W535" s="10"/>
      <c r="X535" s="10"/>
      <c r="Y535" s="10"/>
      <c r="Z535" s="17">
        <f>ROUND(SUM(E535:X535),2)</f>
        <v>17</v>
      </c>
      <c r="AA535" s="65">
        <v>732000</v>
      </c>
      <c r="AB535" s="18">
        <f t="shared" si="49"/>
        <v>12444000</v>
      </c>
      <c r="AC535" s="19">
        <f t="shared" si="48"/>
        <v>3.1110000000000008E-4</v>
      </c>
      <c r="AD535" s="90"/>
      <c r="AE535" s="79"/>
      <c r="AF535" s="294"/>
    </row>
    <row r="536" spans="2:32" ht="24" x14ac:dyDescent="0.3">
      <c r="B536" s="49" t="s">
        <v>1041</v>
      </c>
      <c r="C536" s="74" t="s">
        <v>1042</v>
      </c>
      <c r="D536" s="51" t="s">
        <v>1018</v>
      </c>
      <c r="E536" s="16"/>
      <c r="F536" s="87"/>
      <c r="G536" s="10"/>
      <c r="H536" s="78"/>
      <c r="I536" s="78"/>
      <c r="J536" s="10"/>
      <c r="K536" s="10"/>
      <c r="L536" s="10"/>
      <c r="M536" s="10"/>
      <c r="N536" s="10"/>
      <c r="O536" s="10"/>
      <c r="P536" s="10"/>
      <c r="Q536" s="10">
        <v>8</v>
      </c>
      <c r="R536" s="10"/>
      <c r="S536" s="10"/>
      <c r="T536" s="10"/>
      <c r="U536" s="10"/>
      <c r="V536" s="10"/>
      <c r="W536" s="10"/>
      <c r="X536" s="10"/>
      <c r="Y536" s="10"/>
      <c r="Z536" s="17">
        <v>11</v>
      </c>
      <c r="AA536" s="65">
        <v>756000</v>
      </c>
      <c r="AB536" s="18">
        <f t="shared" si="49"/>
        <v>8316000</v>
      </c>
      <c r="AC536" s="19">
        <f t="shared" si="48"/>
        <v>2.0790000000000004E-4</v>
      </c>
      <c r="AD536" s="90"/>
      <c r="AE536" s="79"/>
      <c r="AF536" s="294"/>
    </row>
    <row r="537" spans="2:32" x14ac:dyDescent="0.3">
      <c r="B537" s="49" t="s">
        <v>1043</v>
      </c>
      <c r="C537" s="74" t="s">
        <v>1044</v>
      </c>
      <c r="D537" s="51" t="s">
        <v>1018</v>
      </c>
      <c r="E537" s="16"/>
      <c r="F537" s="87"/>
      <c r="G537" s="10"/>
      <c r="H537" s="78"/>
      <c r="I537" s="78"/>
      <c r="J537" s="10"/>
      <c r="K537" s="10"/>
      <c r="L537" s="10"/>
      <c r="M537" s="10"/>
      <c r="N537" s="10"/>
      <c r="O537" s="10"/>
      <c r="P537" s="10"/>
      <c r="Q537" s="10">
        <v>8</v>
      </c>
      <c r="R537" s="10"/>
      <c r="S537" s="10"/>
      <c r="T537" s="10"/>
      <c r="U537" s="10"/>
      <c r="V537" s="10"/>
      <c r="W537" s="10"/>
      <c r="X537" s="10"/>
      <c r="Y537" s="10"/>
      <c r="Z537" s="17">
        <v>3</v>
      </c>
      <c r="AA537" s="65">
        <v>1238400</v>
      </c>
      <c r="AB537" s="18">
        <f t="shared" si="49"/>
        <v>3715200</v>
      </c>
      <c r="AC537" s="19">
        <f t="shared" si="48"/>
        <v>9.2880000000000019E-5</v>
      </c>
      <c r="AD537" s="90"/>
      <c r="AE537" s="79"/>
      <c r="AF537" s="294"/>
    </row>
    <row r="538" spans="2:32" x14ac:dyDescent="0.3">
      <c r="B538" s="49" t="s">
        <v>1045</v>
      </c>
      <c r="C538" s="74" t="s">
        <v>1046</v>
      </c>
      <c r="D538" s="51" t="s">
        <v>7</v>
      </c>
      <c r="E538" s="16"/>
      <c r="F538" s="87"/>
      <c r="G538" s="10"/>
      <c r="H538" s="78"/>
      <c r="I538" s="78"/>
      <c r="J538" s="10"/>
      <c r="K538" s="10"/>
      <c r="L538" s="10"/>
      <c r="M538" s="10"/>
      <c r="N538" s="10"/>
      <c r="O538" s="10"/>
      <c r="P538" s="10"/>
      <c r="Q538" s="10"/>
      <c r="R538" s="10"/>
      <c r="S538" s="10"/>
      <c r="T538" s="10"/>
      <c r="U538" s="10"/>
      <c r="V538" s="10"/>
      <c r="W538" s="10"/>
      <c r="X538" s="10"/>
      <c r="Y538" s="10"/>
      <c r="Z538" s="17">
        <v>1</v>
      </c>
      <c r="AA538" s="65">
        <v>4024800</v>
      </c>
      <c r="AB538" s="18">
        <f t="shared" si="49"/>
        <v>4024800</v>
      </c>
      <c r="AC538" s="19">
        <f t="shared" si="48"/>
        <v>1.0062000000000002E-4</v>
      </c>
      <c r="AD538" s="90"/>
      <c r="AE538" s="79"/>
      <c r="AF538" s="294"/>
    </row>
    <row r="539" spans="2:32" x14ac:dyDescent="0.3">
      <c r="B539" s="49" t="s">
        <v>1047</v>
      </c>
      <c r="C539" s="74" t="s">
        <v>1048</v>
      </c>
      <c r="D539" s="51" t="s">
        <v>7</v>
      </c>
      <c r="E539" s="16"/>
      <c r="F539" s="87"/>
      <c r="G539" s="10"/>
      <c r="H539" s="78"/>
      <c r="I539" s="78"/>
      <c r="J539" s="10"/>
      <c r="K539" s="10"/>
      <c r="L539" s="10"/>
      <c r="M539" s="10"/>
      <c r="N539" s="10"/>
      <c r="O539" s="10">
        <v>5</v>
      </c>
      <c r="P539" s="10"/>
      <c r="Q539" s="10">
        <v>20</v>
      </c>
      <c r="R539" s="10"/>
      <c r="S539" s="10"/>
      <c r="T539" s="10"/>
      <c r="U539" s="10"/>
      <c r="V539" s="10"/>
      <c r="W539" s="10"/>
      <c r="X539" s="10"/>
      <c r="Y539" s="10"/>
      <c r="Z539" s="17">
        <v>34</v>
      </c>
      <c r="AA539" s="65">
        <v>348000</v>
      </c>
      <c r="AB539" s="18">
        <f t="shared" si="49"/>
        <v>11832000</v>
      </c>
      <c r="AC539" s="19">
        <f t="shared" si="48"/>
        <v>2.9580000000000003E-4</v>
      </c>
      <c r="AD539" s="90"/>
      <c r="AE539" s="79"/>
      <c r="AF539" s="294"/>
    </row>
    <row r="540" spans="2:32" x14ac:dyDescent="0.3">
      <c r="B540" s="49" t="s">
        <v>1049</v>
      </c>
      <c r="C540" s="74" t="s">
        <v>1050</v>
      </c>
      <c r="D540" s="51" t="s">
        <v>7</v>
      </c>
      <c r="E540" s="16"/>
      <c r="F540" s="87">
        <v>1</v>
      </c>
      <c r="G540" s="10"/>
      <c r="H540" s="78"/>
      <c r="I540" s="78"/>
      <c r="J540" s="10"/>
      <c r="K540" s="10"/>
      <c r="L540" s="10"/>
      <c r="M540" s="10"/>
      <c r="N540" s="10"/>
      <c r="O540" s="10">
        <v>1</v>
      </c>
      <c r="P540" s="10"/>
      <c r="Q540" s="10"/>
      <c r="R540" s="10"/>
      <c r="S540" s="10"/>
      <c r="T540" s="10"/>
      <c r="U540" s="10"/>
      <c r="V540" s="10"/>
      <c r="W540" s="10"/>
      <c r="X540" s="10"/>
      <c r="Y540" s="10"/>
      <c r="Z540" s="17">
        <f>ROUND(SUM(E540:X540),2)</f>
        <v>2</v>
      </c>
      <c r="AA540" s="65">
        <v>980400</v>
      </c>
      <c r="AB540" s="18">
        <f t="shared" si="49"/>
        <v>1960800</v>
      </c>
      <c r="AC540" s="19">
        <f t="shared" si="48"/>
        <v>4.9020000000000008E-5</v>
      </c>
      <c r="AD540" s="90"/>
      <c r="AE540" s="79"/>
      <c r="AF540" s="294"/>
    </row>
    <row r="541" spans="2:32" x14ac:dyDescent="0.3">
      <c r="B541" s="49" t="s">
        <v>1051</v>
      </c>
      <c r="C541" s="74" t="s">
        <v>1052</v>
      </c>
      <c r="D541" s="51" t="s">
        <v>1018</v>
      </c>
      <c r="E541" s="16"/>
      <c r="F541" s="87">
        <v>4</v>
      </c>
      <c r="G541" s="10"/>
      <c r="H541" s="78"/>
      <c r="I541" s="78"/>
      <c r="J541" s="10"/>
      <c r="K541" s="10"/>
      <c r="L541" s="10"/>
      <c r="M541" s="10"/>
      <c r="N541" s="10"/>
      <c r="O541" s="10"/>
      <c r="P541" s="10"/>
      <c r="Q541" s="10"/>
      <c r="R541" s="10"/>
      <c r="S541" s="10"/>
      <c r="T541" s="10"/>
      <c r="U541" s="10"/>
      <c r="V541" s="10"/>
      <c r="W541" s="10"/>
      <c r="X541" s="10"/>
      <c r="Y541" s="10"/>
      <c r="Z541" s="17">
        <f>ROUND(SUM(E541:X541),2)</f>
        <v>4</v>
      </c>
      <c r="AA541" s="65">
        <v>234000</v>
      </c>
      <c r="AB541" s="18">
        <f t="shared" si="49"/>
        <v>936000</v>
      </c>
      <c r="AC541" s="19">
        <f t="shared" si="48"/>
        <v>2.3400000000000003E-5</v>
      </c>
      <c r="AD541" s="90"/>
      <c r="AE541" s="79"/>
      <c r="AF541" s="294"/>
    </row>
    <row r="542" spans="2:32" x14ac:dyDescent="0.3">
      <c r="B542" s="49" t="s">
        <v>1053</v>
      </c>
      <c r="C542" s="74" t="s">
        <v>1054</v>
      </c>
      <c r="D542" s="51" t="s">
        <v>1018</v>
      </c>
      <c r="E542" s="16"/>
      <c r="F542" s="87">
        <v>2</v>
      </c>
      <c r="G542" s="10"/>
      <c r="H542" s="78"/>
      <c r="I542" s="78"/>
      <c r="J542" s="10"/>
      <c r="K542" s="10"/>
      <c r="L542" s="10"/>
      <c r="M542" s="10"/>
      <c r="N542" s="10"/>
      <c r="O542" s="10"/>
      <c r="P542" s="10"/>
      <c r="Q542" s="10"/>
      <c r="R542" s="10"/>
      <c r="S542" s="10"/>
      <c r="T542" s="10"/>
      <c r="U542" s="10"/>
      <c r="V542" s="10"/>
      <c r="W542" s="10"/>
      <c r="X542" s="10"/>
      <c r="Y542" s="10"/>
      <c r="Z542" s="17">
        <f>ROUND(SUM(E542:X542),2)</f>
        <v>2</v>
      </c>
      <c r="AA542" s="65">
        <v>276000</v>
      </c>
      <c r="AB542" s="18">
        <f t="shared" si="49"/>
        <v>552000</v>
      </c>
      <c r="AC542" s="19">
        <f t="shared" si="48"/>
        <v>1.3800000000000003E-5</v>
      </c>
      <c r="AD542" s="90"/>
      <c r="AE542" s="79"/>
      <c r="AF542" s="294"/>
    </row>
    <row r="543" spans="2:32" x14ac:dyDescent="0.3">
      <c r="B543" s="49" t="s">
        <v>1055</v>
      </c>
      <c r="C543" s="74" t="s">
        <v>1056</v>
      </c>
      <c r="D543" s="51" t="s">
        <v>1018</v>
      </c>
      <c r="E543" s="16"/>
      <c r="F543" s="87"/>
      <c r="G543" s="10"/>
      <c r="H543" s="78"/>
      <c r="I543" s="78"/>
      <c r="J543" s="10"/>
      <c r="K543" s="10"/>
      <c r="L543" s="10"/>
      <c r="M543" s="10"/>
      <c r="N543" s="10"/>
      <c r="O543" s="10">
        <v>10</v>
      </c>
      <c r="P543" s="10"/>
      <c r="Q543" s="10"/>
      <c r="R543" s="10"/>
      <c r="S543" s="10"/>
      <c r="T543" s="10"/>
      <c r="U543" s="10"/>
      <c r="V543" s="10"/>
      <c r="W543" s="10"/>
      <c r="X543" s="10"/>
      <c r="Y543" s="10"/>
      <c r="Z543" s="17">
        <v>40</v>
      </c>
      <c r="AA543" s="65">
        <v>357600</v>
      </c>
      <c r="AB543" s="18">
        <f t="shared" si="49"/>
        <v>14304000</v>
      </c>
      <c r="AC543" s="19">
        <f t="shared" si="48"/>
        <v>3.5760000000000007E-4</v>
      </c>
      <c r="AD543" s="90"/>
      <c r="AE543" s="79"/>
      <c r="AF543" s="294"/>
    </row>
    <row r="544" spans="2:32" x14ac:dyDescent="0.3">
      <c r="B544" s="49" t="s">
        <v>1057</v>
      </c>
      <c r="C544" s="74" t="s">
        <v>1058</v>
      </c>
      <c r="D544" s="51" t="s">
        <v>1018</v>
      </c>
      <c r="E544" s="16"/>
      <c r="F544" s="87"/>
      <c r="G544" s="10"/>
      <c r="H544" s="78"/>
      <c r="I544" s="78"/>
      <c r="J544" s="10"/>
      <c r="K544" s="10"/>
      <c r="L544" s="10"/>
      <c r="M544" s="10"/>
      <c r="N544" s="10"/>
      <c r="O544" s="10"/>
      <c r="P544" s="10"/>
      <c r="Q544" s="10">
        <v>48</v>
      </c>
      <c r="R544" s="10"/>
      <c r="S544" s="10"/>
      <c r="T544" s="10"/>
      <c r="U544" s="10"/>
      <c r="V544" s="10"/>
      <c r="W544" s="10"/>
      <c r="X544" s="10"/>
      <c r="Y544" s="10"/>
      <c r="Z544" s="17">
        <f>ROUND(SUM(E544:X544),2)</f>
        <v>48</v>
      </c>
      <c r="AA544" s="65">
        <v>387000</v>
      </c>
      <c r="AB544" s="18">
        <f t="shared" si="49"/>
        <v>18576000</v>
      </c>
      <c r="AC544" s="19">
        <f t="shared" si="48"/>
        <v>4.6440000000000007E-4</v>
      </c>
      <c r="AD544" s="90"/>
      <c r="AE544" s="79"/>
      <c r="AF544" s="294"/>
    </row>
    <row r="545" spans="2:32" x14ac:dyDescent="0.3">
      <c r="B545" s="49" t="s">
        <v>1059</v>
      </c>
      <c r="C545" s="74" t="s">
        <v>1060</v>
      </c>
      <c r="D545" s="51" t="s">
        <v>1018</v>
      </c>
      <c r="E545" s="16"/>
      <c r="F545" s="87"/>
      <c r="G545" s="10"/>
      <c r="H545" s="78"/>
      <c r="I545" s="78"/>
      <c r="J545" s="10"/>
      <c r="K545" s="10"/>
      <c r="L545" s="10"/>
      <c r="M545" s="10"/>
      <c r="N545" s="10"/>
      <c r="O545" s="10"/>
      <c r="P545" s="10"/>
      <c r="Q545" s="10"/>
      <c r="R545" s="10"/>
      <c r="S545" s="10"/>
      <c r="T545" s="10"/>
      <c r="U545" s="10"/>
      <c r="V545" s="10"/>
      <c r="W545" s="10"/>
      <c r="X545" s="10"/>
      <c r="Y545" s="10"/>
      <c r="Z545" s="17">
        <v>1</v>
      </c>
      <c r="AA545" s="65">
        <v>490200</v>
      </c>
      <c r="AB545" s="18">
        <f t="shared" si="49"/>
        <v>490200</v>
      </c>
      <c r="AC545" s="19">
        <f t="shared" si="48"/>
        <v>1.2255000000000002E-5</v>
      </c>
      <c r="AD545" s="90"/>
      <c r="AE545" s="79"/>
      <c r="AF545" s="294"/>
    </row>
    <row r="546" spans="2:32" x14ac:dyDescent="0.3">
      <c r="B546" s="49" t="s">
        <v>1061</v>
      </c>
      <c r="C546" s="74" t="s">
        <v>1062</v>
      </c>
      <c r="D546" s="51" t="s">
        <v>1018</v>
      </c>
      <c r="E546" s="16"/>
      <c r="F546" s="87">
        <v>1</v>
      </c>
      <c r="G546" s="10"/>
      <c r="H546" s="78"/>
      <c r="I546" s="78"/>
      <c r="J546" s="10"/>
      <c r="K546" s="10"/>
      <c r="L546" s="10"/>
      <c r="M546" s="10"/>
      <c r="N546" s="10"/>
      <c r="O546" s="10"/>
      <c r="P546" s="10"/>
      <c r="Q546" s="10"/>
      <c r="R546" s="10"/>
      <c r="S546" s="10"/>
      <c r="T546" s="10"/>
      <c r="U546" s="10"/>
      <c r="V546" s="10"/>
      <c r="W546" s="10"/>
      <c r="X546" s="10"/>
      <c r="Y546" s="10"/>
      <c r="Z546" s="17">
        <f>ROUND(SUM(E546:X546),2)</f>
        <v>1</v>
      </c>
      <c r="AA546" s="65">
        <v>2838000</v>
      </c>
      <c r="AB546" s="18">
        <f t="shared" si="49"/>
        <v>2838000</v>
      </c>
      <c r="AC546" s="19">
        <f t="shared" si="48"/>
        <v>7.0950000000000017E-5</v>
      </c>
      <c r="AD546" s="90"/>
      <c r="AE546" s="79"/>
      <c r="AF546" s="294"/>
    </row>
    <row r="547" spans="2:32" x14ac:dyDescent="0.3">
      <c r="B547" s="49" t="s">
        <v>1063</v>
      </c>
      <c r="C547" s="74" t="s">
        <v>1064</v>
      </c>
      <c r="D547" s="51" t="s">
        <v>7</v>
      </c>
      <c r="E547" s="16"/>
      <c r="F547" s="87">
        <v>1</v>
      </c>
      <c r="G547" s="10"/>
      <c r="H547" s="78"/>
      <c r="I547" s="78"/>
      <c r="J547" s="10"/>
      <c r="K547" s="10"/>
      <c r="L547" s="10"/>
      <c r="M547" s="10"/>
      <c r="N547" s="10"/>
      <c r="O547" s="10">
        <v>1</v>
      </c>
      <c r="P547" s="10"/>
      <c r="Q547" s="10">
        <v>2</v>
      </c>
      <c r="R547" s="10"/>
      <c r="S547" s="10"/>
      <c r="T547" s="10"/>
      <c r="U547" s="10"/>
      <c r="V547" s="10"/>
      <c r="W547" s="10"/>
      <c r="X547" s="10"/>
      <c r="Y547" s="10"/>
      <c r="Z547" s="17">
        <f>ROUND(SUM(E547:X547),2)</f>
        <v>4</v>
      </c>
      <c r="AA547" s="65">
        <v>456000</v>
      </c>
      <c r="AB547" s="18">
        <f t="shared" si="49"/>
        <v>1824000</v>
      </c>
      <c r="AC547" s="19">
        <f t="shared" si="48"/>
        <v>4.5600000000000011E-5</v>
      </c>
      <c r="AD547" s="90"/>
      <c r="AE547" s="79"/>
      <c r="AF547" s="294"/>
    </row>
    <row r="548" spans="2:32" x14ac:dyDescent="0.3">
      <c r="B548" s="86">
        <v>10.5</v>
      </c>
      <c r="C548" s="82" t="s">
        <v>1065</v>
      </c>
      <c r="D548" s="83"/>
      <c r="E548" s="85"/>
      <c r="F548" s="10"/>
      <c r="G548" s="10"/>
      <c r="H548" s="78"/>
      <c r="I548" s="78"/>
      <c r="J548" s="10"/>
      <c r="K548" s="10"/>
      <c r="L548" s="10"/>
      <c r="M548" s="10"/>
      <c r="N548" s="10"/>
      <c r="O548" s="10"/>
      <c r="P548" s="10"/>
      <c r="Q548" s="10"/>
      <c r="R548" s="10"/>
      <c r="S548" s="10"/>
      <c r="T548" s="10"/>
      <c r="U548" s="10"/>
      <c r="V548" s="10"/>
      <c r="W548" s="10"/>
      <c r="X548" s="10"/>
      <c r="Y548" s="10"/>
      <c r="Z548" s="61"/>
      <c r="AA548" s="62"/>
      <c r="AB548" s="63"/>
      <c r="AC548" s="19">
        <f t="shared" si="48"/>
        <v>0</v>
      </c>
      <c r="AD548" s="90"/>
      <c r="AE548" s="79"/>
      <c r="AF548" s="294"/>
    </row>
    <row r="549" spans="2:32" x14ac:dyDescent="0.3">
      <c r="B549" s="49" t="s">
        <v>1066</v>
      </c>
      <c r="C549" s="74" t="s">
        <v>1067</v>
      </c>
      <c r="D549" s="51" t="s">
        <v>7</v>
      </c>
      <c r="E549" s="16"/>
      <c r="F549" s="87"/>
      <c r="G549" s="10"/>
      <c r="H549" s="78"/>
      <c r="I549" s="78"/>
      <c r="J549" s="10"/>
      <c r="K549" s="10"/>
      <c r="L549" s="10"/>
      <c r="M549" s="10"/>
      <c r="N549" s="10"/>
      <c r="O549" s="10">
        <v>1</v>
      </c>
      <c r="P549" s="10"/>
      <c r="Q549" s="10">
        <v>1</v>
      </c>
      <c r="R549" s="10"/>
      <c r="S549" s="10"/>
      <c r="T549" s="10"/>
      <c r="U549" s="10"/>
      <c r="V549" s="10"/>
      <c r="W549" s="10"/>
      <c r="X549" s="10"/>
      <c r="Y549" s="10"/>
      <c r="Z549" s="17">
        <f t="shared" ref="Z549:Z555" si="50">ROUND(SUM(E549:X549),2)</f>
        <v>2</v>
      </c>
      <c r="AA549" s="65">
        <v>149640</v>
      </c>
      <c r="AB549" s="18">
        <f t="shared" ref="AB549:AB562" si="51">+AA549*Z549</f>
        <v>299280</v>
      </c>
      <c r="AC549" s="19">
        <f t="shared" si="48"/>
        <v>7.4820000000000014E-6</v>
      </c>
      <c r="AD549" s="90"/>
      <c r="AE549" s="79"/>
      <c r="AF549" s="294"/>
    </row>
    <row r="550" spans="2:32" x14ac:dyDescent="0.3">
      <c r="B550" s="49" t="s">
        <v>1068</v>
      </c>
      <c r="C550" s="74" t="s">
        <v>1069</v>
      </c>
      <c r="D550" s="51" t="s">
        <v>7</v>
      </c>
      <c r="E550" s="16"/>
      <c r="F550" s="87"/>
      <c r="G550" s="10"/>
      <c r="H550" s="78"/>
      <c r="I550" s="78"/>
      <c r="J550" s="10"/>
      <c r="K550" s="10"/>
      <c r="L550" s="10"/>
      <c r="M550" s="10"/>
      <c r="N550" s="10"/>
      <c r="O550" s="10">
        <v>1</v>
      </c>
      <c r="P550" s="10"/>
      <c r="Q550" s="10">
        <v>1</v>
      </c>
      <c r="R550" s="10"/>
      <c r="S550" s="10"/>
      <c r="T550" s="10"/>
      <c r="U550" s="10"/>
      <c r="V550" s="10"/>
      <c r="W550" s="10"/>
      <c r="X550" s="10"/>
      <c r="Y550" s="10"/>
      <c r="Z550" s="17">
        <f t="shared" si="50"/>
        <v>2</v>
      </c>
      <c r="AA550" s="65">
        <v>123840</v>
      </c>
      <c r="AB550" s="18">
        <f t="shared" si="51"/>
        <v>247680</v>
      </c>
      <c r="AC550" s="19">
        <f t="shared" si="48"/>
        <v>6.192000000000001E-6</v>
      </c>
      <c r="AD550" s="90"/>
      <c r="AE550" s="79"/>
      <c r="AF550" s="294"/>
    </row>
    <row r="551" spans="2:32" x14ac:dyDescent="0.3">
      <c r="B551" s="49" t="s">
        <v>1070</v>
      </c>
      <c r="C551" s="74" t="s">
        <v>1071</v>
      </c>
      <c r="D551" s="51" t="s">
        <v>7</v>
      </c>
      <c r="E551" s="16"/>
      <c r="F551" s="87">
        <v>1</v>
      </c>
      <c r="G551" s="10"/>
      <c r="H551" s="78"/>
      <c r="I551" s="78"/>
      <c r="J551" s="10"/>
      <c r="K551" s="10"/>
      <c r="L551" s="10"/>
      <c r="M551" s="10"/>
      <c r="N551" s="10"/>
      <c r="O551" s="10"/>
      <c r="P551" s="10"/>
      <c r="Q551" s="10"/>
      <c r="R551" s="10"/>
      <c r="S551" s="10"/>
      <c r="T551" s="10"/>
      <c r="U551" s="10"/>
      <c r="V551" s="10"/>
      <c r="W551" s="10"/>
      <c r="X551" s="10"/>
      <c r="Y551" s="10"/>
      <c r="Z551" s="17">
        <f t="shared" si="50"/>
        <v>1</v>
      </c>
      <c r="AA551" s="65">
        <v>672000</v>
      </c>
      <c r="AB551" s="18">
        <f t="shared" si="51"/>
        <v>672000</v>
      </c>
      <c r="AC551" s="19">
        <f t="shared" si="48"/>
        <v>1.6800000000000002E-5</v>
      </c>
      <c r="AD551" s="90"/>
      <c r="AE551" s="79"/>
      <c r="AF551" s="294"/>
    </row>
    <row r="552" spans="2:32" x14ac:dyDescent="0.3">
      <c r="B552" s="49" t="s">
        <v>1072</v>
      </c>
      <c r="C552" s="74" t="s">
        <v>1073</v>
      </c>
      <c r="D552" s="51" t="s">
        <v>7</v>
      </c>
      <c r="E552" s="16"/>
      <c r="F552" s="87">
        <v>2</v>
      </c>
      <c r="G552" s="10"/>
      <c r="H552" s="78"/>
      <c r="I552" s="78"/>
      <c r="J552" s="10"/>
      <c r="K552" s="10"/>
      <c r="L552" s="10"/>
      <c r="M552" s="10"/>
      <c r="N552" s="10"/>
      <c r="O552" s="10"/>
      <c r="P552" s="10"/>
      <c r="Q552" s="10"/>
      <c r="R552" s="10"/>
      <c r="S552" s="10"/>
      <c r="T552" s="10"/>
      <c r="U552" s="10"/>
      <c r="V552" s="10"/>
      <c r="W552" s="10"/>
      <c r="X552" s="10"/>
      <c r="Y552" s="10"/>
      <c r="Z552" s="17">
        <f t="shared" si="50"/>
        <v>2</v>
      </c>
      <c r="AA552" s="65">
        <v>877200</v>
      </c>
      <c r="AB552" s="18">
        <f t="shared" si="51"/>
        <v>1754400</v>
      </c>
      <c r="AC552" s="19">
        <f t="shared" si="48"/>
        <v>4.386000000000001E-5</v>
      </c>
      <c r="AD552" s="90"/>
      <c r="AE552" s="79"/>
      <c r="AF552" s="294"/>
    </row>
    <row r="553" spans="2:32" x14ac:dyDescent="0.3">
      <c r="B553" s="49" t="s">
        <v>1074</v>
      </c>
      <c r="C553" s="74" t="s">
        <v>1075</v>
      </c>
      <c r="D553" s="51" t="s">
        <v>7</v>
      </c>
      <c r="E553" s="16"/>
      <c r="F553" s="87">
        <v>1</v>
      </c>
      <c r="G553" s="10"/>
      <c r="H553" s="78"/>
      <c r="I553" s="78"/>
      <c r="J553" s="10"/>
      <c r="K553" s="10"/>
      <c r="L553" s="10"/>
      <c r="M553" s="10"/>
      <c r="N553" s="10"/>
      <c r="O553" s="10"/>
      <c r="P553" s="10"/>
      <c r="Q553" s="10"/>
      <c r="R553" s="10"/>
      <c r="S553" s="10"/>
      <c r="T553" s="10"/>
      <c r="U553" s="10"/>
      <c r="V553" s="10"/>
      <c r="W553" s="10"/>
      <c r="X553" s="10"/>
      <c r="Y553" s="10"/>
      <c r="Z553" s="17">
        <f t="shared" si="50"/>
        <v>1</v>
      </c>
      <c r="AA553" s="65">
        <v>1290000</v>
      </c>
      <c r="AB553" s="18">
        <f t="shared" si="51"/>
        <v>1290000</v>
      </c>
      <c r="AC553" s="19">
        <f t="shared" si="48"/>
        <v>3.2250000000000005E-5</v>
      </c>
      <c r="AD553" s="90"/>
      <c r="AE553" s="79"/>
      <c r="AF553" s="294"/>
    </row>
    <row r="554" spans="2:32" x14ac:dyDescent="0.3">
      <c r="B554" s="49" t="s">
        <v>1076</v>
      </c>
      <c r="C554" s="74" t="s">
        <v>1077</v>
      </c>
      <c r="D554" s="51" t="s">
        <v>7</v>
      </c>
      <c r="E554" s="16"/>
      <c r="F554" s="87">
        <v>1</v>
      </c>
      <c r="G554" s="10"/>
      <c r="H554" s="78"/>
      <c r="I554" s="78"/>
      <c r="J554" s="10"/>
      <c r="K554" s="10"/>
      <c r="L554" s="10"/>
      <c r="M554" s="10"/>
      <c r="N554" s="10"/>
      <c r="O554" s="10"/>
      <c r="P554" s="10"/>
      <c r="Q554" s="10"/>
      <c r="R554" s="10"/>
      <c r="S554" s="10"/>
      <c r="T554" s="10"/>
      <c r="U554" s="10"/>
      <c r="V554" s="10"/>
      <c r="W554" s="10"/>
      <c r="X554" s="10"/>
      <c r="Y554" s="10"/>
      <c r="Z554" s="17">
        <f t="shared" si="50"/>
        <v>1</v>
      </c>
      <c r="AA554" s="65">
        <v>612000</v>
      </c>
      <c r="AB554" s="18">
        <f t="shared" si="51"/>
        <v>612000</v>
      </c>
      <c r="AC554" s="19">
        <f t="shared" si="48"/>
        <v>1.5300000000000003E-5</v>
      </c>
      <c r="AD554" s="90"/>
      <c r="AE554" s="79"/>
      <c r="AF554" s="294"/>
    </row>
    <row r="555" spans="2:32" x14ac:dyDescent="0.3">
      <c r="B555" s="49" t="s">
        <v>1078</v>
      </c>
      <c r="C555" s="74" t="s">
        <v>1079</v>
      </c>
      <c r="D555" s="51" t="s">
        <v>7</v>
      </c>
      <c r="E555" s="16"/>
      <c r="F555" s="87">
        <v>2</v>
      </c>
      <c r="G555" s="10"/>
      <c r="H555" s="78"/>
      <c r="I555" s="78"/>
      <c r="J555" s="10"/>
      <c r="K555" s="10"/>
      <c r="L555" s="10"/>
      <c r="M555" s="10"/>
      <c r="N555" s="10"/>
      <c r="O555" s="10"/>
      <c r="P555" s="10"/>
      <c r="Q555" s="10"/>
      <c r="R555" s="10"/>
      <c r="S555" s="10"/>
      <c r="T555" s="10"/>
      <c r="U555" s="10"/>
      <c r="V555" s="10"/>
      <c r="W555" s="10"/>
      <c r="X555" s="10"/>
      <c r="Y555" s="10"/>
      <c r="Z555" s="17">
        <f t="shared" si="50"/>
        <v>2</v>
      </c>
      <c r="AA555" s="65">
        <v>672000</v>
      </c>
      <c r="AB555" s="18">
        <f t="shared" si="51"/>
        <v>1344000</v>
      </c>
      <c r="AC555" s="19">
        <f t="shared" si="48"/>
        <v>3.3600000000000004E-5</v>
      </c>
      <c r="AD555" s="90"/>
      <c r="AE555" s="79"/>
      <c r="AF555" s="294"/>
    </row>
    <row r="556" spans="2:32" x14ac:dyDescent="0.3">
      <c r="B556" s="49" t="s">
        <v>1080</v>
      </c>
      <c r="C556" s="74" t="s">
        <v>1081</v>
      </c>
      <c r="D556" s="51" t="s">
        <v>7</v>
      </c>
      <c r="E556" s="16"/>
      <c r="F556" s="87">
        <v>1</v>
      </c>
      <c r="G556" s="10"/>
      <c r="H556" s="78"/>
      <c r="I556" s="78"/>
      <c r="J556" s="10"/>
      <c r="K556" s="10"/>
      <c r="L556" s="10"/>
      <c r="M556" s="10"/>
      <c r="N556" s="10"/>
      <c r="O556" s="10"/>
      <c r="P556" s="10"/>
      <c r="Q556" s="10"/>
      <c r="R556" s="10"/>
      <c r="S556" s="10"/>
      <c r="T556" s="10"/>
      <c r="U556" s="10"/>
      <c r="V556" s="10"/>
      <c r="W556" s="10"/>
      <c r="X556" s="10"/>
      <c r="Y556" s="10"/>
      <c r="Z556" s="17">
        <v>3</v>
      </c>
      <c r="AA556" s="65">
        <v>822000</v>
      </c>
      <c r="AB556" s="18">
        <f t="shared" si="51"/>
        <v>2466000</v>
      </c>
      <c r="AC556" s="19">
        <f t="shared" si="48"/>
        <v>6.1650000000000008E-5</v>
      </c>
      <c r="AD556" s="90"/>
      <c r="AE556" s="79"/>
      <c r="AF556" s="294"/>
    </row>
    <row r="557" spans="2:32" x14ac:dyDescent="0.3">
      <c r="B557" s="49" t="s">
        <v>1082</v>
      </c>
      <c r="C557" s="74" t="s">
        <v>1083</v>
      </c>
      <c r="D557" s="51" t="s">
        <v>7</v>
      </c>
      <c r="E557" s="16"/>
      <c r="F557" s="87"/>
      <c r="G557" s="10"/>
      <c r="H557" s="78"/>
      <c r="I557" s="78"/>
      <c r="J557" s="10"/>
      <c r="K557" s="10"/>
      <c r="L557" s="10"/>
      <c r="M557" s="10"/>
      <c r="N557" s="10"/>
      <c r="O557" s="10">
        <v>10</v>
      </c>
      <c r="P557" s="10"/>
      <c r="Q557" s="10">
        <v>40</v>
      </c>
      <c r="R557" s="10"/>
      <c r="S557" s="10"/>
      <c r="T557" s="10"/>
      <c r="U557" s="10"/>
      <c r="V557" s="10"/>
      <c r="W557" s="10"/>
      <c r="X557" s="10"/>
      <c r="Y557" s="10"/>
      <c r="Z557" s="17">
        <f>ROUND(SUM(E557:X557),2)</f>
        <v>50</v>
      </c>
      <c r="AA557" s="65">
        <v>31200</v>
      </c>
      <c r="AB557" s="18">
        <f t="shared" si="51"/>
        <v>1560000</v>
      </c>
      <c r="AC557" s="19">
        <f t="shared" si="48"/>
        <v>3.9000000000000006E-5</v>
      </c>
      <c r="AD557" s="90"/>
      <c r="AE557" s="79"/>
      <c r="AF557" s="294"/>
    </row>
    <row r="558" spans="2:32" x14ac:dyDescent="0.3">
      <c r="B558" s="49" t="s">
        <v>1084</v>
      </c>
      <c r="C558" s="74" t="s">
        <v>1085</v>
      </c>
      <c r="D558" s="51" t="s">
        <v>7</v>
      </c>
      <c r="E558" s="16"/>
      <c r="F558" s="87"/>
      <c r="G558" s="10"/>
      <c r="H558" s="78"/>
      <c r="I558" s="78"/>
      <c r="J558" s="10"/>
      <c r="K558" s="10"/>
      <c r="L558" s="10"/>
      <c r="M558" s="10"/>
      <c r="N558" s="10"/>
      <c r="O558" s="10">
        <v>2</v>
      </c>
      <c r="P558" s="10"/>
      <c r="Q558" s="10">
        <v>9</v>
      </c>
      <c r="R558" s="10"/>
      <c r="S558" s="10"/>
      <c r="T558" s="10"/>
      <c r="U558" s="10"/>
      <c r="V558" s="10"/>
      <c r="W558" s="10"/>
      <c r="X558" s="10"/>
      <c r="Y558" s="10"/>
      <c r="Z558" s="17">
        <v>42</v>
      </c>
      <c r="AA558" s="65">
        <v>56760</v>
      </c>
      <c r="AB558" s="18">
        <f t="shared" si="51"/>
        <v>2383920</v>
      </c>
      <c r="AC558" s="19">
        <f t="shared" si="48"/>
        <v>5.9598000000000015E-5</v>
      </c>
      <c r="AD558" s="90"/>
      <c r="AE558" s="79"/>
      <c r="AF558" s="294"/>
    </row>
    <row r="559" spans="2:32" ht="24" x14ac:dyDescent="0.3">
      <c r="B559" s="49" t="s">
        <v>1086</v>
      </c>
      <c r="C559" s="74" t="s">
        <v>1087</v>
      </c>
      <c r="D559" s="51" t="s">
        <v>7</v>
      </c>
      <c r="E559" s="16"/>
      <c r="F559" s="87">
        <v>1</v>
      </c>
      <c r="G559" s="10"/>
      <c r="H559" s="78"/>
      <c r="I559" s="78"/>
      <c r="J559" s="10"/>
      <c r="K559" s="10"/>
      <c r="L559" s="10"/>
      <c r="M559" s="10"/>
      <c r="N559" s="10"/>
      <c r="O559" s="10">
        <v>1</v>
      </c>
      <c r="P559" s="10"/>
      <c r="Q559" s="10"/>
      <c r="R559" s="10"/>
      <c r="S559" s="10"/>
      <c r="T559" s="10"/>
      <c r="U559" s="10"/>
      <c r="V559" s="10"/>
      <c r="W559" s="10"/>
      <c r="X559" s="10"/>
      <c r="Y559" s="10"/>
      <c r="Z559" s="17">
        <v>2</v>
      </c>
      <c r="AA559" s="65">
        <v>567600</v>
      </c>
      <c r="AB559" s="18">
        <f t="shared" si="51"/>
        <v>1135200</v>
      </c>
      <c r="AC559" s="19">
        <f t="shared" si="48"/>
        <v>2.8380000000000006E-5</v>
      </c>
      <c r="AD559" s="90"/>
      <c r="AE559" s="79"/>
      <c r="AF559" s="294"/>
    </row>
    <row r="560" spans="2:32" ht="24" x14ac:dyDescent="0.3">
      <c r="B560" s="49" t="s">
        <v>1088</v>
      </c>
      <c r="C560" s="74" t="s">
        <v>1089</v>
      </c>
      <c r="D560" s="51" t="s">
        <v>7</v>
      </c>
      <c r="E560" s="16"/>
      <c r="F560" s="87">
        <v>1</v>
      </c>
      <c r="G560" s="10"/>
      <c r="H560" s="78"/>
      <c r="I560" s="78"/>
      <c r="J560" s="10"/>
      <c r="K560" s="10"/>
      <c r="L560" s="10"/>
      <c r="M560" s="10"/>
      <c r="N560" s="10"/>
      <c r="O560" s="10">
        <v>1</v>
      </c>
      <c r="P560" s="10"/>
      <c r="Q560" s="10"/>
      <c r="R560" s="10"/>
      <c r="S560" s="10"/>
      <c r="T560" s="10"/>
      <c r="U560" s="10"/>
      <c r="V560" s="10"/>
      <c r="W560" s="10"/>
      <c r="X560" s="10"/>
      <c r="Y560" s="10"/>
      <c r="Z560" s="17">
        <v>2</v>
      </c>
      <c r="AA560" s="65">
        <v>490200</v>
      </c>
      <c r="AB560" s="18">
        <f t="shared" si="51"/>
        <v>980400</v>
      </c>
      <c r="AC560" s="19">
        <f t="shared" si="48"/>
        <v>2.4510000000000004E-5</v>
      </c>
      <c r="AD560" s="90"/>
      <c r="AE560" s="79"/>
      <c r="AF560" s="294"/>
    </row>
    <row r="561" spans="2:32" ht="24" x14ac:dyDescent="0.3">
      <c r="B561" s="49" t="s">
        <v>1090</v>
      </c>
      <c r="C561" s="74" t="s">
        <v>1091</v>
      </c>
      <c r="D561" s="51" t="s">
        <v>7</v>
      </c>
      <c r="E561" s="16"/>
      <c r="F561" s="87">
        <v>1</v>
      </c>
      <c r="G561" s="10"/>
      <c r="H561" s="78"/>
      <c r="I561" s="78"/>
      <c r="J561" s="10"/>
      <c r="K561" s="10"/>
      <c r="L561" s="10"/>
      <c r="M561" s="10"/>
      <c r="N561" s="10"/>
      <c r="O561" s="10">
        <v>1</v>
      </c>
      <c r="P561" s="10"/>
      <c r="Q561" s="10"/>
      <c r="R561" s="10"/>
      <c r="S561" s="10"/>
      <c r="T561" s="10"/>
      <c r="U561" s="10"/>
      <c r="V561" s="10"/>
      <c r="W561" s="10"/>
      <c r="X561" s="10"/>
      <c r="Y561" s="10"/>
      <c r="Z561" s="17">
        <v>2</v>
      </c>
      <c r="AA561" s="65">
        <v>541800</v>
      </c>
      <c r="AB561" s="18">
        <f t="shared" si="51"/>
        <v>1083600</v>
      </c>
      <c r="AC561" s="19">
        <f t="shared" si="48"/>
        <v>2.7090000000000007E-5</v>
      </c>
      <c r="AD561" s="90"/>
      <c r="AE561" s="79"/>
      <c r="AF561" s="294"/>
    </row>
    <row r="562" spans="2:32" ht="24" x14ac:dyDescent="0.3">
      <c r="B562" s="49" t="s">
        <v>1092</v>
      </c>
      <c r="C562" s="74" t="s">
        <v>1093</v>
      </c>
      <c r="D562" s="51" t="s">
        <v>7</v>
      </c>
      <c r="E562" s="16"/>
      <c r="F562" s="87">
        <v>1</v>
      </c>
      <c r="G562" s="10"/>
      <c r="H562" s="78"/>
      <c r="I562" s="78"/>
      <c r="J562" s="10"/>
      <c r="K562" s="10"/>
      <c r="L562" s="10"/>
      <c r="M562" s="10"/>
      <c r="N562" s="10"/>
      <c r="O562" s="10">
        <v>1</v>
      </c>
      <c r="P562" s="10"/>
      <c r="Q562" s="10"/>
      <c r="R562" s="10"/>
      <c r="S562" s="10"/>
      <c r="T562" s="10"/>
      <c r="U562" s="10"/>
      <c r="V562" s="10"/>
      <c r="W562" s="10"/>
      <c r="X562" s="10"/>
      <c r="Y562" s="10"/>
      <c r="Z562" s="17">
        <v>6</v>
      </c>
      <c r="AA562" s="65">
        <v>696600</v>
      </c>
      <c r="AB562" s="18">
        <f t="shared" si="51"/>
        <v>4179600</v>
      </c>
      <c r="AC562" s="19">
        <f t="shared" si="48"/>
        <v>1.0449000000000002E-4</v>
      </c>
      <c r="AD562" s="90"/>
      <c r="AE562" s="79"/>
      <c r="AF562" s="294"/>
    </row>
    <row r="563" spans="2:32" x14ac:dyDescent="0.3">
      <c r="B563" s="6">
        <v>11</v>
      </c>
      <c r="C563" s="56" t="s">
        <v>1094</v>
      </c>
      <c r="D563" s="57"/>
      <c r="E563" s="85"/>
      <c r="F563" s="87"/>
      <c r="G563" s="10"/>
      <c r="H563" s="78"/>
      <c r="I563" s="78"/>
      <c r="J563" s="10"/>
      <c r="K563" s="10"/>
      <c r="L563" s="10"/>
      <c r="M563" s="10"/>
      <c r="N563" s="10"/>
      <c r="O563" s="10"/>
      <c r="P563" s="10"/>
      <c r="Q563" s="10"/>
      <c r="R563" s="10"/>
      <c r="S563" s="10"/>
      <c r="T563" s="10"/>
      <c r="U563" s="10"/>
      <c r="V563" s="10"/>
      <c r="W563" s="10"/>
      <c r="X563" s="10"/>
      <c r="Y563" s="10"/>
      <c r="Z563" s="8"/>
      <c r="AA563" s="44"/>
      <c r="AB563" s="12"/>
      <c r="AC563" s="19">
        <f t="shared" si="48"/>
        <v>0</v>
      </c>
      <c r="AD563" s="20"/>
      <c r="AF563" s="294"/>
    </row>
    <row r="564" spans="2:32" x14ac:dyDescent="0.3">
      <c r="B564" s="81" t="s">
        <v>1095</v>
      </c>
      <c r="C564" s="82" t="s">
        <v>1096</v>
      </c>
      <c r="D564" s="83"/>
      <c r="E564" s="85"/>
      <c r="F564" s="87"/>
      <c r="G564" s="10"/>
      <c r="H564" s="78"/>
      <c r="I564" s="78"/>
      <c r="J564" s="10"/>
      <c r="K564" s="10"/>
      <c r="L564" s="10"/>
      <c r="M564" s="10"/>
      <c r="N564" s="10"/>
      <c r="O564" s="10"/>
      <c r="P564" s="10"/>
      <c r="Q564" s="10"/>
      <c r="R564" s="10"/>
      <c r="S564" s="10"/>
      <c r="T564" s="10"/>
      <c r="U564" s="10"/>
      <c r="V564" s="10"/>
      <c r="W564" s="10"/>
      <c r="X564" s="10"/>
      <c r="Y564" s="10"/>
      <c r="Z564" s="61"/>
      <c r="AA564" s="62"/>
      <c r="AB564" s="63"/>
      <c r="AC564" s="19">
        <f t="shared" si="48"/>
        <v>0</v>
      </c>
      <c r="AD564" s="20"/>
      <c r="AF564" s="294"/>
    </row>
    <row r="565" spans="2:32" ht="36" x14ac:dyDescent="0.3">
      <c r="B565" s="49" t="s">
        <v>1097</v>
      </c>
      <c r="C565" s="74" t="s">
        <v>1098</v>
      </c>
      <c r="D565" s="51" t="s">
        <v>72</v>
      </c>
      <c r="E565" s="16"/>
      <c r="F565" s="91">
        <v>35</v>
      </c>
      <c r="G565" s="10"/>
      <c r="H565" s="78"/>
      <c r="I565" s="78"/>
      <c r="J565" s="10"/>
      <c r="K565" s="10"/>
      <c r="L565" s="10"/>
      <c r="M565" s="10"/>
      <c r="N565" s="10"/>
      <c r="O565" s="10"/>
      <c r="P565" s="10"/>
      <c r="Q565" s="10"/>
      <c r="R565" s="10"/>
      <c r="S565" s="10"/>
      <c r="T565" s="10"/>
      <c r="U565" s="10"/>
      <c r="V565" s="10"/>
      <c r="W565" s="10"/>
      <c r="X565" s="10"/>
      <c r="Y565" s="10"/>
      <c r="Z565" s="17">
        <f t="shared" ref="Z565:Z575" si="52">ROUND(SUM(E565:X565),2)</f>
        <v>35</v>
      </c>
      <c r="AA565" s="65">
        <v>75546.570000000007</v>
      </c>
      <c r="AB565" s="18">
        <f t="shared" ref="AB565:AB575" si="53">ROUND(AA565*Z565,2)</f>
        <v>2644129.9500000002</v>
      </c>
      <c r="AC565" s="19">
        <f t="shared" si="48"/>
        <v>6.6103248750000023E-5</v>
      </c>
      <c r="AD565" s="20"/>
      <c r="AF565" s="294"/>
    </row>
    <row r="566" spans="2:32" ht="24" x14ac:dyDescent="0.3">
      <c r="B566" s="49" t="s">
        <v>1099</v>
      </c>
      <c r="C566" s="74" t="s">
        <v>1100</v>
      </c>
      <c r="D566" s="51" t="s">
        <v>72</v>
      </c>
      <c r="E566" s="16"/>
      <c r="F566" s="91">
        <v>180</v>
      </c>
      <c r="G566" s="10"/>
      <c r="H566" s="78"/>
      <c r="I566" s="78"/>
      <c r="J566" s="10"/>
      <c r="K566" s="10"/>
      <c r="L566" s="10"/>
      <c r="M566" s="10"/>
      <c r="N566" s="10"/>
      <c r="O566" s="10">
        <v>96</v>
      </c>
      <c r="P566" s="10"/>
      <c r="Q566" s="10">
        <v>398</v>
      </c>
      <c r="R566" s="10"/>
      <c r="S566" s="10"/>
      <c r="T566" s="10"/>
      <c r="U566" s="10"/>
      <c r="V566" s="10"/>
      <c r="W566" s="10"/>
      <c r="X566" s="10"/>
      <c r="Y566" s="10"/>
      <c r="Z566" s="17">
        <f t="shared" si="52"/>
        <v>674</v>
      </c>
      <c r="AA566" s="65">
        <v>27605.33</v>
      </c>
      <c r="AB566" s="18">
        <f t="shared" si="53"/>
        <v>18605992.420000002</v>
      </c>
      <c r="AC566" s="19">
        <f t="shared" si="48"/>
        <v>4.6514981050000011E-4</v>
      </c>
      <c r="AD566" s="20"/>
      <c r="AF566" s="294"/>
    </row>
    <row r="567" spans="2:32" x14ac:dyDescent="0.3">
      <c r="B567" s="49" t="s">
        <v>1101</v>
      </c>
      <c r="C567" s="74" t="s">
        <v>1102</v>
      </c>
      <c r="D567" s="51" t="s">
        <v>72</v>
      </c>
      <c r="E567" s="16"/>
      <c r="F567" s="87"/>
      <c r="G567" s="10"/>
      <c r="H567" s="78"/>
      <c r="I567" s="78"/>
      <c r="J567" s="10"/>
      <c r="K567" s="10"/>
      <c r="L567" s="10"/>
      <c r="M567" s="10"/>
      <c r="N567" s="10"/>
      <c r="O567" s="10">
        <v>20</v>
      </c>
      <c r="P567" s="10"/>
      <c r="Q567" s="10">
        <v>46</v>
      </c>
      <c r="R567" s="10"/>
      <c r="S567" s="10"/>
      <c r="T567" s="10"/>
      <c r="U567" s="10"/>
      <c r="V567" s="10"/>
      <c r="W567" s="10"/>
      <c r="X567" s="10"/>
      <c r="Y567" s="10"/>
      <c r="Z567" s="17">
        <f t="shared" si="52"/>
        <v>66</v>
      </c>
      <c r="AA567" s="65">
        <v>29968.19</v>
      </c>
      <c r="AB567" s="18">
        <f t="shared" si="53"/>
        <v>1977900.54</v>
      </c>
      <c r="AC567" s="19">
        <f t="shared" si="48"/>
        <v>4.9447513500000011E-5</v>
      </c>
      <c r="AD567" s="20"/>
      <c r="AF567" s="294"/>
    </row>
    <row r="568" spans="2:32" ht="24" x14ac:dyDescent="0.3">
      <c r="B568" s="49" t="s">
        <v>1103</v>
      </c>
      <c r="C568" s="74" t="s">
        <v>1104</v>
      </c>
      <c r="D568" s="51" t="s">
        <v>72</v>
      </c>
      <c r="E568" s="16"/>
      <c r="F568" s="91">
        <v>7</v>
      </c>
      <c r="G568" s="10"/>
      <c r="H568" s="78"/>
      <c r="I568" s="78"/>
      <c r="J568" s="10"/>
      <c r="K568" s="10"/>
      <c r="L568" s="10"/>
      <c r="M568" s="10"/>
      <c r="N568" s="10"/>
      <c r="O568" s="10"/>
      <c r="P568" s="10"/>
      <c r="Q568" s="10"/>
      <c r="R568" s="10"/>
      <c r="S568" s="10"/>
      <c r="T568" s="10"/>
      <c r="U568" s="10"/>
      <c r="V568" s="10"/>
      <c r="W568" s="10"/>
      <c r="X568" s="10"/>
      <c r="Y568" s="10"/>
      <c r="Z568" s="17">
        <f t="shared" si="52"/>
        <v>7</v>
      </c>
      <c r="AA568" s="65">
        <v>41162.19</v>
      </c>
      <c r="AB568" s="18">
        <f t="shared" si="53"/>
        <v>288135.33</v>
      </c>
      <c r="AC568" s="19">
        <f t="shared" si="48"/>
        <v>7.2033832500000021E-6</v>
      </c>
      <c r="AD568" s="20"/>
      <c r="AF568" s="294"/>
    </row>
    <row r="569" spans="2:32" ht="24" x14ac:dyDescent="0.3">
      <c r="B569" s="49" t="s">
        <v>1105</v>
      </c>
      <c r="C569" s="74" t="s">
        <v>1106</v>
      </c>
      <c r="D569" s="51" t="s">
        <v>72</v>
      </c>
      <c r="E569" s="16"/>
      <c r="F569" s="91">
        <v>18</v>
      </c>
      <c r="G569" s="10"/>
      <c r="H569" s="78"/>
      <c r="I569" s="78"/>
      <c r="J569" s="10"/>
      <c r="K569" s="10"/>
      <c r="L569" s="10"/>
      <c r="M569" s="10"/>
      <c r="N569" s="10"/>
      <c r="O569" s="10"/>
      <c r="P569" s="10"/>
      <c r="Q569" s="10"/>
      <c r="R569" s="10"/>
      <c r="S569" s="10"/>
      <c r="T569" s="10"/>
      <c r="U569" s="10"/>
      <c r="V569" s="10"/>
      <c r="W569" s="10"/>
      <c r="X569" s="10"/>
      <c r="Y569" s="10"/>
      <c r="Z569" s="17">
        <f t="shared" si="52"/>
        <v>18</v>
      </c>
      <c r="AA569" s="65">
        <v>76202.2</v>
      </c>
      <c r="AB569" s="18">
        <f t="shared" si="53"/>
        <v>1371639.6</v>
      </c>
      <c r="AC569" s="19">
        <f t="shared" si="48"/>
        <v>3.4290990000000007E-5</v>
      </c>
      <c r="AD569" s="20"/>
      <c r="AF569" s="294"/>
    </row>
    <row r="570" spans="2:32" x14ac:dyDescent="0.3">
      <c r="B570" s="49" t="s">
        <v>1107</v>
      </c>
      <c r="C570" s="74" t="s">
        <v>1108</v>
      </c>
      <c r="D570" s="51" t="s">
        <v>7</v>
      </c>
      <c r="E570" s="16"/>
      <c r="F570" s="91">
        <v>9</v>
      </c>
      <c r="G570" s="10"/>
      <c r="H570" s="78"/>
      <c r="I570" s="78"/>
      <c r="J570" s="10"/>
      <c r="K570" s="10"/>
      <c r="L570" s="10"/>
      <c r="M570" s="10"/>
      <c r="N570" s="10"/>
      <c r="O570" s="10">
        <v>7</v>
      </c>
      <c r="P570" s="10"/>
      <c r="Q570" s="10">
        <v>32</v>
      </c>
      <c r="R570" s="10"/>
      <c r="S570" s="10"/>
      <c r="T570" s="10"/>
      <c r="U570" s="10"/>
      <c r="V570" s="10"/>
      <c r="W570" s="10"/>
      <c r="X570" s="10"/>
      <c r="Y570" s="10"/>
      <c r="Z570" s="17">
        <f t="shared" si="52"/>
        <v>48</v>
      </c>
      <c r="AA570" s="65">
        <v>45591.05</v>
      </c>
      <c r="AB570" s="18">
        <f t="shared" si="53"/>
        <v>2188370.4</v>
      </c>
      <c r="AC570" s="19">
        <f t="shared" ref="AC570:AC633" si="54">AB570/$AB$839</f>
        <v>5.4709260000000005E-5</v>
      </c>
      <c r="AD570" s="20"/>
      <c r="AF570" s="294"/>
    </row>
    <row r="571" spans="2:32" x14ac:dyDescent="0.3">
      <c r="B571" s="49" t="s">
        <v>1109</v>
      </c>
      <c r="C571" s="74" t="s">
        <v>1110</v>
      </c>
      <c r="D571" s="51" t="s">
        <v>7</v>
      </c>
      <c r="E571" s="16"/>
      <c r="F571" s="91">
        <v>5</v>
      </c>
      <c r="G571" s="10"/>
      <c r="H571" s="78"/>
      <c r="I571" s="78"/>
      <c r="J571" s="10"/>
      <c r="K571" s="10"/>
      <c r="L571" s="10"/>
      <c r="M571" s="10"/>
      <c r="N571" s="10"/>
      <c r="O571" s="10">
        <v>4</v>
      </c>
      <c r="P571" s="10"/>
      <c r="Q571" s="10">
        <v>8</v>
      </c>
      <c r="R571" s="10"/>
      <c r="S571" s="10"/>
      <c r="T571" s="10"/>
      <c r="U571" s="10"/>
      <c r="V571" s="10"/>
      <c r="W571" s="10"/>
      <c r="X571" s="10"/>
      <c r="Y571" s="10"/>
      <c r="Z571" s="17">
        <f t="shared" si="52"/>
        <v>17</v>
      </c>
      <c r="AA571" s="65">
        <v>75591.05</v>
      </c>
      <c r="AB571" s="18">
        <f t="shared" si="53"/>
        <v>1285047.8500000001</v>
      </c>
      <c r="AC571" s="19">
        <f t="shared" si="54"/>
        <v>3.2126196250000006E-5</v>
      </c>
      <c r="AD571" s="20"/>
      <c r="AF571" s="294"/>
    </row>
    <row r="572" spans="2:32" ht="48" x14ac:dyDescent="0.3">
      <c r="B572" s="49" t="s">
        <v>1111</v>
      </c>
      <c r="C572" s="74" t="s">
        <v>1112</v>
      </c>
      <c r="D572" s="51" t="s">
        <v>72</v>
      </c>
      <c r="E572" s="16"/>
      <c r="F572" s="87"/>
      <c r="G572" s="10"/>
      <c r="H572" s="78"/>
      <c r="I572" s="78"/>
      <c r="J572" s="10"/>
      <c r="K572" s="10"/>
      <c r="L572" s="10"/>
      <c r="M572" s="10"/>
      <c r="N572" s="16">
        <v>98</v>
      </c>
      <c r="O572" s="16"/>
      <c r="P572" s="16"/>
      <c r="Q572" s="16"/>
      <c r="R572" s="16"/>
      <c r="S572" s="16"/>
      <c r="T572" s="16"/>
      <c r="U572" s="16"/>
      <c r="V572" s="16"/>
      <c r="W572" s="16"/>
      <c r="X572" s="16">
        <v>234</v>
      </c>
      <c r="Y572" s="16"/>
      <c r="Z572" s="17">
        <f t="shared" si="52"/>
        <v>332</v>
      </c>
      <c r="AA572" s="65">
        <v>202773.14</v>
      </c>
      <c r="AB572" s="18">
        <f t="shared" si="53"/>
        <v>67320682.480000004</v>
      </c>
      <c r="AC572" s="19">
        <f t="shared" si="54"/>
        <v>1.6830170620000004E-3</v>
      </c>
      <c r="AD572" s="20"/>
      <c r="AF572" s="294"/>
    </row>
    <row r="573" spans="2:32" ht="48" x14ac:dyDescent="0.3">
      <c r="B573" s="49" t="s">
        <v>1113</v>
      </c>
      <c r="C573" s="74" t="s">
        <v>1114</v>
      </c>
      <c r="D573" s="51" t="s">
        <v>7</v>
      </c>
      <c r="E573" s="16"/>
      <c r="F573" s="87"/>
      <c r="G573" s="10"/>
      <c r="H573" s="78"/>
      <c r="I573" s="78"/>
      <c r="J573" s="10"/>
      <c r="K573" s="10"/>
      <c r="L573" s="10"/>
      <c r="M573" s="10"/>
      <c r="N573" s="16">
        <v>5</v>
      </c>
      <c r="O573" s="16"/>
      <c r="P573" s="16"/>
      <c r="Q573" s="16"/>
      <c r="R573" s="16"/>
      <c r="S573" s="16"/>
      <c r="T573" s="16"/>
      <c r="U573" s="16"/>
      <c r="V573" s="16"/>
      <c r="W573" s="16"/>
      <c r="X573" s="16">
        <v>8</v>
      </c>
      <c r="Y573" s="16"/>
      <c r="Z573" s="17">
        <f t="shared" si="52"/>
        <v>13</v>
      </c>
      <c r="AA573" s="65">
        <v>1420364.18</v>
      </c>
      <c r="AB573" s="18">
        <f t="shared" si="53"/>
        <v>18464734.34</v>
      </c>
      <c r="AC573" s="19">
        <f t="shared" si="54"/>
        <v>4.616183585000001E-4</v>
      </c>
      <c r="AD573" s="20"/>
      <c r="AF573" s="294"/>
    </row>
    <row r="574" spans="2:32" ht="24" x14ac:dyDescent="0.3">
      <c r="B574" s="49" t="s">
        <v>1115</v>
      </c>
      <c r="C574" s="74" t="s">
        <v>1116</v>
      </c>
      <c r="D574" s="51" t="s">
        <v>72</v>
      </c>
      <c r="E574" s="16"/>
      <c r="F574" s="87"/>
      <c r="G574" s="10"/>
      <c r="H574" s="78"/>
      <c r="I574" s="78"/>
      <c r="J574" s="10"/>
      <c r="K574" s="10"/>
      <c r="L574" s="10"/>
      <c r="M574" s="10"/>
      <c r="N574" s="16"/>
      <c r="O574" s="16">
        <v>20</v>
      </c>
      <c r="P574" s="16"/>
      <c r="Q574" s="16"/>
      <c r="R574" s="16"/>
      <c r="S574" s="16"/>
      <c r="T574" s="16"/>
      <c r="U574" s="16"/>
      <c r="V574" s="16"/>
      <c r="W574" s="16"/>
      <c r="X574" s="16"/>
      <c r="Y574" s="16"/>
      <c r="Z574" s="17">
        <f t="shared" si="52"/>
        <v>20</v>
      </c>
      <c r="AA574" s="65">
        <v>40128.85</v>
      </c>
      <c r="AB574" s="18">
        <f t="shared" si="53"/>
        <v>802577</v>
      </c>
      <c r="AC574" s="19">
        <f t="shared" si="54"/>
        <v>2.0064425000000002E-5</v>
      </c>
      <c r="AD574" s="20"/>
      <c r="AF574" s="294"/>
    </row>
    <row r="575" spans="2:32" ht="24" x14ac:dyDescent="0.3">
      <c r="B575" s="49" t="s">
        <v>1117</v>
      </c>
      <c r="C575" s="74" t="s">
        <v>1118</v>
      </c>
      <c r="D575" s="51" t="s">
        <v>72</v>
      </c>
      <c r="E575" s="16"/>
      <c r="F575" s="87"/>
      <c r="G575" s="10"/>
      <c r="H575" s="78"/>
      <c r="I575" s="78"/>
      <c r="J575" s="10"/>
      <c r="K575" s="10"/>
      <c r="L575" s="10"/>
      <c r="M575" s="10"/>
      <c r="N575" s="16"/>
      <c r="O575" s="16"/>
      <c r="P575" s="16"/>
      <c r="Q575" s="16">
        <v>28</v>
      </c>
      <c r="R575" s="16"/>
      <c r="S575" s="16"/>
      <c r="T575" s="16"/>
      <c r="U575" s="16"/>
      <c r="V575" s="16"/>
      <c r="W575" s="16"/>
      <c r="X575" s="16"/>
      <c r="Y575" s="16"/>
      <c r="Z575" s="17">
        <f t="shared" si="52"/>
        <v>28</v>
      </c>
      <c r="AA575" s="65">
        <v>122773.14</v>
      </c>
      <c r="AB575" s="18">
        <f t="shared" si="53"/>
        <v>3437647.92</v>
      </c>
      <c r="AC575" s="19">
        <f t="shared" si="54"/>
        <v>8.5941198000000018E-5</v>
      </c>
      <c r="AD575" s="20"/>
      <c r="AF575" s="294"/>
    </row>
    <row r="576" spans="2:32" x14ac:dyDescent="0.3">
      <c r="B576" s="81" t="s">
        <v>1119</v>
      </c>
      <c r="C576" s="82" t="s">
        <v>1120</v>
      </c>
      <c r="D576" s="83"/>
      <c r="E576" s="85"/>
      <c r="F576" s="87"/>
      <c r="G576" s="10"/>
      <c r="H576" s="78"/>
      <c r="I576" s="78"/>
      <c r="J576" s="10"/>
      <c r="K576" s="10"/>
      <c r="L576" s="10"/>
      <c r="M576" s="10"/>
      <c r="N576" s="10"/>
      <c r="O576" s="10"/>
      <c r="P576" s="10"/>
      <c r="Q576" s="10"/>
      <c r="R576" s="10"/>
      <c r="S576" s="10"/>
      <c r="T576" s="10"/>
      <c r="U576" s="10"/>
      <c r="V576" s="10"/>
      <c r="W576" s="10"/>
      <c r="X576" s="10"/>
      <c r="Y576" s="10"/>
      <c r="Z576" s="61"/>
      <c r="AA576" s="62"/>
      <c r="AB576" s="63"/>
      <c r="AC576" s="19">
        <f t="shared" si="54"/>
        <v>0</v>
      </c>
      <c r="AD576" s="20"/>
      <c r="AF576" s="294"/>
    </row>
    <row r="577" spans="2:32" ht="24" x14ac:dyDescent="0.3">
      <c r="B577" s="49" t="s">
        <v>1121</v>
      </c>
      <c r="C577" s="74" t="s">
        <v>1122</v>
      </c>
      <c r="D577" s="51" t="s">
        <v>7</v>
      </c>
      <c r="E577" s="16"/>
      <c r="F577" s="87"/>
      <c r="G577" s="10"/>
      <c r="H577" s="78"/>
      <c r="I577" s="78"/>
      <c r="J577" s="10"/>
      <c r="K577" s="10"/>
      <c r="L577" s="10"/>
      <c r="M577" s="10"/>
      <c r="N577" s="10"/>
      <c r="O577" s="10"/>
      <c r="P577" s="10"/>
      <c r="Q577" s="10"/>
      <c r="R577" s="10"/>
      <c r="S577" s="10"/>
      <c r="T577" s="10"/>
      <c r="U577" s="10"/>
      <c r="V577" s="10"/>
      <c r="W577" s="10"/>
      <c r="X577" s="10"/>
      <c r="Y577" s="10"/>
      <c r="Z577" s="17">
        <v>1</v>
      </c>
      <c r="AA577" s="65">
        <v>376386.57</v>
      </c>
      <c r="AB577" s="18">
        <f t="shared" ref="AB577:AB608" si="55">ROUND(AA577*Z577,2)</f>
        <v>376386.57</v>
      </c>
      <c r="AC577" s="19">
        <f t="shared" si="54"/>
        <v>9.4096642500000013E-6</v>
      </c>
      <c r="AD577" s="20"/>
      <c r="AF577" s="294"/>
    </row>
    <row r="578" spans="2:32" ht="24" x14ac:dyDescent="0.3">
      <c r="B578" s="49" t="s">
        <v>1123</v>
      </c>
      <c r="C578" s="74" t="s">
        <v>1124</v>
      </c>
      <c r="D578" s="51" t="s">
        <v>72</v>
      </c>
      <c r="E578" s="16"/>
      <c r="F578" s="91">
        <v>1175</v>
      </c>
      <c r="G578" s="10"/>
      <c r="H578" s="78"/>
      <c r="I578" s="78"/>
      <c r="J578" s="10"/>
      <c r="K578" s="10"/>
      <c r="L578" s="10"/>
      <c r="M578" s="10"/>
      <c r="N578" s="10"/>
      <c r="O578" s="10"/>
      <c r="P578" s="10"/>
      <c r="Q578" s="10"/>
      <c r="R578" s="10"/>
      <c r="S578" s="10"/>
      <c r="T578" s="10"/>
      <c r="U578" s="10"/>
      <c r="V578" s="10"/>
      <c r="W578" s="10"/>
      <c r="X578" s="10"/>
      <c r="Y578" s="10"/>
      <c r="Z578" s="17">
        <f t="shared" ref="Z578:Z587" si="56">ROUND(SUM(E578:X578),2)</f>
        <v>1175</v>
      </c>
      <c r="AA578" s="65">
        <v>17667.89</v>
      </c>
      <c r="AB578" s="18">
        <f t="shared" si="55"/>
        <v>20759770.75</v>
      </c>
      <c r="AC578" s="19">
        <f t="shared" si="54"/>
        <v>5.1899426875000006E-4</v>
      </c>
      <c r="AD578" s="20"/>
      <c r="AF578" s="294"/>
    </row>
    <row r="579" spans="2:32" ht="48" x14ac:dyDescent="0.3">
      <c r="B579" s="49" t="s">
        <v>1125</v>
      </c>
      <c r="C579" s="74" t="s">
        <v>1126</v>
      </c>
      <c r="D579" s="51" t="s">
        <v>7</v>
      </c>
      <c r="E579" s="16"/>
      <c r="F579" s="91">
        <v>20</v>
      </c>
      <c r="G579" s="10"/>
      <c r="H579" s="78"/>
      <c r="I579" s="78"/>
      <c r="J579" s="10"/>
      <c r="K579" s="10"/>
      <c r="L579" s="10"/>
      <c r="M579" s="10"/>
      <c r="N579" s="10"/>
      <c r="O579" s="10"/>
      <c r="P579" s="10"/>
      <c r="Q579" s="10"/>
      <c r="R579" s="10"/>
      <c r="S579" s="10"/>
      <c r="T579" s="10"/>
      <c r="U579" s="10"/>
      <c r="V579" s="10"/>
      <c r="W579" s="10"/>
      <c r="X579" s="10"/>
      <c r="Y579" s="10"/>
      <c r="Z579" s="17">
        <f t="shared" si="56"/>
        <v>20</v>
      </c>
      <c r="AA579" s="65">
        <v>154977.60999999999</v>
      </c>
      <c r="AB579" s="18">
        <f t="shared" si="55"/>
        <v>3099552.2</v>
      </c>
      <c r="AC579" s="19">
        <f t="shared" si="54"/>
        <v>7.7488805000000023E-5</v>
      </c>
      <c r="AD579" s="20"/>
      <c r="AF579" s="294"/>
    </row>
    <row r="580" spans="2:32" ht="24" x14ac:dyDescent="0.3">
      <c r="B580" s="49" t="s">
        <v>1127</v>
      </c>
      <c r="C580" s="74" t="s">
        <v>1128</v>
      </c>
      <c r="D580" s="51" t="s">
        <v>7</v>
      </c>
      <c r="E580" s="16"/>
      <c r="F580" s="91">
        <v>40</v>
      </c>
      <c r="G580" s="10"/>
      <c r="H580" s="78"/>
      <c r="I580" s="78"/>
      <c r="J580" s="10"/>
      <c r="K580" s="10"/>
      <c r="L580" s="10"/>
      <c r="M580" s="10"/>
      <c r="N580" s="10"/>
      <c r="O580" s="10"/>
      <c r="P580" s="10"/>
      <c r="Q580" s="10"/>
      <c r="R580" s="10"/>
      <c r="S580" s="10"/>
      <c r="T580" s="10"/>
      <c r="U580" s="10"/>
      <c r="V580" s="10"/>
      <c r="W580" s="10"/>
      <c r="X580" s="10"/>
      <c r="Y580" s="10"/>
      <c r="Z580" s="17">
        <f t="shared" si="56"/>
        <v>40</v>
      </c>
      <c r="AA580" s="65">
        <v>117591.05</v>
      </c>
      <c r="AB580" s="18">
        <f t="shared" si="55"/>
        <v>4703642</v>
      </c>
      <c r="AC580" s="19">
        <f t="shared" si="54"/>
        <v>1.1759105000000002E-4</v>
      </c>
      <c r="AD580" s="20"/>
      <c r="AF580" s="294"/>
    </row>
    <row r="581" spans="2:32" ht="24" x14ac:dyDescent="0.3">
      <c r="B581" s="49" t="s">
        <v>1129</v>
      </c>
      <c r="C581" s="74" t="s">
        <v>1130</v>
      </c>
      <c r="D581" s="51" t="s">
        <v>7</v>
      </c>
      <c r="E581" s="16"/>
      <c r="F581" s="91">
        <v>40</v>
      </c>
      <c r="G581" s="10"/>
      <c r="H581" s="78"/>
      <c r="I581" s="78"/>
      <c r="J581" s="10"/>
      <c r="K581" s="10"/>
      <c r="L581" s="10"/>
      <c r="M581" s="10"/>
      <c r="N581" s="10"/>
      <c r="O581" s="10"/>
      <c r="P581" s="10"/>
      <c r="Q581" s="10"/>
      <c r="R581" s="10"/>
      <c r="S581" s="10"/>
      <c r="T581" s="10"/>
      <c r="U581" s="10"/>
      <c r="V581" s="10"/>
      <c r="W581" s="10"/>
      <c r="X581" s="10"/>
      <c r="Y581" s="10"/>
      <c r="Z581" s="17">
        <f t="shared" si="56"/>
        <v>40</v>
      </c>
      <c r="AA581" s="65">
        <v>124072.84</v>
      </c>
      <c r="AB581" s="18">
        <f t="shared" si="55"/>
        <v>4962913.5999999996</v>
      </c>
      <c r="AC581" s="19">
        <f t="shared" si="54"/>
        <v>1.2407284000000001E-4</v>
      </c>
      <c r="AD581" s="20"/>
      <c r="AF581" s="294"/>
    </row>
    <row r="582" spans="2:32" ht="24" x14ac:dyDescent="0.3">
      <c r="B582" s="49" t="s">
        <v>1131</v>
      </c>
      <c r="C582" s="74" t="s">
        <v>1132</v>
      </c>
      <c r="D582" s="51" t="s">
        <v>7</v>
      </c>
      <c r="E582" s="16"/>
      <c r="F582" s="91">
        <v>3</v>
      </c>
      <c r="G582" s="10"/>
      <c r="H582" s="78"/>
      <c r="I582" s="78"/>
      <c r="J582" s="10"/>
      <c r="K582" s="10"/>
      <c r="L582" s="10"/>
      <c r="M582" s="10"/>
      <c r="N582" s="10"/>
      <c r="O582" s="10"/>
      <c r="P582" s="10"/>
      <c r="Q582" s="10"/>
      <c r="R582" s="10"/>
      <c r="S582" s="10"/>
      <c r="T582" s="10"/>
      <c r="U582" s="10"/>
      <c r="V582" s="10"/>
      <c r="W582" s="10"/>
      <c r="X582" s="10"/>
      <c r="Y582" s="10"/>
      <c r="Z582" s="17">
        <f t="shared" si="56"/>
        <v>3</v>
      </c>
      <c r="AA582" s="65">
        <v>2937955.23</v>
      </c>
      <c r="AB582" s="18">
        <f t="shared" si="55"/>
        <v>8813865.6899999995</v>
      </c>
      <c r="AC582" s="19">
        <f t="shared" si="54"/>
        <v>2.2034664225000002E-4</v>
      </c>
      <c r="AD582" s="20"/>
      <c r="AF582" s="294"/>
    </row>
    <row r="583" spans="2:32" ht="48" x14ac:dyDescent="0.3">
      <c r="B583" s="49" t="s">
        <v>1133</v>
      </c>
      <c r="C583" s="74" t="s">
        <v>1134</v>
      </c>
      <c r="D583" s="51" t="s">
        <v>7</v>
      </c>
      <c r="E583" s="16"/>
      <c r="F583" s="91">
        <v>1</v>
      </c>
      <c r="G583" s="10"/>
      <c r="H583" s="78"/>
      <c r="I583" s="78"/>
      <c r="J583" s="10"/>
      <c r="K583" s="10"/>
      <c r="L583" s="10"/>
      <c r="M583" s="10"/>
      <c r="N583" s="10"/>
      <c r="O583" s="10"/>
      <c r="P583" s="10"/>
      <c r="Q583" s="10"/>
      <c r="R583" s="10"/>
      <c r="S583" s="10"/>
      <c r="T583" s="10"/>
      <c r="U583" s="10"/>
      <c r="V583" s="10"/>
      <c r="W583" s="10"/>
      <c r="X583" s="10"/>
      <c r="Y583" s="10"/>
      <c r="Z583" s="17">
        <f t="shared" si="56"/>
        <v>1</v>
      </c>
      <c r="AA583" s="65">
        <v>11003444.5</v>
      </c>
      <c r="AB583" s="18">
        <f t="shared" si="55"/>
        <v>11003444.5</v>
      </c>
      <c r="AC583" s="19">
        <f t="shared" si="54"/>
        <v>2.7508611250000005E-4</v>
      </c>
      <c r="AD583" s="20"/>
      <c r="AF583" s="294"/>
    </row>
    <row r="584" spans="2:32" ht="24" x14ac:dyDescent="0.3">
      <c r="B584" s="49" t="s">
        <v>1135</v>
      </c>
      <c r="C584" s="74" t="s">
        <v>1136</v>
      </c>
      <c r="D584" s="51" t="s">
        <v>7</v>
      </c>
      <c r="E584" s="16"/>
      <c r="F584" s="91">
        <v>5</v>
      </c>
      <c r="G584" s="10"/>
      <c r="H584" s="78"/>
      <c r="I584" s="78"/>
      <c r="J584" s="10"/>
      <c r="K584" s="10"/>
      <c r="L584" s="10"/>
      <c r="M584" s="10"/>
      <c r="N584" s="10"/>
      <c r="O584" s="10"/>
      <c r="P584" s="10"/>
      <c r="Q584" s="10"/>
      <c r="R584" s="10"/>
      <c r="S584" s="10"/>
      <c r="T584" s="10"/>
      <c r="U584" s="10"/>
      <c r="V584" s="10"/>
      <c r="W584" s="10"/>
      <c r="X584" s="10"/>
      <c r="Y584" s="10"/>
      <c r="Z584" s="17">
        <f t="shared" si="56"/>
        <v>5</v>
      </c>
      <c r="AA584" s="65">
        <v>402955.23</v>
      </c>
      <c r="AB584" s="18">
        <f t="shared" si="55"/>
        <v>2014776.15</v>
      </c>
      <c r="AC584" s="19">
        <f t="shared" si="54"/>
        <v>5.0369403750000005E-5</v>
      </c>
      <c r="AD584" s="20"/>
      <c r="AF584" s="294"/>
    </row>
    <row r="585" spans="2:32" ht="24" x14ac:dyDescent="0.3">
      <c r="B585" s="49" t="s">
        <v>1137</v>
      </c>
      <c r="C585" s="74" t="s">
        <v>1138</v>
      </c>
      <c r="D585" s="51" t="s">
        <v>7</v>
      </c>
      <c r="E585" s="16"/>
      <c r="F585" s="91">
        <v>12</v>
      </c>
      <c r="G585" s="10"/>
      <c r="H585" s="78"/>
      <c r="I585" s="78"/>
      <c r="J585" s="10"/>
      <c r="K585" s="10"/>
      <c r="L585" s="10"/>
      <c r="M585" s="10"/>
      <c r="N585" s="10"/>
      <c r="O585" s="10"/>
      <c r="P585" s="10"/>
      <c r="Q585" s="10"/>
      <c r="R585" s="10"/>
      <c r="S585" s="10"/>
      <c r="T585" s="10"/>
      <c r="U585" s="10"/>
      <c r="V585" s="10"/>
      <c r="W585" s="10"/>
      <c r="X585" s="10"/>
      <c r="Y585" s="10"/>
      <c r="Z585" s="17">
        <f t="shared" si="56"/>
        <v>12</v>
      </c>
      <c r="AA585" s="65">
        <v>281241.25</v>
      </c>
      <c r="AB585" s="18">
        <f t="shared" si="55"/>
        <v>3374895</v>
      </c>
      <c r="AC585" s="19">
        <f t="shared" si="54"/>
        <v>8.4372375000000017E-5</v>
      </c>
      <c r="AD585" s="20"/>
      <c r="AF585" s="294"/>
    </row>
    <row r="586" spans="2:32" ht="24" x14ac:dyDescent="0.3">
      <c r="B586" s="49" t="s">
        <v>1139</v>
      </c>
      <c r="C586" s="74" t="s">
        <v>1140</v>
      </c>
      <c r="D586" s="51" t="s">
        <v>7</v>
      </c>
      <c r="E586" s="16"/>
      <c r="F586" s="91">
        <v>1</v>
      </c>
      <c r="G586" s="10"/>
      <c r="H586" s="78"/>
      <c r="I586" s="78"/>
      <c r="J586" s="10"/>
      <c r="K586" s="10"/>
      <c r="L586" s="10"/>
      <c r="M586" s="10"/>
      <c r="N586" s="10"/>
      <c r="O586" s="10"/>
      <c r="P586" s="10"/>
      <c r="Q586" s="10"/>
      <c r="R586" s="10"/>
      <c r="S586" s="10"/>
      <c r="T586" s="10"/>
      <c r="U586" s="10"/>
      <c r="V586" s="10"/>
      <c r="W586" s="10"/>
      <c r="X586" s="10"/>
      <c r="Y586" s="10"/>
      <c r="Z586" s="17">
        <f t="shared" si="56"/>
        <v>1</v>
      </c>
      <c r="AA586" s="65">
        <v>4239776.12</v>
      </c>
      <c r="AB586" s="18">
        <f t="shared" si="55"/>
        <v>4239776.12</v>
      </c>
      <c r="AC586" s="19">
        <f t="shared" si="54"/>
        <v>1.0599440300000002E-4</v>
      </c>
      <c r="AD586" s="20"/>
      <c r="AF586" s="294"/>
    </row>
    <row r="587" spans="2:32" ht="24" x14ac:dyDescent="0.3">
      <c r="B587" s="49" t="s">
        <v>1141</v>
      </c>
      <c r="C587" s="74" t="s">
        <v>1142</v>
      </c>
      <c r="D587" s="51" t="s">
        <v>7</v>
      </c>
      <c r="E587" s="16"/>
      <c r="F587" s="91">
        <v>2</v>
      </c>
      <c r="G587" s="10"/>
      <c r="H587" s="78"/>
      <c r="I587" s="78"/>
      <c r="J587" s="10"/>
      <c r="K587" s="10"/>
      <c r="L587" s="10"/>
      <c r="M587" s="10"/>
      <c r="N587" s="10"/>
      <c r="O587" s="10"/>
      <c r="P587" s="10"/>
      <c r="Q587" s="10"/>
      <c r="R587" s="10"/>
      <c r="S587" s="10"/>
      <c r="T587" s="10"/>
      <c r="U587" s="10"/>
      <c r="V587" s="10"/>
      <c r="W587" s="10"/>
      <c r="X587" s="10"/>
      <c r="Y587" s="10"/>
      <c r="Z587" s="17">
        <f t="shared" si="56"/>
        <v>2</v>
      </c>
      <c r="AA587" s="65">
        <v>6027731.3399999999</v>
      </c>
      <c r="AB587" s="18">
        <f t="shared" si="55"/>
        <v>12055462.68</v>
      </c>
      <c r="AC587" s="19">
        <f t="shared" si="54"/>
        <v>3.0138656700000007E-4</v>
      </c>
      <c r="AD587" s="20"/>
      <c r="AF587" s="294"/>
    </row>
    <row r="588" spans="2:32" ht="24" x14ac:dyDescent="0.3">
      <c r="B588" s="49" t="s">
        <v>1143</v>
      </c>
      <c r="C588" s="74" t="s">
        <v>1144</v>
      </c>
      <c r="D588" s="51" t="s">
        <v>7</v>
      </c>
      <c r="E588" s="16"/>
      <c r="F588" s="87"/>
      <c r="G588" s="10"/>
      <c r="H588" s="78"/>
      <c r="I588" s="78"/>
      <c r="J588" s="10"/>
      <c r="K588" s="10"/>
      <c r="L588" s="10"/>
      <c r="M588" s="10"/>
      <c r="N588" s="10"/>
      <c r="O588" s="10"/>
      <c r="P588" s="10"/>
      <c r="Q588" s="10"/>
      <c r="R588" s="10"/>
      <c r="S588" s="10"/>
      <c r="T588" s="10"/>
      <c r="U588" s="10"/>
      <c r="V588" s="10"/>
      <c r="W588" s="10"/>
      <c r="X588" s="10"/>
      <c r="Y588" s="10"/>
      <c r="Z588" s="17">
        <v>1</v>
      </c>
      <c r="AA588" s="65">
        <v>705900.83</v>
      </c>
      <c r="AB588" s="18">
        <f t="shared" si="55"/>
        <v>705900.83</v>
      </c>
      <c r="AC588" s="19">
        <f t="shared" si="54"/>
        <v>1.7647520750000002E-5</v>
      </c>
      <c r="AD588" s="20"/>
      <c r="AF588" s="294"/>
    </row>
    <row r="589" spans="2:32" x14ac:dyDescent="0.3">
      <c r="B589" s="49" t="s">
        <v>1145</v>
      </c>
      <c r="C589" s="74" t="s">
        <v>1146</v>
      </c>
      <c r="D589" s="51" t="s">
        <v>7</v>
      </c>
      <c r="E589" s="16"/>
      <c r="F589" s="91">
        <v>1</v>
      </c>
      <c r="G589" s="10"/>
      <c r="H589" s="78"/>
      <c r="I589" s="78"/>
      <c r="J589" s="10"/>
      <c r="K589" s="10"/>
      <c r="L589" s="10"/>
      <c r="M589" s="10"/>
      <c r="N589" s="10"/>
      <c r="O589" s="10"/>
      <c r="P589" s="10"/>
      <c r="Q589" s="10"/>
      <c r="R589" s="10"/>
      <c r="S589" s="10"/>
      <c r="T589" s="10"/>
      <c r="U589" s="10"/>
      <c r="V589" s="10"/>
      <c r="W589" s="10"/>
      <c r="X589" s="10"/>
      <c r="Y589" s="10"/>
      <c r="Z589" s="17">
        <f t="shared" ref="Z589:Z594" si="57">ROUND(SUM(E589:X589),2)</f>
        <v>1</v>
      </c>
      <c r="AA589" s="65">
        <v>909636.56</v>
      </c>
      <c r="AB589" s="18">
        <f t="shared" si="55"/>
        <v>909636.56</v>
      </c>
      <c r="AC589" s="19">
        <f t="shared" si="54"/>
        <v>2.2740914000000006E-5</v>
      </c>
      <c r="AD589" s="20"/>
      <c r="AF589" s="294"/>
    </row>
    <row r="590" spans="2:32" x14ac:dyDescent="0.3">
      <c r="B590" s="49" t="s">
        <v>1147</v>
      </c>
      <c r="C590" s="74" t="s">
        <v>1148</v>
      </c>
      <c r="D590" s="51" t="s">
        <v>7</v>
      </c>
      <c r="E590" s="16"/>
      <c r="F590" s="91">
        <v>1</v>
      </c>
      <c r="G590" s="10"/>
      <c r="H590" s="78"/>
      <c r="I590" s="78"/>
      <c r="J590" s="10"/>
      <c r="K590" s="10"/>
      <c r="L590" s="10"/>
      <c r="M590" s="10"/>
      <c r="N590" s="10"/>
      <c r="O590" s="10"/>
      <c r="P590" s="10"/>
      <c r="Q590" s="10"/>
      <c r="R590" s="10"/>
      <c r="S590" s="10"/>
      <c r="T590" s="10"/>
      <c r="U590" s="10"/>
      <c r="V590" s="10"/>
      <c r="W590" s="10"/>
      <c r="X590" s="10"/>
      <c r="Y590" s="10"/>
      <c r="Z590" s="17">
        <f t="shared" si="57"/>
        <v>1</v>
      </c>
      <c r="AA590" s="65">
        <v>1825910.45</v>
      </c>
      <c r="AB590" s="18">
        <f t="shared" si="55"/>
        <v>1825910.45</v>
      </c>
      <c r="AC590" s="19">
        <f t="shared" si="54"/>
        <v>4.5647761250000006E-5</v>
      </c>
      <c r="AD590" s="20"/>
      <c r="AF590" s="294"/>
    </row>
    <row r="591" spans="2:32" ht="24" x14ac:dyDescent="0.3">
      <c r="B591" s="49" t="s">
        <v>1149</v>
      </c>
      <c r="C591" s="74" t="s">
        <v>1150</v>
      </c>
      <c r="D591" s="51" t="s">
        <v>7</v>
      </c>
      <c r="E591" s="16"/>
      <c r="F591" s="91">
        <v>8</v>
      </c>
      <c r="G591" s="10"/>
      <c r="H591" s="78"/>
      <c r="I591" s="78"/>
      <c r="J591" s="10"/>
      <c r="K591" s="10"/>
      <c r="L591" s="10"/>
      <c r="M591" s="10"/>
      <c r="N591" s="10"/>
      <c r="O591" s="10"/>
      <c r="P591" s="10"/>
      <c r="Q591" s="10"/>
      <c r="R591" s="10"/>
      <c r="S591" s="10"/>
      <c r="T591" s="10"/>
      <c r="U591" s="10"/>
      <c r="V591" s="10"/>
      <c r="W591" s="10"/>
      <c r="X591" s="10"/>
      <c r="Y591" s="10"/>
      <c r="Z591" s="17">
        <f t="shared" si="57"/>
        <v>8</v>
      </c>
      <c r="AA591" s="65">
        <v>971932.84</v>
      </c>
      <c r="AB591" s="18">
        <f t="shared" si="55"/>
        <v>7775462.7199999997</v>
      </c>
      <c r="AC591" s="19">
        <f t="shared" si="54"/>
        <v>1.9438656800000004E-4</v>
      </c>
      <c r="AD591" s="20"/>
      <c r="AF591" s="294"/>
    </row>
    <row r="592" spans="2:32" ht="24" x14ac:dyDescent="0.3">
      <c r="B592" s="49" t="s">
        <v>1151</v>
      </c>
      <c r="C592" s="74" t="s">
        <v>1152</v>
      </c>
      <c r="D592" s="51" t="s">
        <v>7</v>
      </c>
      <c r="E592" s="16"/>
      <c r="F592" s="91">
        <v>1</v>
      </c>
      <c r="G592" s="10"/>
      <c r="H592" s="78"/>
      <c r="I592" s="78"/>
      <c r="J592" s="10"/>
      <c r="K592" s="10"/>
      <c r="L592" s="10"/>
      <c r="M592" s="10"/>
      <c r="N592" s="10"/>
      <c r="O592" s="10"/>
      <c r="P592" s="10"/>
      <c r="Q592" s="10"/>
      <c r="R592" s="10"/>
      <c r="S592" s="10"/>
      <c r="T592" s="10"/>
      <c r="U592" s="10"/>
      <c r="V592" s="10"/>
      <c r="W592" s="10"/>
      <c r="X592" s="10"/>
      <c r="Y592" s="10"/>
      <c r="Z592" s="17">
        <f t="shared" si="57"/>
        <v>1</v>
      </c>
      <c r="AA592" s="65">
        <v>157434.51999999999</v>
      </c>
      <c r="AB592" s="18">
        <f t="shared" si="55"/>
        <v>157434.51999999999</v>
      </c>
      <c r="AC592" s="19">
        <f t="shared" si="54"/>
        <v>3.9358630000000003E-6</v>
      </c>
      <c r="AD592" s="20"/>
      <c r="AF592" s="294"/>
    </row>
    <row r="593" spans="2:32" x14ac:dyDescent="0.3">
      <c r="B593" s="49" t="s">
        <v>1153</v>
      </c>
      <c r="C593" s="74" t="s">
        <v>1154</v>
      </c>
      <c r="D593" s="51" t="s">
        <v>7</v>
      </c>
      <c r="E593" s="16"/>
      <c r="F593" s="91">
        <v>2</v>
      </c>
      <c r="G593" s="10"/>
      <c r="H593" s="78"/>
      <c r="I593" s="78"/>
      <c r="J593" s="10"/>
      <c r="K593" s="10"/>
      <c r="L593" s="10"/>
      <c r="M593" s="10"/>
      <c r="N593" s="10"/>
      <c r="O593" s="10"/>
      <c r="P593" s="10"/>
      <c r="Q593" s="10"/>
      <c r="R593" s="10"/>
      <c r="S593" s="10"/>
      <c r="T593" s="10"/>
      <c r="U593" s="10"/>
      <c r="V593" s="10"/>
      <c r="W593" s="10"/>
      <c r="X593" s="10"/>
      <c r="Y593" s="10"/>
      <c r="Z593" s="17">
        <f t="shared" si="57"/>
        <v>2</v>
      </c>
      <c r="AA593" s="65">
        <v>128125.02</v>
      </c>
      <c r="AB593" s="18">
        <f t="shared" si="55"/>
        <v>256250.04</v>
      </c>
      <c r="AC593" s="19">
        <f t="shared" si="54"/>
        <v>6.4062510000000018E-6</v>
      </c>
      <c r="AD593" s="20"/>
      <c r="AF593" s="294"/>
    </row>
    <row r="594" spans="2:32" ht="24" x14ac:dyDescent="0.3">
      <c r="B594" s="49" t="s">
        <v>1155</v>
      </c>
      <c r="C594" s="74" t="s">
        <v>1156</v>
      </c>
      <c r="D594" s="51" t="s">
        <v>7</v>
      </c>
      <c r="E594" s="16"/>
      <c r="F594" s="91">
        <v>6</v>
      </c>
      <c r="G594" s="10"/>
      <c r="H594" s="78"/>
      <c r="I594" s="78"/>
      <c r="J594" s="10"/>
      <c r="K594" s="10"/>
      <c r="L594" s="10"/>
      <c r="M594" s="10"/>
      <c r="N594" s="10"/>
      <c r="O594" s="10"/>
      <c r="P594" s="10"/>
      <c r="Q594" s="10"/>
      <c r="R594" s="10"/>
      <c r="S594" s="10"/>
      <c r="T594" s="10"/>
      <c r="U594" s="10"/>
      <c r="V594" s="10"/>
      <c r="W594" s="10"/>
      <c r="X594" s="10"/>
      <c r="Y594" s="10"/>
      <c r="Z594" s="17">
        <f t="shared" si="57"/>
        <v>6</v>
      </c>
      <c r="AA594" s="65">
        <v>263977.61</v>
      </c>
      <c r="AB594" s="18">
        <f t="shared" si="55"/>
        <v>1583865.66</v>
      </c>
      <c r="AC594" s="19">
        <f t="shared" si="54"/>
        <v>3.9596641500000003E-5</v>
      </c>
      <c r="AD594" s="20"/>
      <c r="AF594" s="294"/>
    </row>
    <row r="595" spans="2:32" ht="24" x14ac:dyDescent="0.3">
      <c r="B595" s="49" t="s">
        <v>1157</v>
      </c>
      <c r="C595" s="74" t="s">
        <v>1158</v>
      </c>
      <c r="D595" s="51" t="s">
        <v>72</v>
      </c>
      <c r="E595" s="16"/>
      <c r="F595" s="87"/>
      <c r="G595" s="10"/>
      <c r="H595" s="78"/>
      <c r="I595" s="78"/>
      <c r="J595" s="10"/>
      <c r="K595" s="10"/>
      <c r="L595" s="10"/>
      <c r="M595" s="10"/>
      <c r="N595" s="10"/>
      <c r="O595" s="10"/>
      <c r="P595" s="10"/>
      <c r="Q595" s="10"/>
      <c r="R595" s="10"/>
      <c r="S595" s="10"/>
      <c r="T595" s="10"/>
      <c r="U595" s="10"/>
      <c r="V595" s="10"/>
      <c r="W595" s="10"/>
      <c r="X595" s="10"/>
      <c r="Y595" s="10"/>
      <c r="Z595" s="17">
        <v>1</v>
      </c>
      <c r="AA595" s="65">
        <v>13897.76</v>
      </c>
      <c r="AB595" s="18">
        <f t="shared" si="55"/>
        <v>13897.76</v>
      </c>
      <c r="AC595" s="19">
        <f t="shared" si="54"/>
        <v>3.4744400000000005E-7</v>
      </c>
      <c r="AD595" s="20"/>
      <c r="AF595" s="294"/>
    </row>
    <row r="596" spans="2:32" ht="24" x14ac:dyDescent="0.3">
      <c r="B596" s="49" t="s">
        <v>1159</v>
      </c>
      <c r="C596" s="74" t="s">
        <v>1160</v>
      </c>
      <c r="D596" s="51" t="s">
        <v>7</v>
      </c>
      <c r="E596" s="16"/>
      <c r="F596" s="91">
        <v>1</v>
      </c>
      <c r="G596" s="10"/>
      <c r="H596" s="78"/>
      <c r="I596" s="78"/>
      <c r="J596" s="10"/>
      <c r="K596" s="10"/>
      <c r="L596" s="10"/>
      <c r="M596" s="10"/>
      <c r="N596" s="10"/>
      <c r="O596" s="10"/>
      <c r="P596" s="10"/>
      <c r="Q596" s="10"/>
      <c r="R596" s="10"/>
      <c r="S596" s="10"/>
      <c r="T596" s="10"/>
      <c r="U596" s="10"/>
      <c r="V596" s="10"/>
      <c r="W596" s="10"/>
      <c r="X596" s="10"/>
      <c r="Y596" s="10"/>
      <c r="Z596" s="17">
        <f t="shared" ref="Z596:Z605" si="58">ROUND(SUM(E596:X596),2)</f>
        <v>1</v>
      </c>
      <c r="AA596" s="65">
        <v>332773.14</v>
      </c>
      <c r="AB596" s="18">
        <f t="shared" si="55"/>
        <v>332773.14</v>
      </c>
      <c r="AC596" s="19">
        <f t="shared" si="54"/>
        <v>8.3193285000000014E-6</v>
      </c>
      <c r="AD596" s="20"/>
      <c r="AF596" s="294"/>
    </row>
    <row r="597" spans="2:32" ht="24" x14ac:dyDescent="0.3">
      <c r="B597" s="49" t="s">
        <v>1161</v>
      </c>
      <c r="C597" s="74" t="s">
        <v>1162</v>
      </c>
      <c r="D597" s="51" t="s">
        <v>72</v>
      </c>
      <c r="E597" s="16"/>
      <c r="F597" s="87"/>
      <c r="G597" s="10"/>
      <c r="H597" s="78"/>
      <c r="I597" s="78"/>
      <c r="J597" s="10"/>
      <c r="K597" s="10"/>
      <c r="L597" s="10"/>
      <c r="M597" s="10"/>
      <c r="N597" s="16">
        <v>137</v>
      </c>
      <c r="O597" s="16"/>
      <c r="P597" s="16"/>
      <c r="Q597" s="16"/>
      <c r="R597" s="16"/>
      <c r="S597" s="16"/>
      <c r="T597" s="16"/>
      <c r="U597" s="16"/>
      <c r="V597" s="16"/>
      <c r="W597" s="16"/>
      <c r="X597" s="16">
        <v>515</v>
      </c>
      <c r="Y597" s="16"/>
      <c r="Z597" s="17">
        <f t="shared" si="58"/>
        <v>652</v>
      </c>
      <c r="AA597" s="65">
        <v>17536.419999999998</v>
      </c>
      <c r="AB597" s="18">
        <f t="shared" si="55"/>
        <v>11433745.84</v>
      </c>
      <c r="AC597" s="19">
        <f t="shared" si="54"/>
        <v>2.8584364600000006E-4</v>
      </c>
      <c r="AD597" s="20"/>
      <c r="AF597" s="294"/>
    </row>
    <row r="598" spans="2:32" ht="24" x14ac:dyDescent="0.3">
      <c r="B598" s="49" t="s">
        <v>1163</v>
      </c>
      <c r="C598" s="74" t="s">
        <v>1164</v>
      </c>
      <c r="D598" s="51" t="s">
        <v>72</v>
      </c>
      <c r="E598" s="16"/>
      <c r="F598" s="87"/>
      <c r="G598" s="10"/>
      <c r="H598" s="78"/>
      <c r="I598" s="78"/>
      <c r="J598" s="10"/>
      <c r="K598" s="10"/>
      <c r="L598" s="10"/>
      <c r="M598" s="10"/>
      <c r="N598" s="16">
        <v>137</v>
      </c>
      <c r="O598" s="16"/>
      <c r="P598" s="16"/>
      <c r="Q598" s="16"/>
      <c r="R598" s="16"/>
      <c r="S598" s="16"/>
      <c r="T598" s="16"/>
      <c r="U598" s="16"/>
      <c r="V598" s="16"/>
      <c r="W598" s="16"/>
      <c r="X598" s="16">
        <v>515</v>
      </c>
      <c r="Y598" s="16"/>
      <c r="Z598" s="17">
        <f t="shared" si="58"/>
        <v>652</v>
      </c>
      <c r="AA598" s="65">
        <v>53795.519999999997</v>
      </c>
      <c r="AB598" s="18">
        <f t="shared" si="55"/>
        <v>35074679.039999999</v>
      </c>
      <c r="AC598" s="19">
        <f t="shared" si="54"/>
        <v>8.7686697600000013E-4</v>
      </c>
      <c r="AD598" s="20"/>
      <c r="AF598" s="294"/>
    </row>
    <row r="599" spans="2:32" x14ac:dyDescent="0.3">
      <c r="B599" s="49" t="s">
        <v>1165</v>
      </c>
      <c r="C599" s="74" t="s">
        <v>1166</v>
      </c>
      <c r="D599" s="51" t="s">
        <v>72</v>
      </c>
      <c r="E599" s="16"/>
      <c r="F599" s="87"/>
      <c r="G599" s="10"/>
      <c r="H599" s="78"/>
      <c r="I599" s="78"/>
      <c r="J599" s="10"/>
      <c r="K599" s="10"/>
      <c r="L599" s="10"/>
      <c r="M599" s="10"/>
      <c r="N599" s="16">
        <v>137</v>
      </c>
      <c r="O599" s="16"/>
      <c r="P599" s="16"/>
      <c r="Q599" s="16"/>
      <c r="R599" s="16"/>
      <c r="S599" s="16"/>
      <c r="T599" s="16"/>
      <c r="U599" s="16"/>
      <c r="V599" s="16"/>
      <c r="W599" s="16"/>
      <c r="X599" s="16">
        <v>245</v>
      </c>
      <c r="Y599" s="16"/>
      <c r="Z599" s="17">
        <f t="shared" si="58"/>
        <v>382</v>
      </c>
      <c r="AA599" s="65">
        <v>11777.32</v>
      </c>
      <c r="AB599" s="18">
        <f t="shared" si="55"/>
        <v>4498936.24</v>
      </c>
      <c r="AC599" s="19">
        <f t="shared" si="54"/>
        <v>1.1247340600000002E-4</v>
      </c>
      <c r="AD599" s="20"/>
      <c r="AF599" s="294"/>
    </row>
    <row r="600" spans="2:32" ht="24" x14ac:dyDescent="0.3">
      <c r="B600" s="49" t="s">
        <v>1167</v>
      </c>
      <c r="C600" s="74" t="s">
        <v>1168</v>
      </c>
      <c r="D600" s="51" t="s">
        <v>7</v>
      </c>
      <c r="E600" s="16"/>
      <c r="F600" s="87"/>
      <c r="G600" s="10"/>
      <c r="H600" s="78"/>
      <c r="I600" s="78"/>
      <c r="J600" s="10"/>
      <c r="K600" s="10"/>
      <c r="L600" s="10"/>
      <c r="M600" s="10"/>
      <c r="N600" s="10"/>
      <c r="O600" s="10">
        <v>11</v>
      </c>
      <c r="P600" s="10"/>
      <c r="Q600" s="10">
        <v>49</v>
      </c>
      <c r="R600" s="10"/>
      <c r="S600" s="10"/>
      <c r="T600" s="10"/>
      <c r="U600" s="10"/>
      <c r="V600" s="10"/>
      <c r="W600" s="10"/>
      <c r="X600" s="10"/>
      <c r="Y600" s="10"/>
      <c r="Z600" s="17">
        <f t="shared" si="58"/>
        <v>60</v>
      </c>
      <c r="AA600" s="65">
        <v>62120.84</v>
      </c>
      <c r="AB600" s="18">
        <f t="shared" si="55"/>
        <v>3727250.4</v>
      </c>
      <c r="AC600" s="19">
        <f t="shared" si="54"/>
        <v>9.3181260000000019E-5</v>
      </c>
      <c r="AD600" s="20"/>
      <c r="AF600" s="294"/>
    </row>
    <row r="601" spans="2:32" ht="24" x14ac:dyDescent="0.3">
      <c r="B601" s="49" t="s">
        <v>1169</v>
      </c>
      <c r="C601" s="74" t="s">
        <v>1170</v>
      </c>
      <c r="D601" s="51" t="s">
        <v>72</v>
      </c>
      <c r="E601" s="16"/>
      <c r="F601" s="87"/>
      <c r="G601" s="10"/>
      <c r="H601" s="78"/>
      <c r="I601" s="78"/>
      <c r="J601" s="10"/>
      <c r="K601" s="10"/>
      <c r="L601" s="10"/>
      <c r="M601" s="10"/>
      <c r="N601" s="10"/>
      <c r="O601" s="10">
        <v>131</v>
      </c>
      <c r="P601" s="10"/>
      <c r="Q601" s="10">
        <v>341</v>
      </c>
      <c r="R601" s="10"/>
      <c r="S601" s="10"/>
      <c r="T601" s="10"/>
      <c r="U601" s="10"/>
      <c r="V601" s="10"/>
      <c r="W601" s="10"/>
      <c r="X601" s="10"/>
      <c r="Y601" s="10"/>
      <c r="Z601" s="17">
        <f t="shared" si="58"/>
        <v>472</v>
      </c>
      <c r="AA601" s="65">
        <v>12977.42</v>
      </c>
      <c r="AB601" s="18">
        <f t="shared" si="55"/>
        <v>6125342.2400000002</v>
      </c>
      <c r="AC601" s="19">
        <f t="shared" si="54"/>
        <v>1.5313355600000004E-4</v>
      </c>
      <c r="AD601" s="20"/>
      <c r="AF601" s="294"/>
    </row>
    <row r="602" spans="2:32" x14ac:dyDescent="0.3">
      <c r="B602" s="49" t="s">
        <v>1171</v>
      </c>
      <c r="C602" s="74" t="s">
        <v>1172</v>
      </c>
      <c r="D602" s="51" t="s">
        <v>7</v>
      </c>
      <c r="E602" s="16"/>
      <c r="F602" s="87"/>
      <c r="G602" s="10"/>
      <c r="H602" s="78"/>
      <c r="I602" s="78"/>
      <c r="J602" s="10"/>
      <c r="K602" s="10"/>
      <c r="L602" s="10"/>
      <c r="M602" s="10"/>
      <c r="N602" s="10"/>
      <c r="O602" s="10">
        <v>2</v>
      </c>
      <c r="P602" s="10"/>
      <c r="Q602" s="10">
        <v>2</v>
      </c>
      <c r="R602" s="10"/>
      <c r="S602" s="10"/>
      <c r="T602" s="10"/>
      <c r="U602" s="10"/>
      <c r="V602" s="10"/>
      <c r="W602" s="10"/>
      <c r="X602" s="10"/>
      <c r="Y602" s="10"/>
      <c r="Z602" s="17">
        <f t="shared" si="58"/>
        <v>4</v>
      </c>
      <c r="AA602" s="65">
        <v>340721.38</v>
      </c>
      <c r="AB602" s="18">
        <f t="shared" si="55"/>
        <v>1362885.52</v>
      </c>
      <c r="AC602" s="19">
        <f t="shared" si="54"/>
        <v>3.4072138000000006E-5</v>
      </c>
      <c r="AD602" s="20"/>
      <c r="AF602" s="294"/>
    </row>
    <row r="603" spans="2:32" x14ac:dyDescent="0.3">
      <c r="B603" s="49" t="s">
        <v>1173</v>
      </c>
      <c r="C603" s="74" t="s">
        <v>1174</v>
      </c>
      <c r="D603" s="51" t="s">
        <v>7</v>
      </c>
      <c r="E603" s="16"/>
      <c r="F603" s="87"/>
      <c r="G603" s="10"/>
      <c r="H603" s="78"/>
      <c r="I603" s="78"/>
      <c r="J603" s="10"/>
      <c r="K603" s="10"/>
      <c r="L603" s="10"/>
      <c r="M603" s="10"/>
      <c r="N603" s="10"/>
      <c r="O603" s="10">
        <v>2</v>
      </c>
      <c r="P603" s="10"/>
      <c r="Q603" s="10">
        <v>2</v>
      </c>
      <c r="R603" s="10"/>
      <c r="S603" s="10"/>
      <c r="T603" s="10"/>
      <c r="U603" s="10"/>
      <c r="V603" s="10"/>
      <c r="W603" s="10"/>
      <c r="X603" s="10"/>
      <c r="Y603" s="10"/>
      <c r="Z603" s="17">
        <f t="shared" si="58"/>
        <v>4</v>
      </c>
      <c r="AA603" s="65">
        <v>323977.61</v>
      </c>
      <c r="AB603" s="18">
        <f t="shared" si="55"/>
        <v>1295910.44</v>
      </c>
      <c r="AC603" s="19">
        <f t="shared" si="54"/>
        <v>3.2397761000000003E-5</v>
      </c>
      <c r="AD603" s="20"/>
      <c r="AF603" s="294"/>
    </row>
    <row r="604" spans="2:32" x14ac:dyDescent="0.3">
      <c r="B604" s="49" t="s">
        <v>1175</v>
      </c>
      <c r="C604" s="74" t="s">
        <v>1176</v>
      </c>
      <c r="D604" s="51" t="s">
        <v>7</v>
      </c>
      <c r="E604" s="16"/>
      <c r="F604" s="87"/>
      <c r="G604" s="10"/>
      <c r="H604" s="78"/>
      <c r="I604" s="78"/>
      <c r="J604" s="10"/>
      <c r="K604" s="10"/>
      <c r="L604" s="10"/>
      <c r="M604" s="10"/>
      <c r="N604" s="10"/>
      <c r="O604" s="10">
        <v>2</v>
      </c>
      <c r="P604" s="10"/>
      <c r="Q604" s="10">
        <v>2</v>
      </c>
      <c r="R604" s="10"/>
      <c r="S604" s="10"/>
      <c r="T604" s="10"/>
      <c r="U604" s="10"/>
      <c r="V604" s="10"/>
      <c r="W604" s="10"/>
      <c r="X604" s="10"/>
      <c r="Y604" s="10"/>
      <c r="Z604" s="17">
        <f t="shared" si="58"/>
        <v>4</v>
      </c>
      <c r="AA604" s="65">
        <v>477118.81</v>
      </c>
      <c r="AB604" s="18">
        <f t="shared" si="55"/>
        <v>1908475.24</v>
      </c>
      <c r="AC604" s="19">
        <f t="shared" si="54"/>
        <v>4.7711881000000008E-5</v>
      </c>
      <c r="AD604" s="20"/>
      <c r="AF604" s="294"/>
    </row>
    <row r="605" spans="2:32" ht="24" x14ac:dyDescent="0.3">
      <c r="B605" s="49" t="s">
        <v>1177</v>
      </c>
      <c r="C605" s="74" t="s">
        <v>1178</v>
      </c>
      <c r="D605" s="51" t="s">
        <v>7</v>
      </c>
      <c r="E605" s="16"/>
      <c r="F605" s="87"/>
      <c r="G605" s="10"/>
      <c r="H605" s="78"/>
      <c r="I605" s="78"/>
      <c r="J605" s="10"/>
      <c r="K605" s="10"/>
      <c r="L605" s="10"/>
      <c r="M605" s="10"/>
      <c r="N605" s="10"/>
      <c r="O605" s="10">
        <v>2</v>
      </c>
      <c r="P605" s="10"/>
      <c r="Q605" s="10">
        <v>2</v>
      </c>
      <c r="R605" s="10"/>
      <c r="S605" s="10"/>
      <c r="T605" s="10"/>
      <c r="U605" s="10"/>
      <c r="V605" s="10"/>
      <c r="W605" s="10"/>
      <c r="X605" s="10"/>
      <c r="Y605" s="10"/>
      <c r="Z605" s="17">
        <f t="shared" si="58"/>
        <v>4</v>
      </c>
      <c r="AA605" s="65">
        <v>466386.57</v>
      </c>
      <c r="AB605" s="18">
        <f t="shared" si="55"/>
        <v>1865546.28</v>
      </c>
      <c r="AC605" s="19">
        <f t="shared" si="54"/>
        <v>4.6638657000000007E-5</v>
      </c>
      <c r="AD605" s="20"/>
      <c r="AF605" s="294"/>
    </row>
    <row r="606" spans="2:32" x14ac:dyDescent="0.3">
      <c r="B606" s="49" t="s">
        <v>1179</v>
      </c>
      <c r="C606" s="74" t="s">
        <v>1180</v>
      </c>
      <c r="D606" s="51" t="s">
        <v>7</v>
      </c>
      <c r="E606" s="16"/>
      <c r="F606" s="87"/>
      <c r="G606" s="10"/>
      <c r="H606" s="78"/>
      <c r="I606" s="78"/>
      <c r="J606" s="10"/>
      <c r="K606" s="10"/>
      <c r="L606" s="10"/>
      <c r="M606" s="10"/>
      <c r="N606" s="10"/>
      <c r="O606" s="10"/>
      <c r="P606" s="10"/>
      <c r="Q606" s="10"/>
      <c r="R606" s="10"/>
      <c r="S606" s="10"/>
      <c r="T606" s="10"/>
      <c r="U606" s="10"/>
      <c r="V606" s="10"/>
      <c r="W606" s="10"/>
      <c r="X606" s="10"/>
      <c r="Y606" s="10"/>
      <c r="Z606" s="17">
        <v>1</v>
      </c>
      <c r="AA606" s="65">
        <v>41434.18</v>
      </c>
      <c r="AB606" s="18">
        <f t="shared" si="55"/>
        <v>41434.18</v>
      </c>
      <c r="AC606" s="19">
        <f t="shared" si="54"/>
        <v>1.0358545000000002E-6</v>
      </c>
      <c r="AD606" s="20"/>
      <c r="AF606" s="294"/>
    </row>
    <row r="607" spans="2:32" x14ac:dyDescent="0.3">
      <c r="B607" s="49" t="s">
        <v>1181</v>
      </c>
      <c r="C607" s="74" t="s">
        <v>1182</v>
      </c>
      <c r="D607" s="51" t="s">
        <v>7</v>
      </c>
      <c r="E607" s="16"/>
      <c r="F607" s="87"/>
      <c r="G607" s="10"/>
      <c r="H607" s="78"/>
      <c r="I607" s="78"/>
      <c r="J607" s="10"/>
      <c r="K607" s="10"/>
      <c r="L607" s="10"/>
      <c r="M607" s="10"/>
      <c r="N607" s="10"/>
      <c r="O607" s="10">
        <v>2</v>
      </c>
      <c r="P607" s="10"/>
      <c r="Q607" s="10">
        <v>10</v>
      </c>
      <c r="R607" s="10"/>
      <c r="S607" s="10"/>
      <c r="T607" s="10"/>
      <c r="U607" s="10"/>
      <c r="V607" s="10"/>
      <c r="W607" s="10"/>
      <c r="X607" s="10"/>
      <c r="Y607" s="10"/>
      <c r="Z607" s="17">
        <f>ROUND(SUM(E607:X607),2)</f>
        <v>12</v>
      </c>
      <c r="AA607" s="65">
        <v>83977.61</v>
      </c>
      <c r="AB607" s="18">
        <f t="shared" si="55"/>
        <v>1007731.32</v>
      </c>
      <c r="AC607" s="19">
        <f t="shared" si="54"/>
        <v>2.5193283000000005E-5</v>
      </c>
      <c r="AD607" s="20"/>
      <c r="AF607" s="294"/>
    </row>
    <row r="608" spans="2:32" ht="24" x14ac:dyDescent="0.3">
      <c r="B608" s="49" t="s">
        <v>1183</v>
      </c>
      <c r="C608" s="74" t="s">
        <v>1184</v>
      </c>
      <c r="D608" s="51" t="s">
        <v>7</v>
      </c>
      <c r="E608" s="16"/>
      <c r="F608" s="87"/>
      <c r="G608" s="10"/>
      <c r="H608" s="78"/>
      <c r="I608" s="78"/>
      <c r="J608" s="10"/>
      <c r="K608" s="10"/>
      <c r="L608" s="10"/>
      <c r="M608" s="10"/>
      <c r="N608" s="10"/>
      <c r="O608" s="10">
        <v>2</v>
      </c>
      <c r="P608" s="10"/>
      <c r="Q608" s="10">
        <v>2</v>
      </c>
      <c r="R608" s="10"/>
      <c r="S608" s="10"/>
      <c r="T608" s="10"/>
      <c r="U608" s="10"/>
      <c r="V608" s="10"/>
      <c r="W608" s="10"/>
      <c r="X608" s="10"/>
      <c r="Y608" s="10"/>
      <c r="Z608" s="17">
        <f>ROUND(SUM(E608:X608),2)</f>
        <v>4</v>
      </c>
      <c r="AA608" s="65">
        <v>188795.51999999999</v>
      </c>
      <c r="AB608" s="18">
        <f t="shared" si="55"/>
        <v>755182.07999999996</v>
      </c>
      <c r="AC608" s="19">
        <f t="shared" si="54"/>
        <v>1.8879552000000003E-5</v>
      </c>
      <c r="AD608" s="20"/>
      <c r="AF608" s="294"/>
    </row>
    <row r="609" spans="2:32" x14ac:dyDescent="0.3">
      <c r="B609" s="6">
        <v>12</v>
      </c>
      <c r="C609" s="7" t="s">
        <v>1185</v>
      </c>
      <c r="D609" s="8"/>
      <c r="E609" s="9"/>
      <c r="F609" s="10"/>
      <c r="G609" s="10"/>
      <c r="H609" s="10"/>
      <c r="I609" s="10"/>
      <c r="J609" s="10"/>
      <c r="K609" s="10"/>
      <c r="L609" s="10"/>
      <c r="M609" s="10"/>
      <c r="N609" s="10"/>
      <c r="O609" s="10"/>
      <c r="P609" s="10"/>
      <c r="Q609" s="10"/>
      <c r="R609" s="10"/>
      <c r="S609" s="10"/>
      <c r="T609" s="10"/>
      <c r="U609" s="10"/>
      <c r="V609" s="10"/>
      <c r="W609" s="10"/>
      <c r="X609" s="10"/>
      <c r="Y609" s="10"/>
      <c r="Z609" s="8"/>
      <c r="AA609" s="44"/>
      <c r="AB609" s="12"/>
      <c r="AC609" s="19">
        <f t="shared" si="54"/>
        <v>0</v>
      </c>
      <c r="AD609" s="20"/>
      <c r="AF609" s="294"/>
    </row>
    <row r="610" spans="2:32" x14ac:dyDescent="0.3">
      <c r="B610" s="92"/>
      <c r="C610" s="82" t="s">
        <v>1186</v>
      </c>
      <c r="D610" s="83"/>
      <c r="E610" s="93"/>
      <c r="F610" s="10"/>
      <c r="G610" s="10"/>
      <c r="H610" s="10"/>
      <c r="I610" s="10"/>
      <c r="J610" s="10"/>
      <c r="K610" s="10"/>
      <c r="L610" s="10"/>
      <c r="M610" s="10"/>
      <c r="N610" s="10"/>
      <c r="O610" s="10"/>
      <c r="P610" s="10"/>
      <c r="Q610" s="10"/>
      <c r="R610" s="10"/>
      <c r="S610" s="10"/>
      <c r="T610" s="10"/>
      <c r="U610" s="10"/>
      <c r="V610" s="10"/>
      <c r="W610" s="10"/>
      <c r="X610" s="10"/>
      <c r="Y610" s="10"/>
      <c r="Z610" s="61"/>
      <c r="AA610" s="62"/>
      <c r="AB610" s="63"/>
      <c r="AC610" s="19">
        <f t="shared" si="54"/>
        <v>0</v>
      </c>
      <c r="AD610" s="20"/>
      <c r="AF610" s="294"/>
    </row>
    <row r="611" spans="2:32" ht="48" x14ac:dyDescent="0.3">
      <c r="B611" s="94" t="s">
        <v>1187</v>
      </c>
      <c r="C611" s="95" t="s">
        <v>1188</v>
      </c>
      <c r="D611" s="96" t="s">
        <v>72</v>
      </c>
      <c r="E611" s="16"/>
      <c r="F611" s="16">
        <v>82.58</v>
      </c>
      <c r="G611" s="10"/>
      <c r="H611" s="10"/>
      <c r="I611" s="10"/>
      <c r="J611" s="10"/>
      <c r="K611" s="10"/>
      <c r="L611" s="10"/>
      <c r="M611" s="10"/>
      <c r="N611" s="10"/>
      <c r="O611" s="10">
        <v>40.08</v>
      </c>
      <c r="P611" s="10"/>
      <c r="Q611" s="10">
        <v>248.44</v>
      </c>
      <c r="R611" s="10"/>
      <c r="S611" s="10"/>
      <c r="T611" s="10"/>
      <c r="U611" s="10"/>
      <c r="V611" s="10"/>
      <c r="W611" s="10"/>
      <c r="X611" s="10"/>
      <c r="Y611" s="10"/>
      <c r="Z611" s="17">
        <f t="shared" ref="Z611:Z632" si="59">ROUND(SUM(E611:X611),2)</f>
        <v>371.1</v>
      </c>
      <c r="AA611" s="65">
        <v>456244.32</v>
      </c>
      <c r="AB611" s="18">
        <f t="shared" ref="AB611:AB632" si="60">ROUND(AA611*Z611,2)</f>
        <v>169312267.15000001</v>
      </c>
      <c r="AC611" s="19">
        <f t="shared" si="54"/>
        <v>4.2328066787500011E-3</v>
      </c>
      <c r="AD611" s="20"/>
      <c r="AF611" s="294"/>
    </row>
    <row r="612" spans="2:32" ht="48" x14ac:dyDescent="0.3">
      <c r="B612" s="13" t="s">
        <v>1189</v>
      </c>
      <c r="C612" s="22" t="s">
        <v>1190</v>
      </c>
      <c r="D612" s="15" t="s">
        <v>31</v>
      </c>
      <c r="E612" s="16"/>
      <c r="F612" s="16">
        <v>12.6</v>
      </c>
      <c r="G612" s="10"/>
      <c r="H612" s="10"/>
      <c r="I612" s="10"/>
      <c r="J612" s="10"/>
      <c r="K612" s="10"/>
      <c r="L612" s="10"/>
      <c r="M612" s="10"/>
      <c r="N612" s="10"/>
      <c r="O612" s="10">
        <v>50.2</v>
      </c>
      <c r="P612" s="10"/>
      <c r="Q612" s="10">
        <v>177.6</v>
      </c>
      <c r="R612" s="10"/>
      <c r="S612" s="10"/>
      <c r="T612" s="10"/>
      <c r="U612" s="10"/>
      <c r="V612" s="10"/>
      <c r="W612" s="10"/>
      <c r="X612" s="10"/>
      <c r="Y612" s="10"/>
      <c r="Z612" s="17">
        <f t="shared" si="59"/>
        <v>240.4</v>
      </c>
      <c r="AA612" s="34">
        <v>812078.76</v>
      </c>
      <c r="AB612" s="18">
        <f t="shared" si="60"/>
        <v>195223733.90000001</v>
      </c>
      <c r="AC612" s="19">
        <f t="shared" si="54"/>
        <v>4.8805933475000009E-3</v>
      </c>
      <c r="AD612" s="20"/>
      <c r="AF612" s="294"/>
    </row>
    <row r="613" spans="2:32" ht="24" x14ac:dyDescent="0.3">
      <c r="B613" s="97" t="s">
        <v>1191</v>
      </c>
      <c r="C613" s="95" t="s">
        <v>1192</v>
      </c>
      <c r="D613" s="98" t="s">
        <v>7</v>
      </c>
      <c r="E613" s="99"/>
      <c r="F613" s="16">
        <v>1</v>
      </c>
      <c r="G613" s="10"/>
      <c r="H613" s="10"/>
      <c r="I613" s="10"/>
      <c r="J613" s="10"/>
      <c r="K613" s="10"/>
      <c r="L613" s="10"/>
      <c r="M613" s="10"/>
      <c r="N613" s="10"/>
      <c r="O613" s="10"/>
      <c r="P613" s="10"/>
      <c r="Q613" s="10"/>
      <c r="R613" s="10"/>
      <c r="S613" s="10"/>
      <c r="T613" s="10"/>
      <c r="U613" s="10"/>
      <c r="V613" s="10"/>
      <c r="W613" s="10"/>
      <c r="X613" s="10"/>
      <c r="Y613" s="10"/>
      <c r="Z613" s="17">
        <f t="shared" si="59"/>
        <v>1</v>
      </c>
      <c r="AA613" s="100">
        <v>2707116.06</v>
      </c>
      <c r="AB613" s="18">
        <f t="shared" si="60"/>
        <v>2707116.06</v>
      </c>
      <c r="AC613" s="19">
        <f t="shared" si="54"/>
        <v>6.7677901500000012E-5</v>
      </c>
      <c r="AD613" s="20"/>
      <c r="AF613" s="294"/>
    </row>
    <row r="614" spans="2:32" ht="48" x14ac:dyDescent="0.3">
      <c r="B614" s="97" t="s">
        <v>1193</v>
      </c>
      <c r="C614" s="95" t="s">
        <v>1194</v>
      </c>
      <c r="D614" s="98" t="s">
        <v>31</v>
      </c>
      <c r="E614" s="99"/>
      <c r="F614" s="16">
        <v>36.700000000000003</v>
      </c>
      <c r="G614" s="10"/>
      <c r="H614" s="10"/>
      <c r="I614" s="10"/>
      <c r="J614" s="10"/>
      <c r="K614" s="10"/>
      <c r="L614" s="10"/>
      <c r="M614" s="10"/>
      <c r="N614" s="10"/>
      <c r="O614" s="10">
        <v>50.95</v>
      </c>
      <c r="P614" s="10"/>
      <c r="Q614" s="10"/>
      <c r="R614" s="10"/>
      <c r="S614" s="10"/>
      <c r="T614" s="10"/>
      <c r="U614" s="10"/>
      <c r="V614" s="10"/>
      <c r="W614" s="10"/>
      <c r="X614" s="10"/>
      <c r="Y614" s="10"/>
      <c r="Z614" s="17">
        <f t="shared" si="59"/>
        <v>87.65</v>
      </c>
      <c r="AA614" s="100">
        <v>1155520.48</v>
      </c>
      <c r="AB614" s="18">
        <f t="shared" si="60"/>
        <v>101281370.06999999</v>
      </c>
      <c r="AC614" s="19">
        <f t="shared" si="54"/>
        <v>2.5320342517500005E-3</v>
      </c>
      <c r="AD614" s="20"/>
      <c r="AF614" s="294"/>
    </row>
    <row r="615" spans="2:32" ht="72" x14ac:dyDescent="0.3">
      <c r="B615" s="97" t="s">
        <v>1195</v>
      </c>
      <c r="C615" s="95" t="s">
        <v>1196</v>
      </c>
      <c r="D615" s="98" t="s">
        <v>7</v>
      </c>
      <c r="E615" s="99"/>
      <c r="F615" s="16"/>
      <c r="G615" s="10"/>
      <c r="H615" s="10"/>
      <c r="I615" s="10"/>
      <c r="J615" s="10"/>
      <c r="K615" s="10"/>
      <c r="L615" s="10"/>
      <c r="M615" s="10"/>
      <c r="N615" s="10"/>
      <c r="O615" s="10">
        <v>11</v>
      </c>
      <c r="P615" s="10"/>
      <c r="Q615" s="10"/>
      <c r="R615" s="10"/>
      <c r="S615" s="10"/>
      <c r="T615" s="10"/>
      <c r="U615" s="10"/>
      <c r="V615" s="10"/>
      <c r="W615" s="10"/>
      <c r="X615" s="10"/>
      <c r="Y615" s="10"/>
      <c r="Z615" s="17">
        <f t="shared" si="59"/>
        <v>11</v>
      </c>
      <c r="AA615" s="100">
        <v>2121321.38</v>
      </c>
      <c r="AB615" s="18">
        <f t="shared" si="60"/>
        <v>23334535.18</v>
      </c>
      <c r="AC615" s="19">
        <f t="shared" si="54"/>
        <v>5.8336337950000016E-4</v>
      </c>
      <c r="AD615" s="20"/>
      <c r="AF615" s="294"/>
    </row>
    <row r="616" spans="2:32" ht="72" x14ac:dyDescent="0.3">
      <c r="B616" s="97" t="s">
        <v>1197</v>
      </c>
      <c r="C616" s="95" t="s">
        <v>1198</v>
      </c>
      <c r="D616" s="98" t="s">
        <v>7</v>
      </c>
      <c r="E616" s="99"/>
      <c r="F616" s="16"/>
      <c r="G616" s="10"/>
      <c r="H616" s="10"/>
      <c r="I616" s="10"/>
      <c r="J616" s="10"/>
      <c r="K616" s="10"/>
      <c r="L616" s="10"/>
      <c r="M616" s="10"/>
      <c r="N616" s="10"/>
      <c r="O616" s="10">
        <v>2</v>
      </c>
      <c r="P616" s="10"/>
      <c r="Q616" s="10"/>
      <c r="R616" s="10"/>
      <c r="S616" s="10"/>
      <c r="T616" s="10"/>
      <c r="U616" s="10"/>
      <c r="V616" s="10"/>
      <c r="W616" s="10"/>
      <c r="X616" s="10"/>
      <c r="Y616" s="10"/>
      <c r="Z616" s="17">
        <f t="shared" si="59"/>
        <v>2</v>
      </c>
      <c r="AA616" s="100">
        <v>2020901.53</v>
      </c>
      <c r="AB616" s="18">
        <f t="shared" si="60"/>
        <v>4041803.06</v>
      </c>
      <c r="AC616" s="19">
        <f t="shared" si="54"/>
        <v>1.0104507650000003E-4</v>
      </c>
      <c r="AD616" s="20"/>
      <c r="AF616" s="294"/>
    </row>
    <row r="617" spans="2:32" ht="72" x14ac:dyDescent="0.3">
      <c r="B617" s="97" t="s">
        <v>1199</v>
      </c>
      <c r="C617" s="95" t="s">
        <v>1200</v>
      </c>
      <c r="D617" s="98" t="s">
        <v>7</v>
      </c>
      <c r="E617" s="99"/>
      <c r="F617" s="16"/>
      <c r="G617" s="10"/>
      <c r="H617" s="10"/>
      <c r="I617" s="10"/>
      <c r="J617" s="10"/>
      <c r="K617" s="10"/>
      <c r="L617" s="10"/>
      <c r="M617" s="10"/>
      <c r="N617" s="10"/>
      <c r="O617" s="10">
        <v>10</v>
      </c>
      <c r="P617" s="10"/>
      <c r="Q617" s="10"/>
      <c r="R617" s="10"/>
      <c r="S617" s="10"/>
      <c r="T617" s="10"/>
      <c r="U617" s="10"/>
      <c r="V617" s="10"/>
      <c r="W617" s="10"/>
      <c r="X617" s="10"/>
      <c r="Y617" s="10"/>
      <c r="Z617" s="17">
        <f t="shared" si="59"/>
        <v>10</v>
      </c>
      <c r="AA617" s="100">
        <v>2230528.73</v>
      </c>
      <c r="AB617" s="18">
        <f t="shared" si="60"/>
        <v>22305287.300000001</v>
      </c>
      <c r="AC617" s="19">
        <f t="shared" si="54"/>
        <v>5.576321825000001E-4</v>
      </c>
      <c r="AD617" s="20"/>
      <c r="AF617" s="294"/>
    </row>
    <row r="618" spans="2:32" ht="72" x14ac:dyDescent="0.3">
      <c r="B618" s="97" t="s">
        <v>1201</v>
      </c>
      <c r="C618" s="95" t="s">
        <v>1202</v>
      </c>
      <c r="D618" s="98" t="s">
        <v>7</v>
      </c>
      <c r="E618" s="99"/>
      <c r="F618" s="16"/>
      <c r="G618" s="10"/>
      <c r="H618" s="10"/>
      <c r="I618" s="10"/>
      <c r="J618" s="10"/>
      <c r="K618" s="10"/>
      <c r="L618" s="10"/>
      <c r="M618" s="10"/>
      <c r="N618" s="10"/>
      <c r="O618" s="10">
        <v>1</v>
      </c>
      <c r="P618" s="10"/>
      <c r="Q618" s="10"/>
      <c r="R618" s="10"/>
      <c r="S618" s="10"/>
      <c r="T618" s="10"/>
      <c r="U618" s="10"/>
      <c r="V618" s="10"/>
      <c r="W618" s="10"/>
      <c r="X618" s="10"/>
      <c r="Y618" s="10"/>
      <c r="Z618" s="17">
        <f t="shared" si="59"/>
        <v>1</v>
      </c>
      <c r="AA618" s="100">
        <v>1538715.68</v>
      </c>
      <c r="AB618" s="18">
        <f t="shared" si="60"/>
        <v>1538715.68</v>
      </c>
      <c r="AC618" s="19">
        <f t="shared" si="54"/>
        <v>3.8467892000000003E-5</v>
      </c>
      <c r="AD618" s="20"/>
      <c r="AF618" s="294"/>
    </row>
    <row r="619" spans="2:32" ht="72" x14ac:dyDescent="0.3">
      <c r="B619" s="97" t="s">
        <v>1203</v>
      </c>
      <c r="C619" s="95" t="s">
        <v>1204</v>
      </c>
      <c r="D619" s="98" t="s">
        <v>7</v>
      </c>
      <c r="E619" s="99"/>
      <c r="F619" s="16"/>
      <c r="G619" s="10"/>
      <c r="H619" s="10"/>
      <c r="I619" s="10"/>
      <c r="J619" s="10"/>
      <c r="K619" s="10"/>
      <c r="L619" s="10"/>
      <c r="M619" s="10"/>
      <c r="N619" s="10"/>
      <c r="O619" s="10">
        <v>6</v>
      </c>
      <c r="P619" s="10"/>
      <c r="Q619" s="10"/>
      <c r="R619" s="10"/>
      <c r="S619" s="10"/>
      <c r="T619" s="10"/>
      <c r="U619" s="10"/>
      <c r="V619" s="10"/>
      <c r="W619" s="10"/>
      <c r="X619" s="10"/>
      <c r="Y619" s="10"/>
      <c r="Z619" s="17">
        <f t="shared" si="59"/>
        <v>6</v>
      </c>
      <c r="AA619" s="100">
        <v>1627536.03</v>
      </c>
      <c r="AB619" s="18">
        <f t="shared" si="60"/>
        <v>9765216.1799999997</v>
      </c>
      <c r="AC619" s="19">
        <f t="shared" si="54"/>
        <v>2.4413040450000005E-4</v>
      </c>
      <c r="AD619" s="20"/>
      <c r="AF619" s="294"/>
    </row>
    <row r="620" spans="2:32" ht="60" x14ac:dyDescent="0.3">
      <c r="B620" s="97" t="s">
        <v>1205</v>
      </c>
      <c r="C620" s="95" t="s">
        <v>1206</v>
      </c>
      <c r="D620" s="98" t="s">
        <v>7</v>
      </c>
      <c r="E620" s="99"/>
      <c r="F620" s="16"/>
      <c r="G620" s="10"/>
      <c r="H620" s="10"/>
      <c r="I620" s="10"/>
      <c r="J620" s="10"/>
      <c r="K620" s="10"/>
      <c r="L620" s="10"/>
      <c r="M620" s="10"/>
      <c r="N620" s="10"/>
      <c r="O620" s="10">
        <v>1</v>
      </c>
      <c r="P620" s="10"/>
      <c r="Q620" s="10"/>
      <c r="R620" s="10"/>
      <c r="S620" s="10"/>
      <c r="T620" s="10"/>
      <c r="U620" s="10"/>
      <c r="V620" s="10"/>
      <c r="W620" s="10"/>
      <c r="X620" s="10"/>
      <c r="Y620" s="10"/>
      <c r="Z620" s="17">
        <f t="shared" si="59"/>
        <v>1</v>
      </c>
      <c r="AA620" s="100">
        <v>1696252.43</v>
      </c>
      <c r="AB620" s="18">
        <f t="shared" si="60"/>
        <v>1696252.43</v>
      </c>
      <c r="AC620" s="19">
        <f t="shared" si="54"/>
        <v>4.2406310750000005E-5</v>
      </c>
      <c r="AD620" s="20"/>
      <c r="AF620" s="294"/>
    </row>
    <row r="621" spans="2:32" ht="60" x14ac:dyDescent="0.3">
      <c r="B621" s="97" t="s">
        <v>1207</v>
      </c>
      <c r="C621" s="95" t="s">
        <v>1208</v>
      </c>
      <c r="D621" s="98" t="s">
        <v>7</v>
      </c>
      <c r="E621" s="99"/>
      <c r="F621" s="16"/>
      <c r="G621" s="10"/>
      <c r="H621" s="10"/>
      <c r="I621" s="10"/>
      <c r="J621" s="10"/>
      <c r="K621" s="10"/>
      <c r="L621" s="10"/>
      <c r="M621" s="10"/>
      <c r="N621" s="10"/>
      <c r="O621" s="10">
        <v>1</v>
      </c>
      <c r="P621" s="10"/>
      <c r="Q621" s="10"/>
      <c r="R621" s="10"/>
      <c r="S621" s="10"/>
      <c r="T621" s="10"/>
      <c r="U621" s="10"/>
      <c r="V621" s="10"/>
      <c r="W621" s="10"/>
      <c r="X621" s="10"/>
      <c r="Y621" s="10"/>
      <c r="Z621" s="17">
        <f t="shared" si="59"/>
        <v>1</v>
      </c>
      <c r="AA621" s="100">
        <v>2048361.08</v>
      </c>
      <c r="AB621" s="18">
        <f t="shared" si="60"/>
        <v>2048361.08</v>
      </c>
      <c r="AC621" s="19">
        <f t="shared" si="54"/>
        <v>5.1209027000000011E-5</v>
      </c>
      <c r="AD621" s="20"/>
      <c r="AF621" s="294"/>
    </row>
    <row r="622" spans="2:32" ht="60" x14ac:dyDescent="0.3">
      <c r="B622" s="13" t="s">
        <v>1209</v>
      </c>
      <c r="C622" s="101" t="s">
        <v>1210</v>
      </c>
      <c r="D622" s="15" t="s">
        <v>7</v>
      </c>
      <c r="E622" s="99"/>
      <c r="F622" s="16">
        <v>4</v>
      </c>
      <c r="G622" s="10"/>
      <c r="H622" s="10"/>
      <c r="I622" s="10"/>
      <c r="J622" s="10"/>
      <c r="K622" s="10"/>
      <c r="L622" s="10"/>
      <c r="M622" s="10"/>
      <c r="N622" s="10"/>
      <c r="O622" s="10"/>
      <c r="P622" s="10"/>
      <c r="Q622" s="10"/>
      <c r="R622" s="10"/>
      <c r="S622" s="10"/>
      <c r="T622" s="10"/>
      <c r="U622" s="10"/>
      <c r="V622" s="10"/>
      <c r="W622" s="10"/>
      <c r="X622" s="10"/>
      <c r="Y622" s="10"/>
      <c r="Z622" s="17">
        <f t="shared" si="59"/>
        <v>4</v>
      </c>
      <c r="AA622" s="34">
        <v>2348749.63</v>
      </c>
      <c r="AB622" s="18">
        <f t="shared" si="60"/>
        <v>9394998.5199999996</v>
      </c>
      <c r="AC622" s="19">
        <f t="shared" si="54"/>
        <v>2.3487496300000004E-4</v>
      </c>
      <c r="AD622" s="20"/>
      <c r="AF622" s="294"/>
    </row>
    <row r="623" spans="2:32" ht="60" x14ac:dyDescent="0.3">
      <c r="B623" s="13" t="s">
        <v>1211</v>
      </c>
      <c r="C623" s="101" t="s">
        <v>1212</v>
      </c>
      <c r="D623" s="15" t="s">
        <v>7</v>
      </c>
      <c r="E623" s="99"/>
      <c r="F623" s="16">
        <v>4</v>
      </c>
      <c r="G623" s="10"/>
      <c r="H623" s="10"/>
      <c r="I623" s="10"/>
      <c r="J623" s="10"/>
      <c r="K623" s="10"/>
      <c r="L623" s="10"/>
      <c r="M623" s="10"/>
      <c r="N623" s="10"/>
      <c r="O623" s="10"/>
      <c r="P623" s="10"/>
      <c r="Q623" s="10"/>
      <c r="R623" s="10"/>
      <c r="S623" s="10"/>
      <c r="T623" s="10"/>
      <c r="U623" s="10"/>
      <c r="V623" s="10"/>
      <c r="W623" s="10"/>
      <c r="X623" s="10"/>
      <c r="Y623" s="10"/>
      <c r="Z623" s="17">
        <f t="shared" si="59"/>
        <v>4</v>
      </c>
      <c r="AA623" s="34">
        <v>2127502.23</v>
      </c>
      <c r="AB623" s="18">
        <f t="shared" si="60"/>
        <v>8510008.9199999999</v>
      </c>
      <c r="AC623" s="19">
        <f t="shared" si="54"/>
        <v>2.1275022300000005E-4</v>
      </c>
      <c r="AD623" s="20"/>
      <c r="AF623" s="294"/>
    </row>
    <row r="624" spans="2:32" ht="92.4" x14ac:dyDescent="0.3">
      <c r="B624" s="13" t="s">
        <v>1213</v>
      </c>
      <c r="C624" s="101" t="s">
        <v>1214</v>
      </c>
      <c r="D624" s="15" t="s">
        <v>7</v>
      </c>
      <c r="E624" s="99"/>
      <c r="F624" s="16">
        <v>6</v>
      </c>
      <c r="G624" s="10"/>
      <c r="H624" s="10"/>
      <c r="I624" s="10"/>
      <c r="J624" s="10"/>
      <c r="K624" s="10"/>
      <c r="L624" s="10"/>
      <c r="M624" s="10"/>
      <c r="N624" s="10"/>
      <c r="O624" s="10"/>
      <c r="P624" s="10"/>
      <c r="Q624" s="10"/>
      <c r="R624" s="10"/>
      <c r="S624" s="10"/>
      <c r="T624" s="10"/>
      <c r="U624" s="10"/>
      <c r="V624" s="10"/>
      <c r="W624" s="10"/>
      <c r="X624" s="10"/>
      <c r="Y624" s="10"/>
      <c r="Z624" s="17">
        <f t="shared" si="59"/>
        <v>6</v>
      </c>
      <c r="AA624" s="34">
        <v>3181058.73</v>
      </c>
      <c r="AB624" s="18">
        <f t="shared" si="60"/>
        <v>19086352.379999999</v>
      </c>
      <c r="AC624" s="19">
        <f t="shared" si="54"/>
        <v>4.7715880950000006E-4</v>
      </c>
      <c r="AD624" s="20"/>
      <c r="AF624" s="294"/>
    </row>
    <row r="625" spans="2:32" ht="72" x14ac:dyDescent="0.3">
      <c r="B625" s="13" t="s">
        <v>1215</v>
      </c>
      <c r="C625" s="101" t="s">
        <v>1216</v>
      </c>
      <c r="D625" s="15" t="s">
        <v>7</v>
      </c>
      <c r="E625" s="99"/>
      <c r="F625" s="16"/>
      <c r="G625" s="10"/>
      <c r="H625" s="10"/>
      <c r="I625" s="10"/>
      <c r="J625" s="10"/>
      <c r="K625" s="10"/>
      <c r="L625" s="10"/>
      <c r="M625" s="10"/>
      <c r="N625" s="10"/>
      <c r="O625" s="10"/>
      <c r="P625" s="10"/>
      <c r="Q625" s="10">
        <v>48</v>
      </c>
      <c r="R625" s="10"/>
      <c r="S625" s="10"/>
      <c r="T625" s="10"/>
      <c r="U625" s="10"/>
      <c r="V625" s="10"/>
      <c r="W625" s="10"/>
      <c r="X625" s="10"/>
      <c r="Y625" s="10"/>
      <c r="Z625" s="17">
        <f t="shared" si="59"/>
        <v>48</v>
      </c>
      <c r="AA625" s="34">
        <v>2348749.63</v>
      </c>
      <c r="AB625" s="18">
        <f t="shared" si="60"/>
        <v>112739982.23999999</v>
      </c>
      <c r="AC625" s="19">
        <f t="shared" si="54"/>
        <v>2.8184995560000003E-3</v>
      </c>
      <c r="AD625" s="20"/>
      <c r="AF625" s="294"/>
    </row>
    <row r="626" spans="2:32" ht="72" x14ac:dyDescent="0.3">
      <c r="B626" s="13" t="s">
        <v>1217</v>
      </c>
      <c r="C626" s="101" t="s">
        <v>1218</v>
      </c>
      <c r="D626" s="15" t="s">
        <v>7</v>
      </c>
      <c r="E626" s="99"/>
      <c r="F626" s="16"/>
      <c r="G626" s="10"/>
      <c r="H626" s="10"/>
      <c r="I626" s="10"/>
      <c r="J626" s="10"/>
      <c r="K626" s="10"/>
      <c r="L626" s="10"/>
      <c r="M626" s="10"/>
      <c r="N626" s="10"/>
      <c r="O626" s="10"/>
      <c r="P626" s="10"/>
      <c r="Q626" s="10">
        <v>9</v>
      </c>
      <c r="R626" s="10"/>
      <c r="S626" s="10"/>
      <c r="T626" s="10"/>
      <c r="U626" s="10"/>
      <c r="V626" s="10"/>
      <c r="W626" s="10"/>
      <c r="X626" s="10"/>
      <c r="Y626" s="10"/>
      <c r="Z626" s="17">
        <f t="shared" si="59"/>
        <v>9</v>
      </c>
      <c r="AA626" s="34">
        <v>2127502.23</v>
      </c>
      <c r="AB626" s="18">
        <f t="shared" si="60"/>
        <v>19147520.07</v>
      </c>
      <c r="AC626" s="19">
        <f t="shared" si="54"/>
        <v>4.7868800175000011E-4</v>
      </c>
      <c r="AD626" s="20"/>
      <c r="AF626" s="294"/>
    </row>
    <row r="627" spans="2:32" ht="72" x14ac:dyDescent="0.3">
      <c r="B627" s="13" t="s">
        <v>1219</v>
      </c>
      <c r="C627" s="101" t="s">
        <v>1220</v>
      </c>
      <c r="D627" s="15" t="s">
        <v>7</v>
      </c>
      <c r="E627" s="99"/>
      <c r="F627" s="16"/>
      <c r="G627" s="10"/>
      <c r="H627" s="10"/>
      <c r="I627" s="10"/>
      <c r="J627" s="10"/>
      <c r="K627" s="10"/>
      <c r="L627" s="10"/>
      <c r="M627" s="10"/>
      <c r="N627" s="10"/>
      <c r="O627" s="10"/>
      <c r="P627" s="10"/>
      <c r="Q627" s="10">
        <v>40</v>
      </c>
      <c r="R627" s="10"/>
      <c r="S627" s="10"/>
      <c r="T627" s="10"/>
      <c r="U627" s="10"/>
      <c r="V627" s="10"/>
      <c r="W627" s="10"/>
      <c r="X627" s="10"/>
      <c r="Y627" s="10"/>
      <c r="Z627" s="17">
        <f t="shared" si="59"/>
        <v>40</v>
      </c>
      <c r="AA627" s="34">
        <v>1998749.63</v>
      </c>
      <c r="AB627" s="18">
        <f t="shared" si="60"/>
        <v>79949985.200000003</v>
      </c>
      <c r="AC627" s="19">
        <f t="shared" si="54"/>
        <v>1.9987496300000003E-3</v>
      </c>
      <c r="AD627" s="20"/>
      <c r="AF627" s="294"/>
    </row>
    <row r="628" spans="2:32" ht="60" x14ac:dyDescent="0.3">
      <c r="B628" s="13" t="s">
        <v>1221</v>
      </c>
      <c r="C628" s="101" t="s">
        <v>1222</v>
      </c>
      <c r="D628" s="15" t="s">
        <v>7</v>
      </c>
      <c r="E628" s="99"/>
      <c r="F628" s="16"/>
      <c r="G628" s="10"/>
      <c r="H628" s="10"/>
      <c r="I628" s="10"/>
      <c r="J628" s="10"/>
      <c r="K628" s="10"/>
      <c r="L628" s="10"/>
      <c r="M628" s="10"/>
      <c r="N628" s="10"/>
      <c r="O628" s="10"/>
      <c r="P628" s="10"/>
      <c r="Q628" s="10">
        <v>16</v>
      </c>
      <c r="R628" s="10"/>
      <c r="S628" s="10"/>
      <c r="T628" s="10"/>
      <c r="U628" s="10"/>
      <c r="V628" s="10"/>
      <c r="W628" s="10"/>
      <c r="X628" s="10"/>
      <c r="Y628" s="10"/>
      <c r="Z628" s="17">
        <f t="shared" si="59"/>
        <v>16</v>
      </c>
      <c r="AA628" s="34">
        <v>1575232.83</v>
      </c>
      <c r="AB628" s="18">
        <f t="shared" si="60"/>
        <v>25203725.280000001</v>
      </c>
      <c r="AC628" s="19">
        <f t="shared" si="54"/>
        <v>6.300931320000002E-4</v>
      </c>
      <c r="AD628" s="20"/>
      <c r="AF628" s="294"/>
    </row>
    <row r="629" spans="2:32" ht="60" x14ac:dyDescent="0.3">
      <c r="B629" s="13" t="s">
        <v>1223</v>
      </c>
      <c r="C629" s="101" t="s">
        <v>1224</v>
      </c>
      <c r="D629" s="15" t="s">
        <v>7</v>
      </c>
      <c r="E629" s="99"/>
      <c r="F629" s="16"/>
      <c r="G629" s="10"/>
      <c r="H629" s="10"/>
      <c r="I629" s="10"/>
      <c r="J629" s="10"/>
      <c r="K629" s="10"/>
      <c r="L629" s="10"/>
      <c r="M629" s="10"/>
      <c r="N629" s="10"/>
      <c r="O629" s="10"/>
      <c r="P629" s="10"/>
      <c r="Q629" s="10">
        <v>1</v>
      </c>
      <c r="R629" s="10"/>
      <c r="S629" s="10"/>
      <c r="T629" s="10"/>
      <c r="U629" s="10"/>
      <c r="V629" s="10"/>
      <c r="W629" s="10"/>
      <c r="X629" s="10"/>
      <c r="Y629" s="10"/>
      <c r="Z629" s="17">
        <f t="shared" si="59"/>
        <v>1</v>
      </c>
      <c r="AA629" s="34">
        <v>2098268.5299999998</v>
      </c>
      <c r="AB629" s="18">
        <f t="shared" si="60"/>
        <v>2098268.5299999998</v>
      </c>
      <c r="AC629" s="19">
        <f t="shared" si="54"/>
        <v>5.2456713250000003E-5</v>
      </c>
      <c r="AD629" s="20"/>
      <c r="AF629" s="294"/>
    </row>
    <row r="630" spans="2:32" ht="60" x14ac:dyDescent="0.3">
      <c r="B630" s="13" t="s">
        <v>1225</v>
      </c>
      <c r="C630" s="101" t="s">
        <v>1226</v>
      </c>
      <c r="D630" s="15" t="s">
        <v>7</v>
      </c>
      <c r="E630" s="99"/>
      <c r="F630" s="16"/>
      <c r="G630" s="10"/>
      <c r="H630" s="10"/>
      <c r="I630" s="10"/>
      <c r="J630" s="10"/>
      <c r="K630" s="10"/>
      <c r="L630" s="10"/>
      <c r="M630" s="10"/>
      <c r="N630" s="10"/>
      <c r="O630" s="10"/>
      <c r="P630" s="10"/>
      <c r="Q630" s="10">
        <v>8</v>
      </c>
      <c r="R630" s="10"/>
      <c r="S630" s="10"/>
      <c r="T630" s="10"/>
      <c r="U630" s="10"/>
      <c r="V630" s="10"/>
      <c r="W630" s="10"/>
      <c r="X630" s="10"/>
      <c r="Y630" s="10"/>
      <c r="Z630" s="17">
        <f t="shared" si="59"/>
        <v>8</v>
      </c>
      <c r="AA630" s="34">
        <v>1455153.03</v>
      </c>
      <c r="AB630" s="18">
        <f t="shared" si="60"/>
        <v>11641224.24</v>
      </c>
      <c r="AC630" s="19">
        <f t="shared" si="54"/>
        <v>2.9103060600000008E-4</v>
      </c>
      <c r="AD630" s="20"/>
      <c r="AF630" s="294"/>
    </row>
    <row r="631" spans="2:32" ht="60" x14ac:dyDescent="0.3">
      <c r="B631" s="13" t="s">
        <v>1227</v>
      </c>
      <c r="C631" s="101" t="s">
        <v>1228</v>
      </c>
      <c r="D631" s="15" t="s">
        <v>7</v>
      </c>
      <c r="E631" s="99"/>
      <c r="F631" s="16"/>
      <c r="G631" s="10"/>
      <c r="H631" s="10"/>
      <c r="I631" s="10"/>
      <c r="J631" s="10"/>
      <c r="K631" s="10"/>
      <c r="L631" s="10"/>
      <c r="M631" s="10"/>
      <c r="N631" s="10"/>
      <c r="O631" s="10"/>
      <c r="P631" s="10"/>
      <c r="Q631" s="10">
        <v>1</v>
      </c>
      <c r="R631" s="10"/>
      <c r="S631" s="10"/>
      <c r="T631" s="10"/>
      <c r="U631" s="10"/>
      <c r="V631" s="10"/>
      <c r="W631" s="10"/>
      <c r="X631" s="10"/>
      <c r="Y631" s="10"/>
      <c r="Z631" s="17">
        <f t="shared" si="59"/>
        <v>1</v>
      </c>
      <c r="AA631" s="34">
        <v>1736909.88</v>
      </c>
      <c r="AB631" s="18">
        <f t="shared" si="60"/>
        <v>1736909.88</v>
      </c>
      <c r="AC631" s="19">
        <f t="shared" si="54"/>
        <v>4.3422747000000009E-5</v>
      </c>
      <c r="AD631" s="20"/>
      <c r="AF631" s="294"/>
    </row>
    <row r="632" spans="2:32" ht="24" x14ac:dyDescent="0.3">
      <c r="B632" s="102" t="s">
        <v>1229</v>
      </c>
      <c r="C632" s="101" t="s">
        <v>1230</v>
      </c>
      <c r="D632" s="15" t="s">
        <v>7</v>
      </c>
      <c r="E632" s="99"/>
      <c r="F632" s="16"/>
      <c r="G632" s="10"/>
      <c r="H632" s="16"/>
      <c r="I632" s="16">
        <v>4</v>
      </c>
      <c r="J632" s="10"/>
      <c r="K632" s="10"/>
      <c r="L632" s="10"/>
      <c r="M632" s="10"/>
      <c r="N632" s="10"/>
      <c r="O632" s="10"/>
      <c r="P632" s="10"/>
      <c r="Q632" s="10"/>
      <c r="R632" s="10"/>
      <c r="S632" s="10"/>
      <c r="T632" s="10"/>
      <c r="U632" s="10"/>
      <c r="V632" s="10"/>
      <c r="W632" s="10"/>
      <c r="X632" s="10"/>
      <c r="Y632" s="10"/>
      <c r="Z632" s="17">
        <f t="shared" si="59"/>
        <v>4</v>
      </c>
      <c r="AA632" s="34">
        <v>7500000</v>
      </c>
      <c r="AB632" s="18">
        <f t="shared" si="60"/>
        <v>30000000</v>
      </c>
      <c r="AC632" s="19">
        <f t="shared" si="54"/>
        <v>7.5000000000000012E-4</v>
      </c>
      <c r="AD632" s="20"/>
      <c r="AF632" s="294"/>
    </row>
    <row r="633" spans="2:32" x14ac:dyDescent="0.3">
      <c r="B633" s="6">
        <v>13</v>
      </c>
      <c r="C633" s="7" t="s">
        <v>1231</v>
      </c>
      <c r="D633" s="8"/>
      <c r="E633" s="9"/>
      <c r="F633" s="10"/>
      <c r="G633" s="10"/>
      <c r="H633" s="10"/>
      <c r="I633" s="10"/>
      <c r="J633" s="10"/>
      <c r="K633" s="10"/>
      <c r="L633" s="10"/>
      <c r="M633" s="10"/>
      <c r="N633" s="10"/>
      <c r="O633" s="10"/>
      <c r="P633" s="10"/>
      <c r="Q633" s="10"/>
      <c r="R633" s="10"/>
      <c r="S633" s="10"/>
      <c r="T633" s="10"/>
      <c r="U633" s="10"/>
      <c r="V633" s="10"/>
      <c r="W633" s="10"/>
      <c r="X633" s="10"/>
      <c r="Y633" s="10"/>
      <c r="Z633" s="8"/>
      <c r="AA633" s="44"/>
      <c r="AB633" s="12"/>
      <c r="AC633" s="19">
        <f t="shared" si="54"/>
        <v>0</v>
      </c>
      <c r="AD633" s="20"/>
      <c r="AF633" s="294"/>
    </row>
    <row r="634" spans="2:32" ht="72" x14ac:dyDescent="0.3">
      <c r="B634" s="97" t="s">
        <v>1232</v>
      </c>
      <c r="C634" s="95" t="s">
        <v>1233</v>
      </c>
      <c r="D634" s="98" t="s">
        <v>31</v>
      </c>
      <c r="E634" s="16"/>
      <c r="F634" s="10"/>
      <c r="G634" s="10"/>
      <c r="H634" s="10"/>
      <c r="I634" s="10"/>
      <c r="J634" s="10"/>
      <c r="K634" s="10"/>
      <c r="L634" s="10"/>
      <c r="M634" s="10"/>
      <c r="N634" s="10"/>
      <c r="O634" s="10"/>
      <c r="P634" s="10"/>
      <c r="Q634" s="10">
        <v>532.73</v>
      </c>
      <c r="R634" s="10"/>
      <c r="S634" s="10"/>
      <c r="T634" s="10"/>
      <c r="U634" s="10"/>
      <c r="V634" s="10"/>
      <c r="W634" s="10"/>
      <c r="X634" s="10"/>
      <c r="Y634" s="10"/>
      <c r="Z634" s="17">
        <f>ROUND(SUM(E634:X634),2)</f>
        <v>532.73</v>
      </c>
      <c r="AA634" s="34">
        <v>784993.09</v>
      </c>
      <c r="AB634" s="18">
        <f>ROUND(AA634*Z634,2)</f>
        <v>418189368.83999997</v>
      </c>
      <c r="AC634" s="19">
        <f t="shared" ref="AC634:AC697" si="61">AB634/$AB$839</f>
        <v>1.0454734221000002E-2</v>
      </c>
      <c r="AD634" s="20"/>
      <c r="AF634" s="294"/>
    </row>
    <row r="635" spans="2:32" ht="72" x14ac:dyDescent="0.3">
      <c r="B635" s="97" t="s">
        <v>1234</v>
      </c>
      <c r="C635" s="95" t="s">
        <v>1235</v>
      </c>
      <c r="D635" s="98" t="s">
        <v>7</v>
      </c>
      <c r="E635" s="99"/>
      <c r="F635" s="10"/>
      <c r="G635" s="10"/>
      <c r="H635" s="10"/>
      <c r="I635" s="10"/>
      <c r="J635" s="10"/>
      <c r="K635" s="10"/>
      <c r="L635" s="10"/>
      <c r="M635" s="10"/>
      <c r="N635" s="10"/>
      <c r="O635" s="10">
        <v>2</v>
      </c>
      <c r="P635" s="10"/>
      <c r="Q635" s="10"/>
      <c r="R635" s="10"/>
      <c r="S635" s="10"/>
      <c r="T635" s="10"/>
      <c r="U635" s="10"/>
      <c r="V635" s="10"/>
      <c r="W635" s="10"/>
      <c r="X635" s="10"/>
      <c r="Y635" s="10"/>
      <c r="Z635" s="17">
        <f>ROUND(SUM(E635:X635),2)</f>
        <v>2</v>
      </c>
      <c r="AA635" s="100">
        <v>795234.21</v>
      </c>
      <c r="AB635" s="18">
        <f>ROUND(AA635*Z635,2)</f>
        <v>1590468.42</v>
      </c>
      <c r="AC635" s="19">
        <f t="shared" si="61"/>
        <v>3.9761710500000008E-5</v>
      </c>
      <c r="AD635" s="20"/>
      <c r="AF635" s="294"/>
    </row>
    <row r="636" spans="2:32" ht="48" x14ac:dyDescent="0.3">
      <c r="B636" s="97" t="s">
        <v>1236</v>
      </c>
      <c r="C636" s="95" t="s">
        <v>1237</v>
      </c>
      <c r="D636" s="98" t="s">
        <v>7</v>
      </c>
      <c r="E636" s="99"/>
      <c r="F636" s="10"/>
      <c r="G636" s="10"/>
      <c r="H636" s="10"/>
      <c r="I636" s="10"/>
      <c r="J636" s="10"/>
      <c r="K636" s="10"/>
      <c r="L636" s="10"/>
      <c r="M636" s="10"/>
      <c r="N636" s="10"/>
      <c r="O636" s="10"/>
      <c r="P636" s="10"/>
      <c r="Q636" s="10"/>
      <c r="R636" s="10"/>
      <c r="S636" s="10"/>
      <c r="T636" s="10"/>
      <c r="U636" s="10"/>
      <c r="V636" s="10"/>
      <c r="W636" s="10"/>
      <c r="X636" s="10"/>
      <c r="Y636" s="10"/>
      <c r="Z636" s="17">
        <v>1</v>
      </c>
      <c r="AA636" s="100">
        <v>1548749</v>
      </c>
      <c r="AB636" s="18">
        <f>ROUND(AA636*Z636,2)</f>
        <v>1548749</v>
      </c>
      <c r="AC636" s="19">
        <f t="shared" si="61"/>
        <v>3.8718725000000008E-5</v>
      </c>
      <c r="AD636" s="20"/>
      <c r="AF636" s="294"/>
    </row>
    <row r="637" spans="2:32" x14ac:dyDescent="0.3">
      <c r="B637" s="6">
        <v>15</v>
      </c>
      <c r="C637" s="56" t="s">
        <v>1238</v>
      </c>
      <c r="D637" s="57"/>
      <c r="E637" s="9"/>
      <c r="F637" s="10"/>
      <c r="G637" s="10"/>
      <c r="H637" s="10"/>
      <c r="I637" s="10"/>
      <c r="J637" s="10"/>
      <c r="K637" s="10"/>
      <c r="L637" s="10"/>
      <c r="M637" s="10"/>
      <c r="N637" s="10"/>
      <c r="O637" s="10"/>
      <c r="P637" s="10"/>
      <c r="Q637" s="10"/>
      <c r="R637" s="10"/>
      <c r="S637" s="10"/>
      <c r="T637" s="10"/>
      <c r="U637" s="10"/>
      <c r="V637" s="10"/>
      <c r="W637" s="10"/>
      <c r="X637" s="10"/>
      <c r="Y637" s="10"/>
      <c r="Z637" s="8"/>
      <c r="AA637" s="44"/>
      <c r="AB637" s="12"/>
      <c r="AC637" s="19">
        <f t="shared" si="61"/>
        <v>0</v>
      </c>
      <c r="AD637" s="20"/>
      <c r="AF637" s="294"/>
    </row>
    <row r="638" spans="2:32" ht="48" x14ac:dyDescent="0.3">
      <c r="B638" s="13" t="s">
        <v>1239</v>
      </c>
      <c r="C638" s="101" t="s">
        <v>1240</v>
      </c>
      <c r="D638" s="15" t="s">
        <v>31</v>
      </c>
      <c r="E638" s="103"/>
      <c r="F638" s="16">
        <v>613.57000000000005</v>
      </c>
      <c r="G638" s="10"/>
      <c r="H638" s="10"/>
      <c r="I638" s="10"/>
      <c r="J638" s="10"/>
      <c r="K638" s="10"/>
      <c r="L638" s="10"/>
      <c r="M638" s="10"/>
      <c r="N638" s="10"/>
      <c r="O638" s="10"/>
      <c r="P638" s="10"/>
      <c r="Q638" s="10"/>
      <c r="R638" s="10"/>
      <c r="S638" s="10"/>
      <c r="T638" s="10"/>
      <c r="U638" s="10"/>
      <c r="V638" s="10"/>
      <c r="W638" s="10"/>
      <c r="X638" s="10"/>
      <c r="Y638" s="10"/>
      <c r="Z638" s="17">
        <f>ROUND(SUM(E638:X638),2)</f>
        <v>613.57000000000005</v>
      </c>
      <c r="AA638" s="34">
        <v>114949.52</v>
      </c>
      <c r="AB638" s="18">
        <f t="shared" ref="AB638:AB651" si="62">ROUND(AA638*Z638,2)</f>
        <v>70529576.989999995</v>
      </c>
      <c r="AC638" s="19">
        <f t="shared" si="61"/>
        <v>1.7632394247500001E-3</v>
      </c>
      <c r="AD638" s="20"/>
      <c r="AF638" s="294"/>
    </row>
    <row r="639" spans="2:32" ht="26.4" x14ac:dyDescent="0.3">
      <c r="B639" s="13" t="s">
        <v>1241</v>
      </c>
      <c r="C639" s="104" t="s">
        <v>1242</v>
      </c>
      <c r="D639" s="15" t="s">
        <v>72</v>
      </c>
      <c r="E639" s="103"/>
      <c r="F639" s="16">
        <v>27</v>
      </c>
      <c r="G639" s="10"/>
      <c r="H639" s="10"/>
      <c r="I639" s="10"/>
      <c r="J639" s="10"/>
      <c r="K639" s="10"/>
      <c r="L639" s="10"/>
      <c r="M639" s="10"/>
      <c r="N639" s="10"/>
      <c r="O639" s="10">
        <v>145.6</v>
      </c>
      <c r="P639" s="10"/>
      <c r="Q639" s="10">
        <v>712.19</v>
      </c>
      <c r="R639" s="10"/>
      <c r="S639" s="10"/>
      <c r="T639" s="10"/>
      <c r="U639" s="10"/>
      <c r="V639" s="10"/>
      <c r="W639" s="10"/>
      <c r="X639" s="10"/>
      <c r="Y639" s="10"/>
      <c r="Z639" s="17">
        <f>ROUND(SUM(E639:X639),2)</f>
        <v>884.79</v>
      </c>
      <c r="AA639" s="34">
        <v>90867.26</v>
      </c>
      <c r="AB639" s="18">
        <f t="shared" si="62"/>
        <v>80398442.980000004</v>
      </c>
      <c r="AC639" s="19">
        <f t="shared" si="61"/>
        <v>2.0099610745000006E-3</v>
      </c>
      <c r="AD639" s="20"/>
      <c r="AF639" s="294"/>
    </row>
    <row r="640" spans="2:32" ht="66" x14ac:dyDescent="0.3">
      <c r="B640" s="13" t="s">
        <v>1243</v>
      </c>
      <c r="C640" s="104" t="s">
        <v>1244</v>
      </c>
      <c r="D640" s="15" t="s">
        <v>31</v>
      </c>
      <c r="E640" s="103"/>
      <c r="F640" s="16"/>
      <c r="G640" s="10"/>
      <c r="H640" s="10"/>
      <c r="I640" s="10"/>
      <c r="J640" s="10"/>
      <c r="K640" s="10"/>
      <c r="L640" s="10"/>
      <c r="M640" s="10"/>
      <c r="N640" s="10"/>
      <c r="O640" s="10">
        <v>260.77999999999997</v>
      </c>
      <c r="P640" s="10"/>
      <c r="Q640" s="10">
        <v>1239.3900000000001</v>
      </c>
      <c r="R640" s="10"/>
      <c r="S640" s="10"/>
      <c r="T640" s="10"/>
      <c r="U640" s="10"/>
      <c r="V640" s="10"/>
      <c r="W640" s="10"/>
      <c r="X640" s="10"/>
      <c r="Y640" s="10"/>
      <c r="Z640" s="17">
        <f>ROUND(SUM(E640:X640),2)</f>
        <v>1500.17</v>
      </c>
      <c r="AA640" s="34">
        <v>139227.1</v>
      </c>
      <c r="AB640" s="18">
        <f t="shared" si="62"/>
        <v>208864318.61000001</v>
      </c>
      <c r="AC640" s="19">
        <f t="shared" si="61"/>
        <v>5.2216079652500011E-3</v>
      </c>
      <c r="AD640" s="20"/>
      <c r="AF640" s="294"/>
    </row>
    <row r="641" spans="2:32" ht="39.6" x14ac:dyDescent="0.3">
      <c r="B641" s="13" t="s">
        <v>1245</v>
      </c>
      <c r="C641" s="104" t="s">
        <v>1246</v>
      </c>
      <c r="D641" s="15" t="s">
        <v>72</v>
      </c>
      <c r="E641" s="103"/>
      <c r="F641" s="16"/>
      <c r="G641" s="10"/>
      <c r="H641" s="10"/>
      <c r="I641" s="10"/>
      <c r="J641" s="10"/>
      <c r="K641" s="10"/>
      <c r="L641" s="10"/>
      <c r="M641" s="10"/>
      <c r="N641" s="10"/>
      <c r="O641" s="10">
        <v>194.57</v>
      </c>
      <c r="P641" s="10"/>
      <c r="Q641" s="10">
        <v>1147.3699999999999</v>
      </c>
      <c r="R641" s="10"/>
      <c r="S641" s="10"/>
      <c r="T641" s="10"/>
      <c r="U641" s="10"/>
      <c r="V641" s="10"/>
      <c r="W641" s="10"/>
      <c r="X641" s="10"/>
      <c r="Y641" s="10"/>
      <c r="Z641" s="17">
        <f>ROUND(SUM(E641:X641),2)</f>
        <v>1341.94</v>
      </c>
      <c r="AA641" s="34">
        <v>76846.740000000005</v>
      </c>
      <c r="AB641" s="18">
        <f t="shared" si="62"/>
        <v>103123714.28</v>
      </c>
      <c r="AC641" s="19">
        <f t="shared" si="61"/>
        <v>2.5780928570000006E-3</v>
      </c>
      <c r="AD641" s="20"/>
      <c r="AF641" s="294"/>
    </row>
    <row r="642" spans="2:32" ht="26.4" x14ac:dyDescent="0.3">
      <c r="B642" s="13" t="s">
        <v>1247</v>
      </c>
      <c r="C642" s="104" t="s">
        <v>1248</v>
      </c>
      <c r="D642" s="15" t="s">
        <v>72</v>
      </c>
      <c r="E642" s="103"/>
      <c r="F642" s="16"/>
      <c r="G642" s="10"/>
      <c r="H642" s="10"/>
      <c r="I642" s="10"/>
      <c r="J642" s="10"/>
      <c r="K642" s="10"/>
      <c r="L642" s="10"/>
      <c r="M642" s="10"/>
      <c r="N642" s="10"/>
      <c r="O642" s="10"/>
      <c r="P642" s="10"/>
      <c r="Q642" s="10"/>
      <c r="R642" s="10"/>
      <c r="S642" s="10"/>
      <c r="T642" s="10"/>
      <c r="U642" s="10"/>
      <c r="V642" s="10"/>
      <c r="W642" s="10"/>
      <c r="X642" s="10"/>
      <c r="Y642" s="10"/>
      <c r="Z642" s="17">
        <v>10</v>
      </c>
      <c r="AA642" s="34">
        <v>90462.77</v>
      </c>
      <c r="AB642" s="18">
        <f t="shared" si="62"/>
        <v>904627.7</v>
      </c>
      <c r="AC642" s="19">
        <f t="shared" si="61"/>
        <v>2.2615692500000004E-5</v>
      </c>
      <c r="AD642" s="20"/>
      <c r="AF642" s="294"/>
    </row>
    <row r="643" spans="2:32" ht="36" x14ac:dyDescent="0.3">
      <c r="B643" s="13" t="s">
        <v>1249</v>
      </c>
      <c r="C643" s="101" t="s">
        <v>1250</v>
      </c>
      <c r="D643" s="15" t="s">
        <v>72</v>
      </c>
      <c r="E643" s="103"/>
      <c r="F643" s="16">
        <v>19.399999999999999</v>
      </c>
      <c r="G643" s="10"/>
      <c r="H643" s="10"/>
      <c r="I643" s="10"/>
      <c r="J643" s="10"/>
      <c r="K643" s="10"/>
      <c r="L643" s="10"/>
      <c r="M643" s="10"/>
      <c r="N643" s="10"/>
      <c r="O643" s="10"/>
      <c r="P643" s="10"/>
      <c r="Q643" s="10">
        <v>45.1</v>
      </c>
      <c r="R643" s="10"/>
      <c r="S643" s="10"/>
      <c r="T643" s="10"/>
      <c r="U643" s="10"/>
      <c r="V643" s="10"/>
      <c r="W643" s="10"/>
      <c r="X643" s="10"/>
      <c r="Y643" s="10"/>
      <c r="Z643" s="17">
        <f>ROUND(SUM(E643:X643),2)</f>
        <v>64.5</v>
      </c>
      <c r="AA643" s="34">
        <v>74503.8</v>
      </c>
      <c r="AB643" s="18">
        <f t="shared" si="62"/>
        <v>4805495.0999999996</v>
      </c>
      <c r="AC643" s="19">
        <f t="shared" si="61"/>
        <v>1.2013737750000001E-4</v>
      </c>
      <c r="AD643" s="20"/>
      <c r="AF643" s="294"/>
    </row>
    <row r="644" spans="2:32" x14ac:dyDescent="0.3">
      <c r="B644" s="13" t="s">
        <v>1251</v>
      </c>
      <c r="C644" s="101" t="s">
        <v>1252</v>
      </c>
      <c r="D644" s="15" t="s">
        <v>31</v>
      </c>
      <c r="E644" s="103"/>
      <c r="F644" s="16">
        <v>126.61</v>
      </c>
      <c r="G644" s="10"/>
      <c r="H644" s="10"/>
      <c r="I644" s="10"/>
      <c r="J644" s="10"/>
      <c r="K644" s="10"/>
      <c r="L644" s="10"/>
      <c r="M644" s="10"/>
      <c r="N644" s="10"/>
      <c r="O644" s="10">
        <v>291.33</v>
      </c>
      <c r="P644" s="10"/>
      <c r="Q644" s="10">
        <v>566.28</v>
      </c>
      <c r="R644" s="10"/>
      <c r="S644" s="10"/>
      <c r="T644" s="10"/>
      <c r="U644" s="10"/>
      <c r="V644" s="10"/>
      <c r="W644" s="10"/>
      <c r="X644" s="10"/>
      <c r="Y644" s="10"/>
      <c r="Z644" s="17">
        <f>ROUND(SUM(E644:X644),2)</f>
        <v>984.22</v>
      </c>
      <c r="AA644" s="34">
        <v>231480.64</v>
      </c>
      <c r="AB644" s="18">
        <f t="shared" si="62"/>
        <v>227827875.5</v>
      </c>
      <c r="AC644" s="19">
        <f t="shared" si="61"/>
        <v>5.6956968875000007E-3</v>
      </c>
      <c r="AD644" s="20"/>
      <c r="AF644" s="294"/>
    </row>
    <row r="645" spans="2:32" ht="24" x14ac:dyDescent="0.3">
      <c r="B645" s="13" t="s">
        <v>1253</v>
      </c>
      <c r="C645" s="101" t="s">
        <v>1254</v>
      </c>
      <c r="D645" s="15" t="s">
        <v>31</v>
      </c>
      <c r="E645" s="103"/>
      <c r="F645" s="16"/>
      <c r="G645" s="10"/>
      <c r="H645" s="10"/>
      <c r="I645" s="10"/>
      <c r="J645" s="10"/>
      <c r="K645" s="10"/>
      <c r="L645" s="10"/>
      <c r="M645" s="10"/>
      <c r="N645" s="10"/>
      <c r="O645" s="10"/>
      <c r="P645" s="10"/>
      <c r="Q645" s="10"/>
      <c r="R645" s="10"/>
      <c r="S645" s="10"/>
      <c r="T645" s="10"/>
      <c r="U645" s="10"/>
      <c r="V645" s="10"/>
      <c r="W645" s="10"/>
      <c r="X645" s="10"/>
      <c r="Y645" s="10"/>
      <c r="Z645" s="17">
        <v>10</v>
      </c>
      <c r="AA645" s="34">
        <v>168361.54</v>
      </c>
      <c r="AB645" s="18">
        <f t="shared" si="62"/>
        <v>1683615.4</v>
      </c>
      <c r="AC645" s="19">
        <f t="shared" si="61"/>
        <v>4.2090385000000005E-5</v>
      </c>
      <c r="AD645" s="20"/>
      <c r="AF645" s="294"/>
    </row>
    <row r="646" spans="2:32" ht="24" x14ac:dyDescent="0.3">
      <c r="B646" s="13" t="s">
        <v>1255</v>
      </c>
      <c r="C646" s="101" t="s">
        <v>1256</v>
      </c>
      <c r="D646" s="15" t="s">
        <v>31</v>
      </c>
      <c r="E646" s="103"/>
      <c r="F646" s="16">
        <v>11.6</v>
      </c>
      <c r="G646" s="10"/>
      <c r="H646" s="10"/>
      <c r="I646" s="10"/>
      <c r="J646" s="10"/>
      <c r="K646" s="10"/>
      <c r="L646" s="10"/>
      <c r="M646" s="10"/>
      <c r="N646" s="10"/>
      <c r="O646" s="10"/>
      <c r="P646" s="10"/>
      <c r="Q646" s="10">
        <v>497.84</v>
      </c>
      <c r="R646" s="10"/>
      <c r="S646" s="10"/>
      <c r="T646" s="10"/>
      <c r="U646" s="10"/>
      <c r="V646" s="10"/>
      <c r="W646" s="10"/>
      <c r="X646" s="10"/>
      <c r="Y646" s="10"/>
      <c r="Z646" s="17">
        <f t="shared" ref="Z646:Z651" si="63">ROUND(SUM(E646:X646),2)</f>
        <v>509.44</v>
      </c>
      <c r="AA646" s="34">
        <v>114339.64</v>
      </c>
      <c r="AB646" s="18">
        <f t="shared" si="62"/>
        <v>58249186.200000003</v>
      </c>
      <c r="AC646" s="19">
        <f t="shared" si="61"/>
        <v>1.4562296550000003E-3</v>
      </c>
      <c r="AD646" s="20"/>
      <c r="AF646" s="294"/>
    </row>
    <row r="647" spans="2:32" x14ac:dyDescent="0.3">
      <c r="B647" s="97" t="s">
        <v>1257</v>
      </c>
      <c r="C647" s="105" t="s">
        <v>1258</v>
      </c>
      <c r="D647" s="98" t="s">
        <v>31</v>
      </c>
      <c r="E647" s="103"/>
      <c r="F647" s="10"/>
      <c r="G647" s="10"/>
      <c r="H647" s="10"/>
      <c r="I647" s="10"/>
      <c r="J647" s="10"/>
      <c r="K647" s="10"/>
      <c r="L647" s="10"/>
      <c r="M647" s="10"/>
      <c r="N647" s="10"/>
      <c r="O647" s="10">
        <v>87.78</v>
      </c>
      <c r="P647" s="10"/>
      <c r="Q647" s="10"/>
      <c r="R647" s="10"/>
      <c r="S647" s="10"/>
      <c r="T647" s="10"/>
      <c r="U647" s="10"/>
      <c r="V647" s="10"/>
      <c r="W647" s="10"/>
      <c r="X647" s="10"/>
      <c r="Y647" s="10"/>
      <c r="Z647" s="17">
        <f t="shared" si="63"/>
        <v>87.78</v>
      </c>
      <c r="AA647" s="100">
        <v>98107.74</v>
      </c>
      <c r="AB647" s="18">
        <f t="shared" si="62"/>
        <v>8611897.4199999999</v>
      </c>
      <c r="AC647" s="19">
        <f t="shared" si="61"/>
        <v>2.1529743550000003E-4</v>
      </c>
      <c r="AD647" s="20"/>
      <c r="AF647" s="294"/>
    </row>
    <row r="648" spans="2:32" ht="24.6" x14ac:dyDescent="0.3">
      <c r="B648" s="13" t="s">
        <v>1259</v>
      </c>
      <c r="C648" s="105" t="s">
        <v>1260</v>
      </c>
      <c r="D648" s="15" t="s">
        <v>31</v>
      </c>
      <c r="E648" s="103"/>
      <c r="F648" s="16">
        <v>86.55</v>
      </c>
      <c r="G648" s="10"/>
      <c r="H648" s="10"/>
      <c r="I648" s="10"/>
      <c r="J648" s="10"/>
      <c r="K648" s="10"/>
      <c r="L648" s="10"/>
      <c r="M648" s="10"/>
      <c r="N648" s="10"/>
      <c r="O648" s="10"/>
      <c r="P648" s="10"/>
      <c r="Q648" s="10">
        <v>329.45</v>
      </c>
      <c r="R648" s="10"/>
      <c r="S648" s="10"/>
      <c r="T648" s="10"/>
      <c r="U648" s="10"/>
      <c r="V648" s="10"/>
      <c r="W648" s="10"/>
      <c r="X648" s="10"/>
      <c r="Y648" s="10"/>
      <c r="Z648" s="17">
        <f t="shared" si="63"/>
        <v>416</v>
      </c>
      <c r="AA648" s="34">
        <v>95881.7</v>
      </c>
      <c r="AB648" s="18">
        <f t="shared" si="62"/>
        <v>39886787.200000003</v>
      </c>
      <c r="AC648" s="19">
        <f t="shared" si="61"/>
        <v>9.9716968000000033E-4</v>
      </c>
      <c r="AD648" s="20"/>
      <c r="AF648" s="294"/>
    </row>
    <row r="649" spans="2:32" x14ac:dyDescent="0.3">
      <c r="B649" s="97" t="s">
        <v>1261</v>
      </c>
      <c r="C649" s="105" t="s">
        <v>1262</v>
      </c>
      <c r="D649" s="98" t="s">
        <v>31</v>
      </c>
      <c r="E649" s="103"/>
      <c r="F649" s="10"/>
      <c r="G649" s="10"/>
      <c r="H649" s="10"/>
      <c r="I649" s="10"/>
      <c r="J649" s="10"/>
      <c r="K649" s="10"/>
      <c r="L649" s="10"/>
      <c r="M649" s="10"/>
      <c r="N649" s="10"/>
      <c r="O649" s="10">
        <v>102.47</v>
      </c>
      <c r="P649" s="10"/>
      <c r="Q649" s="10"/>
      <c r="R649" s="10"/>
      <c r="S649" s="10"/>
      <c r="T649" s="10"/>
      <c r="U649" s="10"/>
      <c r="V649" s="10"/>
      <c r="W649" s="10"/>
      <c r="X649" s="10"/>
      <c r="Y649" s="10"/>
      <c r="Z649" s="17">
        <f t="shared" si="63"/>
        <v>102.47</v>
      </c>
      <c r="AA649" s="100">
        <v>110723.67</v>
      </c>
      <c r="AB649" s="18">
        <f t="shared" si="62"/>
        <v>11345854.460000001</v>
      </c>
      <c r="AC649" s="19">
        <f t="shared" si="61"/>
        <v>2.836463615000001E-4</v>
      </c>
      <c r="AD649" s="20"/>
      <c r="AF649" s="294"/>
    </row>
    <row r="650" spans="2:32" x14ac:dyDescent="0.3">
      <c r="B650" s="97" t="s">
        <v>1263</v>
      </c>
      <c r="C650" s="106" t="s">
        <v>1264</v>
      </c>
      <c r="D650" s="98" t="s">
        <v>72</v>
      </c>
      <c r="E650" s="103"/>
      <c r="F650" s="10"/>
      <c r="G650" s="10"/>
      <c r="H650" s="10"/>
      <c r="I650" s="10"/>
      <c r="J650" s="10"/>
      <c r="K650" s="10"/>
      <c r="L650" s="10"/>
      <c r="M650" s="10"/>
      <c r="N650" s="10"/>
      <c r="O650" s="10">
        <v>67.41</v>
      </c>
      <c r="P650" s="10"/>
      <c r="Q650" s="10"/>
      <c r="R650" s="10"/>
      <c r="S650" s="10"/>
      <c r="T650" s="10"/>
      <c r="U650" s="10"/>
      <c r="V650" s="10"/>
      <c r="W650" s="10"/>
      <c r="X650" s="10"/>
      <c r="Y650" s="10"/>
      <c r="Z650" s="17">
        <f t="shared" si="63"/>
        <v>67.41</v>
      </c>
      <c r="AA650" s="100">
        <v>48529.39</v>
      </c>
      <c r="AB650" s="18">
        <f t="shared" si="62"/>
        <v>3271366.18</v>
      </c>
      <c r="AC650" s="19">
        <f t="shared" si="61"/>
        <v>8.1784154500000021E-5</v>
      </c>
      <c r="AD650" s="20"/>
      <c r="AF650" s="294"/>
    </row>
    <row r="651" spans="2:32" x14ac:dyDescent="0.3">
      <c r="B651" s="13" t="s">
        <v>1265</v>
      </c>
      <c r="C651" s="101" t="s">
        <v>1266</v>
      </c>
      <c r="D651" s="15" t="s">
        <v>72</v>
      </c>
      <c r="E651" s="10"/>
      <c r="F651" s="16">
        <v>93.34</v>
      </c>
      <c r="G651" s="10"/>
      <c r="H651" s="10"/>
      <c r="I651" s="10"/>
      <c r="J651" s="10"/>
      <c r="K651" s="10"/>
      <c r="L651" s="10"/>
      <c r="M651" s="10"/>
      <c r="N651" s="10"/>
      <c r="O651" s="10"/>
      <c r="P651" s="10"/>
      <c r="Q651" s="10"/>
      <c r="R651" s="10"/>
      <c r="S651" s="10"/>
      <c r="T651" s="10"/>
      <c r="U651" s="10"/>
      <c r="V651" s="10"/>
      <c r="W651" s="10"/>
      <c r="X651" s="10"/>
      <c r="Y651" s="10"/>
      <c r="Z651" s="17">
        <f t="shared" si="63"/>
        <v>93.34</v>
      </c>
      <c r="AA651" s="34">
        <v>47963.77</v>
      </c>
      <c r="AB651" s="18">
        <f t="shared" si="62"/>
        <v>4476938.29</v>
      </c>
      <c r="AC651" s="19">
        <f t="shared" si="61"/>
        <v>1.1192345725000002E-4</v>
      </c>
      <c r="AD651" s="20"/>
      <c r="AF651" s="294"/>
    </row>
    <row r="652" spans="2:32" x14ac:dyDescent="0.3">
      <c r="B652" s="107">
        <v>16</v>
      </c>
      <c r="C652" s="108" t="s">
        <v>1267</v>
      </c>
      <c r="D652" s="109"/>
      <c r="E652" s="110"/>
      <c r="F652" s="10"/>
      <c r="G652" s="10"/>
      <c r="H652" s="10"/>
      <c r="I652" s="10"/>
      <c r="J652" s="10"/>
      <c r="K652" s="10"/>
      <c r="L652" s="10"/>
      <c r="M652" s="10"/>
      <c r="N652" s="10"/>
      <c r="O652" s="10"/>
      <c r="P652" s="10"/>
      <c r="Q652" s="10"/>
      <c r="R652" s="10"/>
      <c r="S652" s="10"/>
      <c r="T652" s="10"/>
      <c r="U652" s="10"/>
      <c r="V652" s="10"/>
      <c r="W652" s="10"/>
      <c r="X652" s="10"/>
      <c r="Y652" s="10"/>
      <c r="Z652" s="8"/>
      <c r="AA652" s="44"/>
      <c r="AB652" s="12"/>
      <c r="AC652" s="19">
        <f t="shared" si="61"/>
        <v>0</v>
      </c>
      <c r="AD652" s="20"/>
      <c r="AF652" s="294"/>
    </row>
    <row r="653" spans="2:32" ht="48" x14ac:dyDescent="0.3">
      <c r="B653" s="13" t="s">
        <v>1268</v>
      </c>
      <c r="C653" s="101" t="s">
        <v>1269</v>
      </c>
      <c r="D653" s="15" t="s">
        <v>31</v>
      </c>
      <c r="E653" s="103"/>
      <c r="F653" s="16">
        <v>89.477999433777939</v>
      </c>
      <c r="G653" s="10"/>
      <c r="H653" s="10"/>
      <c r="I653" s="10"/>
      <c r="J653" s="10"/>
      <c r="K653" s="10"/>
      <c r="L653" s="10"/>
      <c r="M653" s="10"/>
      <c r="N653" s="10"/>
      <c r="O653" s="10">
        <v>641.9</v>
      </c>
      <c r="P653" s="10"/>
      <c r="Q653" s="10"/>
      <c r="R653" s="10"/>
      <c r="S653" s="10"/>
      <c r="T653" s="10"/>
      <c r="U653" s="10"/>
      <c r="V653" s="10"/>
      <c r="W653" s="10"/>
      <c r="X653" s="10"/>
      <c r="Y653" s="10"/>
      <c r="Z653" s="17">
        <f>ROUND(SUM(E653:X653),2)</f>
        <v>731.38</v>
      </c>
      <c r="AA653" s="34">
        <v>106827.74</v>
      </c>
      <c r="AB653" s="18">
        <f t="shared" ref="AB653:AB679" si="64">ROUND(AA653*Z653,2)</f>
        <v>78131672.480000004</v>
      </c>
      <c r="AC653" s="19">
        <f t="shared" si="61"/>
        <v>1.9532918120000005E-3</v>
      </c>
      <c r="AD653" s="20"/>
      <c r="AF653" s="294"/>
    </row>
    <row r="654" spans="2:32" ht="24.6" x14ac:dyDescent="0.3">
      <c r="B654" s="97" t="s">
        <v>1270</v>
      </c>
      <c r="C654" s="105" t="s">
        <v>1271</v>
      </c>
      <c r="D654" s="98" t="s">
        <v>72</v>
      </c>
      <c r="E654" s="16"/>
      <c r="F654" s="16">
        <v>1.8</v>
      </c>
      <c r="G654" s="10"/>
      <c r="H654" s="10"/>
      <c r="I654" s="10"/>
      <c r="J654" s="10"/>
      <c r="K654" s="10"/>
      <c r="L654" s="10"/>
      <c r="M654" s="10"/>
      <c r="N654" s="10"/>
      <c r="O654" s="10">
        <v>2</v>
      </c>
      <c r="P654" s="10"/>
      <c r="Q654" s="10"/>
      <c r="R654" s="10"/>
      <c r="S654" s="10"/>
      <c r="T654" s="10"/>
      <c r="U654" s="10"/>
      <c r="V654" s="10"/>
      <c r="W654" s="10"/>
      <c r="X654" s="10"/>
      <c r="Y654" s="10"/>
      <c r="Z654" s="17">
        <f>ROUND(SUM(E654:X654),2)</f>
        <v>3.8</v>
      </c>
      <c r="AA654" s="100">
        <v>547443.80000000005</v>
      </c>
      <c r="AB654" s="18">
        <f t="shared" si="64"/>
        <v>2080286.44</v>
      </c>
      <c r="AC654" s="19">
        <f t="shared" si="61"/>
        <v>5.2007161000000006E-5</v>
      </c>
      <c r="AD654" s="20"/>
      <c r="AF654" s="294"/>
    </row>
    <row r="655" spans="2:32" ht="24.6" x14ac:dyDescent="0.3">
      <c r="B655" s="97" t="s">
        <v>1272</v>
      </c>
      <c r="C655" s="105" t="s">
        <v>1273</v>
      </c>
      <c r="D655" s="98" t="s">
        <v>72</v>
      </c>
      <c r="E655" s="16"/>
      <c r="F655" s="10"/>
      <c r="G655" s="10"/>
      <c r="H655" s="10"/>
      <c r="I655" s="10"/>
      <c r="J655" s="10"/>
      <c r="K655" s="10"/>
      <c r="L655" s="10"/>
      <c r="M655" s="10"/>
      <c r="N655" s="10"/>
      <c r="O655" s="10">
        <v>15</v>
      </c>
      <c r="P655" s="10"/>
      <c r="Q655" s="10">
        <v>68.099999999999994</v>
      </c>
      <c r="R655" s="10"/>
      <c r="S655" s="10"/>
      <c r="T655" s="10"/>
      <c r="U655" s="10"/>
      <c r="V655" s="10"/>
      <c r="W655" s="10"/>
      <c r="X655" s="10"/>
      <c r="Y655" s="10"/>
      <c r="Z655" s="17">
        <f>ROUND(SUM(E655:X655),2)</f>
        <v>83.1</v>
      </c>
      <c r="AA655" s="100">
        <v>555591.74</v>
      </c>
      <c r="AB655" s="18">
        <f t="shared" si="64"/>
        <v>46169673.590000004</v>
      </c>
      <c r="AC655" s="19">
        <f t="shared" si="61"/>
        <v>1.1542418397500003E-3</v>
      </c>
      <c r="AD655" s="20"/>
      <c r="AF655" s="294"/>
    </row>
    <row r="656" spans="2:32" ht="48" x14ac:dyDescent="0.3">
      <c r="B656" s="13" t="s">
        <v>1274</v>
      </c>
      <c r="C656" s="111" t="s">
        <v>1275</v>
      </c>
      <c r="D656" s="15" t="s">
        <v>7</v>
      </c>
      <c r="E656" s="16"/>
      <c r="F656" s="16">
        <v>2</v>
      </c>
      <c r="G656" s="10"/>
      <c r="H656" s="10"/>
      <c r="I656" s="10"/>
      <c r="J656" s="10"/>
      <c r="K656" s="10"/>
      <c r="L656" s="10"/>
      <c r="M656" s="10"/>
      <c r="N656" s="10"/>
      <c r="O656" s="10"/>
      <c r="P656" s="10"/>
      <c r="Q656" s="10">
        <v>18</v>
      </c>
      <c r="R656" s="10"/>
      <c r="S656" s="10"/>
      <c r="T656" s="10"/>
      <c r="U656" s="10"/>
      <c r="V656" s="10"/>
      <c r="W656" s="10"/>
      <c r="X656" s="10"/>
      <c r="Y656" s="10"/>
      <c r="Z656" s="17">
        <v>2</v>
      </c>
      <c r="AA656" s="34">
        <v>293499.67</v>
      </c>
      <c r="AB656" s="18">
        <f t="shared" si="64"/>
        <v>586999.34</v>
      </c>
      <c r="AC656" s="19">
        <f t="shared" si="61"/>
        <v>1.4674983500000003E-5</v>
      </c>
      <c r="AD656" s="20"/>
      <c r="AF656" s="294"/>
    </row>
    <row r="657" spans="2:32" ht="36.6" x14ac:dyDescent="0.3">
      <c r="B657" s="97" t="s">
        <v>1276</v>
      </c>
      <c r="C657" s="112" t="s">
        <v>1277</v>
      </c>
      <c r="D657" s="98" t="s">
        <v>7</v>
      </c>
      <c r="E657" s="16"/>
      <c r="F657" s="10"/>
      <c r="G657" s="10"/>
      <c r="H657" s="10"/>
      <c r="I657" s="10"/>
      <c r="J657" s="10"/>
      <c r="K657" s="10"/>
      <c r="L657" s="10"/>
      <c r="M657" s="10"/>
      <c r="N657" s="10"/>
      <c r="O657" s="10">
        <v>10</v>
      </c>
      <c r="P657" s="10"/>
      <c r="Q657" s="10">
        <v>40</v>
      </c>
      <c r="R657" s="10"/>
      <c r="S657" s="10"/>
      <c r="T657" s="10"/>
      <c r="U657" s="10"/>
      <c r="V657" s="10"/>
      <c r="W657" s="10"/>
      <c r="X657" s="10"/>
      <c r="Y657" s="10"/>
      <c r="Z657" s="17">
        <v>52</v>
      </c>
      <c r="AA657" s="100">
        <v>627043.23</v>
      </c>
      <c r="AB657" s="18">
        <f t="shared" si="64"/>
        <v>32606247.960000001</v>
      </c>
      <c r="AC657" s="19">
        <f t="shared" si="61"/>
        <v>8.1515619900000022E-4</v>
      </c>
      <c r="AD657" s="20"/>
      <c r="AF657" s="294"/>
    </row>
    <row r="658" spans="2:32" ht="36.6" x14ac:dyDescent="0.3">
      <c r="B658" s="97" t="s">
        <v>1278</v>
      </c>
      <c r="C658" s="112" t="s">
        <v>1279</v>
      </c>
      <c r="D658" s="98" t="s">
        <v>7</v>
      </c>
      <c r="E658" s="16"/>
      <c r="F658" s="16">
        <v>2</v>
      </c>
      <c r="G658" s="10"/>
      <c r="H658" s="10"/>
      <c r="I658" s="10"/>
      <c r="J658" s="10"/>
      <c r="K658" s="10"/>
      <c r="L658" s="10"/>
      <c r="M658" s="10"/>
      <c r="N658" s="10"/>
      <c r="O658" s="10"/>
      <c r="P658" s="10"/>
      <c r="Q658" s="10"/>
      <c r="R658" s="10"/>
      <c r="S658" s="10"/>
      <c r="T658" s="10"/>
      <c r="U658" s="10"/>
      <c r="V658" s="10"/>
      <c r="W658" s="10"/>
      <c r="X658" s="10"/>
      <c r="Y658" s="10"/>
      <c r="Z658" s="17">
        <v>22</v>
      </c>
      <c r="AA658" s="100">
        <v>564735.54</v>
      </c>
      <c r="AB658" s="18">
        <f t="shared" si="64"/>
        <v>12424181.880000001</v>
      </c>
      <c r="AC658" s="19">
        <f t="shared" si="61"/>
        <v>3.1060454700000006E-4</v>
      </c>
      <c r="AD658" s="20"/>
      <c r="AF658" s="294"/>
    </row>
    <row r="659" spans="2:32" ht="24.6" x14ac:dyDescent="0.3">
      <c r="B659" s="97" t="s">
        <v>1280</v>
      </c>
      <c r="C659" s="112" t="s">
        <v>1281</v>
      </c>
      <c r="D659" s="98" t="s">
        <v>7</v>
      </c>
      <c r="E659" s="16"/>
      <c r="F659" s="16">
        <v>4</v>
      </c>
      <c r="G659" s="10"/>
      <c r="H659" s="10"/>
      <c r="I659" s="10"/>
      <c r="J659" s="10"/>
      <c r="K659" s="10"/>
      <c r="L659" s="10"/>
      <c r="M659" s="10"/>
      <c r="N659" s="10"/>
      <c r="O659" s="10">
        <v>2</v>
      </c>
      <c r="P659" s="10"/>
      <c r="Q659" s="10"/>
      <c r="R659" s="10"/>
      <c r="S659" s="10"/>
      <c r="T659" s="10"/>
      <c r="U659" s="10"/>
      <c r="V659" s="10"/>
      <c r="W659" s="10"/>
      <c r="X659" s="10"/>
      <c r="Y659" s="10"/>
      <c r="Z659" s="17">
        <v>15</v>
      </c>
      <c r="AA659" s="100">
        <v>203591.74</v>
      </c>
      <c r="AB659" s="18">
        <f t="shared" si="64"/>
        <v>3053876.1</v>
      </c>
      <c r="AC659" s="19">
        <f t="shared" si="61"/>
        <v>7.6346902500000016E-5</v>
      </c>
      <c r="AD659" s="20"/>
      <c r="AF659" s="294"/>
    </row>
    <row r="660" spans="2:32" ht="48.6" x14ac:dyDescent="0.3">
      <c r="B660" s="97" t="s">
        <v>1282</v>
      </c>
      <c r="C660" s="112" t="s">
        <v>1283</v>
      </c>
      <c r="D660" s="98" t="s">
        <v>7</v>
      </c>
      <c r="E660" s="16"/>
      <c r="F660" s="16"/>
      <c r="G660" s="10"/>
      <c r="H660" s="10"/>
      <c r="I660" s="10"/>
      <c r="J660" s="10"/>
      <c r="K660" s="10"/>
      <c r="L660" s="10"/>
      <c r="M660" s="10"/>
      <c r="N660" s="10"/>
      <c r="O660" s="10">
        <v>22</v>
      </c>
      <c r="P660" s="10"/>
      <c r="Q660" s="10"/>
      <c r="R660" s="10"/>
      <c r="S660" s="10"/>
      <c r="T660" s="10"/>
      <c r="U660" s="10"/>
      <c r="V660" s="10"/>
      <c r="W660" s="10"/>
      <c r="X660" s="10"/>
      <c r="Y660" s="10"/>
      <c r="Z660" s="17">
        <v>80</v>
      </c>
      <c r="AA660" s="100">
        <v>1545243.23</v>
      </c>
      <c r="AB660" s="18">
        <f t="shared" si="64"/>
        <v>123619458.40000001</v>
      </c>
      <c r="AC660" s="19">
        <f t="shared" si="61"/>
        <v>3.0904864600000007E-3</v>
      </c>
      <c r="AD660" s="20"/>
      <c r="AF660" s="294"/>
    </row>
    <row r="661" spans="2:32" ht="36.6" x14ac:dyDescent="0.3">
      <c r="B661" s="97" t="s">
        <v>1284</v>
      </c>
      <c r="C661" s="112" t="s">
        <v>1285</v>
      </c>
      <c r="D661" s="98" t="s">
        <v>7</v>
      </c>
      <c r="E661" s="16"/>
      <c r="F661" s="16">
        <v>2</v>
      </c>
      <c r="G661" s="10"/>
      <c r="H661" s="10"/>
      <c r="I661" s="10"/>
      <c r="J661" s="10"/>
      <c r="K661" s="10"/>
      <c r="L661" s="10"/>
      <c r="M661" s="10"/>
      <c r="N661" s="10"/>
      <c r="O661" s="10">
        <v>2</v>
      </c>
      <c r="P661" s="10"/>
      <c r="Q661" s="10">
        <v>80</v>
      </c>
      <c r="R661" s="10"/>
      <c r="S661" s="10"/>
      <c r="T661" s="10"/>
      <c r="U661" s="10"/>
      <c r="V661" s="10"/>
      <c r="W661" s="10"/>
      <c r="X661" s="10"/>
      <c r="Y661" s="10"/>
      <c r="Z661" s="17">
        <v>13</v>
      </c>
      <c r="AA661" s="100">
        <v>396443.23</v>
      </c>
      <c r="AB661" s="18">
        <f t="shared" si="64"/>
        <v>5153761.99</v>
      </c>
      <c r="AC661" s="19">
        <f t="shared" si="61"/>
        <v>1.2884404975000002E-4</v>
      </c>
      <c r="AD661" s="20"/>
      <c r="AF661" s="294"/>
    </row>
    <row r="662" spans="2:32" ht="36.6" x14ac:dyDescent="0.3">
      <c r="B662" s="97" t="s">
        <v>1286</v>
      </c>
      <c r="C662" s="112" t="s">
        <v>1287</v>
      </c>
      <c r="D662" s="98" t="s">
        <v>7</v>
      </c>
      <c r="E662" s="16"/>
      <c r="F662" s="16">
        <v>2</v>
      </c>
      <c r="G662" s="10"/>
      <c r="H662" s="10"/>
      <c r="I662" s="10"/>
      <c r="J662" s="10"/>
      <c r="K662" s="10"/>
      <c r="L662" s="10"/>
      <c r="M662" s="10"/>
      <c r="N662" s="10"/>
      <c r="O662" s="10"/>
      <c r="P662" s="10"/>
      <c r="Q662" s="10"/>
      <c r="R662" s="10"/>
      <c r="S662" s="10"/>
      <c r="T662" s="10"/>
      <c r="U662" s="10"/>
      <c r="V662" s="10"/>
      <c r="W662" s="10"/>
      <c r="X662" s="10"/>
      <c r="Y662" s="10"/>
      <c r="Z662" s="17">
        <f>ROUND(SUM(E662:X662),2)</f>
        <v>2</v>
      </c>
      <c r="AA662" s="100">
        <v>1545243.23</v>
      </c>
      <c r="AB662" s="18">
        <f t="shared" si="64"/>
        <v>3090486.46</v>
      </c>
      <c r="AC662" s="19">
        <f t="shared" si="61"/>
        <v>7.7262161500000012E-5</v>
      </c>
      <c r="AD662" s="20"/>
      <c r="AF662" s="294"/>
    </row>
    <row r="663" spans="2:32" ht="48.6" x14ac:dyDescent="0.3">
      <c r="B663" s="97" t="s">
        <v>1288</v>
      </c>
      <c r="C663" s="105" t="s">
        <v>1289</v>
      </c>
      <c r="D663" s="98" t="s">
        <v>7</v>
      </c>
      <c r="E663" s="16"/>
      <c r="F663" s="10"/>
      <c r="G663" s="10"/>
      <c r="H663" s="10"/>
      <c r="I663" s="10"/>
      <c r="J663" s="10"/>
      <c r="K663" s="10"/>
      <c r="L663" s="10"/>
      <c r="M663" s="10"/>
      <c r="N663" s="10"/>
      <c r="O663" s="10">
        <v>10</v>
      </c>
      <c r="P663" s="10"/>
      <c r="Q663" s="10">
        <v>49</v>
      </c>
      <c r="R663" s="10"/>
      <c r="S663" s="10"/>
      <c r="T663" s="10"/>
      <c r="U663" s="10"/>
      <c r="V663" s="10"/>
      <c r="W663" s="10"/>
      <c r="X663" s="10"/>
      <c r="Y663" s="10"/>
      <c r="Z663" s="17">
        <f>ROUND(SUM(E663:X663),2)</f>
        <v>59</v>
      </c>
      <c r="AA663" s="100">
        <v>156791.74</v>
      </c>
      <c r="AB663" s="18">
        <f t="shared" si="64"/>
        <v>9250712.6600000001</v>
      </c>
      <c r="AC663" s="19">
        <f t="shared" si="61"/>
        <v>2.3126781650000005E-4</v>
      </c>
      <c r="AD663" s="20"/>
      <c r="AF663" s="294"/>
    </row>
    <row r="664" spans="2:32" ht="48.6" x14ac:dyDescent="0.3">
      <c r="B664" s="97" t="s">
        <v>1290</v>
      </c>
      <c r="C664" s="105" t="s">
        <v>1291</v>
      </c>
      <c r="D664" s="98" t="s">
        <v>7</v>
      </c>
      <c r="E664" s="16"/>
      <c r="F664" s="10"/>
      <c r="G664" s="10"/>
      <c r="H664" s="10"/>
      <c r="I664" s="10"/>
      <c r="J664" s="10"/>
      <c r="K664" s="10"/>
      <c r="L664" s="10"/>
      <c r="M664" s="10"/>
      <c r="N664" s="10"/>
      <c r="O664" s="10"/>
      <c r="P664" s="10"/>
      <c r="Q664" s="10">
        <v>49</v>
      </c>
      <c r="R664" s="10"/>
      <c r="S664" s="10"/>
      <c r="T664" s="10"/>
      <c r="U664" s="10"/>
      <c r="V664" s="10"/>
      <c r="W664" s="10"/>
      <c r="X664" s="10"/>
      <c r="Y664" s="10"/>
      <c r="Z664" s="17">
        <f>ROUND(SUM(E664:X664),2)</f>
        <v>49</v>
      </c>
      <c r="AA664" s="100">
        <v>151017.76999999999</v>
      </c>
      <c r="AB664" s="18">
        <f t="shared" si="64"/>
        <v>7399870.7300000004</v>
      </c>
      <c r="AC664" s="19">
        <f t="shared" si="61"/>
        <v>1.8499676825000004E-4</v>
      </c>
      <c r="AD664" s="20"/>
      <c r="AF664" s="294"/>
    </row>
    <row r="665" spans="2:32" ht="36.6" x14ac:dyDescent="0.3">
      <c r="B665" s="97" t="s">
        <v>1292</v>
      </c>
      <c r="C665" s="105" t="s">
        <v>1293</v>
      </c>
      <c r="D665" s="98" t="s">
        <v>7</v>
      </c>
      <c r="E665" s="16"/>
      <c r="F665" s="10"/>
      <c r="G665" s="10"/>
      <c r="H665" s="10"/>
      <c r="I665" s="10"/>
      <c r="J665" s="10"/>
      <c r="K665" s="10"/>
      <c r="L665" s="10"/>
      <c r="M665" s="10"/>
      <c r="N665" s="10"/>
      <c r="O665" s="10"/>
      <c r="P665" s="10"/>
      <c r="Q665" s="10"/>
      <c r="R665" s="10"/>
      <c r="S665" s="10"/>
      <c r="T665" s="10"/>
      <c r="U665" s="10"/>
      <c r="V665" s="10"/>
      <c r="W665" s="10"/>
      <c r="X665" s="10"/>
      <c r="Y665" s="10"/>
      <c r="Z665" s="17">
        <v>1</v>
      </c>
      <c r="AA665" s="100">
        <v>366926.74</v>
      </c>
      <c r="AB665" s="18">
        <f t="shared" si="64"/>
        <v>366926.74</v>
      </c>
      <c r="AC665" s="19">
        <f t="shared" si="61"/>
        <v>9.173168500000001E-6</v>
      </c>
      <c r="AD665" s="20"/>
      <c r="AF665" s="294"/>
    </row>
    <row r="666" spans="2:32" ht="36.6" x14ac:dyDescent="0.3">
      <c r="B666" s="97" t="s">
        <v>1294</v>
      </c>
      <c r="C666" s="105" t="s">
        <v>1295</v>
      </c>
      <c r="D666" s="98" t="s">
        <v>7</v>
      </c>
      <c r="E666" s="16"/>
      <c r="F666" s="10"/>
      <c r="G666" s="10"/>
      <c r="H666" s="10"/>
      <c r="I666" s="10"/>
      <c r="J666" s="10"/>
      <c r="K666" s="10"/>
      <c r="L666" s="10"/>
      <c r="M666" s="10"/>
      <c r="N666" s="10"/>
      <c r="O666" s="10"/>
      <c r="P666" s="10"/>
      <c r="Q666" s="10"/>
      <c r="R666" s="10"/>
      <c r="S666" s="10"/>
      <c r="T666" s="10"/>
      <c r="U666" s="10"/>
      <c r="V666" s="10"/>
      <c r="W666" s="10"/>
      <c r="X666" s="10"/>
      <c r="Y666" s="10"/>
      <c r="Z666" s="17">
        <v>1</v>
      </c>
      <c r="AA666" s="100">
        <v>323785.53999999998</v>
      </c>
      <c r="AB666" s="18">
        <f t="shared" si="64"/>
        <v>323785.53999999998</v>
      </c>
      <c r="AC666" s="19">
        <f t="shared" si="61"/>
        <v>8.0946385000000007E-6</v>
      </c>
      <c r="AD666" s="20"/>
      <c r="AF666" s="294"/>
    </row>
    <row r="667" spans="2:32" ht="36.6" x14ac:dyDescent="0.3">
      <c r="B667" s="97" t="s">
        <v>1296</v>
      </c>
      <c r="C667" s="105" t="s">
        <v>1297</v>
      </c>
      <c r="D667" s="98" t="s">
        <v>7</v>
      </c>
      <c r="E667" s="16"/>
      <c r="F667" s="10"/>
      <c r="G667" s="10"/>
      <c r="H667" s="10"/>
      <c r="I667" s="10"/>
      <c r="J667" s="10"/>
      <c r="K667" s="10"/>
      <c r="L667" s="10"/>
      <c r="M667" s="10"/>
      <c r="N667" s="10"/>
      <c r="O667" s="10"/>
      <c r="P667" s="10"/>
      <c r="Q667" s="10"/>
      <c r="R667" s="10"/>
      <c r="S667" s="10"/>
      <c r="T667" s="10"/>
      <c r="U667" s="10"/>
      <c r="V667" s="10"/>
      <c r="W667" s="10"/>
      <c r="X667" s="10"/>
      <c r="Y667" s="10"/>
      <c r="Z667" s="17">
        <v>1</v>
      </c>
      <c r="AA667" s="100">
        <v>345887.61</v>
      </c>
      <c r="AB667" s="18">
        <f t="shared" si="64"/>
        <v>345887.61</v>
      </c>
      <c r="AC667" s="19">
        <f t="shared" si="61"/>
        <v>8.6471902500000008E-6</v>
      </c>
      <c r="AD667" s="20"/>
      <c r="AF667" s="294"/>
    </row>
    <row r="668" spans="2:32" ht="36.6" x14ac:dyDescent="0.3">
      <c r="B668" s="97" t="s">
        <v>1298</v>
      </c>
      <c r="C668" s="105" t="s">
        <v>1299</v>
      </c>
      <c r="D668" s="98" t="s">
        <v>7</v>
      </c>
      <c r="E668" s="16"/>
      <c r="F668" s="10"/>
      <c r="G668" s="10"/>
      <c r="H668" s="10"/>
      <c r="I668" s="10"/>
      <c r="J668" s="10"/>
      <c r="K668" s="10"/>
      <c r="L668" s="10"/>
      <c r="M668" s="10"/>
      <c r="N668" s="10"/>
      <c r="O668" s="10"/>
      <c r="P668" s="10"/>
      <c r="Q668" s="10"/>
      <c r="R668" s="10"/>
      <c r="S668" s="10"/>
      <c r="T668" s="10"/>
      <c r="U668" s="10"/>
      <c r="V668" s="10"/>
      <c r="W668" s="10"/>
      <c r="X668" s="10"/>
      <c r="Y668" s="10"/>
      <c r="Z668" s="17">
        <v>1</v>
      </c>
      <c r="AA668" s="100">
        <v>304547.36</v>
      </c>
      <c r="AB668" s="18">
        <f t="shared" si="64"/>
        <v>304547.36</v>
      </c>
      <c r="AC668" s="19">
        <f t="shared" si="61"/>
        <v>7.6136840000000009E-6</v>
      </c>
      <c r="AD668" s="20"/>
      <c r="AF668" s="294"/>
    </row>
    <row r="669" spans="2:32" ht="36.6" x14ac:dyDescent="0.3">
      <c r="B669" s="97" t="s">
        <v>1300</v>
      </c>
      <c r="C669" s="105" t="s">
        <v>1301</v>
      </c>
      <c r="D669" s="98" t="s">
        <v>7</v>
      </c>
      <c r="E669" s="16"/>
      <c r="F669" s="10"/>
      <c r="G669" s="10"/>
      <c r="H669" s="10"/>
      <c r="I669" s="10"/>
      <c r="J669" s="10"/>
      <c r="K669" s="10"/>
      <c r="L669" s="10"/>
      <c r="M669" s="10"/>
      <c r="N669" s="10"/>
      <c r="O669" s="10"/>
      <c r="P669" s="10"/>
      <c r="Q669" s="10"/>
      <c r="R669" s="10"/>
      <c r="S669" s="10"/>
      <c r="T669" s="10"/>
      <c r="U669" s="10"/>
      <c r="V669" s="10"/>
      <c r="W669" s="10"/>
      <c r="X669" s="10"/>
      <c r="Y669" s="10"/>
      <c r="Z669" s="17">
        <v>2</v>
      </c>
      <c r="AA669" s="100">
        <v>39151.58</v>
      </c>
      <c r="AB669" s="18">
        <f t="shared" si="64"/>
        <v>78303.16</v>
      </c>
      <c r="AC669" s="19">
        <f t="shared" si="61"/>
        <v>1.9575790000000006E-6</v>
      </c>
      <c r="AD669" s="20"/>
      <c r="AF669" s="294"/>
    </row>
    <row r="670" spans="2:32" ht="48.6" x14ac:dyDescent="0.3">
      <c r="B670" s="97" t="s">
        <v>1302</v>
      </c>
      <c r="C670" s="105" t="s">
        <v>1303</v>
      </c>
      <c r="D670" s="98" t="s">
        <v>7</v>
      </c>
      <c r="E670" s="16"/>
      <c r="F670" s="10"/>
      <c r="G670" s="10"/>
      <c r="H670" s="10"/>
      <c r="I670" s="10"/>
      <c r="J670" s="10"/>
      <c r="K670" s="10"/>
      <c r="L670" s="10"/>
      <c r="M670" s="10"/>
      <c r="N670" s="10"/>
      <c r="O670" s="10">
        <v>22</v>
      </c>
      <c r="P670" s="10"/>
      <c r="Q670" s="10"/>
      <c r="R670" s="10"/>
      <c r="S670" s="10"/>
      <c r="T670" s="10"/>
      <c r="U670" s="10"/>
      <c r="V670" s="10"/>
      <c r="W670" s="10"/>
      <c r="X670" s="10"/>
      <c r="Y670" s="10"/>
      <c r="Z670" s="17">
        <f>ROUND(SUM(E670:X670),2)</f>
        <v>22</v>
      </c>
      <c r="AA670" s="100">
        <v>482022.36</v>
      </c>
      <c r="AB670" s="18">
        <f t="shared" si="64"/>
        <v>10604491.92</v>
      </c>
      <c r="AC670" s="19">
        <f t="shared" si="61"/>
        <v>2.6511229800000008E-4</v>
      </c>
      <c r="AD670" s="20"/>
      <c r="AF670" s="294"/>
    </row>
    <row r="671" spans="2:32" ht="36.6" x14ac:dyDescent="0.3">
      <c r="B671" s="97" t="s">
        <v>1304</v>
      </c>
      <c r="C671" s="105" t="s">
        <v>1305</v>
      </c>
      <c r="D671" s="98" t="s">
        <v>72</v>
      </c>
      <c r="E671" s="16"/>
      <c r="F671" s="10"/>
      <c r="G671" s="10"/>
      <c r="H671" s="10"/>
      <c r="I671" s="10"/>
      <c r="J671" s="10"/>
      <c r="K671" s="10"/>
      <c r="L671" s="10"/>
      <c r="M671" s="10"/>
      <c r="N671" s="10"/>
      <c r="O671" s="10"/>
      <c r="P671" s="10"/>
      <c r="Q671" s="10"/>
      <c r="R671" s="10"/>
      <c r="S671" s="10"/>
      <c r="T671" s="10"/>
      <c r="U671" s="10"/>
      <c r="V671" s="10"/>
      <c r="W671" s="10"/>
      <c r="X671" s="10"/>
      <c r="Y671" s="10"/>
      <c r="Z671" s="17">
        <v>2</v>
      </c>
      <c r="AA671" s="100">
        <v>880035.54</v>
      </c>
      <c r="AB671" s="18">
        <f t="shared" si="64"/>
        <v>1760071.08</v>
      </c>
      <c r="AC671" s="19">
        <f t="shared" si="61"/>
        <v>4.4001777000000013E-5</v>
      </c>
      <c r="AD671" s="20"/>
      <c r="AF671" s="294"/>
    </row>
    <row r="672" spans="2:32" ht="36.6" x14ac:dyDescent="0.3">
      <c r="B672" s="97" t="s">
        <v>1306</v>
      </c>
      <c r="C672" s="112" t="s">
        <v>1307</v>
      </c>
      <c r="D672" s="98" t="s">
        <v>7</v>
      </c>
      <c r="E672" s="16"/>
      <c r="F672" s="10"/>
      <c r="G672" s="10"/>
      <c r="H672" s="10"/>
      <c r="I672" s="10"/>
      <c r="J672" s="10"/>
      <c r="K672" s="10"/>
      <c r="L672" s="10"/>
      <c r="M672" s="10"/>
      <c r="N672" s="10"/>
      <c r="O672" s="10"/>
      <c r="P672" s="10"/>
      <c r="Q672" s="10"/>
      <c r="R672" s="10"/>
      <c r="S672" s="10"/>
      <c r="T672" s="10"/>
      <c r="U672" s="10"/>
      <c r="V672" s="10"/>
      <c r="W672" s="10"/>
      <c r="X672" s="10"/>
      <c r="Y672" s="10"/>
      <c r="Z672" s="17">
        <v>1</v>
      </c>
      <c r="AA672" s="113">
        <v>1651566.64</v>
      </c>
      <c r="AB672" s="18">
        <f t="shared" si="64"/>
        <v>1651566.64</v>
      </c>
      <c r="AC672" s="114">
        <f t="shared" si="61"/>
        <v>4.1289166000000005E-5</v>
      </c>
      <c r="AF672" s="294"/>
    </row>
    <row r="673" spans="2:32" ht="48.6" x14ac:dyDescent="0.3">
      <c r="B673" s="97" t="s">
        <v>1308</v>
      </c>
      <c r="C673" s="112" t="s">
        <v>1309</v>
      </c>
      <c r="D673" s="98" t="s">
        <v>7</v>
      </c>
      <c r="E673" s="16"/>
      <c r="F673" s="10"/>
      <c r="G673" s="10"/>
      <c r="H673" s="10"/>
      <c r="I673" s="10"/>
      <c r="J673" s="10"/>
      <c r="K673" s="10"/>
      <c r="L673" s="10"/>
      <c r="M673" s="10"/>
      <c r="N673" s="10"/>
      <c r="O673" s="10"/>
      <c r="P673" s="10"/>
      <c r="Q673" s="10"/>
      <c r="R673" s="10"/>
      <c r="S673" s="10"/>
      <c r="T673" s="10"/>
      <c r="U673" s="10"/>
      <c r="V673" s="10"/>
      <c r="W673" s="10"/>
      <c r="X673" s="10"/>
      <c r="Y673" s="10"/>
      <c r="Z673" s="17">
        <v>1</v>
      </c>
      <c r="AA673" s="113">
        <v>1201566.6399999999</v>
      </c>
      <c r="AB673" s="18">
        <f t="shared" si="64"/>
        <v>1201566.6399999999</v>
      </c>
      <c r="AC673" s="114">
        <f t="shared" si="61"/>
        <v>3.0039166000000002E-5</v>
      </c>
      <c r="AF673" s="294"/>
    </row>
    <row r="674" spans="2:32" ht="48.6" x14ac:dyDescent="0.3">
      <c r="B674" s="97" t="s">
        <v>1310</v>
      </c>
      <c r="C674" s="105" t="s">
        <v>1311</v>
      </c>
      <c r="D674" s="98" t="s">
        <v>7</v>
      </c>
      <c r="E674" s="16"/>
      <c r="F674" s="10"/>
      <c r="G674" s="10"/>
      <c r="H674" s="10"/>
      <c r="I674" s="10"/>
      <c r="J674" s="10"/>
      <c r="K674" s="10"/>
      <c r="L674" s="10"/>
      <c r="M674" s="10"/>
      <c r="N674" s="10"/>
      <c r="O674" s="10"/>
      <c r="P674" s="10"/>
      <c r="Q674" s="10"/>
      <c r="R674" s="10"/>
      <c r="S674" s="10"/>
      <c r="T674" s="10"/>
      <c r="U674" s="10"/>
      <c r="V674" s="10"/>
      <c r="W674" s="10"/>
      <c r="X674" s="10"/>
      <c r="Y674" s="10"/>
      <c r="Z674" s="17">
        <v>1</v>
      </c>
      <c r="AA674" s="100">
        <v>1910594.44</v>
      </c>
      <c r="AB674" s="18">
        <f t="shared" si="64"/>
        <v>1910594.44</v>
      </c>
      <c r="AC674" s="19">
        <f t="shared" si="61"/>
        <v>4.7764861000000007E-5</v>
      </c>
      <c r="AD674" s="20"/>
      <c r="AF674" s="294"/>
    </row>
    <row r="675" spans="2:32" ht="24.6" x14ac:dyDescent="0.3">
      <c r="B675" s="97" t="s">
        <v>1312</v>
      </c>
      <c r="C675" s="105" t="s">
        <v>1313</v>
      </c>
      <c r="D675" s="98" t="s">
        <v>31</v>
      </c>
      <c r="E675" s="16"/>
      <c r="F675" s="10"/>
      <c r="G675" s="10"/>
      <c r="H675" s="10"/>
      <c r="I675" s="10"/>
      <c r="J675" s="10"/>
      <c r="K675" s="10"/>
      <c r="L675" s="10"/>
      <c r="M675" s="10"/>
      <c r="N675" s="10"/>
      <c r="O675" s="10"/>
      <c r="P675" s="10"/>
      <c r="Q675" s="10">
        <v>2534.41</v>
      </c>
      <c r="R675" s="10"/>
      <c r="S675" s="10"/>
      <c r="T675" s="10"/>
      <c r="U675" s="10"/>
      <c r="V675" s="10"/>
      <c r="W675" s="10"/>
      <c r="X675" s="10"/>
      <c r="Y675" s="10"/>
      <c r="Z675" s="17">
        <f>ROUND(SUM(E675:X675),2)</f>
        <v>2534.41</v>
      </c>
      <c r="AA675" s="100">
        <v>130642.61</v>
      </c>
      <c r="AB675" s="18">
        <f t="shared" si="64"/>
        <v>331101937.20999998</v>
      </c>
      <c r="AC675" s="19">
        <f t="shared" si="61"/>
        <v>8.2775484302500014E-3</v>
      </c>
      <c r="AD675" s="20"/>
      <c r="AF675" s="294"/>
    </row>
    <row r="676" spans="2:32" ht="42.6" customHeight="1" x14ac:dyDescent="0.3">
      <c r="B676" s="94" t="s">
        <v>1314</v>
      </c>
      <c r="C676" s="105" t="s">
        <v>1315</v>
      </c>
      <c r="D676" s="96" t="s">
        <v>7</v>
      </c>
      <c r="E676" s="16"/>
      <c r="F676" s="16">
        <v>4</v>
      </c>
      <c r="G676" s="10"/>
      <c r="H676" s="10"/>
      <c r="I676" s="10"/>
      <c r="J676" s="10"/>
      <c r="K676" s="10"/>
      <c r="L676" s="10"/>
      <c r="M676" s="10"/>
      <c r="N676" s="10"/>
      <c r="O676" s="10"/>
      <c r="P676" s="10"/>
      <c r="Q676" s="10"/>
      <c r="R676" s="10"/>
      <c r="S676" s="10"/>
      <c r="T676" s="10"/>
      <c r="U676" s="10"/>
      <c r="V676" s="10"/>
      <c r="W676" s="10"/>
      <c r="X676" s="10"/>
      <c r="Y676" s="10"/>
      <c r="Z676" s="17">
        <f>ROUND(SUM(E676:X676),2)</f>
        <v>4</v>
      </c>
      <c r="AA676" s="100">
        <v>432626.74</v>
      </c>
      <c r="AB676" s="18">
        <f t="shared" si="64"/>
        <v>1730506.96</v>
      </c>
      <c r="AC676" s="19">
        <f t="shared" si="61"/>
        <v>4.3262674000000004E-5</v>
      </c>
      <c r="AD676" s="20"/>
      <c r="AF676" s="294"/>
    </row>
    <row r="677" spans="2:32" ht="36.6" x14ac:dyDescent="0.3">
      <c r="B677" s="94" t="s">
        <v>1316</v>
      </c>
      <c r="C677" s="105" t="s">
        <v>1317</v>
      </c>
      <c r="D677" s="96" t="s">
        <v>7</v>
      </c>
      <c r="E677" s="16"/>
      <c r="F677" s="16"/>
      <c r="G677" s="10"/>
      <c r="H677" s="10"/>
      <c r="I677" s="10"/>
      <c r="J677" s="10"/>
      <c r="K677" s="10"/>
      <c r="L677" s="10"/>
      <c r="M677" s="10"/>
      <c r="N677" s="10"/>
      <c r="O677" s="10"/>
      <c r="P677" s="10"/>
      <c r="Q677" s="10">
        <v>89</v>
      </c>
      <c r="R677" s="10"/>
      <c r="S677" s="10"/>
      <c r="T677" s="10"/>
      <c r="U677" s="10"/>
      <c r="V677" s="10"/>
      <c r="W677" s="10"/>
      <c r="X677" s="10"/>
      <c r="Y677" s="10"/>
      <c r="Z677" s="17">
        <f>ROUND(SUM(E677:X677),2)</f>
        <v>89</v>
      </c>
      <c r="AA677" s="100">
        <v>334078.8</v>
      </c>
      <c r="AB677" s="18">
        <f t="shared" si="64"/>
        <v>29733013.199999999</v>
      </c>
      <c r="AC677" s="19">
        <f t="shared" si="61"/>
        <v>7.4332533000000017E-4</v>
      </c>
      <c r="AD677" s="20"/>
      <c r="AF677" s="294"/>
    </row>
    <row r="678" spans="2:32" ht="36.6" x14ac:dyDescent="0.3">
      <c r="B678" s="94" t="s">
        <v>1318</v>
      </c>
      <c r="C678" s="112" t="s">
        <v>1319</v>
      </c>
      <c r="D678" s="96" t="s">
        <v>7</v>
      </c>
      <c r="E678" s="16"/>
      <c r="F678" s="16">
        <v>2</v>
      </c>
      <c r="G678" s="10"/>
      <c r="H678" s="10"/>
      <c r="I678" s="10"/>
      <c r="J678" s="10"/>
      <c r="K678" s="10"/>
      <c r="L678" s="10"/>
      <c r="M678" s="10"/>
      <c r="N678" s="10"/>
      <c r="O678" s="10"/>
      <c r="P678" s="10"/>
      <c r="Q678" s="10">
        <v>89</v>
      </c>
      <c r="R678" s="10"/>
      <c r="S678" s="10"/>
      <c r="T678" s="10"/>
      <c r="U678" s="10"/>
      <c r="V678" s="10"/>
      <c r="W678" s="10"/>
      <c r="X678" s="10"/>
      <c r="Y678" s="10"/>
      <c r="Z678" s="17">
        <f>ROUND(SUM(E678:X678),2)</f>
        <v>91</v>
      </c>
      <c r="AA678" s="100">
        <v>319278.8</v>
      </c>
      <c r="AB678" s="18">
        <f t="shared" si="64"/>
        <v>29054370.800000001</v>
      </c>
      <c r="AC678" s="19">
        <f t="shared" si="61"/>
        <v>7.2635927000000021E-4</v>
      </c>
      <c r="AD678" s="20"/>
      <c r="AF678" s="294"/>
    </row>
    <row r="679" spans="2:32" ht="36.6" x14ac:dyDescent="0.3">
      <c r="B679" s="94" t="s">
        <v>1320</v>
      </c>
      <c r="C679" s="105" t="s">
        <v>1321</v>
      </c>
      <c r="D679" s="96" t="s">
        <v>7</v>
      </c>
      <c r="E679" s="16"/>
      <c r="F679" s="16"/>
      <c r="G679" s="10"/>
      <c r="H679" s="10"/>
      <c r="I679" s="10"/>
      <c r="J679" s="10"/>
      <c r="K679" s="10"/>
      <c r="L679" s="10"/>
      <c r="M679" s="10"/>
      <c r="N679" s="10"/>
      <c r="O679" s="10">
        <v>22</v>
      </c>
      <c r="P679" s="10"/>
      <c r="Q679" s="10"/>
      <c r="R679" s="10"/>
      <c r="S679" s="10"/>
      <c r="T679" s="10"/>
      <c r="U679" s="10"/>
      <c r="V679" s="10"/>
      <c r="W679" s="10"/>
      <c r="X679" s="10"/>
      <c r="Y679" s="10"/>
      <c r="Z679" s="17">
        <f>ROUND(SUM(E679:X679),2)</f>
        <v>22</v>
      </c>
      <c r="AA679" s="100">
        <v>359178.8</v>
      </c>
      <c r="AB679" s="18">
        <f t="shared" si="64"/>
        <v>7901933.5999999996</v>
      </c>
      <c r="AC679" s="19">
        <f t="shared" si="61"/>
        <v>1.9754834000000002E-4</v>
      </c>
      <c r="AD679" s="20"/>
      <c r="AF679" s="294"/>
    </row>
    <row r="680" spans="2:32" x14ac:dyDescent="0.3">
      <c r="B680" s="6">
        <v>17</v>
      </c>
      <c r="C680" s="7" t="s">
        <v>1322</v>
      </c>
      <c r="D680" s="8"/>
      <c r="E680" s="9"/>
      <c r="F680" s="10"/>
      <c r="G680" s="10"/>
      <c r="H680" s="10"/>
      <c r="I680" s="10"/>
      <c r="J680" s="10"/>
      <c r="K680" s="10"/>
      <c r="L680" s="10"/>
      <c r="M680" s="10"/>
      <c r="N680" s="10"/>
      <c r="O680" s="10"/>
      <c r="P680" s="10"/>
      <c r="Q680" s="10"/>
      <c r="R680" s="10"/>
      <c r="S680" s="10"/>
      <c r="T680" s="10"/>
      <c r="U680" s="10"/>
      <c r="V680" s="10"/>
      <c r="W680" s="10"/>
      <c r="X680" s="10"/>
      <c r="Y680" s="10"/>
      <c r="Z680" s="8"/>
      <c r="AA680" s="44"/>
      <c r="AB680" s="12"/>
      <c r="AC680" s="19">
        <f t="shared" si="61"/>
        <v>0</v>
      </c>
      <c r="AD680" s="20"/>
      <c r="AF680" s="294"/>
    </row>
    <row r="681" spans="2:32" ht="24.6" x14ac:dyDescent="0.3">
      <c r="B681" s="45" t="s">
        <v>1323</v>
      </c>
      <c r="C681" s="105" t="s">
        <v>1324</v>
      </c>
      <c r="D681" s="47" t="s">
        <v>72</v>
      </c>
      <c r="E681" s="103"/>
      <c r="F681" s="16">
        <v>276.14</v>
      </c>
      <c r="G681" s="10"/>
      <c r="H681" s="10"/>
      <c r="I681" s="10"/>
      <c r="J681" s="10"/>
      <c r="K681" s="10"/>
      <c r="L681" s="10"/>
      <c r="M681" s="10"/>
      <c r="N681" s="10"/>
      <c r="O681" s="10">
        <v>327.39999999999998</v>
      </c>
      <c r="P681" s="10"/>
      <c r="Q681" s="10">
        <v>1478</v>
      </c>
      <c r="R681" s="10"/>
      <c r="S681" s="10"/>
      <c r="T681" s="10"/>
      <c r="U681" s="10"/>
      <c r="V681" s="10"/>
      <c r="W681" s="10"/>
      <c r="X681" s="10"/>
      <c r="Y681" s="10"/>
      <c r="Z681" s="17">
        <f>ROUND(SUM(E681:X681),2)</f>
        <v>2081.54</v>
      </c>
      <c r="AA681" s="100">
        <v>31518.76</v>
      </c>
      <c r="AB681" s="18">
        <f t="shared" ref="AB681:AB686" si="65">ROUND(AA681*Z681,2)</f>
        <v>65607559.689999998</v>
      </c>
      <c r="AC681" s="19">
        <f t="shared" si="61"/>
        <v>1.6401889922500002E-3</v>
      </c>
      <c r="AD681" s="20"/>
      <c r="AF681" s="294"/>
    </row>
    <row r="682" spans="2:32" ht="24.6" x14ac:dyDescent="0.3">
      <c r="B682" s="45" t="s">
        <v>1325</v>
      </c>
      <c r="C682" s="105" t="s">
        <v>1326</v>
      </c>
      <c r="D682" s="47" t="s">
        <v>31</v>
      </c>
      <c r="E682" s="103"/>
      <c r="F682" s="16">
        <v>60.22</v>
      </c>
      <c r="G682" s="10"/>
      <c r="H682" s="10"/>
      <c r="I682" s="10"/>
      <c r="J682" s="10"/>
      <c r="K682" s="10"/>
      <c r="L682" s="10"/>
      <c r="M682" s="10"/>
      <c r="N682" s="10"/>
      <c r="O682" s="10"/>
      <c r="P682" s="10"/>
      <c r="Q682" s="10"/>
      <c r="R682" s="10"/>
      <c r="S682" s="10"/>
      <c r="T682" s="10"/>
      <c r="U682" s="10"/>
      <c r="V682" s="10"/>
      <c r="W682" s="10"/>
      <c r="X682" s="10"/>
      <c r="Y682" s="10"/>
      <c r="Z682" s="17">
        <f>ROUND(SUM(E682:X682),2)</f>
        <v>60.22</v>
      </c>
      <c r="AA682" s="100">
        <v>43837.3</v>
      </c>
      <c r="AB682" s="18">
        <f t="shared" si="65"/>
        <v>2639882.21</v>
      </c>
      <c r="AC682" s="19">
        <f t="shared" si="61"/>
        <v>6.5997055250000008E-5</v>
      </c>
      <c r="AD682" s="20"/>
      <c r="AF682" s="294"/>
    </row>
    <row r="683" spans="2:32" ht="24.6" x14ac:dyDescent="0.3">
      <c r="B683" s="45" t="s">
        <v>1327</v>
      </c>
      <c r="C683" s="105" t="s">
        <v>1324</v>
      </c>
      <c r="D683" s="47" t="s">
        <v>31</v>
      </c>
      <c r="E683" s="16"/>
      <c r="F683" s="16">
        <v>595.25</v>
      </c>
      <c r="G683" s="10"/>
      <c r="H683" s="16"/>
      <c r="I683" s="16">
        <v>68.06</v>
      </c>
      <c r="J683" s="10"/>
      <c r="K683" s="10"/>
      <c r="L683" s="10"/>
      <c r="M683" s="10"/>
      <c r="N683" s="10"/>
      <c r="O683" s="10">
        <v>963.57</v>
      </c>
      <c r="P683" s="10"/>
      <c r="Q683" s="10">
        <v>4746.22</v>
      </c>
      <c r="R683" s="10"/>
      <c r="S683" s="10"/>
      <c r="T683" s="10"/>
      <c r="U683" s="10"/>
      <c r="V683" s="10"/>
      <c r="W683" s="10"/>
      <c r="X683" s="10"/>
      <c r="Y683" s="10"/>
      <c r="Z683" s="17">
        <f>ROUND(SUM(E683:X683),2)</f>
        <v>6373.1</v>
      </c>
      <c r="AA683" s="100">
        <v>43837.3</v>
      </c>
      <c r="AB683" s="18">
        <f t="shared" si="65"/>
        <v>279379496.63</v>
      </c>
      <c r="AC683" s="19">
        <f t="shared" si="61"/>
        <v>6.9844874157500014E-3</v>
      </c>
      <c r="AD683" s="20"/>
      <c r="AF683" s="294"/>
    </row>
    <row r="684" spans="2:32" ht="24.6" x14ac:dyDescent="0.3">
      <c r="B684" s="115" t="s">
        <v>1328</v>
      </c>
      <c r="C684" s="105" t="s">
        <v>1329</v>
      </c>
      <c r="D684" s="116" t="s">
        <v>31</v>
      </c>
      <c r="E684" s="117"/>
      <c r="F684" s="16">
        <v>1384.2420001262758</v>
      </c>
      <c r="G684" s="10"/>
      <c r="H684" s="10"/>
      <c r="I684" s="10"/>
      <c r="J684" s="10"/>
      <c r="K684" s="10"/>
      <c r="L684" s="10"/>
      <c r="M684" s="10"/>
      <c r="N684" s="10"/>
      <c r="O684" s="10">
        <v>709.46</v>
      </c>
      <c r="P684" s="10"/>
      <c r="Q684" s="10">
        <v>4268.34</v>
      </c>
      <c r="R684" s="10"/>
      <c r="S684" s="10"/>
      <c r="T684" s="10"/>
      <c r="U684" s="10"/>
      <c r="V684" s="10"/>
      <c r="W684" s="10"/>
      <c r="X684" s="10"/>
      <c r="Y684" s="10"/>
      <c r="Z684" s="17">
        <f>ROUND(SUM(E684:X684),2)</f>
        <v>6362.04</v>
      </c>
      <c r="AA684" s="100">
        <v>37309.300000000003</v>
      </c>
      <c r="AB684" s="18">
        <f t="shared" si="65"/>
        <v>237363258.97</v>
      </c>
      <c r="AC684" s="19">
        <f t="shared" si="61"/>
        <v>5.9340814742500012E-3</v>
      </c>
      <c r="AD684" s="20"/>
      <c r="AF684" s="294"/>
    </row>
    <row r="685" spans="2:32" ht="24.6" x14ac:dyDescent="0.3">
      <c r="B685" s="115" t="s">
        <v>1330</v>
      </c>
      <c r="C685" s="105" t="s">
        <v>1331</v>
      </c>
      <c r="D685" s="116" t="s">
        <v>72</v>
      </c>
      <c r="E685" s="117"/>
      <c r="F685" s="16"/>
      <c r="G685" s="10"/>
      <c r="H685" s="10"/>
      <c r="I685" s="10"/>
      <c r="J685" s="10"/>
      <c r="K685" s="10"/>
      <c r="L685" s="10"/>
      <c r="M685" s="10"/>
      <c r="N685" s="10"/>
      <c r="O685" s="10"/>
      <c r="P685" s="10"/>
      <c r="Q685" s="10"/>
      <c r="R685" s="10"/>
      <c r="S685" s="10"/>
      <c r="T685" s="10"/>
      <c r="U685" s="10"/>
      <c r="V685" s="10"/>
      <c r="W685" s="10"/>
      <c r="X685" s="10"/>
      <c r="Y685" s="10"/>
      <c r="Z685" s="17">
        <v>10</v>
      </c>
      <c r="AA685" s="100">
        <v>36021.300000000003</v>
      </c>
      <c r="AB685" s="18">
        <f t="shared" si="65"/>
        <v>360213</v>
      </c>
      <c r="AC685" s="19">
        <f t="shared" si="61"/>
        <v>9.0053250000000017E-6</v>
      </c>
      <c r="AD685" s="20"/>
      <c r="AF685" s="294"/>
    </row>
    <row r="686" spans="2:32" ht="15" customHeight="1" x14ac:dyDescent="0.3">
      <c r="B686" s="115" t="s">
        <v>1332</v>
      </c>
      <c r="C686" s="105" t="s">
        <v>1333</v>
      </c>
      <c r="D686" s="116" t="s">
        <v>72</v>
      </c>
      <c r="E686" s="103"/>
      <c r="F686" s="16">
        <v>160.5</v>
      </c>
      <c r="G686" s="10"/>
      <c r="H686" s="10"/>
      <c r="I686" s="10"/>
      <c r="J686" s="10"/>
      <c r="K686" s="10"/>
      <c r="L686" s="10"/>
      <c r="M686" s="10"/>
      <c r="N686" s="10"/>
      <c r="O686" s="10">
        <v>195</v>
      </c>
      <c r="P686" s="10"/>
      <c r="Q686" s="10">
        <v>747.8</v>
      </c>
      <c r="R686" s="10"/>
      <c r="S686" s="10"/>
      <c r="T686" s="10"/>
      <c r="U686" s="10"/>
      <c r="V686" s="10"/>
      <c r="W686" s="10"/>
      <c r="X686" s="10"/>
      <c r="Y686" s="10"/>
      <c r="Z686" s="17">
        <f>ROUND(SUM(E686:X686),2)</f>
        <v>1103.3</v>
      </c>
      <c r="AA686" s="100">
        <v>25424.33</v>
      </c>
      <c r="AB686" s="18">
        <f t="shared" si="65"/>
        <v>28050663.289999999</v>
      </c>
      <c r="AC686" s="19">
        <f t="shared" si="61"/>
        <v>7.0126658225000014E-4</v>
      </c>
      <c r="AD686" s="20"/>
      <c r="AF686" s="294"/>
    </row>
    <row r="687" spans="2:32" x14ac:dyDescent="0.3">
      <c r="B687" s="6">
        <v>20</v>
      </c>
      <c r="C687" s="7" t="s">
        <v>1334</v>
      </c>
      <c r="D687" s="8"/>
      <c r="E687" s="9"/>
      <c r="F687" s="10"/>
      <c r="G687" s="10"/>
      <c r="H687" s="10"/>
      <c r="I687" s="10"/>
      <c r="J687" s="10"/>
      <c r="K687" s="10"/>
      <c r="L687" s="10"/>
      <c r="M687" s="10"/>
      <c r="N687" s="10"/>
      <c r="O687" s="10"/>
      <c r="P687" s="10"/>
      <c r="Q687" s="10"/>
      <c r="R687" s="10"/>
      <c r="S687" s="10"/>
      <c r="T687" s="10"/>
      <c r="U687" s="10"/>
      <c r="V687" s="10"/>
      <c r="W687" s="10"/>
      <c r="X687" s="10"/>
      <c r="Y687" s="10"/>
      <c r="Z687" s="8"/>
      <c r="AA687" s="44"/>
      <c r="AB687" s="12"/>
      <c r="AC687" s="19">
        <f t="shared" si="61"/>
        <v>0</v>
      </c>
      <c r="AD687" s="20"/>
      <c r="AF687" s="294"/>
    </row>
    <row r="688" spans="2:32" ht="60.6" x14ac:dyDescent="0.3">
      <c r="B688" s="97" t="s">
        <v>1335</v>
      </c>
      <c r="C688" s="105" t="s">
        <v>1336</v>
      </c>
      <c r="D688" s="98" t="s">
        <v>31</v>
      </c>
      <c r="E688" s="16"/>
      <c r="F688" s="16">
        <v>534.64</v>
      </c>
      <c r="G688" s="10"/>
      <c r="H688" s="10"/>
      <c r="I688" s="10"/>
      <c r="J688" s="10"/>
      <c r="K688" s="10"/>
      <c r="L688" s="10"/>
      <c r="M688" s="10"/>
      <c r="N688" s="10"/>
      <c r="O688" s="10">
        <v>283.8</v>
      </c>
      <c r="P688" s="10"/>
      <c r="Q688" s="10">
        <v>1355.03</v>
      </c>
      <c r="R688" s="10"/>
      <c r="S688" s="10"/>
      <c r="T688" s="10"/>
      <c r="U688" s="10"/>
      <c r="V688" s="10"/>
      <c r="W688" s="10"/>
      <c r="X688" s="10"/>
      <c r="Y688" s="10"/>
      <c r="Z688" s="17">
        <f>ROUND(SUM(E688:X688),2)</f>
        <v>2173.4699999999998</v>
      </c>
      <c r="AA688" s="100">
        <v>114790.44</v>
      </c>
      <c r="AB688" s="18">
        <f>ROUND(AA688*Z688,2)</f>
        <v>249493577.63</v>
      </c>
      <c r="AC688" s="19">
        <f t="shared" si="61"/>
        <v>6.2373394407500013E-3</v>
      </c>
      <c r="AD688" s="20"/>
      <c r="AF688" s="294"/>
    </row>
    <row r="689" spans="2:32" ht="48.6" x14ac:dyDescent="0.3">
      <c r="B689" s="97" t="s">
        <v>1337</v>
      </c>
      <c r="C689" s="105" t="s">
        <v>1338</v>
      </c>
      <c r="D689" s="98" t="s">
        <v>31</v>
      </c>
      <c r="E689" s="16"/>
      <c r="F689" s="16">
        <v>168.65</v>
      </c>
      <c r="G689" s="10"/>
      <c r="H689" s="10"/>
      <c r="I689" s="10"/>
      <c r="J689" s="10"/>
      <c r="K689" s="10"/>
      <c r="L689" s="10"/>
      <c r="M689" s="10"/>
      <c r="N689" s="10"/>
      <c r="O689" s="10">
        <v>155.19999999999999</v>
      </c>
      <c r="P689" s="10"/>
      <c r="Q689" s="10">
        <v>1151.08</v>
      </c>
      <c r="R689" s="10"/>
      <c r="S689" s="10"/>
      <c r="T689" s="10"/>
      <c r="U689" s="10"/>
      <c r="V689" s="10"/>
      <c r="W689" s="10"/>
      <c r="X689" s="10"/>
      <c r="Y689" s="10"/>
      <c r="Z689" s="17">
        <f>ROUND(SUM(E689:X689),2)</f>
        <v>1474.93</v>
      </c>
      <c r="AA689" s="100">
        <v>119679.28</v>
      </c>
      <c r="AB689" s="18">
        <f>ROUND(AA689*Z689,2)</f>
        <v>176518560.44999999</v>
      </c>
      <c r="AC689" s="19">
        <f t="shared" si="61"/>
        <v>4.4129640112500002E-3</v>
      </c>
      <c r="AD689" s="20"/>
      <c r="AF689" s="294"/>
    </row>
    <row r="690" spans="2:32" ht="48.6" x14ac:dyDescent="0.3">
      <c r="B690" s="97" t="s">
        <v>1339</v>
      </c>
      <c r="C690" s="105" t="s">
        <v>1340</v>
      </c>
      <c r="D690" s="98" t="s">
        <v>31</v>
      </c>
      <c r="E690" s="16"/>
      <c r="F690" s="16"/>
      <c r="G690" s="10"/>
      <c r="H690" s="10"/>
      <c r="I690" s="10"/>
      <c r="J690" s="10"/>
      <c r="K690" s="10"/>
      <c r="L690" s="10"/>
      <c r="M690" s="10"/>
      <c r="N690" s="10"/>
      <c r="O690" s="10">
        <v>211</v>
      </c>
      <c r="P690" s="10"/>
      <c r="Q690" s="10"/>
      <c r="R690" s="10"/>
      <c r="S690" s="10"/>
      <c r="T690" s="10"/>
      <c r="U690" s="10"/>
      <c r="V690" s="10"/>
      <c r="W690" s="10"/>
      <c r="X690" s="10"/>
      <c r="Y690" s="10"/>
      <c r="Z690" s="400">
        <v>382.6266961527075</v>
      </c>
      <c r="AA690" s="100">
        <v>249853.42</v>
      </c>
      <c r="AB690" s="18">
        <f>ROUND(AA690*Z690,2)</f>
        <v>95600588.620000005</v>
      </c>
      <c r="AC690" s="19">
        <f t="shared" si="61"/>
        <v>2.3900147155000006E-3</v>
      </c>
      <c r="AD690" s="20"/>
      <c r="AF690" s="294"/>
    </row>
    <row r="691" spans="2:32" x14ac:dyDescent="0.3">
      <c r="B691" s="6">
        <v>21</v>
      </c>
      <c r="C691" s="7" t="s">
        <v>1341</v>
      </c>
      <c r="D691" s="8"/>
      <c r="E691" s="9"/>
      <c r="F691" s="10"/>
      <c r="G691" s="10"/>
      <c r="H691" s="10"/>
      <c r="I691" s="10"/>
      <c r="J691" s="10"/>
      <c r="K691" s="10"/>
      <c r="L691" s="10"/>
      <c r="M691" s="10"/>
      <c r="N691" s="10"/>
      <c r="O691" s="10"/>
      <c r="P691" s="10"/>
      <c r="Q691" s="10"/>
      <c r="R691" s="10"/>
      <c r="S691" s="10"/>
      <c r="T691" s="10"/>
      <c r="U691" s="10"/>
      <c r="V691" s="10"/>
      <c r="W691" s="10"/>
      <c r="X691" s="10"/>
      <c r="Y691" s="10"/>
      <c r="Z691" s="8"/>
      <c r="AA691" s="44"/>
      <c r="AB691" s="12"/>
      <c r="AC691" s="19">
        <f t="shared" si="61"/>
        <v>0</v>
      </c>
      <c r="AD691" s="20"/>
      <c r="AF691" s="294"/>
    </row>
    <row r="692" spans="2:32" x14ac:dyDescent="0.3">
      <c r="B692" s="118"/>
      <c r="C692" s="82" t="s">
        <v>1342</v>
      </c>
      <c r="D692" s="83"/>
      <c r="E692" s="93"/>
      <c r="F692" s="10"/>
      <c r="G692" s="10"/>
      <c r="H692" s="10"/>
      <c r="I692" s="10"/>
      <c r="J692" s="10"/>
      <c r="K692" s="10"/>
      <c r="L692" s="10"/>
      <c r="M692" s="10"/>
      <c r="N692" s="10"/>
      <c r="O692" s="10"/>
      <c r="P692" s="10"/>
      <c r="Q692" s="10"/>
      <c r="R692" s="10"/>
      <c r="S692" s="10"/>
      <c r="T692" s="10"/>
      <c r="U692" s="10"/>
      <c r="V692" s="10"/>
      <c r="W692" s="10"/>
      <c r="X692" s="10"/>
      <c r="Y692" s="10"/>
      <c r="Z692" s="61"/>
      <c r="AA692" s="62"/>
      <c r="AB692" s="63"/>
      <c r="AC692" s="19">
        <f t="shared" si="61"/>
        <v>0</v>
      </c>
      <c r="AD692" s="20"/>
      <c r="AF692" s="294"/>
    </row>
    <row r="693" spans="2:32" ht="24.6" x14ac:dyDescent="0.3">
      <c r="B693" s="97" t="s">
        <v>1343</v>
      </c>
      <c r="C693" s="105" t="s">
        <v>1344</v>
      </c>
      <c r="D693" s="98" t="s">
        <v>31</v>
      </c>
      <c r="E693" s="16"/>
      <c r="F693" s="10"/>
      <c r="G693" s="10"/>
      <c r="H693" s="10"/>
      <c r="I693" s="10"/>
      <c r="J693" s="10"/>
      <c r="K693" s="10"/>
      <c r="L693" s="10"/>
      <c r="M693" s="10"/>
      <c r="N693" s="10"/>
      <c r="O693" s="10"/>
      <c r="P693" s="10"/>
      <c r="Q693" s="10"/>
      <c r="R693" s="10"/>
      <c r="S693" s="10"/>
      <c r="T693" s="10"/>
      <c r="U693" s="10"/>
      <c r="V693" s="10"/>
      <c r="W693" s="10"/>
      <c r="X693" s="10"/>
      <c r="Y693" s="10"/>
      <c r="Z693" s="17">
        <v>2</v>
      </c>
      <c r="AA693" s="100">
        <v>235437.01</v>
      </c>
      <c r="AB693" s="18">
        <f t="shared" ref="AB693:AB702" si="66">ROUND(AA693*Z693,2)</f>
        <v>470874.02</v>
      </c>
      <c r="AC693" s="19">
        <f t="shared" si="61"/>
        <v>1.1771850500000003E-5</v>
      </c>
      <c r="AD693" s="20"/>
      <c r="AF693" s="294"/>
    </row>
    <row r="694" spans="2:32" ht="24.6" x14ac:dyDescent="0.3">
      <c r="B694" s="97" t="s">
        <v>1345</v>
      </c>
      <c r="C694" s="105" t="s">
        <v>1346</v>
      </c>
      <c r="D694" s="98" t="s">
        <v>31</v>
      </c>
      <c r="E694" s="103"/>
      <c r="F694" s="16">
        <v>2.4595999337518992</v>
      </c>
      <c r="G694" s="10"/>
      <c r="H694" s="10"/>
      <c r="I694" s="10"/>
      <c r="J694" s="10"/>
      <c r="K694" s="10"/>
      <c r="L694" s="10"/>
      <c r="M694" s="10"/>
      <c r="N694" s="10"/>
      <c r="O694" s="10">
        <v>13.79</v>
      </c>
      <c r="P694" s="10"/>
      <c r="Q694" s="10"/>
      <c r="R694" s="10"/>
      <c r="S694" s="10"/>
      <c r="T694" s="10"/>
      <c r="U694" s="10"/>
      <c r="V694" s="10"/>
      <c r="W694" s="10"/>
      <c r="X694" s="10"/>
      <c r="Y694" s="10"/>
      <c r="Z694" s="17">
        <f>ROUND(SUM(E694:X694),2)</f>
        <v>16.25</v>
      </c>
      <c r="AA694" s="100">
        <v>180244.68</v>
      </c>
      <c r="AB694" s="18">
        <f t="shared" si="66"/>
        <v>2928976.05</v>
      </c>
      <c r="AC694" s="19">
        <f t="shared" si="61"/>
        <v>7.3224401250000012E-5</v>
      </c>
      <c r="AD694" s="20"/>
      <c r="AF694" s="294"/>
    </row>
    <row r="695" spans="2:32" ht="24.6" x14ac:dyDescent="0.3">
      <c r="B695" s="97" t="s">
        <v>1347</v>
      </c>
      <c r="C695" s="105" t="s">
        <v>1348</v>
      </c>
      <c r="D695" s="98" t="s">
        <v>31</v>
      </c>
      <c r="E695" s="103"/>
      <c r="F695" s="16">
        <v>4.5997999955063644</v>
      </c>
      <c r="G695" s="10"/>
      <c r="H695" s="10"/>
      <c r="I695" s="10"/>
      <c r="J695" s="10"/>
      <c r="K695" s="10"/>
      <c r="L695" s="10"/>
      <c r="M695" s="10"/>
      <c r="N695" s="10"/>
      <c r="O695" s="10">
        <v>28.8</v>
      </c>
      <c r="P695" s="10"/>
      <c r="Q695" s="10"/>
      <c r="R695" s="10"/>
      <c r="S695" s="10"/>
      <c r="T695" s="10"/>
      <c r="U695" s="10"/>
      <c r="V695" s="10"/>
      <c r="W695" s="10"/>
      <c r="X695" s="10"/>
      <c r="Y695" s="10"/>
      <c r="Z695" s="17">
        <f>ROUND(SUM(E695:X695),2)</f>
        <v>33.4</v>
      </c>
      <c r="AA695" s="100">
        <v>785184.87</v>
      </c>
      <c r="AB695" s="18">
        <f t="shared" si="66"/>
        <v>26225174.66</v>
      </c>
      <c r="AC695" s="19">
        <f t="shared" si="61"/>
        <v>6.5562936650000018E-4</v>
      </c>
      <c r="AD695" s="20"/>
      <c r="AF695" s="294"/>
    </row>
    <row r="696" spans="2:32" ht="36.6" x14ac:dyDescent="0.3">
      <c r="B696" s="13" t="s">
        <v>1349</v>
      </c>
      <c r="C696" s="105" t="s">
        <v>1350</v>
      </c>
      <c r="D696" s="15" t="s">
        <v>31</v>
      </c>
      <c r="E696" s="103"/>
      <c r="F696" s="16">
        <v>32.238</v>
      </c>
      <c r="G696" s="10"/>
      <c r="H696" s="10"/>
      <c r="I696" s="10"/>
      <c r="J696" s="10"/>
      <c r="K696" s="10"/>
      <c r="L696" s="10"/>
      <c r="M696" s="10"/>
      <c r="N696" s="10"/>
      <c r="O696" s="10"/>
      <c r="P696" s="10"/>
      <c r="Q696" s="10"/>
      <c r="R696" s="10"/>
      <c r="S696" s="10"/>
      <c r="T696" s="10"/>
      <c r="U696" s="10"/>
      <c r="V696" s="10"/>
      <c r="W696" s="10"/>
      <c r="X696" s="10"/>
      <c r="Y696" s="10"/>
      <c r="Z696" s="17">
        <f>ROUND(SUM(E696:X696),2)</f>
        <v>32.24</v>
      </c>
      <c r="AA696" s="34">
        <v>785184.87</v>
      </c>
      <c r="AB696" s="18">
        <f t="shared" si="66"/>
        <v>25314360.210000001</v>
      </c>
      <c r="AC696" s="19">
        <f t="shared" si="61"/>
        <v>6.3285900525000013E-4</v>
      </c>
      <c r="AD696" s="20"/>
      <c r="AF696" s="294"/>
    </row>
    <row r="697" spans="2:32" ht="36.6" x14ac:dyDescent="0.3">
      <c r="B697" s="97" t="s">
        <v>1351</v>
      </c>
      <c r="C697" s="105" t="s">
        <v>1352</v>
      </c>
      <c r="D697" s="98" t="s">
        <v>7</v>
      </c>
      <c r="E697" s="103"/>
      <c r="F697" s="10"/>
      <c r="G697" s="10"/>
      <c r="H697" s="10"/>
      <c r="I697" s="10"/>
      <c r="J697" s="10"/>
      <c r="K697" s="10"/>
      <c r="L697" s="10"/>
      <c r="M697" s="10"/>
      <c r="N697" s="10"/>
      <c r="O697" s="10">
        <v>20</v>
      </c>
      <c r="P697" s="10"/>
      <c r="Q697" s="10"/>
      <c r="R697" s="10"/>
      <c r="S697" s="10"/>
      <c r="T697" s="10"/>
      <c r="U697" s="10"/>
      <c r="V697" s="10"/>
      <c r="W697" s="10"/>
      <c r="X697" s="10"/>
      <c r="Y697" s="10"/>
      <c r="Z697" s="17">
        <f>ROUND(SUM(E697:X697),2)</f>
        <v>20</v>
      </c>
      <c r="AA697" s="100">
        <v>1349654.23</v>
      </c>
      <c r="AB697" s="18">
        <f t="shared" si="66"/>
        <v>26993084.600000001</v>
      </c>
      <c r="AC697" s="19">
        <f t="shared" si="61"/>
        <v>6.7482711500000021E-4</v>
      </c>
      <c r="AD697" s="20"/>
      <c r="AF697" s="294"/>
    </row>
    <row r="698" spans="2:32" ht="24.6" x14ac:dyDescent="0.3">
      <c r="B698" s="97" t="s">
        <v>1353</v>
      </c>
      <c r="C698" s="105" t="s">
        <v>1354</v>
      </c>
      <c r="D698" s="98" t="s">
        <v>31</v>
      </c>
      <c r="E698" s="16"/>
      <c r="F698" s="16">
        <v>28.62</v>
      </c>
      <c r="G698" s="10"/>
      <c r="H698" s="10"/>
      <c r="I698" s="10"/>
      <c r="J698" s="10"/>
      <c r="K698" s="10"/>
      <c r="L698" s="10"/>
      <c r="M698" s="10"/>
      <c r="N698" s="10"/>
      <c r="O698" s="10"/>
      <c r="P698" s="10"/>
      <c r="Q698" s="10"/>
      <c r="R698" s="10"/>
      <c r="S698" s="10"/>
      <c r="T698" s="10"/>
      <c r="U698" s="10"/>
      <c r="V698" s="10"/>
      <c r="W698" s="10"/>
      <c r="X698" s="10"/>
      <c r="Y698" s="10"/>
      <c r="Z698" s="17">
        <f>ROUND(SUM(E698:X698),2)</f>
        <v>28.62</v>
      </c>
      <c r="AA698" s="100">
        <v>834961.69</v>
      </c>
      <c r="AB698" s="18">
        <f t="shared" si="66"/>
        <v>23896603.57</v>
      </c>
      <c r="AC698" s="19">
        <f t="shared" ref="AC698:AC720" si="67">AB698/$AB$839</f>
        <v>5.9741508925000009E-4</v>
      </c>
      <c r="AD698" s="20"/>
      <c r="AF698" s="294"/>
    </row>
    <row r="699" spans="2:32" ht="48.6" x14ac:dyDescent="0.3">
      <c r="B699" s="97" t="s">
        <v>1355</v>
      </c>
      <c r="C699" s="105" t="s">
        <v>1356</v>
      </c>
      <c r="D699" s="98" t="s">
        <v>31</v>
      </c>
      <c r="E699" s="16"/>
      <c r="F699" s="16"/>
      <c r="G699" s="10"/>
      <c r="H699" s="10"/>
      <c r="I699" s="10"/>
      <c r="J699" s="10"/>
      <c r="K699" s="10"/>
      <c r="L699" s="10"/>
      <c r="M699" s="10"/>
      <c r="N699" s="10"/>
      <c r="O699" s="10"/>
      <c r="P699" s="10"/>
      <c r="Q699" s="10"/>
      <c r="R699" s="10"/>
      <c r="S699" s="10"/>
      <c r="T699" s="10"/>
      <c r="U699" s="10"/>
      <c r="V699" s="10"/>
      <c r="W699" s="10"/>
      <c r="X699" s="10"/>
      <c r="Y699" s="10"/>
      <c r="Z699" s="17">
        <v>389.5</v>
      </c>
      <c r="AA699" s="100">
        <v>660749.26</v>
      </c>
      <c r="AB699" s="18">
        <f t="shared" si="66"/>
        <v>257361836.77000001</v>
      </c>
      <c r="AC699" s="19">
        <f t="shared" si="67"/>
        <v>6.4340459192500019E-3</v>
      </c>
      <c r="AD699" s="20"/>
      <c r="AF699" s="294"/>
    </row>
    <row r="700" spans="2:32" ht="48.6" x14ac:dyDescent="0.3">
      <c r="B700" s="97" t="s">
        <v>1357</v>
      </c>
      <c r="C700" s="105" t="s">
        <v>1358</v>
      </c>
      <c r="D700" s="98" t="s">
        <v>31</v>
      </c>
      <c r="E700" s="16"/>
      <c r="F700" s="16"/>
      <c r="G700" s="10"/>
      <c r="H700" s="10"/>
      <c r="I700" s="10"/>
      <c r="J700" s="10"/>
      <c r="K700" s="10"/>
      <c r="L700" s="10"/>
      <c r="M700" s="10"/>
      <c r="N700" s="10"/>
      <c r="O700" s="10"/>
      <c r="P700" s="10"/>
      <c r="Q700" s="10"/>
      <c r="R700" s="10"/>
      <c r="S700" s="10"/>
      <c r="T700" s="10"/>
      <c r="U700" s="10"/>
      <c r="V700" s="10"/>
      <c r="W700" s="10"/>
      <c r="X700" s="10"/>
      <c r="Y700" s="10"/>
      <c r="Z700" s="17">
        <v>189.6</v>
      </c>
      <c r="AA700" s="100">
        <v>759861.65</v>
      </c>
      <c r="AB700" s="18">
        <f t="shared" si="66"/>
        <v>144069768.84</v>
      </c>
      <c r="AC700" s="19">
        <f t="shared" si="67"/>
        <v>3.6017442210000009E-3</v>
      </c>
      <c r="AD700" s="20"/>
      <c r="AF700" s="294"/>
    </row>
    <row r="701" spans="2:32" ht="60.6" x14ac:dyDescent="0.3">
      <c r="B701" s="97" t="s">
        <v>1359</v>
      </c>
      <c r="C701" s="105" t="s">
        <v>1360</v>
      </c>
      <c r="D701" s="98" t="s">
        <v>31</v>
      </c>
      <c r="E701" s="16"/>
      <c r="F701" s="16"/>
      <c r="G701" s="10"/>
      <c r="H701" s="10"/>
      <c r="I701" s="10"/>
      <c r="J701" s="10"/>
      <c r="K701" s="10"/>
      <c r="L701" s="10"/>
      <c r="M701" s="10"/>
      <c r="N701" s="10"/>
      <c r="O701" s="10"/>
      <c r="P701" s="10"/>
      <c r="Q701" s="10"/>
      <c r="R701" s="10"/>
      <c r="S701" s="10"/>
      <c r="T701" s="10"/>
      <c r="U701" s="10"/>
      <c r="V701" s="10"/>
      <c r="W701" s="10"/>
      <c r="X701" s="10"/>
      <c r="Y701" s="10"/>
      <c r="Z701" s="17">
        <v>3.5999999999999996</v>
      </c>
      <c r="AA701" s="100">
        <v>1057198.82</v>
      </c>
      <c r="AB701" s="18">
        <f t="shared" si="66"/>
        <v>3805915.75</v>
      </c>
      <c r="AC701" s="19">
        <f t="shared" si="67"/>
        <v>9.5147893750000022E-5</v>
      </c>
      <c r="AD701" s="20"/>
      <c r="AF701" s="294"/>
    </row>
    <row r="702" spans="2:32" ht="24.6" x14ac:dyDescent="0.3">
      <c r="B702" s="97" t="s">
        <v>1361</v>
      </c>
      <c r="C702" s="105" t="s">
        <v>1362</v>
      </c>
      <c r="D702" s="98" t="s">
        <v>31</v>
      </c>
      <c r="E702" s="16"/>
      <c r="F702" s="16"/>
      <c r="G702" s="10"/>
      <c r="H702" s="10"/>
      <c r="I702" s="10"/>
      <c r="J702" s="10"/>
      <c r="K702" s="10"/>
      <c r="L702" s="10"/>
      <c r="M702" s="10"/>
      <c r="N702" s="10"/>
      <c r="O702" s="10"/>
      <c r="P702" s="10"/>
      <c r="Q702" s="10"/>
      <c r="R702" s="10"/>
      <c r="S702" s="10"/>
      <c r="T702" s="10"/>
      <c r="U702" s="10"/>
      <c r="V702" s="10"/>
      <c r="W702" s="10"/>
      <c r="X702" s="10"/>
      <c r="Y702" s="10"/>
      <c r="Z702" s="17">
        <v>192.2</v>
      </c>
      <c r="AA702" s="100">
        <v>726824.19</v>
      </c>
      <c r="AB702" s="18">
        <f t="shared" si="66"/>
        <v>139695609.31999999</v>
      </c>
      <c r="AC702" s="19">
        <f t="shared" si="67"/>
        <v>3.4923902330000005E-3</v>
      </c>
      <c r="AD702" s="20"/>
      <c r="AF702" s="294"/>
    </row>
    <row r="703" spans="2:32" x14ac:dyDescent="0.3">
      <c r="B703" s="6">
        <v>22</v>
      </c>
      <c r="C703" s="109" t="s">
        <v>1363</v>
      </c>
      <c r="D703" s="8"/>
      <c r="E703" s="9"/>
      <c r="F703" s="10"/>
      <c r="G703" s="10"/>
      <c r="H703" s="10"/>
      <c r="I703" s="10"/>
      <c r="J703" s="10"/>
      <c r="K703" s="10"/>
      <c r="L703" s="10"/>
      <c r="M703" s="10"/>
      <c r="N703" s="10"/>
      <c r="O703" s="10"/>
      <c r="P703" s="10"/>
      <c r="Q703" s="10"/>
      <c r="R703" s="10"/>
      <c r="S703" s="10"/>
      <c r="T703" s="10"/>
      <c r="U703" s="10"/>
      <c r="V703" s="10"/>
      <c r="W703" s="10"/>
      <c r="X703" s="10"/>
      <c r="Y703" s="10"/>
      <c r="Z703" s="8"/>
      <c r="AA703" s="44"/>
      <c r="AB703" s="12"/>
      <c r="AC703" s="19">
        <f t="shared" si="67"/>
        <v>0</v>
      </c>
      <c r="AD703" s="20"/>
      <c r="AF703" s="294"/>
    </row>
    <row r="704" spans="2:32" ht="36" x14ac:dyDescent="0.3">
      <c r="B704" s="97" t="str">
        <f>+'[1]22.1'!$C$9</f>
        <v>22.1</v>
      </c>
      <c r="C704" s="95" t="str">
        <f>+'[1]22.1'!$D$9</f>
        <v xml:space="preserve">Suministro e instalacion Deck en madera plastica 3 x 16 x 2 cm veta madera, soportado en perfil de aluminio y anclado a piso con chazos expansivos de 5/16" cada 60 cm tipo woodpecker o similar </v>
      </c>
      <c r="D704" s="98" t="str">
        <f>+'[1]22.1'!$I$9</f>
        <v>M2</v>
      </c>
      <c r="E704" s="16"/>
      <c r="F704" s="10"/>
      <c r="G704" s="10"/>
      <c r="H704" s="10"/>
      <c r="I704" s="10"/>
      <c r="J704" s="10"/>
      <c r="K704" s="10"/>
      <c r="L704" s="10"/>
      <c r="M704" s="10"/>
      <c r="N704" s="10"/>
      <c r="O704" s="10"/>
      <c r="P704" s="10"/>
      <c r="Q704" s="10"/>
      <c r="R704" s="10"/>
      <c r="S704" s="10"/>
      <c r="T704" s="10"/>
      <c r="U704" s="10"/>
      <c r="V704" s="10"/>
      <c r="W704" s="10"/>
      <c r="X704" s="10"/>
      <c r="Y704" s="10"/>
      <c r="Z704" s="17">
        <v>196.4</v>
      </c>
      <c r="AA704" s="100">
        <v>295891.74</v>
      </c>
      <c r="AB704" s="18">
        <f t="shared" ref="AB704:AB716" si="68">ROUND(AA704*Z704,2)</f>
        <v>58113137.740000002</v>
      </c>
      <c r="AC704" s="19">
        <f t="shared" si="67"/>
        <v>1.4528284435000004E-3</v>
      </c>
      <c r="AD704" s="20"/>
      <c r="AF704" s="294"/>
    </row>
    <row r="705" spans="2:32" x14ac:dyDescent="0.3">
      <c r="B705" s="97" t="str">
        <f>+'[1]22.3'!$C$9</f>
        <v>22.3</v>
      </c>
      <c r="C705" s="95" t="str">
        <f>+'[1]22.3'!$D$9</f>
        <v xml:space="preserve">Suministro e instalación de mortero 1:3 e = 2cm para Afinado </v>
      </c>
      <c r="D705" s="98" t="str">
        <f>+'[1]22.3'!$I$9</f>
        <v>M2</v>
      </c>
      <c r="E705" s="16"/>
      <c r="F705" s="10"/>
      <c r="G705" s="10"/>
      <c r="H705" s="10"/>
      <c r="I705" s="10"/>
      <c r="J705" s="10"/>
      <c r="K705" s="10"/>
      <c r="L705" s="10"/>
      <c r="M705" s="10"/>
      <c r="N705" s="10"/>
      <c r="O705" s="10"/>
      <c r="P705" s="10"/>
      <c r="Q705" s="10"/>
      <c r="R705" s="10"/>
      <c r="S705" s="10"/>
      <c r="T705" s="10"/>
      <c r="U705" s="10"/>
      <c r="V705" s="10"/>
      <c r="W705" s="10"/>
      <c r="X705" s="10"/>
      <c r="Y705" s="10"/>
      <c r="Z705" s="17">
        <v>3958.55</v>
      </c>
      <c r="AA705" s="100">
        <v>32434.36</v>
      </c>
      <c r="AB705" s="18">
        <f t="shared" si="68"/>
        <v>128393035.78</v>
      </c>
      <c r="AC705" s="19">
        <f t="shared" si="67"/>
        <v>3.2098258945000005E-3</v>
      </c>
      <c r="AD705" s="20"/>
      <c r="AF705" s="294"/>
    </row>
    <row r="706" spans="2:32" ht="24" x14ac:dyDescent="0.3">
      <c r="B706" s="97" t="str">
        <f>+'[1]22.4'!$C$9</f>
        <v>22.4</v>
      </c>
      <c r="C706" s="95" t="str">
        <f>+'[1]22.4'!$D$9</f>
        <v>Suministro e instalacion Bordillo prefabricado en concreto de 3000PSI .15x.35x.80  tipo Titan o similar</v>
      </c>
      <c r="D706" s="98" t="str">
        <f>+'[1]22.4'!$I$9</f>
        <v>ML</v>
      </c>
      <c r="E706" s="16"/>
      <c r="F706" s="10"/>
      <c r="G706" s="10"/>
      <c r="H706" s="10"/>
      <c r="I706" s="10"/>
      <c r="J706" s="10"/>
      <c r="K706" s="10"/>
      <c r="L706" s="10"/>
      <c r="M706" s="10"/>
      <c r="N706" s="10"/>
      <c r="O706" s="10"/>
      <c r="P706" s="10"/>
      <c r="Q706" s="10"/>
      <c r="R706" s="10"/>
      <c r="S706" s="10"/>
      <c r="T706" s="10"/>
      <c r="U706" s="10"/>
      <c r="V706" s="10"/>
      <c r="W706" s="10"/>
      <c r="X706" s="10"/>
      <c r="Y706" s="10"/>
      <c r="Z706" s="17">
        <v>621.15</v>
      </c>
      <c r="AA706" s="100">
        <v>62865.91</v>
      </c>
      <c r="AB706" s="18">
        <f t="shared" si="68"/>
        <v>39049160</v>
      </c>
      <c r="AC706" s="19">
        <f t="shared" si="67"/>
        <v>9.7622900000000022E-4</v>
      </c>
      <c r="AD706" s="20"/>
      <c r="AF706" s="294"/>
    </row>
    <row r="707" spans="2:32" ht="24" x14ac:dyDescent="0.3">
      <c r="B707" s="97" t="str">
        <f>+'[1]22.6'!$C$9</f>
        <v>22.6</v>
      </c>
      <c r="C707" s="95" t="str">
        <f>+'[1]22.6'!$D$9</f>
        <v>Suministro e instalación DECK en concreto 120X14.5 E=4.5 cm tipo Indural o similar</v>
      </c>
      <c r="D707" s="98" t="str">
        <f>+'[1]22.6'!$I$9</f>
        <v>M2</v>
      </c>
      <c r="E707" s="16"/>
      <c r="F707" s="10"/>
      <c r="G707" s="10"/>
      <c r="H707" s="10"/>
      <c r="I707" s="10"/>
      <c r="J707" s="10"/>
      <c r="K707" s="10"/>
      <c r="L707" s="10"/>
      <c r="M707" s="10"/>
      <c r="N707" s="10"/>
      <c r="O707" s="10"/>
      <c r="P707" s="10"/>
      <c r="Q707" s="10"/>
      <c r="R707" s="10"/>
      <c r="S707" s="10"/>
      <c r="T707" s="10"/>
      <c r="U707" s="10"/>
      <c r="V707" s="10"/>
      <c r="W707" s="10"/>
      <c r="X707" s="10"/>
      <c r="Y707" s="10"/>
      <c r="Z707" s="17">
        <v>965.4</v>
      </c>
      <c r="AA707" s="100">
        <v>310829.46999999997</v>
      </c>
      <c r="AB707" s="18">
        <f t="shared" si="68"/>
        <v>300074770.33999997</v>
      </c>
      <c r="AC707" s="19">
        <f t="shared" si="67"/>
        <v>7.5018692585000005E-3</v>
      </c>
      <c r="AD707" s="20"/>
      <c r="AF707" s="294"/>
    </row>
    <row r="708" spans="2:32" ht="24" x14ac:dyDescent="0.3">
      <c r="B708" s="97" t="str">
        <f>+'[1]22.7'!$C$9</f>
        <v>22.7</v>
      </c>
      <c r="C708" s="95" t="str">
        <f>+'[1]22.7'!$D$9</f>
        <v>Suministro e instalacion de Sardinel prefabricado en concreto 3000 psi .20 x .50 x .80 tipo titan o similar</v>
      </c>
      <c r="D708" s="98" t="str">
        <f>+'[1]22.7'!$I$9</f>
        <v>ML</v>
      </c>
      <c r="E708" s="16"/>
      <c r="F708" s="10"/>
      <c r="G708" s="10"/>
      <c r="H708" s="10"/>
      <c r="I708" s="10"/>
      <c r="J708" s="10"/>
      <c r="K708" s="10"/>
      <c r="L708" s="10"/>
      <c r="M708" s="10"/>
      <c r="N708" s="10"/>
      <c r="O708" s="10"/>
      <c r="P708" s="10"/>
      <c r="Q708" s="10"/>
      <c r="R708" s="10"/>
      <c r="S708" s="10"/>
      <c r="T708" s="10"/>
      <c r="U708" s="10"/>
      <c r="V708" s="10"/>
      <c r="W708" s="10"/>
      <c r="X708" s="10"/>
      <c r="Y708" s="10"/>
      <c r="Z708" s="17">
        <v>711.28</v>
      </c>
      <c r="AA708" s="100">
        <v>119296.43</v>
      </c>
      <c r="AB708" s="18">
        <f t="shared" si="68"/>
        <v>84853164.730000004</v>
      </c>
      <c r="AC708" s="19">
        <f t="shared" si="67"/>
        <v>2.1213291182500004E-3</v>
      </c>
      <c r="AD708" s="20"/>
      <c r="AF708" s="294"/>
    </row>
    <row r="709" spans="2:32" ht="24" x14ac:dyDescent="0.3">
      <c r="B709" s="97" t="str">
        <f>+'[1]22.8'!$C$9</f>
        <v>22.8</v>
      </c>
      <c r="C709" s="95" t="str">
        <f>+'[1]22.8'!$D$9</f>
        <v>Suministro e instalacion de loseta en concretdo 40x40x6 cm lost-p -h-plana tipo indural o similar</v>
      </c>
      <c r="D709" s="98" t="str">
        <f>+'[1]22.8'!$I$9</f>
        <v>M2</v>
      </c>
      <c r="E709" s="16"/>
      <c r="F709" s="10"/>
      <c r="G709" s="10"/>
      <c r="H709" s="10"/>
      <c r="I709" s="10"/>
      <c r="J709" s="10"/>
      <c r="K709" s="10"/>
      <c r="L709" s="10"/>
      <c r="M709" s="10"/>
      <c r="N709" s="10"/>
      <c r="O709" s="10"/>
      <c r="P709" s="10"/>
      <c r="Q709" s="10"/>
      <c r="R709" s="10"/>
      <c r="S709" s="10"/>
      <c r="T709" s="10"/>
      <c r="U709" s="10"/>
      <c r="V709" s="10"/>
      <c r="W709" s="10"/>
      <c r="X709" s="10"/>
      <c r="Y709" s="10"/>
      <c r="Z709" s="17">
        <v>1425.43</v>
      </c>
      <c r="AA709" s="100">
        <v>245603.74</v>
      </c>
      <c r="AB709" s="18">
        <f t="shared" si="68"/>
        <v>350090939.11000001</v>
      </c>
      <c r="AC709" s="19">
        <f t="shared" si="67"/>
        <v>8.7522734777500024E-3</v>
      </c>
      <c r="AD709" s="20"/>
      <c r="AF709" s="294"/>
    </row>
    <row r="710" spans="2:32" ht="24" x14ac:dyDescent="0.3">
      <c r="B710" s="97" t="str">
        <f>+'[1]22.19'!$C$9</f>
        <v>22.19</v>
      </c>
      <c r="C710" s="95" t="str">
        <f>+'[1]22.19'!$D$9</f>
        <v xml:space="preserve">Suministro e instalacion de concreto ciclopeo 60% concreto de 3000 psi 40% piedra </v>
      </c>
      <c r="D710" s="98" t="str">
        <f>+'[1]22.19'!$I$9</f>
        <v>M3</v>
      </c>
      <c r="E710" s="16"/>
      <c r="F710" s="10"/>
      <c r="G710" s="10"/>
      <c r="H710" s="10"/>
      <c r="I710" s="10"/>
      <c r="J710" s="10"/>
      <c r="K710" s="10"/>
      <c r="L710" s="10"/>
      <c r="M710" s="10"/>
      <c r="N710" s="10"/>
      <c r="O710" s="10"/>
      <c r="P710" s="10"/>
      <c r="Q710" s="10"/>
      <c r="R710" s="10"/>
      <c r="S710" s="10"/>
      <c r="T710" s="10"/>
      <c r="U710" s="10"/>
      <c r="V710" s="10"/>
      <c r="W710" s="10"/>
      <c r="X710" s="10"/>
      <c r="Y710" s="10"/>
      <c r="Z710" s="17">
        <v>120</v>
      </c>
      <c r="AA710" s="100">
        <v>597687.53</v>
      </c>
      <c r="AB710" s="18">
        <f t="shared" si="68"/>
        <v>71722503.599999994</v>
      </c>
      <c r="AC710" s="19">
        <f t="shared" si="67"/>
        <v>1.7930625900000002E-3</v>
      </c>
      <c r="AD710" s="20"/>
      <c r="AF710" s="294"/>
    </row>
    <row r="711" spans="2:32" hidden="1" x14ac:dyDescent="0.3">
      <c r="B711" s="97" t="str">
        <f>+'[1]22.23'!$C$9</f>
        <v>22.23</v>
      </c>
      <c r="C711" s="95" t="str">
        <f>+'[1]22.23'!$D$9</f>
        <v>Suministro e instalacion de Arbol Carbonero</v>
      </c>
      <c r="D711" s="98" t="str">
        <f>+'[1]22.23'!$I$9</f>
        <v>UN</v>
      </c>
      <c r="E711" s="16"/>
      <c r="F711" s="10"/>
      <c r="G711" s="10"/>
      <c r="H711" s="10"/>
      <c r="I711" s="10"/>
      <c r="J711" s="10"/>
      <c r="K711" s="10"/>
      <c r="L711" s="10"/>
      <c r="M711" s="10"/>
      <c r="N711" s="10"/>
      <c r="O711" s="10"/>
      <c r="P711" s="10"/>
      <c r="Q711" s="10"/>
      <c r="R711" s="10"/>
      <c r="S711" s="10"/>
      <c r="T711" s="10"/>
      <c r="U711" s="10"/>
      <c r="V711" s="10"/>
      <c r="W711" s="10"/>
      <c r="X711" s="10"/>
      <c r="Y711" s="10"/>
      <c r="Z711" s="119">
        <f>ROUND(SUM(E711:X711),2)</f>
        <v>0</v>
      </c>
      <c r="AA711" s="100">
        <v>107730.55</v>
      </c>
      <c r="AB711" s="18">
        <f t="shared" si="68"/>
        <v>0</v>
      </c>
      <c r="AC711" s="19">
        <f t="shared" si="67"/>
        <v>0</v>
      </c>
      <c r="AD711" s="20"/>
      <c r="AF711" s="294"/>
    </row>
    <row r="712" spans="2:32" x14ac:dyDescent="0.3">
      <c r="B712" s="97" t="str">
        <f>+'[1]22.26'!$C$9</f>
        <v>22.26</v>
      </c>
      <c r="C712" s="95" t="str">
        <f>+'[1]22.26'!$D$9</f>
        <v>Suministro e instalacion de Arbol Guayacan Amarillo</v>
      </c>
      <c r="D712" s="98" t="str">
        <f>+'[1]22.26'!$I$9</f>
        <v>UN</v>
      </c>
      <c r="E712" s="16"/>
      <c r="F712" s="10"/>
      <c r="G712" s="10"/>
      <c r="H712" s="10"/>
      <c r="I712" s="10"/>
      <c r="J712" s="10"/>
      <c r="K712" s="10"/>
      <c r="L712" s="10"/>
      <c r="M712" s="10"/>
      <c r="N712" s="10"/>
      <c r="O712" s="10"/>
      <c r="P712" s="10"/>
      <c r="Q712" s="10"/>
      <c r="R712" s="10"/>
      <c r="S712" s="10"/>
      <c r="T712" s="10"/>
      <c r="U712" s="10"/>
      <c r="V712" s="10"/>
      <c r="W712" s="10"/>
      <c r="X712" s="10"/>
      <c r="Y712" s="10"/>
      <c r="Z712" s="17">
        <v>19</v>
      </c>
      <c r="AA712" s="100">
        <v>165230.54999999999</v>
      </c>
      <c r="AB712" s="18">
        <f t="shared" si="68"/>
        <v>3139380.45</v>
      </c>
      <c r="AC712" s="19">
        <f t="shared" si="67"/>
        <v>7.848451125000002E-5</v>
      </c>
      <c r="AD712" s="20"/>
      <c r="AF712" s="294"/>
    </row>
    <row r="713" spans="2:32" x14ac:dyDescent="0.3">
      <c r="B713" s="97" t="str">
        <f>+'[1]22.29'!$C$9</f>
        <v>22.29</v>
      </c>
      <c r="C713" s="95" t="str">
        <f>+'[1]22.29'!$D$9</f>
        <v>Suministro e instalacion de Arbol igua</v>
      </c>
      <c r="D713" s="98" t="str">
        <f>+'[1]22.29'!$I$9</f>
        <v>UN</v>
      </c>
      <c r="E713" s="16"/>
      <c r="F713" s="10"/>
      <c r="G713" s="10"/>
      <c r="H713" s="10"/>
      <c r="I713" s="10"/>
      <c r="J713" s="10"/>
      <c r="K713" s="10"/>
      <c r="L713" s="10"/>
      <c r="M713" s="10"/>
      <c r="N713" s="10"/>
      <c r="O713" s="10"/>
      <c r="P713" s="10"/>
      <c r="Q713" s="10"/>
      <c r="R713" s="10"/>
      <c r="S713" s="10"/>
      <c r="T713" s="10"/>
      <c r="U713" s="10"/>
      <c r="V713" s="10"/>
      <c r="W713" s="10"/>
      <c r="X713" s="10"/>
      <c r="Y713" s="10"/>
      <c r="Z713" s="17">
        <v>19</v>
      </c>
      <c r="AA713" s="100">
        <v>110630.55</v>
      </c>
      <c r="AB713" s="18">
        <f t="shared" si="68"/>
        <v>2101980.4500000002</v>
      </c>
      <c r="AC713" s="19">
        <f t="shared" si="67"/>
        <v>5.2549511250000012E-5</v>
      </c>
      <c r="AD713" s="20"/>
      <c r="AF713" s="294"/>
    </row>
    <row r="714" spans="2:32" hidden="1" x14ac:dyDescent="0.3">
      <c r="B714" s="97" t="str">
        <f>+'[1]22.31'!$C$9</f>
        <v>22.31</v>
      </c>
      <c r="C714" s="95" t="str">
        <f>+'[1]22.31'!$D$9</f>
        <v>Suministro e instalacion de Palma Areca</v>
      </c>
      <c r="D714" s="98" t="str">
        <f>+'[1]22.31'!$I$9</f>
        <v>UN</v>
      </c>
      <c r="E714" s="16"/>
      <c r="F714" s="10"/>
      <c r="G714" s="10"/>
      <c r="H714" s="10"/>
      <c r="I714" s="10"/>
      <c r="J714" s="10"/>
      <c r="K714" s="10"/>
      <c r="L714" s="10"/>
      <c r="M714" s="10"/>
      <c r="N714" s="10"/>
      <c r="O714" s="10"/>
      <c r="P714" s="10"/>
      <c r="Q714" s="10"/>
      <c r="R714" s="10"/>
      <c r="S714" s="10"/>
      <c r="T714" s="10"/>
      <c r="U714" s="10"/>
      <c r="V714" s="10"/>
      <c r="W714" s="10"/>
      <c r="X714" s="10"/>
      <c r="Y714" s="10"/>
      <c r="Z714" s="119">
        <f>ROUND(SUM(E714:X714),2)</f>
        <v>0</v>
      </c>
      <c r="AA714" s="100">
        <v>116730.55</v>
      </c>
      <c r="AB714" s="18">
        <f t="shared" si="68"/>
        <v>0</v>
      </c>
      <c r="AC714" s="19">
        <f t="shared" si="67"/>
        <v>0</v>
      </c>
      <c r="AD714" s="20"/>
      <c r="AF714" s="294"/>
    </row>
    <row r="715" spans="2:32" x14ac:dyDescent="0.3">
      <c r="B715" s="97" t="str">
        <f>+'[1]22.33'!$C$9</f>
        <v>22.33</v>
      </c>
      <c r="C715" s="95" t="str">
        <f>+'[1]22.33'!$D$9</f>
        <v>Suministro e instalacion de Palma real</v>
      </c>
      <c r="D715" s="98" t="str">
        <f>+'[1]22.33'!$I$9</f>
        <v>UN</v>
      </c>
      <c r="E715" s="16"/>
      <c r="F715" s="10"/>
      <c r="G715" s="10"/>
      <c r="H715" s="10"/>
      <c r="I715" s="10"/>
      <c r="J715" s="10"/>
      <c r="K715" s="10"/>
      <c r="L715" s="10"/>
      <c r="M715" s="10"/>
      <c r="N715" s="10"/>
      <c r="O715" s="10"/>
      <c r="P715" s="10"/>
      <c r="Q715" s="10"/>
      <c r="R715" s="10"/>
      <c r="S715" s="10"/>
      <c r="T715" s="10"/>
      <c r="U715" s="10"/>
      <c r="V715" s="10"/>
      <c r="W715" s="10"/>
      <c r="X715" s="10"/>
      <c r="Y715" s="10"/>
      <c r="Z715" s="17">
        <v>3</v>
      </c>
      <c r="AA715" s="100">
        <v>114730.55</v>
      </c>
      <c r="AB715" s="18">
        <f t="shared" si="68"/>
        <v>344191.65</v>
      </c>
      <c r="AC715" s="19">
        <f t="shared" si="67"/>
        <v>8.6047912500000021E-6</v>
      </c>
      <c r="AD715" s="20"/>
      <c r="AF715" s="294"/>
    </row>
    <row r="716" spans="2:32" x14ac:dyDescent="0.3">
      <c r="B716" s="97" t="str">
        <f>+'[1]22.34'!$C$9</f>
        <v>22.34</v>
      </c>
      <c r="C716" s="95" t="str">
        <f>+'[1]22.34'!$D$9</f>
        <v>Suministro e instalacion de arbol Patevaca</v>
      </c>
      <c r="D716" s="98" t="str">
        <f>+'[1]22.34'!$I$9</f>
        <v>UN</v>
      </c>
      <c r="E716" s="16"/>
      <c r="F716" s="10"/>
      <c r="G716" s="10"/>
      <c r="H716" s="10"/>
      <c r="I716" s="10"/>
      <c r="J716" s="10"/>
      <c r="K716" s="10"/>
      <c r="L716" s="10"/>
      <c r="M716" s="10"/>
      <c r="N716" s="10"/>
      <c r="O716" s="10"/>
      <c r="P716" s="10"/>
      <c r="Q716" s="10"/>
      <c r="R716" s="10"/>
      <c r="S716" s="10"/>
      <c r="T716" s="10"/>
      <c r="U716" s="10"/>
      <c r="V716" s="10"/>
      <c r="W716" s="10"/>
      <c r="X716" s="10"/>
      <c r="Y716" s="10"/>
      <c r="Z716" s="17">
        <v>8</v>
      </c>
      <c r="AA716" s="100">
        <v>109730.55</v>
      </c>
      <c r="AB716" s="18">
        <f t="shared" si="68"/>
        <v>877844.4</v>
      </c>
      <c r="AC716" s="19">
        <f t="shared" si="67"/>
        <v>2.1946110000000004E-5</v>
      </c>
      <c r="AD716" s="20"/>
      <c r="AF716" s="294"/>
    </row>
    <row r="717" spans="2:32" x14ac:dyDescent="0.3">
      <c r="B717" s="21">
        <v>23</v>
      </c>
      <c r="C717" s="109" t="s">
        <v>1364</v>
      </c>
      <c r="D717" s="8"/>
      <c r="E717" s="9"/>
      <c r="F717" s="10"/>
      <c r="G717" s="10"/>
      <c r="H717" s="10"/>
      <c r="I717" s="10"/>
      <c r="J717" s="10"/>
      <c r="K717" s="10"/>
      <c r="L717" s="10"/>
      <c r="M717" s="10"/>
      <c r="N717" s="10"/>
      <c r="O717" s="10"/>
      <c r="P717" s="10"/>
      <c r="Q717" s="10"/>
      <c r="R717" s="10"/>
      <c r="S717" s="10"/>
      <c r="T717" s="10"/>
      <c r="U717" s="10"/>
      <c r="V717" s="10"/>
      <c r="W717" s="10"/>
      <c r="X717" s="10"/>
      <c r="Y717" s="10"/>
      <c r="Z717" s="8"/>
      <c r="AA717" s="44"/>
      <c r="AB717" s="12"/>
      <c r="AC717" s="19">
        <f t="shared" si="67"/>
        <v>0</v>
      </c>
      <c r="AD717" s="20"/>
      <c r="AF717" s="294"/>
    </row>
    <row r="718" spans="2:32" ht="36" x14ac:dyDescent="0.3">
      <c r="B718" s="97" t="str">
        <f>+'[2]23.6'!$C$9</f>
        <v>23.6</v>
      </c>
      <c r="C718" s="95" t="str">
        <f>+'[2]23.6'!$D$9</f>
        <v>Suministro e instalacion de juego de 3 canecas para basura en acero inoxidable M-121, con mecanismo pivotante antivandalico, acoplado a sus parales de soporte</v>
      </c>
      <c r="D718" s="98" t="str">
        <f>+'[2]23.6'!$I$9</f>
        <v>UN</v>
      </c>
      <c r="E718" s="16"/>
      <c r="F718" s="10"/>
      <c r="G718" s="10"/>
      <c r="H718" s="10"/>
      <c r="I718" s="10"/>
      <c r="J718" s="10"/>
      <c r="K718" s="10"/>
      <c r="L718" s="10"/>
      <c r="M718" s="10"/>
      <c r="N718" s="10"/>
      <c r="O718" s="10"/>
      <c r="P718" s="10"/>
      <c r="Q718" s="10"/>
      <c r="R718" s="10"/>
      <c r="S718" s="10"/>
      <c r="T718" s="10"/>
      <c r="U718" s="10"/>
      <c r="V718" s="10"/>
      <c r="W718" s="10"/>
      <c r="X718" s="10"/>
      <c r="Y718" s="10"/>
      <c r="Z718" s="17">
        <v>2</v>
      </c>
      <c r="AA718" s="100">
        <v>2581983.2400000002</v>
      </c>
      <c r="AB718" s="18">
        <f>ROUND(AA718*Z718,2)</f>
        <v>5163966.4800000004</v>
      </c>
      <c r="AC718" s="19">
        <f t="shared" si="67"/>
        <v>1.2909916200000004E-4</v>
      </c>
      <c r="AD718" s="20"/>
      <c r="AF718" s="294"/>
    </row>
    <row r="719" spans="2:32" ht="24" x14ac:dyDescent="0.3">
      <c r="B719" s="97" t="str">
        <f>+'[2]23.9'!$C$9</f>
        <v>23.9</v>
      </c>
      <c r="C719" s="95" t="str">
        <f>+'[2]23.9'!$D$9</f>
        <v>Suministro e intalacion de Tubo aguas negras de 3",  anclado al piso para banderas pintados para pabellón banderas altura de 5,50 Ml</v>
      </c>
      <c r="D719" s="98" t="str">
        <f>+'[2]23.9'!$I$9</f>
        <v>UN</v>
      </c>
      <c r="E719" s="16"/>
      <c r="F719" s="10"/>
      <c r="G719" s="10"/>
      <c r="H719" s="10"/>
      <c r="I719" s="10"/>
      <c r="J719" s="10"/>
      <c r="K719" s="10"/>
      <c r="L719" s="10"/>
      <c r="M719" s="10"/>
      <c r="N719" s="10"/>
      <c r="O719" s="10"/>
      <c r="P719" s="10"/>
      <c r="Q719" s="10"/>
      <c r="R719" s="10"/>
      <c r="S719" s="10"/>
      <c r="T719" s="10"/>
      <c r="U719" s="10"/>
      <c r="V719" s="10"/>
      <c r="W719" s="10"/>
      <c r="X719" s="10"/>
      <c r="Y719" s="10"/>
      <c r="Z719" s="17">
        <v>3</v>
      </c>
      <c r="AA719" s="100">
        <v>316878.24</v>
      </c>
      <c r="AB719" s="18">
        <f>ROUND(AA719*Z719,2)</f>
        <v>950634.72</v>
      </c>
      <c r="AC719" s="19">
        <f t="shared" si="67"/>
        <v>2.3765868000000005E-5</v>
      </c>
      <c r="AD719" s="20"/>
      <c r="AF719" s="294"/>
    </row>
    <row r="720" spans="2:32" ht="24" x14ac:dyDescent="0.3">
      <c r="B720" s="97" t="str">
        <f>+'[2]23.10'!$C$9</f>
        <v>23.10</v>
      </c>
      <c r="C720" s="95" t="s">
        <v>1365</v>
      </c>
      <c r="D720" s="98" t="s">
        <v>7</v>
      </c>
      <c r="E720" s="16"/>
      <c r="F720" s="10"/>
      <c r="G720" s="10"/>
      <c r="H720" s="10"/>
      <c r="I720" s="10"/>
      <c r="J720" s="10"/>
      <c r="K720" s="10"/>
      <c r="L720" s="10"/>
      <c r="M720" s="10"/>
      <c r="N720" s="10"/>
      <c r="O720" s="10"/>
      <c r="P720" s="10"/>
      <c r="Q720" s="10"/>
      <c r="R720" s="10"/>
      <c r="S720" s="10"/>
      <c r="T720" s="10"/>
      <c r="U720" s="10"/>
      <c r="V720" s="10"/>
      <c r="W720" s="10"/>
      <c r="X720" s="10"/>
      <c r="Y720" s="10"/>
      <c r="Z720" s="17">
        <f>SUM(Z712:Z716)</f>
        <v>49</v>
      </c>
      <c r="AA720" s="113">
        <v>1297340</v>
      </c>
      <c r="AB720" s="18">
        <f>ROUND(AA720*Z720,2)</f>
        <v>63569660</v>
      </c>
      <c r="AC720" s="19">
        <f t="shared" si="67"/>
        <v>1.5892415000000003E-3</v>
      </c>
      <c r="AD720" s="20"/>
      <c r="AF720" s="294"/>
    </row>
    <row r="721" spans="2:32" ht="15" thickBot="1" x14ac:dyDescent="0.35">
      <c r="B721" s="120"/>
      <c r="C721" s="120"/>
      <c r="D721" s="120"/>
      <c r="E721" s="120"/>
      <c r="F721" s="120"/>
      <c r="G721" s="120"/>
      <c r="H721" s="120"/>
      <c r="I721" s="120"/>
      <c r="J721" s="120"/>
      <c r="K721" s="120"/>
      <c r="L721" s="120"/>
      <c r="M721" s="120"/>
      <c r="N721" s="120"/>
      <c r="O721" s="120"/>
      <c r="P721" s="120"/>
      <c r="Q721" s="120"/>
      <c r="R721" s="120"/>
      <c r="S721" s="120"/>
      <c r="T721" s="120"/>
      <c r="U721" s="120"/>
      <c r="V721" s="120"/>
      <c r="W721" s="120"/>
      <c r="X721" s="120"/>
      <c r="Y721" s="120"/>
      <c r="Z721" s="120"/>
      <c r="AA721" s="120"/>
      <c r="AB721" s="120"/>
      <c r="AC721" s="19"/>
    </row>
    <row r="722" spans="2:32" x14ac:dyDescent="0.3">
      <c r="B722" s="120"/>
      <c r="C722" s="121" t="s">
        <v>1366</v>
      </c>
      <c r="D722" s="296"/>
      <c r="E722" s="296"/>
      <c r="F722" s="296"/>
      <c r="G722" s="296"/>
      <c r="H722" s="296"/>
      <c r="I722" s="296"/>
      <c r="J722" s="296"/>
      <c r="K722" s="296"/>
      <c r="L722" s="296"/>
      <c r="M722" s="296"/>
      <c r="N722" s="296"/>
      <c r="O722" s="296"/>
      <c r="P722" s="296"/>
      <c r="Q722" s="296"/>
      <c r="R722" s="296"/>
      <c r="S722" s="296"/>
      <c r="T722" s="296"/>
      <c r="U722" s="296"/>
      <c r="V722" s="296"/>
      <c r="W722" s="296"/>
      <c r="X722" s="296"/>
      <c r="Y722" s="296"/>
      <c r="Z722" s="296"/>
      <c r="AA722" s="296"/>
      <c r="AB722" s="122">
        <f>SUM(AB8:AB720)</f>
        <v>26840186920.849995</v>
      </c>
      <c r="AC722" s="19"/>
    </row>
    <row r="723" spans="2:32" x14ac:dyDescent="0.3">
      <c r="B723" s="120"/>
      <c r="C723" s="123" t="s">
        <v>1367</v>
      </c>
      <c r="D723" s="322">
        <v>0.23</v>
      </c>
      <c r="E723" s="322"/>
      <c r="F723" s="322"/>
      <c r="G723" s="322"/>
      <c r="H723" s="322"/>
      <c r="I723" s="322"/>
      <c r="J723" s="322"/>
      <c r="K723" s="322"/>
      <c r="L723" s="322"/>
      <c r="M723" s="322"/>
      <c r="N723" s="322"/>
      <c r="O723" s="322"/>
      <c r="P723" s="322"/>
      <c r="Q723" s="322"/>
      <c r="R723" s="322"/>
      <c r="S723" s="322"/>
      <c r="T723" s="322"/>
      <c r="U723" s="322"/>
      <c r="V723" s="322"/>
      <c r="W723" s="322"/>
      <c r="X723" s="322"/>
      <c r="Y723" s="322"/>
      <c r="Z723" s="322"/>
      <c r="AA723" s="322"/>
      <c r="AB723" s="18">
        <f>ROUND($AB$722*D723,2)</f>
        <v>6173242991.8000002</v>
      </c>
      <c r="AC723" s="19"/>
    </row>
    <row r="724" spans="2:32" x14ac:dyDescent="0.3">
      <c r="B724" s="120"/>
      <c r="C724" s="124" t="s">
        <v>1368</v>
      </c>
      <c r="D724" s="322">
        <v>0.01</v>
      </c>
      <c r="E724" s="322"/>
      <c r="F724" s="322"/>
      <c r="G724" s="322"/>
      <c r="H724" s="322"/>
      <c r="I724" s="322"/>
      <c r="J724" s="322"/>
      <c r="K724" s="322"/>
      <c r="L724" s="322"/>
      <c r="M724" s="322"/>
      <c r="N724" s="322"/>
      <c r="O724" s="322"/>
      <c r="P724" s="322"/>
      <c r="Q724" s="322"/>
      <c r="R724" s="322"/>
      <c r="S724" s="322"/>
      <c r="T724" s="322"/>
      <c r="U724" s="322"/>
      <c r="V724" s="322"/>
      <c r="W724" s="322"/>
      <c r="X724" s="322"/>
      <c r="Y724" s="322"/>
      <c r="Z724" s="322"/>
      <c r="AA724" s="322"/>
      <c r="AB724" s="18">
        <f t="shared" ref="AB724:AB725" si="69">ROUND($AB$722*D724,2)</f>
        <v>268401869.21000001</v>
      </c>
      <c r="AC724" s="19"/>
    </row>
    <row r="725" spans="2:32" x14ac:dyDescent="0.3">
      <c r="B725" s="120"/>
      <c r="C725" s="124" t="s">
        <v>1369</v>
      </c>
      <c r="D725" s="322">
        <f>'[3]MEMORIA DE CÁLCULO AIU'!AN144</f>
        <v>0.04</v>
      </c>
      <c r="E725" s="322"/>
      <c r="F725" s="322"/>
      <c r="G725" s="322"/>
      <c r="H725" s="322"/>
      <c r="I725" s="322"/>
      <c r="J725" s="322"/>
      <c r="K725" s="322"/>
      <c r="L725" s="322"/>
      <c r="M725" s="322"/>
      <c r="N725" s="322"/>
      <c r="O725" s="322"/>
      <c r="P725" s="322"/>
      <c r="Q725" s="322"/>
      <c r="R725" s="322"/>
      <c r="S725" s="322"/>
      <c r="T725" s="322"/>
      <c r="U725" s="322"/>
      <c r="V725" s="322"/>
      <c r="W725" s="322"/>
      <c r="X725" s="322"/>
      <c r="Y725" s="322"/>
      <c r="Z725" s="322"/>
      <c r="AA725" s="322"/>
      <c r="AB725" s="18">
        <f t="shared" si="69"/>
        <v>1073607476.83</v>
      </c>
      <c r="AC725" s="19"/>
    </row>
    <row r="726" spans="2:32" x14ac:dyDescent="0.3">
      <c r="B726" s="120"/>
      <c r="C726" s="124" t="s">
        <v>1370</v>
      </c>
      <c r="D726" s="322">
        <v>0.19</v>
      </c>
      <c r="E726" s="322"/>
      <c r="F726" s="322"/>
      <c r="G726" s="322"/>
      <c r="H726" s="322"/>
      <c r="I726" s="322"/>
      <c r="J726" s="322"/>
      <c r="K726" s="322"/>
      <c r="L726" s="322"/>
      <c r="M726" s="322"/>
      <c r="N726" s="322"/>
      <c r="O726" s="322"/>
      <c r="P726" s="322"/>
      <c r="Q726" s="322"/>
      <c r="R726" s="322"/>
      <c r="S726" s="322"/>
      <c r="T726" s="322"/>
      <c r="U726" s="322"/>
      <c r="V726" s="322"/>
      <c r="W726" s="322"/>
      <c r="X726" s="322"/>
      <c r="Y726" s="322"/>
      <c r="Z726" s="322"/>
      <c r="AA726" s="322"/>
      <c r="AB726" s="18">
        <f>ROUND($AB$725*D726,2)</f>
        <v>203985420.59999999</v>
      </c>
      <c r="AC726" s="19"/>
    </row>
    <row r="727" spans="2:32" ht="15" thickBot="1" x14ac:dyDescent="0.35">
      <c r="B727" s="120"/>
      <c r="C727" s="125" t="s">
        <v>1371</v>
      </c>
      <c r="D727" s="323"/>
      <c r="E727" s="323"/>
      <c r="F727" s="323"/>
      <c r="G727" s="323"/>
      <c r="H727" s="323"/>
      <c r="I727" s="323"/>
      <c r="J727" s="323"/>
      <c r="K727" s="323"/>
      <c r="L727" s="323"/>
      <c r="M727" s="323"/>
      <c r="N727" s="323"/>
      <c r="O727" s="323"/>
      <c r="P727" s="323"/>
      <c r="Q727" s="323"/>
      <c r="R727" s="323"/>
      <c r="S727" s="323"/>
      <c r="T727" s="323"/>
      <c r="U727" s="323"/>
      <c r="V727" s="323"/>
      <c r="W727" s="323"/>
      <c r="X727" s="323"/>
      <c r="Y727" s="323"/>
      <c r="Z727" s="323"/>
      <c r="AA727" s="323"/>
      <c r="AB727" s="126">
        <f>AB726+AB725+AB724+AB723+AB722</f>
        <v>34559424679.289993</v>
      </c>
      <c r="AC727" s="19"/>
    </row>
    <row r="728" spans="2:32" x14ac:dyDescent="0.3">
      <c r="B728" s="120"/>
      <c r="C728" s="120"/>
      <c r="D728" s="120"/>
      <c r="E728" s="120"/>
      <c r="F728" s="120"/>
      <c r="G728" s="120"/>
      <c r="H728" s="120"/>
      <c r="I728" s="120"/>
      <c r="J728" s="120"/>
      <c r="K728" s="120"/>
      <c r="L728" s="120"/>
      <c r="M728" s="120"/>
      <c r="N728" s="120"/>
      <c r="O728" s="120"/>
      <c r="P728" s="120"/>
      <c r="Q728" s="120"/>
      <c r="R728" s="120"/>
      <c r="S728" s="120"/>
      <c r="T728" s="120"/>
      <c r="U728" s="120"/>
      <c r="V728" s="120"/>
      <c r="W728" s="120"/>
      <c r="X728" s="120"/>
      <c r="Y728" s="120"/>
      <c r="Z728" s="120"/>
      <c r="AA728" s="120"/>
      <c r="AB728" s="120"/>
      <c r="AC728" s="19"/>
    </row>
    <row r="729" spans="2:32" ht="15" thickBot="1" x14ac:dyDescent="0.35">
      <c r="B729" s="120"/>
      <c r="C729" s="120"/>
      <c r="D729" s="120"/>
      <c r="E729" s="120"/>
      <c r="F729" s="120"/>
      <c r="G729" s="120"/>
      <c r="H729" s="120"/>
      <c r="I729" s="120"/>
      <c r="J729" s="120"/>
      <c r="K729" s="120"/>
      <c r="L729" s="120"/>
      <c r="M729" s="120"/>
      <c r="N729" s="120"/>
      <c r="O729" s="120"/>
      <c r="P729" s="120"/>
      <c r="Q729" s="120"/>
      <c r="R729" s="120"/>
      <c r="S729" s="120"/>
      <c r="T729" s="120"/>
      <c r="U729" s="120"/>
      <c r="V729" s="120"/>
      <c r="W729" s="120"/>
      <c r="X729" s="120"/>
      <c r="Y729" s="120"/>
      <c r="Z729" s="120"/>
      <c r="AA729" s="120"/>
      <c r="AB729" s="120"/>
      <c r="AC729" s="19"/>
    </row>
    <row r="730" spans="2:32" x14ac:dyDescent="0.3">
      <c r="B730" s="309" t="s">
        <v>5</v>
      </c>
      <c r="C730" s="311" t="s">
        <v>6</v>
      </c>
      <c r="D730" s="311" t="s">
        <v>7</v>
      </c>
      <c r="E730" s="315" t="s">
        <v>1372</v>
      </c>
      <c r="F730" s="315" t="s">
        <v>9</v>
      </c>
      <c r="G730" s="315"/>
      <c r="H730" s="315"/>
      <c r="I730" s="315"/>
      <c r="J730" s="315"/>
      <c r="K730" s="315"/>
      <c r="L730" s="315"/>
      <c r="M730" s="315"/>
      <c r="N730" s="315"/>
      <c r="O730" s="127"/>
      <c r="P730" s="127"/>
      <c r="Q730" s="127"/>
      <c r="R730" s="127"/>
      <c r="S730" s="127"/>
      <c r="T730" s="127"/>
      <c r="U730" s="127"/>
      <c r="V730" s="127"/>
      <c r="W730" s="127"/>
      <c r="X730" s="127"/>
      <c r="Y730" s="127"/>
      <c r="Z730" s="315" t="s">
        <v>1373</v>
      </c>
      <c r="AA730" s="320" t="s">
        <v>13</v>
      </c>
      <c r="AB730" s="320" t="s">
        <v>14</v>
      </c>
      <c r="AC730" s="19"/>
    </row>
    <row r="731" spans="2:32" ht="26.4" x14ac:dyDescent="0.3">
      <c r="B731" s="310"/>
      <c r="C731" s="312"/>
      <c r="D731" s="312"/>
      <c r="E731" s="319"/>
      <c r="F731" s="3" t="s">
        <v>15</v>
      </c>
      <c r="G731" s="3" t="s">
        <v>16</v>
      </c>
      <c r="H731" s="3" t="s">
        <v>17</v>
      </c>
      <c r="I731" s="3" t="s">
        <v>18</v>
      </c>
      <c r="J731" s="3" t="s">
        <v>19</v>
      </c>
      <c r="K731" s="3" t="s">
        <v>20</v>
      </c>
      <c r="L731" s="3" t="s">
        <v>21</v>
      </c>
      <c r="M731" s="3" t="s">
        <v>22</v>
      </c>
      <c r="N731" s="3" t="s">
        <v>23</v>
      </c>
      <c r="O731" s="3" t="s">
        <v>24</v>
      </c>
      <c r="P731" s="3" t="s">
        <v>25</v>
      </c>
      <c r="Q731" s="5" t="s">
        <v>26</v>
      </c>
      <c r="R731" s="3"/>
      <c r="S731" s="3"/>
      <c r="T731" s="3"/>
      <c r="U731" s="3"/>
      <c r="V731" s="3"/>
      <c r="W731" s="3"/>
      <c r="X731" s="3"/>
      <c r="Y731" s="3" t="s">
        <v>1374</v>
      </c>
      <c r="Z731" s="319"/>
      <c r="AA731" s="321"/>
      <c r="AB731" s="321"/>
      <c r="AC731" s="19">
        <f t="shared" ref="AC731:AC794" si="70">AB731/$AB$839</f>
        <v>0</v>
      </c>
      <c r="AE731" s="128"/>
    </row>
    <row r="732" spans="2:32" x14ac:dyDescent="0.3">
      <c r="B732" s="6">
        <v>25</v>
      </c>
      <c r="C732" s="7" t="s">
        <v>1375</v>
      </c>
      <c r="D732" s="8"/>
      <c r="E732" s="9"/>
      <c r="F732" s="10"/>
      <c r="G732" s="10"/>
      <c r="H732" s="10"/>
      <c r="I732" s="10"/>
      <c r="J732" s="10"/>
      <c r="K732" s="10"/>
      <c r="L732" s="10"/>
      <c r="M732" s="10"/>
      <c r="N732" s="10"/>
      <c r="O732" s="10"/>
      <c r="P732" s="10"/>
      <c r="Q732" s="10"/>
      <c r="R732" s="10"/>
      <c r="S732" s="10"/>
      <c r="T732" s="10"/>
      <c r="U732" s="10"/>
      <c r="V732" s="10"/>
      <c r="W732" s="10"/>
      <c r="X732" s="10"/>
      <c r="Y732" s="10"/>
      <c r="Z732" s="8"/>
      <c r="AA732" s="44"/>
      <c r="AB732" s="12"/>
      <c r="AC732" s="19">
        <f t="shared" si="70"/>
        <v>0</v>
      </c>
      <c r="AD732" s="20"/>
    </row>
    <row r="733" spans="2:32" ht="24" x14ac:dyDescent="0.3">
      <c r="B733" s="31" t="s">
        <v>1376</v>
      </c>
      <c r="C733" s="129" t="s">
        <v>1377</v>
      </c>
      <c r="D733" s="15" t="s">
        <v>7</v>
      </c>
      <c r="E733" s="26"/>
      <c r="F733" s="16"/>
      <c r="G733" s="10"/>
      <c r="H733" s="10"/>
      <c r="I733" s="10"/>
      <c r="J733" s="10"/>
      <c r="K733" s="10"/>
      <c r="L733" s="10"/>
      <c r="M733" s="10"/>
      <c r="N733" s="10"/>
      <c r="O733" s="10"/>
      <c r="P733" s="10">
        <v>0</v>
      </c>
      <c r="Q733" s="10"/>
      <c r="R733" s="10"/>
      <c r="S733" s="10"/>
      <c r="T733" s="10"/>
      <c r="U733" s="10"/>
      <c r="V733" s="10"/>
      <c r="W733" s="10"/>
      <c r="X733" s="10"/>
      <c r="Y733" s="10">
        <v>10</v>
      </c>
      <c r="Z733" s="17">
        <f>Y733-P733</f>
        <v>10</v>
      </c>
      <c r="AA733" s="18">
        <v>1129880</v>
      </c>
      <c r="AB733" s="18">
        <f t="shared" ref="AB733:AB769" si="71">ROUND(AA733*Z733,2)</f>
        <v>11298800</v>
      </c>
      <c r="AC733" s="19">
        <f t="shared" si="70"/>
        <v>2.8247000000000005E-4</v>
      </c>
      <c r="AD733" s="20"/>
      <c r="AF733" s="294"/>
    </row>
    <row r="734" spans="2:32" x14ac:dyDescent="0.3">
      <c r="B734" s="31" t="s">
        <v>1378</v>
      </c>
      <c r="C734" s="129" t="s">
        <v>1379</v>
      </c>
      <c r="D734" s="15" t="s">
        <v>7</v>
      </c>
      <c r="E734" s="26"/>
      <c r="F734" s="16"/>
      <c r="G734" s="10"/>
      <c r="H734" s="10"/>
      <c r="I734" s="10"/>
      <c r="J734" s="10"/>
      <c r="K734" s="10"/>
      <c r="L734" s="10"/>
      <c r="M734" s="10"/>
      <c r="N734" s="10"/>
      <c r="O734" s="10"/>
      <c r="P734" s="10">
        <v>2</v>
      </c>
      <c r="Q734" s="10"/>
      <c r="R734" s="10"/>
      <c r="S734" s="10"/>
      <c r="T734" s="10"/>
      <c r="U734" s="10"/>
      <c r="V734" s="10"/>
      <c r="W734" s="10"/>
      <c r="X734" s="10"/>
      <c r="Y734" s="10">
        <v>22</v>
      </c>
      <c r="Z734" s="17">
        <f t="shared" ref="Z734:Z769" si="72">Y734-P734</f>
        <v>20</v>
      </c>
      <c r="AA734" s="18">
        <v>988176</v>
      </c>
      <c r="AB734" s="18">
        <f t="shared" si="71"/>
        <v>19763520</v>
      </c>
      <c r="AC734" s="19">
        <f t="shared" si="70"/>
        <v>4.9408800000000006E-4</v>
      </c>
      <c r="AD734" s="20"/>
      <c r="AF734" s="294"/>
    </row>
    <row r="735" spans="2:32" x14ac:dyDescent="0.3">
      <c r="B735" s="31" t="s">
        <v>1380</v>
      </c>
      <c r="C735" s="129" t="s">
        <v>1381</v>
      </c>
      <c r="D735" s="15" t="s">
        <v>7</v>
      </c>
      <c r="E735" s="26"/>
      <c r="F735" s="16"/>
      <c r="G735" s="10"/>
      <c r="H735" s="10"/>
      <c r="I735" s="10"/>
      <c r="J735" s="10"/>
      <c r="K735" s="10"/>
      <c r="L735" s="10"/>
      <c r="M735" s="10"/>
      <c r="N735" s="10"/>
      <c r="O735" s="10"/>
      <c r="P735" s="10">
        <v>0</v>
      </c>
      <c r="Q735" s="10"/>
      <c r="R735" s="10"/>
      <c r="S735" s="10"/>
      <c r="T735" s="10"/>
      <c r="U735" s="10"/>
      <c r="V735" s="10"/>
      <c r="W735" s="10"/>
      <c r="X735" s="10"/>
      <c r="Y735" s="10">
        <v>2</v>
      </c>
      <c r="Z735" s="17">
        <f t="shared" si="72"/>
        <v>2</v>
      </c>
      <c r="AA735" s="18">
        <v>929376</v>
      </c>
      <c r="AB735" s="18">
        <f t="shared" si="71"/>
        <v>1858752</v>
      </c>
      <c r="AC735" s="19">
        <f t="shared" si="70"/>
        <v>4.6468800000000012E-5</v>
      </c>
      <c r="AD735" s="20"/>
      <c r="AF735" s="294"/>
    </row>
    <row r="736" spans="2:32" ht="48" x14ac:dyDescent="0.3">
      <c r="B736" s="31" t="s">
        <v>1382</v>
      </c>
      <c r="C736" s="129" t="s">
        <v>1383</v>
      </c>
      <c r="D736" s="15" t="s">
        <v>7</v>
      </c>
      <c r="E736" s="26"/>
      <c r="F736" s="16"/>
      <c r="G736" s="10"/>
      <c r="H736" s="10"/>
      <c r="I736" s="10"/>
      <c r="J736" s="10"/>
      <c r="K736" s="10"/>
      <c r="L736" s="10"/>
      <c r="M736" s="10"/>
      <c r="N736" s="10"/>
      <c r="O736" s="10"/>
      <c r="P736" s="10">
        <v>0</v>
      </c>
      <c r="Q736" s="10"/>
      <c r="R736" s="10"/>
      <c r="S736" s="10"/>
      <c r="T736" s="10"/>
      <c r="U736" s="10"/>
      <c r="V736" s="10"/>
      <c r="W736" s="10"/>
      <c r="X736" s="10"/>
      <c r="Y736" s="10">
        <v>134</v>
      </c>
      <c r="Z736" s="17">
        <f t="shared" si="72"/>
        <v>134</v>
      </c>
      <c r="AA736" s="18">
        <v>8362653.5999999996</v>
      </c>
      <c r="AB736" s="18">
        <f t="shared" si="71"/>
        <v>1120595582.4000001</v>
      </c>
      <c r="AC736" s="19">
        <f t="shared" si="70"/>
        <v>2.8014889560000009E-2</v>
      </c>
      <c r="AD736" s="20"/>
      <c r="AF736" s="294"/>
    </row>
    <row r="737" spans="2:32" ht="24" x14ac:dyDescent="0.3">
      <c r="B737" s="31" t="s">
        <v>1384</v>
      </c>
      <c r="C737" s="129" t="s">
        <v>1385</v>
      </c>
      <c r="D737" s="15" t="s">
        <v>7</v>
      </c>
      <c r="E737" s="26"/>
      <c r="F737" s="16"/>
      <c r="G737" s="10"/>
      <c r="H737" s="10"/>
      <c r="I737" s="10"/>
      <c r="J737" s="10"/>
      <c r="K737" s="10"/>
      <c r="L737" s="10"/>
      <c r="M737" s="10"/>
      <c r="N737" s="10"/>
      <c r="O737" s="10"/>
      <c r="P737" s="10">
        <v>2</v>
      </c>
      <c r="Q737" s="10"/>
      <c r="R737" s="10"/>
      <c r="S737" s="10"/>
      <c r="T737" s="10"/>
      <c r="U737" s="10"/>
      <c r="V737" s="10"/>
      <c r="W737" s="10"/>
      <c r="X737" s="10"/>
      <c r="Y737" s="10">
        <v>12</v>
      </c>
      <c r="Z737" s="17">
        <f t="shared" si="72"/>
        <v>10</v>
      </c>
      <c r="AA737" s="18">
        <v>2243548.67</v>
      </c>
      <c r="AB737" s="18">
        <f t="shared" si="71"/>
        <v>22435486.699999999</v>
      </c>
      <c r="AC737" s="19">
        <f t="shared" si="70"/>
        <v>5.6088716750000013E-4</v>
      </c>
      <c r="AD737" s="20"/>
      <c r="AF737" s="294"/>
    </row>
    <row r="738" spans="2:32" ht="72" x14ac:dyDescent="0.3">
      <c r="B738" s="31" t="s">
        <v>1386</v>
      </c>
      <c r="C738" s="129" t="s">
        <v>1387</v>
      </c>
      <c r="D738" s="15" t="s">
        <v>7</v>
      </c>
      <c r="E738" s="26"/>
      <c r="F738" s="16"/>
      <c r="G738" s="10"/>
      <c r="H738" s="10"/>
      <c r="I738" s="10"/>
      <c r="J738" s="10"/>
      <c r="K738" s="10"/>
      <c r="L738" s="10"/>
      <c r="M738" s="10"/>
      <c r="N738" s="10"/>
      <c r="O738" s="10"/>
      <c r="P738" s="10">
        <v>0</v>
      </c>
      <c r="Q738" s="10"/>
      <c r="R738" s="10"/>
      <c r="S738" s="10"/>
      <c r="T738" s="10"/>
      <c r="U738" s="10"/>
      <c r="V738" s="10"/>
      <c r="W738" s="10"/>
      <c r="X738" s="10"/>
      <c r="Y738" s="10">
        <v>5</v>
      </c>
      <c r="Z738" s="17">
        <f t="shared" si="72"/>
        <v>5</v>
      </c>
      <c r="AA738" s="18">
        <v>4362653.5999999996</v>
      </c>
      <c r="AB738" s="18">
        <f t="shared" si="71"/>
        <v>21813268</v>
      </c>
      <c r="AC738" s="19">
        <f t="shared" si="70"/>
        <v>5.4533170000000016E-4</v>
      </c>
      <c r="AD738" s="20"/>
      <c r="AF738" s="294"/>
    </row>
    <row r="739" spans="2:32" x14ac:dyDescent="0.3">
      <c r="B739" s="31" t="s">
        <v>1388</v>
      </c>
      <c r="C739" s="129" t="s">
        <v>1389</v>
      </c>
      <c r="D739" s="15" t="s">
        <v>7</v>
      </c>
      <c r="E739" s="26"/>
      <c r="F739" s="16"/>
      <c r="G739" s="10"/>
      <c r="H739" s="10"/>
      <c r="I739" s="10"/>
      <c r="J739" s="10"/>
      <c r="K739" s="10"/>
      <c r="L739" s="10"/>
      <c r="M739" s="10"/>
      <c r="N739" s="10"/>
      <c r="O739" s="10"/>
      <c r="P739" s="10">
        <v>10</v>
      </c>
      <c r="Q739" s="10"/>
      <c r="R739" s="10"/>
      <c r="S739" s="10"/>
      <c r="T739" s="10"/>
      <c r="U739" s="10"/>
      <c r="V739" s="10"/>
      <c r="W739" s="10"/>
      <c r="X739" s="10"/>
      <c r="Y739" s="10">
        <v>25</v>
      </c>
      <c r="Z739" s="17">
        <f t="shared" si="72"/>
        <v>15</v>
      </c>
      <c r="AA739" s="18">
        <v>1350000</v>
      </c>
      <c r="AB739" s="18">
        <f t="shared" si="71"/>
        <v>20250000</v>
      </c>
      <c r="AC739" s="19">
        <f t="shared" si="70"/>
        <v>5.0625000000000008E-4</v>
      </c>
      <c r="AD739" s="20"/>
      <c r="AF739" s="294"/>
    </row>
    <row r="740" spans="2:32" ht="24" x14ac:dyDescent="0.3">
      <c r="B740" s="31" t="s">
        <v>1390</v>
      </c>
      <c r="C740" s="129" t="s">
        <v>1391</v>
      </c>
      <c r="D740" s="15" t="s">
        <v>7</v>
      </c>
      <c r="E740" s="26"/>
      <c r="F740" s="16"/>
      <c r="G740" s="10"/>
      <c r="H740" s="10"/>
      <c r="I740" s="10"/>
      <c r="J740" s="10"/>
      <c r="K740" s="10"/>
      <c r="L740" s="10"/>
      <c r="M740" s="10"/>
      <c r="N740" s="10"/>
      <c r="O740" s="10"/>
      <c r="P740" s="10">
        <v>40</v>
      </c>
      <c r="Q740" s="10"/>
      <c r="R740" s="10"/>
      <c r="S740" s="10"/>
      <c r="T740" s="10"/>
      <c r="U740" s="10"/>
      <c r="V740" s="10"/>
      <c r="W740" s="10"/>
      <c r="X740" s="10"/>
      <c r="Y740" s="10">
        <v>88</v>
      </c>
      <c r="Z740" s="17">
        <f t="shared" si="72"/>
        <v>48</v>
      </c>
      <c r="AA740" s="18">
        <v>261900</v>
      </c>
      <c r="AB740" s="18">
        <f t="shared" si="71"/>
        <v>12571200</v>
      </c>
      <c r="AC740" s="19">
        <f t="shared" si="70"/>
        <v>3.1428000000000006E-4</v>
      </c>
      <c r="AD740" s="20"/>
      <c r="AF740" s="294"/>
    </row>
    <row r="741" spans="2:32" x14ac:dyDescent="0.3">
      <c r="B741" s="31" t="s">
        <v>1392</v>
      </c>
      <c r="C741" s="129" t="s">
        <v>1393</v>
      </c>
      <c r="D741" s="15" t="s">
        <v>7</v>
      </c>
      <c r="E741" s="26"/>
      <c r="F741" s="16"/>
      <c r="G741" s="10"/>
      <c r="H741" s="10"/>
      <c r="I741" s="10"/>
      <c r="J741" s="10"/>
      <c r="K741" s="10"/>
      <c r="L741" s="10"/>
      <c r="M741" s="10"/>
      <c r="N741" s="10"/>
      <c r="O741" s="10"/>
      <c r="P741" s="10">
        <v>8</v>
      </c>
      <c r="Q741" s="10"/>
      <c r="R741" s="10"/>
      <c r="S741" s="10"/>
      <c r="T741" s="10"/>
      <c r="U741" s="10"/>
      <c r="V741" s="10"/>
      <c r="W741" s="10"/>
      <c r="X741" s="10"/>
      <c r="Y741" s="10">
        <v>11</v>
      </c>
      <c r="Z741" s="17">
        <f t="shared" si="72"/>
        <v>3</v>
      </c>
      <c r="AA741" s="18">
        <v>2097087.38</v>
      </c>
      <c r="AB741" s="18">
        <f t="shared" si="71"/>
        <v>6291262.1399999997</v>
      </c>
      <c r="AC741" s="19">
        <f t="shared" si="70"/>
        <v>1.5728155350000001E-4</v>
      </c>
      <c r="AD741" s="20"/>
      <c r="AF741" s="294"/>
    </row>
    <row r="742" spans="2:32" x14ac:dyDescent="0.3">
      <c r="B742" s="31" t="s">
        <v>1394</v>
      </c>
      <c r="C742" s="129" t="s">
        <v>1395</v>
      </c>
      <c r="D742" s="15" t="s">
        <v>31</v>
      </c>
      <c r="E742" s="26"/>
      <c r="F742" s="16"/>
      <c r="G742" s="10"/>
      <c r="H742" s="10"/>
      <c r="I742" s="10"/>
      <c r="J742" s="10"/>
      <c r="K742" s="10"/>
      <c r="L742" s="10"/>
      <c r="M742" s="10"/>
      <c r="N742" s="10"/>
      <c r="O742" s="10"/>
      <c r="P742" s="10">
        <v>27</v>
      </c>
      <c r="Q742" s="10"/>
      <c r="R742" s="10"/>
      <c r="S742" s="10"/>
      <c r="T742" s="10"/>
      <c r="U742" s="10"/>
      <c r="V742" s="10"/>
      <c r="W742" s="10"/>
      <c r="X742" s="10"/>
      <c r="Y742" s="10">
        <v>96.7</v>
      </c>
      <c r="Z742" s="17">
        <f t="shared" si="72"/>
        <v>69.7</v>
      </c>
      <c r="AA742" s="18">
        <v>325600</v>
      </c>
      <c r="AB742" s="18">
        <f t="shared" si="71"/>
        <v>22694320</v>
      </c>
      <c r="AC742" s="19">
        <f t="shared" si="70"/>
        <v>5.6735800000000012E-4</v>
      </c>
      <c r="AD742" s="20"/>
      <c r="AF742" s="294"/>
    </row>
    <row r="743" spans="2:32" x14ac:dyDescent="0.3">
      <c r="B743" s="31" t="s">
        <v>1396</v>
      </c>
      <c r="C743" s="129" t="s">
        <v>1397</v>
      </c>
      <c r="D743" s="15" t="s">
        <v>7</v>
      </c>
      <c r="E743" s="26"/>
      <c r="F743" s="16"/>
      <c r="G743" s="10"/>
      <c r="H743" s="10"/>
      <c r="I743" s="10"/>
      <c r="J743" s="10"/>
      <c r="K743" s="10"/>
      <c r="L743" s="10"/>
      <c r="M743" s="10"/>
      <c r="N743" s="10"/>
      <c r="O743" s="10"/>
      <c r="P743" s="10">
        <v>4</v>
      </c>
      <c r="Q743" s="10"/>
      <c r="R743" s="10"/>
      <c r="S743" s="10"/>
      <c r="T743" s="10"/>
      <c r="U743" s="10"/>
      <c r="V743" s="10"/>
      <c r="W743" s="10"/>
      <c r="X743" s="10"/>
      <c r="Y743" s="10">
        <v>5</v>
      </c>
      <c r="Z743" s="17">
        <f t="shared" si="72"/>
        <v>1</v>
      </c>
      <c r="AA743" s="18">
        <v>4793507.18</v>
      </c>
      <c r="AB743" s="18">
        <f t="shared" si="71"/>
        <v>4793507.18</v>
      </c>
      <c r="AC743" s="19">
        <f t="shared" si="70"/>
        <v>1.1983767950000002E-4</v>
      </c>
      <c r="AD743" s="20"/>
      <c r="AF743" s="294"/>
    </row>
    <row r="744" spans="2:32" x14ac:dyDescent="0.3">
      <c r="B744" s="31" t="s">
        <v>1398</v>
      </c>
      <c r="C744" s="129" t="s">
        <v>1399</v>
      </c>
      <c r="D744" s="15" t="s">
        <v>7</v>
      </c>
      <c r="E744" s="26"/>
      <c r="F744" s="16"/>
      <c r="G744" s="10"/>
      <c r="H744" s="10"/>
      <c r="I744" s="10"/>
      <c r="J744" s="10"/>
      <c r="K744" s="10"/>
      <c r="L744" s="10"/>
      <c r="M744" s="10"/>
      <c r="N744" s="10"/>
      <c r="O744" s="10"/>
      <c r="P744" s="10">
        <v>4</v>
      </c>
      <c r="Q744" s="10"/>
      <c r="R744" s="10"/>
      <c r="S744" s="10"/>
      <c r="T744" s="10"/>
      <c r="U744" s="10"/>
      <c r="V744" s="10"/>
      <c r="W744" s="10"/>
      <c r="X744" s="10"/>
      <c r="Y744" s="10">
        <v>6</v>
      </c>
      <c r="Z744" s="17">
        <f t="shared" si="72"/>
        <v>2</v>
      </c>
      <c r="AA744" s="18">
        <v>2018180</v>
      </c>
      <c r="AB744" s="18">
        <f t="shared" si="71"/>
        <v>4036360</v>
      </c>
      <c r="AC744" s="19">
        <f t="shared" si="70"/>
        <v>1.0090900000000002E-4</v>
      </c>
      <c r="AD744" s="20"/>
      <c r="AF744" s="294"/>
    </row>
    <row r="745" spans="2:32" ht="24" x14ac:dyDescent="0.3">
      <c r="B745" s="31" t="s">
        <v>1400</v>
      </c>
      <c r="C745" s="129" t="s">
        <v>1401</v>
      </c>
      <c r="D745" s="15" t="s">
        <v>7</v>
      </c>
      <c r="E745" s="26"/>
      <c r="F745" s="16"/>
      <c r="G745" s="10"/>
      <c r="H745" s="10"/>
      <c r="I745" s="10"/>
      <c r="J745" s="10"/>
      <c r="K745" s="10"/>
      <c r="L745" s="10"/>
      <c r="M745" s="10"/>
      <c r="N745" s="10"/>
      <c r="O745" s="10"/>
      <c r="P745" s="10">
        <v>4</v>
      </c>
      <c r="Q745" s="10"/>
      <c r="R745" s="10"/>
      <c r="S745" s="10"/>
      <c r="T745" s="10"/>
      <c r="U745" s="10"/>
      <c r="V745" s="10"/>
      <c r="W745" s="10"/>
      <c r="X745" s="10"/>
      <c r="Y745" s="10">
        <v>4</v>
      </c>
      <c r="Z745" s="17">
        <v>1</v>
      </c>
      <c r="AA745" s="18">
        <v>1532200</v>
      </c>
      <c r="AB745" s="18">
        <f t="shared" si="71"/>
        <v>1532200</v>
      </c>
      <c r="AC745" s="19">
        <f t="shared" si="70"/>
        <v>3.8305000000000007E-5</v>
      </c>
      <c r="AD745" s="20"/>
      <c r="AF745" s="294"/>
    </row>
    <row r="746" spans="2:32" ht="24" x14ac:dyDescent="0.3">
      <c r="B746" s="31" t="s">
        <v>1402</v>
      </c>
      <c r="C746" s="129" t="s">
        <v>1403</v>
      </c>
      <c r="D746" s="15" t="s">
        <v>7</v>
      </c>
      <c r="E746" s="26"/>
      <c r="F746" s="16"/>
      <c r="G746" s="10"/>
      <c r="H746" s="10"/>
      <c r="I746" s="10"/>
      <c r="J746" s="10"/>
      <c r="K746" s="10"/>
      <c r="L746" s="10"/>
      <c r="M746" s="10"/>
      <c r="N746" s="10"/>
      <c r="O746" s="10"/>
      <c r="P746" s="10">
        <v>4</v>
      </c>
      <c r="Q746" s="10"/>
      <c r="R746" s="10"/>
      <c r="S746" s="10"/>
      <c r="T746" s="10"/>
      <c r="U746" s="10"/>
      <c r="V746" s="10"/>
      <c r="W746" s="10"/>
      <c r="X746" s="10"/>
      <c r="Y746" s="10">
        <v>4</v>
      </c>
      <c r="Z746" s="17">
        <v>1</v>
      </c>
      <c r="AA746" s="18">
        <v>1995856</v>
      </c>
      <c r="AB746" s="18">
        <f t="shared" si="71"/>
        <v>1995856</v>
      </c>
      <c r="AC746" s="19">
        <f t="shared" si="70"/>
        <v>4.9896400000000012E-5</v>
      </c>
      <c r="AD746" s="20"/>
      <c r="AF746" s="294"/>
    </row>
    <row r="747" spans="2:32" ht="24" x14ac:dyDescent="0.3">
      <c r="B747" s="31" t="s">
        <v>1404</v>
      </c>
      <c r="C747" s="129" t="s">
        <v>1405</v>
      </c>
      <c r="D747" s="15" t="s">
        <v>7</v>
      </c>
      <c r="E747" s="26"/>
      <c r="F747" s="16"/>
      <c r="G747" s="10"/>
      <c r="H747" s="10"/>
      <c r="I747" s="10"/>
      <c r="J747" s="10"/>
      <c r="K747" s="10"/>
      <c r="L747" s="10"/>
      <c r="M747" s="10"/>
      <c r="N747" s="10"/>
      <c r="O747" s="10"/>
      <c r="P747" s="10">
        <v>1</v>
      </c>
      <c r="Q747" s="10"/>
      <c r="R747" s="10"/>
      <c r="S747" s="10"/>
      <c r="T747" s="10"/>
      <c r="U747" s="10"/>
      <c r="V747" s="10"/>
      <c r="W747" s="10"/>
      <c r="X747" s="10"/>
      <c r="Y747" s="10">
        <v>3</v>
      </c>
      <c r="Z747" s="17">
        <f t="shared" si="72"/>
        <v>2</v>
      </c>
      <c r="AA747" s="18">
        <v>1147928</v>
      </c>
      <c r="AB747" s="18">
        <f t="shared" si="71"/>
        <v>2295856</v>
      </c>
      <c r="AC747" s="19">
        <f t="shared" si="70"/>
        <v>5.7396400000000012E-5</v>
      </c>
      <c r="AD747" s="20"/>
      <c r="AF747" s="294"/>
    </row>
    <row r="748" spans="2:32" x14ac:dyDescent="0.3">
      <c r="B748" s="31" t="s">
        <v>1406</v>
      </c>
      <c r="C748" s="129" t="s">
        <v>1407</v>
      </c>
      <c r="D748" s="15" t="s">
        <v>7</v>
      </c>
      <c r="E748" s="26"/>
      <c r="F748" s="16"/>
      <c r="G748" s="10"/>
      <c r="H748" s="10"/>
      <c r="I748" s="10"/>
      <c r="J748" s="10"/>
      <c r="K748" s="10"/>
      <c r="L748" s="10"/>
      <c r="M748" s="10"/>
      <c r="N748" s="10"/>
      <c r="O748" s="10"/>
      <c r="P748" s="10">
        <v>6</v>
      </c>
      <c r="Q748" s="10"/>
      <c r="R748" s="10"/>
      <c r="S748" s="10"/>
      <c r="T748" s="10"/>
      <c r="U748" s="10"/>
      <c r="V748" s="10"/>
      <c r="W748" s="10"/>
      <c r="X748" s="10"/>
      <c r="Y748" s="10">
        <v>9</v>
      </c>
      <c r="Z748" s="17">
        <f t="shared" si="72"/>
        <v>3</v>
      </c>
      <c r="AA748" s="18">
        <v>523000</v>
      </c>
      <c r="AB748" s="18">
        <f t="shared" si="71"/>
        <v>1569000</v>
      </c>
      <c r="AC748" s="19">
        <f t="shared" si="70"/>
        <v>3.9225000000000005E-5</v>
      </c>
      <c r="AD748" s="20"/>
      <c r="AF748" s="294"/>
    </row>
    <row r="749" spans="2:32" ht="24" x14ac:dyDescent="0.3">
      <c r="B749" s="31" t="s">
        <v>1408</v>
      </c>
      <c r="C749" s="129" t="s">
        <v>1409</v>
      </c>
      <c r="D749" s="15" t="s">
        <v>7</v>
      </c>
      <c r="E749" s="26"/>
      <c r="F749" s="16"/>
      <c r="G749" s="10"/>
      <c r="H749" s="10"/>
      <c r="I749" s="10"/>
      <c r="J749" s="10"/>
      <c r="K749" s="10"/>
      <c r="L749" s="10"/>
      <c r="M749" s="10"/>
      <c r="N749" s="10"/>
      <c r="O749" s="10"/>
      <c r="P749" s="10">
        <v>26</v>
      </c>
      <c r="Q749" s="10"/>
      <c r="R749" s="10"/>
      <c r="S749" s="10"/>
      <c r="T749" s="10"/>
      <c r="U749" s="10"/>
      <c r="V749" s="10"/>
      <c r="W749" s="10"/>
      <c r="X749" s="10"/>
      <c r="Y749" s="10">
        <v>28</v>
      </c>
      <c r="Z749" s="17">
        <f t="shared" si="72"/>
        <v>2</v>
      </c>
      <c r="AA749" s="18">
        <v>1267774.01</v>
      </c>
      <c r="AB749" s="18">
        <f t="shared" si="71"/>
        <v>2535548.02</v>
      </c>
      <c r="AC749" s="19">
        <f t="shared" si="70"/>
        <v>6.3388700500000017E-5</v>
      </c>
      <c r="AD749" s="20"/>
      <c r="AF749" s="294"/>
    </row>
    <row r="750" spans="2:32" x14ac:dyDescent="0.3">
      <c r="B750" s="31" t="s">
        <v>1410</v>
      </c>
      <c r="C750" s="129" t="s">
        <v>1411</v>
      </c>
      <c r="D750" s="15" t="s">
        <v>7</v>
      </c>
      <c r="E750" s="26"/>
      <c r="F750" s="16"/>
      <c r="G750" s="10"/>
      <c r="H750" s="10"/>
      <c r="I750" s="10"/>
      <c r="J750" s="10"/>
      <c r="K750" s="10"/>
      <c r="L750" s="10"/>
      <c r="M750" s="10"/>
      <c r="N750" s="10"/>
      <c r="O750" s="10"/>
      <c r="P750" s="10">
        <v>26</v>
      </c>
      <c r="Q750" s="10"/>
      <c r="R750" s="10"/>
      <c r="S750" s="10"/>
      <c r="T750" s="10"/>
      <c r="U750" s="10"/>
      <c r="V750" s="10"/>
      <c r="W750" s="10"/>
      <c r="X750" s="10"/>
      <c r="Y750" s="10">
        <v>28</v>
      </c>
      <c r="Z750" s="17">
        <f t="shared" si="72"/>
        <v>2</v>
      </c>
      <c r="AA750" s="18">
        <v>45200.53</v>
      </c>
      <c r="AB750" s="18">
        <f t="shared" si="71"/>
        <v>90401.06</v>
      </c>
      <c r="AC750" s="19">
        <f t="shared" si="70"/>
        <v>2.2600265000000004E-6</v>
      </c>
      <c r="AD750" s="20"/>
      <c r="AF750" s="294"/>
    </row>
    <row r="751" spans="2:32" ht="24" x14ac:dyDescent="0.3">
      <c r="B751" s="31" t="s">
        <v>1412</v>
      </c>
      <c r="C751" s="129" t="s">
        <v>1413</v>
      </c>
      <c r="D751" s="15" t="s">
        <v>7</v>
      </c>
      <c r="E751" s="26"/>
      <c r="F751" s="16"/>
      <c r="G751" s="10"/>
      <c r="H751" s="10"/>
      <c r="I751" s="10"/>
      <c r="J751" s="10"/>
      <c r="K751" s="10"/>
      <c r="L751" s="10"/>
      <c r="M751" s="10"/>
      <c r="N751" s="10"/>
      <c r="O751" s="10"/>
      <c r="P751" s="10">
        <v>26</v>
      </c>
      <c r="Q751" s="10"/>
      <c r="R751" s="10"/>
      <c r="S751" s="10"/>
      <c r="T751" s="10"/>
      <c r="U751" s="10"/>
      <c r="V751" s="10"/>
      <c r="W751" s="10"/>
      <c r="X751" s="10"/>
      <c r="Y751" s="10">
        <v>28</v>
      </c>
      <c r="Z751" s="17">
        <f t="shared" si="72"/>
        <v>2</v>
      </c>
      <c r="AA751" s="18">
        <v>77691</v>
      </c>
      <c r="AB751" s="18">
        <f t="shared" si="71"/>
        <v>155382</v>
      </c>
      <c r="AC751" s="19">
        <f t="shared" si="70"/>
        <v>3.8845500000000008E-6</v>
      </c>
      <c r="AD751" s="20"/>
      <c r="AF751" s="294"/>
    </row>
    <row r="752" spans="2:32" x14ac:dyDescent="0.3">
      <c r="B752" s="31" t="s">
        <v>1414</v>
      </c>
      <c r="C752" s="129" t="s">
        <v>1415</v>
      </c>
      <c r="D752" s="15" t="s">
        <v>7</v>
      </c>
      <c r="E752" s="26"/>
      <c r="F752" s="16"/>
      <c r="G752" s="10"/>
      <c r="H752" s="10"/>
      <c r="I752" s="10"/>
      <c r="J752" s="10"/>
      <c r="K752" s="10"/>
      <c r="L752" s="10"/>
      <c r="M752" s="10"/>
      <c r="N752" s="10"/>
      <c r="O752" s="10"/>
      <c r="P752" s="10">
        <v>26</v>
      </c>
      <c r="Q752" s="10"/>
      <c r="R752" s="10"/>
      <c r="S752" s="10"/>
      <c r="T752" s="10"/>
      <c r="U752" s="10"/>
      <c r="V752" s="10"/>
      <c r="W752" s="10"/>
      <c r="X752" s="10"/>
      <c r="Y752" s="10">
        <v>28</v>
      </c>
      <c r="Z752" s="17">
        <f t="shared" si="72"/>
        <v>2</v>
      </c>
      <c r="AA752" s="18">
        <v>698000</v>
      </c>
      <c r="AB752" s="18">
        <f t="shared" si="71"/>
        <v>1396000</v>
      </c>
      <c r="AC752" s="19">
        <f t="shared" si="70"/>
        <v>3.4900000000000008E-5</v>
      </c>
      <c r="AD752" s="20"/>
      <c r="AF752" s="294"/>
    </row>
    <row r="753" spans="2:32" ht="24" x14ac:dyDescent="0.3">
      <c r="B753" s="31" t="s">
        <v>1416</v>
      </c>
      <c r="C753" s="129" t="s">
        <v>1417</v>
      </c>
      <c r="D753" s="15" t="s">
        <v>7</v>
      </c>
      <c r="E753" s="26"/>
      <c r="F753" s="16"/>
      <c r="G753" s="10"/>
      <c r="H753" s="10"/>
      <c r="I753" s="10"/>
      <c r="J753" s="10"/>
      <c r="K753" s="10"/>
      <c r="L753" s="10"/>
      <c r="M753" s="10"/>
      <c r="N753" s="10"/>
      <c r="O753" s="10"/>
      <c r="P753" s="10"/>
      <c r="Q753" s="10"/>
      <c r="R753" s="10"/>
      <c r="S753" s="10"/>
      <c r="T753" s="10"/>
      <c r="U753" s="10"/>
      <c r="V753" s="10"/>
      <c r="W753" s="10"/>
      <c r="X753" s="10"/>
      <c r="Y753" s="10">
        <v>216</v>
      </c>
      <c r="Z753" s="17">
        <f t="shared" si="72"/>
        <v>216</v>
      </c>
      <c r="AA753" s="18">
        <v>1732764</v>
      </c>
      <c r="AB753" s="18">
        <f t="shared" si="71"/>
        <v>374277024</v>
      </c>
      <c r="AC753" s="19">
        <f t="shared" si="70"/>
        <v>9.3569256000000014E-3</v>
      </c>
      <c r="AD753" s="20"/>
      <c r="AF753" s="294"/>
    </row>
    <row r="754" spans="2:32" x14ac:dyDescent="0.3">
      <c r="B754" s="31" t="s">
        <v>1418</v>
      </c>
      <c r="C754" s="129" t="s">
        <v>1411</v>
      </c>
      <c r="D754" s="15" t="s">
        <v>7</v>
      </c>
      <c r="E754" s="26"/>
      <c r="F754" s="16"/>
      <c r="G754" s="10"/>
      <c r="H754" s="10"/>
      <c r="I754" s="10"/>
      <c r="J754" s="10"/>
      <c r="K754" s="10"/>
      <c r="L754" s="10"/>
      <c r="M754" s="10"/>
      <c r="N754" s="10"/>
      <c r="O754" s="10"/>
      <c r="P754" s="10"/>
      <c r="Q754" s="10"/>
      <c r="R754" s="10"/>
      <c r="S754" s="10"/>
      <c r="T754" s="10"/>
      <c r="U754" s="10"/>
      <c r="V754" s="10"/>
      <c r="W754" s="10"/>
      <c r="X754" s="10"/>
      <c r="Y754" s="10">
        <v>432</v>
      </c>
      <c r="Z754" s="17">
        <f t="shared" si="72"/>
        <v>432</v>
      </c>
      <c r="AA754" s="18">
        <v>45200.53</v>
      </c>
      <c r="AB754" s="18">
        <f t="shared" si="71"/>
        <v>19526628.960000001</v>
      </c>
      <c r="AC754" s="19">
        <f t="shared" si="70"/>
        <v>4.8816572400000013E-4</v>
      </c>
      <c r="AD754" s="20"/>
      <c r="AF754" s="294"/>
    </row>
    <row r="755" spans="2:32" ht="24" x14ac:dyDescent="0.3">
      <c r="B755" s="31" t="s">
        <v>1419</v>
      </c>
      <c r="C755" s="129" t="s">
        <v>1420</v>
      </c>
      <c r="D755" s="15" t="s">
        <v>7</v>
      </c>
      <c r="E755" s="26"/>
      <c r="F755" s="16"/>
      <c r="G755" s="10"/>
      <c r="H755" s="10"/>
      <c r="I755" s="10"/>
      <c r="J755" s="10"/>
      <c r="K755" s="10"/>
      <c r="L755" s="10"/>
      <c r="M755" s="10"/>
      <c r="N755" s="10"/>
      <c r="O755" s="10"/>
      <c r="P755" s="10"/>
      <c r="Q755" s="10"/>
      <c r="R755" s="10"/>
      <c r="S755" s="10"/>
      <c r="T755" s="10"/>
      <c r="U755" s="10"/>
      <c r="V755" s="10"/>
      <c r="W755" s="10"/>
      <c r="X755" s="10"/>
      <c r="Y755" s="10">
        <v>432</v>
      </c>
      <c r="Z755" s="17">
        <f t="shared" si="72"/>
        <v>432</v>
      </c>
      <c r="AA755" s="18">
        <v>77691</v>
      </c>
      <c r="AB755" s="18">
        <f t="shared" si="71"/>
        <v>33562512</v>
      </c>
      <c r="AC755" s="19">
        <f t="shared" si="70"/>
        <v>8.3906280000000018E-4</v>
      </c>
      <c r="AD755" s="20"/>
      <c r="AF755" s="294"/>
    </row>
    <row r="756" spans="2:32" x14ac:dyDescent="0.3">
      <c r="B756" s="31" t="s">
        <v>1421</v>
      </c>
      <c r="C756" s="129" t="s">
        <v>1422</v>
      </c>
      <c r="D756" s="15" t="s">
        <v>7</v>
      </c>
      <c r="E756" s="26"/>
      <c r="F756" s="16"/>
      <c r="G756" s="10"/>
      <c r="H756" s="10"/>
      <c r="I756" s="10"/>
      <c r="J756" s="10"/>
      <c r="K756" s="10"/>
      <c r="L756" s="10"/>
      <c r="M756" s="10"/>
      <c r="N756" s="10"/>
      <c r="O756" s="10"/>
      <c r="P756" s="10"/>
      <c r="Q756" s="10"/>
      <c r="R756" s="10"/>
      <c r="S756" s="10"/>
      <c r="T756" s="10"/>
      <c r="U756" s="10"/>
      <c r="V756" s="10"/>
      <c r="W756" s="10"/>
      <c r="X756" s="10"/>
      <c r="Y756" s="10">
        <v>432</v>
      </c>
      <c r="Z756" s="17">
        <f t="shared" si="72"/>
        <v>432</v>
      </c>
      <c r="AA756" s="18">
        <v>598000</v>
      </c>
      <c r="AB756" s="18">
        <f t="shared" si="71"/>
        <v>258336000</v>
      </c>
      <c r="AC756" s="19">
        <f t="shared" si="70"/>
        <v>6.4584000000000013E-3</v>
      </c>
      <c r="AD756" s="20"/>
      <c r="AF756" s="294"/>
    </row>
    <row r="757" spans="2:32" ht="24" x14ac:dyDescent="0.3">
      <c r="B757" s="31" t="s">
        <v>1423</v>
      </c>
      <c r="C757" s="129" t="s">
        <v>1424</v>
      </c>
      <c r="D757" s="15" t="s">
        <v>7</v>
      </c>
      <c r="E757" s="26"/>
      <c r="F757" s="16"/>
      <c r="G757" s="10"/>
      <c r="H757" s="10"/>
      <c r="I757" s="10"/>
      <c r="J757" s="10"/>
      <c r="K757" s="10"/>
      <c r="L757" s="10"/>
      <c r="M757" s="10"/>
      <c r="N757" s="10"/>
      <c r="O757" s="10"/>
      <c r="P757" s="10">
        <v>2</v>
      </c>
      <c r="Q757" s="10"/>
      <c r="R757" s="10"/>
      <c r="S757" s="10"/>
      <c r="T757" s="10"/>
      <c r="U757" s="10"/>
      <c r="V757" s="10"/>
      <c r="W757" s="10"/>
      <c r="X757" s="10"/>
      <c r="Y757" s="10">
        <v>2</v>
      </c>
      <c r="Z757" s="17">
        <v>1</v>
      </c>
      <c r="AA757" s="18">
        <v>1650311.1</v>
      </c>
      <c r="AB757" s="18">
        <f t="shared" si="71"/>
        <v>1650311.1</v>
      </c>
      <c r="AC757" s="19">
        <f t="shared" si="70"/>
        <v>4.1257777500000012E-5</v>
      </c>
      <c r="AD757" s="20"/>
      <c r="AF757" s="294"/>
    </row>
    <row r="758" spans="2:32" ht="24" x14ac:dyDescent="0.3">
      <c r="B758" s="31" t="s">
        <v>1425</v>
      </c>
      <c r="C758" s="129" t="s">
        <v>1426</v>
      </c>
      <c r="D758" s="15" t="s">
        <v>7</v>
      </c>
      <c r="E758" s="26"/>
      <c r="F758" s="16"/>
      <c r="G758" s="10"/>
      <c r="H758" s="10"/>
      <c r="I758" s="10"/>
      <c r="J758" s="10"/>
      <c r="K758" s="10"/>
      <c r="L758" s="10"/>
      <c r="M758" s="10"/>
      <c r="N758" s="10"/>
      <c r="O758" s="10"/>
      <c r="P758" s="10">
        <v>2</v>
      </c>
      <c r="Q758" s="10"/>
      <c r="R758" s="10"/>
      <c r="S758" s="10"/>
      <c r="T758" s="10"/>
      <c r="U758" s="10"/>
      <c r="V758" s="10"/>
      <c r="W758" s="10"/>
      <c r="X758" s="10"/>
      <c r="Y758" s="10">
        <v>2</v>
      </c>
      <c r="Z758" s="17">
        <v>1</v>
      </c>
      <c r="AA758" s="18">
        <v>85000</v>
      </c>
      <c r="AB758" s="18">
        <f t="shared" si="71"/>
        <v>85000</v>
      </c>
      <c r="AC758" s="19">
        <f t="shared" si="70"/>
        <v>2.1250000000000004E-6</v>
      </c>
      <c r="AD758" s="20"/>
      <c r="AF758" s="294"/>
    </row>
    <row r="759" spans="2:32" ht="24" x14ac:dyDescent="0.3">
      <c r="B759" s="31" t="s">
        <v>1427</v>
      </c>
      <c r="C759" s="129" t="s">
        <v>1428</v>
      </c>
      <c r="D759" s="15" t="s">
        <v>7</v>
      </c>
      <c r="E759" s="26"/>
      <c r="F759" s="16"/>
      <c r="G759" s="10"/>
      <c r="H759" s="10"/>
      <c r="I759" s="10"/>
      <c r="J759" s="10"/>
      <c r="K759" s="10"/>
      <c r="L759" s="10"/>
      <c r="M759" s="10"/>
      <c r="N759" s="10"/>
      <c r="O759" s="10"/>
      <c r="P759" s="10">
        <v>2</v>
      </c>
      <c r="Q759" s="10"/>
      <c r="R759" s="10"/>
      <c r="S759" s="10"/>
      <c r="T759" s="10"/>
      <c r="U759" s="10"/>
      <c r="V759" s="10"/>
      <c r="W759" s="10"/>
      <c r="X759" s="10"/>
      <c r="Y759" s="10">
        <v>2</v>
      </c>
      <c r="Z759" s="17">
        <v>1</v>
      </c>
      <c r="AA759" s="18">
        <v>164586.6</v>
      </c>
      <c r="AB759" s="18">
        <f t="shared" si="71"/>
        <v>164586.6</v>
      </c>
      <c r="AC759" s="19">
        <f t="shared" si="70"/>
        <v>4.1146650000000007E-6</v>
      </c>
      <c r="AD759" s="20"/>
      <c r="AF759" s="294"/>
    </row>
    <row r="760" spans="2:32" x14ac:dyDescent="0.3">
      <c r="B760" s="31" t="s">
        <v>1429</v>
      </c>
      <c r="C760" s="129" t="s">
        <v>1430</v>
      </c>
      <c r="D760" s="15" t="s">
        <v>7</v>
      </c>
      <c r="E760" s="26"/>
      <c r="F760" s="16"/>
      <c r="G760" s="10"/>
      <c r="H760" s="10"/>
      <c r="I760" s="10"/>
      <c r="J760" s="10"/>
      <c r="K760" s="10"/>
      <c r="L760" s="10"/>
      <c r="M760" s="10"/>
      <c r="N760" s="10"/>
      <c r="O760" s="10"/>
      <c r="P760" s="10">
        <v>2</v>
      </c>
      <c r="Q760" s="10"/>
      <c r="R760" s="10"/>
      <c r="S760" s="10"/>
      <c r="T760" s="10"/>
      <c r="U760" s="10"/>
      <c r="V760" s="10"/>
      <c r="W760" s="10"/>
      <c r="X760" s="10"/>
      <c r="Y760" s="10">
        <v>2</v>
      </c>
      <c r="Z760" s="17">
        <v>1</v>
      </c>
      <c r="AA760" s="18">
        <v>1912325</v>
      </c>
      <c r="AB760" s="18">
        <f t="shared" si="71"/>
        <v>1912325</v>
      </c>
      <c r="AC760" s="19">
        <f t="shared" si="70"/>
        <v>4.7808125000000009E-5</v>
      </c>
      <c r="AD760" s="20"/>
      <c r="AF760" s="294"/>
    </row>
    <row r="761" spans="2:32" x14ac:dyDescent="0.3">
      <c r="B761" s="31" t="s">
        <v>1431</v>
      </c>
      <c r="C761" s="129" t="s">
        <v>1432</v>
      </c>
      <c r="D761" s="15" t="s">
        <v>7</v>
      </c>
      <c r="E761" s="26"/>
      <c r="F761" s="16"/>
      <c r="G761" s="10"/>
      <c r="H761" s="10"/>
      <c r="I761" s="10"/>
      <c r="J761" s="10"/>
      <c r="K761" s="10"/>
      <c r="L761" s="10"/>
      <c r="M761" s="10"/>
      <c r="N761" s="10"/>
      <c r="O761" s="10"/>
      <c r="P761" s="10"/>
      <c r="Q761" s="10"/>
      <c r="R761" s="10"/>
      <c r="S761" s="10"/>
      <c r="T761" s="10"/>
      <c r="U761" s="10"/>
      <c r="V761" s="10"/>
      <c r="W761" s="10"/>
      <c r="X761" s="10"/>
      <c r="Y761" s="10">
        <v>434</v>
      </c>
      <c r="Z761" s="17">
        <f t="shared" si="72"/>
        <v>434</v>
      </c>
      <c r="AA761" s="18">
        <v>52187.25</v>
      </c>
      <c r="AB761" s="18">
        <f t="shared" si="71"/>
        <v>22649266.5</v>
      </c>
      <c r="AC761" s="19">
        <f t="shared" si="70"/>
        <v>5.6623166250000011E-4</v>
      </c>
      <c r="AD761" s="20"/>
      <c r="AF761" s="294"/>
    </row>
    <row r="762" spans="2:32" x14ac:dyDescent="0.3">
      <c r="B762" s="31" t="s">
        <v>1433</v>
      </c>
      <c r="C762" s="129" t="s">
        <v>1434</v>
      </c>
      <c r="D762" s="15" t="s">
        <v>7</v>
      </c>
      <c r="E762" s="26"/>
      <c r="F762" s="16"/>
      <c r="G762" s="10"/>
      <c r="H762" s="10"/>
      <c r="I762" s="10"/>
      <c r="J762" s="10"/>
      <c r="K762" s="10"/>
      <c r="L762" s="10"/>
      <c r="M762" s="10"/>
      <c r="N762" s="10"/>
      <c r="O762" s="10"/>
      <c r="P762" s="10">
        <v>4</v>
      </c>
      <c r="Q762" s="10"/>
      <c r="R762" s="10"/>
      <c r="S762" s="10"/>
      <c r="T762" s="10"/>
      <c r="U762" s="10"/>
      <c r="V762" s="10"/>
      <c r="W762" s="10"/>
      <c r="X762" s="10"/>
      <c r="Y762" s="10">
        <v>4</v>
      </c>
      <c r="Z762" s="17">
        <v>1</v>
      </c>
      <c r="AA762" s="18">
        <v>59452</v>
      </c>
      <c r="AB762" s="18">
        <f t="shared" si="71"/>
        <v>59452</v>
      </c>
      <c r="AC762" s="19">
        <f t="shared" si="70"/>
        <v>1.4863000000000003E-6</v>
      </c>
      <c r="AD762" s="20"/>
      <c r="AF762" s="294"/>
    </row>
    <row r="763" spans="2:32" x14ac:dyDescent="0.3">
      <c r="B763" s="31" t="s">
        <v>1435</v>
      </c>
      <c r="C763" s="129" t="s">
        <v>1436</v>
      </c>
      <c r="D763" s="15" t="s">
        <v>7</v>
      </c>
      <c r="E763" s="26"/>
      <c r="F763" s="16"/>
      <c r="G763" s="10"/>
      <c r="H763" s="10"/>
      <c r="I763" s="10"/>
      <c r="J763" s="10"/>
      <c r="K763" s="10"/>
      <c r="L763" s="10"/>
      <c r="M763" s="10"/>
      <c r="N763" s="10"/>
      <c r="O763" s="10"/>
      <c r="P763" s="10"/>
      <c r="Q763" s="10"/>
      <c r="R763" s="10"/>
      <c r="S763" s="10"/>
      <c r="T763" s="10"/>
      <c r="U763" s="10"/>
      <c r="V763" s="10"/>
      <c r="W763" s="10"/>
      <c r="X763" s="10"/>
      <c r="Y763" s="10">
        <v>198</v>
      </c>
      <c r="Z763" s="17">
        <f t="shared" si="72"/>
        <v>198</v>
      </c>
      <c r="AA763" s="18">
        <v>1867716</v>
      </c>
      <c r="AB763" s="18">
        <f t="shared" si="71"/>
        <v>369807768</v>
      </c>
      <c r="AC763" s="19">
        <f t="shared" si="70"/>
        <v>9.2451942000000009E-3</v>
      </c>
      <c r="AD763" s="20"/>
      <c r="AF763" s="294"/>
    </row>
    <row r="764" spans="2:32" ht="24" x14ac:dyDescent="0.3">
      <c r="B764" s="31" t="s">
        <v>1437</v>
      </c>
      <c r="C764" s="129" t="s">
        <v>1438</v>
      </c>
      <c r="D764" s="15" t="s">
        <v>7</v>
      </c>
      <c r="E764" s="26"/>
      <c r="F764" s="16"/>
      <c r="G764" s="10"/>
      <c r="H764" s="10"/>
      <c r="I764" s="10"/>
      <c r="J764" s="10"/>
      <c r="K764" s="10"/>
      <c r="L764" s="10"/>
      <c r="M764" s="10"/>
      <c r="N764" s="10"/>
      <c r="O764" s="10"/>
      <c r="P764" s="10">
        <v>36</v>
      </c>
      <c r="Q764" s="10"/>
      <c r="R764" s="10"/>
      <c r="S764" s="10"/>
      <c r="T764" s="10"/>
      <c r="U764" s="10"/>
      <c r="V764" s="10"/>
      <c r="W764" s="10"/>
      <c r="X764" s="10"/>
      <c r="Y764" s="10">
        <v>244</v>
      </c>
      <c r="Z764" s="17">
        <f t="shared" si="72"/>
        <v>208</v>
      </c>
      <c r="AA764" s="18">
        <v>250000</v>
      </c>
      <c r="AB764" s="18">
        <f t="shared" si="71"/>
        <v>52000000</v>
      </c>
      <c r="AC764" s="19">
        <f t="shared" si="70"/>
        <v>1.3000000000000002E-3</v>
      </c>
      <c r="AD764" s="20"/>
      <c r="AF764" s="294"/>
    </row>
    <row r="765" spans="2:32" x14ac:dyDescent="0.3">
      <c r="B765" s="31" t="s">
        <v>1439</v>
      </c>
      <c r="C765" s="129" t="s">
        <v>1440</v>
      </c>
      <c r="D765" s="15" t="s">
        <v>7</v>
      </c>
      <c r="E765" s="26"/>
      <c r="F765" s="16"/>
      <c r="G765" s="10"/>
      <c r="H765" s="10"/>
      <c r="I765" s="10"/>
      <c r="J765" s="10"/>
      <c r="K765" s="10"/>
      <c r="L765" s="10"/>
      <c r="M765" s="10"/>
      <c r="N765" s="10"/>
      <c r="O765" s="10"/>
      <c r="P765" s="10">
        <v>1</v>
      </c>
      <c r="Q765" s="10"/>
      <c r="R765" s="10"/>
      <c r="S765" s="10"/>
      <c r="T765" s="10"/>
      <c r="U765" s="10"/>
      <c r="V765" s="10"/>
      <c r="W765" s="10"/>
      <c r="X765" s="10"/>
      <c r="Y765" s="10">
        <v>2</v>
      </c>
      <c r="Z765" s="17">
        <f t="shared" si="72"/>
        <v>1</v>
      </c>
      <c r="AA765" s="18">
        <v>1800000</v>
      </c>
      <c r="AB765" s="18">
        <f t="shared" si="71"/>
        <v>1800000</v>
      </c>
      <c r="AC765" s="19">
        <f t="shared" si="70"/>
        <v>4.500000000000001E-5</v>
      </c>
      <c r="AD765" s="20"/>
      <c r="AF765" s="294"/>
    </row>
    <row r="766" spans="2:32" x14ac:dyDescent="0.3">
      <c r="B766" s="31" t="s">
        <v>1441</v>
      </c>
      <c r="C766" s="129" t="s">
        <v>1442</v>
      </c>
      <c r="D766" s="15" t="s">
        <v>7</v>
      </c>
      <c r="E766" s="26"/>
      <c r="F766" s="16"/>
      <c r="G766" s="10"/>
      <c r="H766" s="10"/>
      <c r="I766" s="10"/>
      <c r="J766" s="10"/>
      <c r="K766" s="10"/>
      <c r="L766" s="10"/>
      <c r="M766" s="10"/>
      <c r="N766" s="10"/>
      <c r="O766" s="10"/>
      <c r="P766" s="10">
        <v>3</v>
      </c>
      <c r="Q766" s="10"/>
      <c r="R766" s="10"/>
      <c r="S766" s="10"/>
      <c r="T766" s="10"/>
      <c r="U766" s="10"/>
      <c r="V766" s="10"/>
      <c r="W766" s="10"/>
      <c r="X766" s="10"/>
      <c r="Y766" s="10">
        <v>6</v>
      </c>
      <c r="Z766" s="17">
        <f t="shared" si="72"/>
        <v>3</v>
      </c>
      <c r="AA766" s="18">
        <v>12800000</v>
      </c>
      <c r="AB766" s="18">
        <f t="shared" si="71"/>
        <v>38400000</v>
      </c>
      <c r="AC766" s="19">
        <f t="shared" si="70"/>
        <v>9.6000000000000013E-4</v>
      </c>
      <c r="AD766" s="20"/>
      <c r="AF766" s="294"/>
    </row>
    <row r="767" spans="2:32" ht="48" x14ac:dyDescent="0.3">
      <c r="B767" s="31" t="s">
        <v>1443</v>
      </c>
      <c r="C767" s="129" t="s">
        <v>1444</v>
      </c>
      <c r="D767" s="15" t="s">
        <v>7</v>
      </c>
      <c r="E767" s="26"/>
      <c r="F767" s="16"/>
      <c r="G767" s="10"/>
      <c r="H767" s="10"/>
      <c r="I767" s="10"/>
      <c r="J767" s="10"/>
      <c r="K767" s="10"/>
      <c r="L767" s="10"/>
      <c r="M767" s="10"/>
      <c r="N767" s="10"/>
      <c r="O767" s="10"/>
      <c r="P767" s="10">
        <v>2</v>
      </c>
      <c r="Q767" s="10"/>
      <c r="R767" s="10"/>
      <c r="S767" s="10"/>
      <c r="T767" s="10"/>
      <c r="U767" s="10"/>
      <c r="V767" s="10"/>
      <c r="W767" s="10"/>
      <c r="X767" s="10"/>
      <c r="Y767" s="10">
        <v>2</v>
      </c>
      <c r="Z767" s="17">
        <v>1</v>
      </c>
      <c r="AA767" s="18">
        <v>4200000</v>
      </c>
      <c r="AB767" s="18">
        <f t="shared" si="71"/>
        <v>4200000</v>
      </c>
      <c r="AC767" s="19">
        <f t="shared" si="70"/>
        <v>1.0500000000000002E-4</v>
      </c>
      <c r="AD767" s="20"/>
      <c r="AF767" s="294"/>
    </row>
    <row r="768" spans="2:32" ht="36" x14ac:dyDescent="0.3">
      <c r="B768" s="31" t="s">
        <v>1445</v>
      </c>
      <c r="C768" s="129" t="s">
        <v>1446</v>
      </c>
      <c r="D768" s="15" t="s">
        <v>7</v>
      </c>
      <c r="E768" s="26"/>
      <c r="F768" s="16"/>
      <c r="G768" s="10"/>
      <c r="H768" s="10"/>
      <c r="I768" s="10"/>
      <c r="J768" s="10"/>
      <c r="K768" s="10"/>
      <c r="L768" s="10"/>
      <c r="M768" s="10"/>
      <c r="N768" s="10"/>
      <c r="O768" s="10"/>
      <c r="P768" s="10">
        <v>1</v>
      </c>
      <c r="Q768" s="10"/>
      <c r="R768" s="10"/>
      <c r="S768" s="10"/>
      <c r="T768" s="10"/>
      <c r="U768" s="10"/>
      <c r="V768" s="10"/>
      <c r="W768" s="10"/>
      <c r="X768" s="10"/>
      <c r="Y768" s="10">
        <v>2</v>
      </c>
      <c r="Z768" s="17">
        <f t="shared" si="72"/>
        <v>1</v>
      </c>
      <c r="AA768" s="18">
        <v>2300000</v>
      </c>
      <c r="AB768" s="18">
        <f t="shared" si="71"/>
        <v>2300000</v>
      </c>
      <c r="AC768" s="19">
        <f t="shared" si="70"/>
        <v>5.7500000000000009E-5</v>
      </c>
      <c r="AD768" s="20"/>
      <c r="AF768" s="294"/>
    </row>
    <row r="769" spans="2:37" ht="23.4" customHeight="1" x14ac:dyDescent="0.3">
      <c r="B769" s="31" t="s">
        <v>1447</v>
      </c>
      <c r="C769" s="129" t="s">
        <v>1448</v>
      </c>
      <c r="D769" s="15" t="s">
        <v>7</v>
      </c>
      <c r="E769" s="26"/>
      <c r="F769" s="16"/>
      <c r="G769" s="10"/>
      <c r="H769" s="10"/>
      <c r="I769" s="10"/>
      <c r="J769" s="10"/>
      <c r="K769" s="10"/>
      <c r="L769" s="10"/>
      <c r="M769" s="10"/>
      <c r="N769" s="10"/>
      <c r="O769" s="10"/>
      <c r="P769" s="10">
        <v>3</v>
      </c>
      <c r="Q769" s="10"/>
      <c r="R769" s="10"/>
      <c r="S769" s="10"/>
      <c r="T769" s="10"/>
      <c r="U769" s="10"/>
      <c r="V769" s="10"/>
      <c r="W769" s="10"/>
      <c r="X769" s="10"/>
      <c r="Y769" s="10">
        <v>4</v>
      </c>
      <c r="Z769" s="17">
        <f t="shared" si="72"/>
        <v>1</v>
      </c>
      <c r="AA769" s="18">
        <v>2950000</v>
      </c>
      <c r="AB769" s="18">
        <f t="shared" si="71"/>
        <v>2950000</v>
      </c>
      <c r="AC769" s="19">
        <f t="shared" si="70"/>
        <v>7.3750000000000017E-5</v>
      </c>
      <c r="AD769" s="20"/>
      <c r="AF769" s="294"/>
    </row>
    <row r="770" spans="2:37" x14ac:dyDescent="0.3">
      <c r="B770" s="6">
        <v>26</v>
      </c>
      <c r="C770" s="7" t="s">
        <v>1449</v>
      </c>
      <c r="D770" s="8"/>
      <c r="E770" s="9"/>
      <c r="F770" s="10"/>
      <c r="G770" s="10"/>
      <c r="H770" s="10"/>
      <c r="I770" s="10"/>
      <c r="J770" s="10"/>
      <c r="K770" s="10"/>
      <c r="L770" s="10"/>
      <c r="M770" s="10"/>
      <c r="N770" s="10"/>
      <c r="O770" s="10"/>
      <c r="P770" s="10"/>
      <c r="Q770" s="10"/>
      <c r="R770" s="10"/>
      <c r="S770" s="10"/>
      <c r="T770" s="10"/>
      <c r="U770" s="10"/>
      <c r="V770" s="10"/>
      <c r="W770" s="10"/>
      <c r="X770" s="10"/>
      <c r="Y770" s="10"/>
      <c r="Z770" s="8"/>
      <c r="AA770" s="44"/>
      <c r="AB770" s="12"/>
      <c r="AC770" s="19">
        <f t="shared" si="70"/>
        <v>0</v>
      </c>
      <c r="AD770" s="20"/>
      <c r="AF770" s="294"/>
      <c r="AH770" s="128"/>
      <c r="AI770" s="130"/>
      <c r="AJ770" s="130"/>
      <c r="AK770" s="128"/>
    </row>
    <row r="771" spans="2:37" x14ac:dyDescent="0.3">
      <c r="B771" s="31" t="s">
        <v>1450</v>
      </c>
      <c r="C771" s="131" t="s">
        <v>1451</v>
      </c>
      <c r="D771" s="15" t="s">
        <v>7</v>
      </c>
      <c r="E771" s="26"/>
      <c r="F771" s="26">
        <v>1</v>
      </c>
      <c r="G771" s="10"/>
      <c r="H771" s="10"/>
      <c r="I771" s="10"/>
      <c r="J771" s="10"/>
      <c r="K771" s="10"/>
      <c r="L771" s="10"/>
      <c r="M771" s="10"/>
      <c r="N771" s="10"/>
      <c r="O771" s="10">
        <v>1</v>
      </c>
      <c r="P771" s="10"/>
      <c r="Q771" s="10">
        <v>1</v>
      </c>
      <c r="R771" s="10"/>
      <c r="S771" s="10"/>
      <c r="T771" s="10"/>
      <c r="U771" s="10"/>
      <c r="V771" s="10"/>
      <c r="W771" s="10"/>
      <c r="X771" s="10"/>
      <c r="Y771" s="10"/>
      <c r="Z771" s="17">
        <f t="shared" ref="Z771:Z773" si="73">ROUND(SUM(E771:X771),2)</f>
        <v>3</v>
      </c>
      <c r="AA771" s="18">
        <v>5528795.4100000001</v>
      </c>
      <c r="AB771" s="18">
        <f t="shared" ref="AB771:AB779" si="74">ROUND(AA771*Z771,2)</f>
        <v>16586386.23</v>
      </c>
      <c r="AC771" s="19">
        <f t="shared" si="70"/>
        <v>4.1465965575000009E-4</v>
      </c>
      <c r="AD771" s="20"/>
      <c r="AE771" s="132"/>
      <c r="AF771" s="294"/>
      <c r="AH771" s="133"/>
      <c r="AI771" s="134"/>
      <c r="AJ771" s="135"/>
    </row>
    <row r="772" spans="2:37" ht="48" x14ac:dyDescent="0.3">
      <c r="B772" s="31" t="s">
        <v>1452</v>
      </c>
      <c r="C772" s="131" t="s">
        <v>1453</v>
      </c>
      <c r="D772" s="15" t="s">
        <v>7</v>
      </c>
      <c r="E772" s="26"/>
      <c r="F772" s="26">
        <v>3</v>
      </c>
      <c r="G772" s="10"/>
      <c r="H772" s="10"/>
      <c r="I772" s="10"/>
      <c r="J772" s="10"/>
      <c r="K772" s="10"/>
      <c r="L772" s="10"/>
      <c r="M772" s="10"/>
      <c r="N772" s="10"/>
      <c r="O772" s="10"/>
      <c r="P772" s="10"/>
      <c r="Q772" s="10"/>
      <c r="R772" s="10"/>
      <c r="S772" s="10"/>
      <c r="T772" s="10"/>
      <c r="U772" s="10"/>
      <c r="V772" s="10"/>
      <c r="W772" s="10"/>
      <c r="X772" s="10"/>
      <c r="Y772" s="10"/>
      <c r="Z772" s="17">
        <f t="shared" si="73"/>
        <v>3</v>
      </c>
      <c r="AA772" s="18">
        <v>30526250</v>
      </c>
      <c r="AB772" s="18">
        <f t="shared" si="74"/>
        <v>91578750</v>
      </c>
      <c r="AC772" s="19">
        <f t="shared" si="70"/>
        <v>2.2894687500000003E-3</v>
      </c>
      <c r="AD772" s="20"/>
      <c r="AE772" s="132"/>
      <c r="AF772" s="294"/>
      <c r="AH772" s="133"/>
      <c r="AI772" s="134"/>
      <c r="AJ772" s="135"/>
    </row>
    <row r="773" spans="2:37" ht="36" x14ac:dyDescent="0.3">
      <c r="B773" s="31" t="s">
        <v>1454</v>
      </c>
      <c r="C773" s="131" t="s">
        <v>1455</v>
      </c>
      <c r="D773" s="15" t="s">
        <v>7</v>
      </c>
      <c r="E773" s="26"/>
      <c r="F773" s="10"/>
      <c r="G773" s="10"/>
      <c r="H773" s="10"/>
      <c r="I773" s="26">
        <v>1</v>
      </c>
      <c r="J773" s="10"/>
      <c r="K773" s="10"/>
      <c r="L773" s="10"/>
      <c r="M773" s="10"/>
      <c r="N773" s="10"/>
      <c r="O773" s="10"/>
      <c r="P773" s="10"/>
      <c r="Q773" s="10"/>
      <c r="R773" s="10"/>
      <c r="S773" s="10"/>
      <c r="T773" s="10"/>
      <c r="U773" s="10"/>
      <c r="V773" s="10"/>
      <c r="W773" s="10"/>
      <c r="X773" s="10"/>
      <c r="Y773" s="10"/>
      <c r="Z773" s="17">
        <f t="shared" si="73"/>
        <v>1</v>
      </c>
      <c r="AA773" s="18">
        <v>240000000</v>
      </c>
      <c r="AB773" s="18">
        <f t="shared" si="74"/>
        <v>240000000</v>
      </c>
      <c r="AC773" s="19">
        <f t="shared" si="70"/>
        <v>6.000000000000001E-3</v>
      </c>
      <c r="AD773" s="20"/>
      <c r="AE773" s="132"/>
      <c r="AF773" s="294"/>
      <c r="AH773" s="133"/>
      <c r="AI773" s="134"/>
      <c r="AJ773" s="135"/>
    </row>
    <row r="774" spans="2:37" ht="24" x14ac:dyDescent="0.3">
      <c r="B774" s="31" t="s">
        <v>1456</v>
      </c>
      <c r="C774" s="131" t="s">
        <v>1457</v>
      </c>
      <c r="D774" s="15" t="s">
        <v>7</v>
      </c>
      <c r="E774" s="26"/>
      <c r="F774" s="10"/>
      <c r="G774" s="10"/>
      <c r="H774" s="10"/>
      <c r="I774" s="26"/>
      <c r="J774" s="10"/>
      <c r="K774" s="10"/>
      <c r="L774" s="10"/>
      <c r="M774" s="10"/>
      <c r="N774" s="10"/>
      <c r="O774" s="10"/>
      <c r="P774" s="10"/>
      <c r="Q774" s="10"/>
      <c r="R774" s="10"/>
      <c r="S774" s="10"/>
      <c r="T774" s="10"/>
      <c r="U774" s="10"/>
      <c r="V774" s="10"/>
      <c r="W774" s="10"/>
      <c r="X774" s="10"/>
      <c r="Y774" s="10"/>
      <c r="Z774" s="17">
        <v>1</v>
      </c>
      <c r="AA774" s="18">
        <v>6084933.7699999996</v>
      </c>
      <c r="AB774" s="18">
        <f t="shared" si="74"/>
        <v>6084933.7699999996</v>
      </c>
      <c r="AC774" s="19">
        <f t="shared" si="70"/>
        <v>1.5212334425000003E-4</v>
      </c>
      <c r="AD774" s="20"/>
      <c r="AE774" s="132"/>
      <c r="AF774" s="294"/>
      <c r="AH774" s="133"/>
      <c r="AI774" s="134"/>
      <c r="AJ774" s="135"/>
    </row>
    <row r="775" spans="2:37" ht="24" x14ac:dyDescent="0.3">
      <c r="B775" s="31" t="s">
        <v>1458</v>
      </c>
      <c r="C775" s="131" t="s">
        <v>1459</v>
      </c>
      <c r="D775" s="15" t="s">
        <v>7</v>
      </c>
      <c r="E775" s="26"/>
      <c r="F775" s="10"/>
      <c r="G775" s="10"/>
      <c r="H775" s="10"/>
      <c r="I775" s="26"/>
      <c r="J775" s="10"/>
      <c r="K775" s="10"/>
      <c r="L775" s="10"/>
      <c r="M775" s="10"/>
      <c r="N775" s="10"/>
      <c r="O775" s="10"/>
      <c r="P775" s="10"/>
      <c r="Q775" s="10"/>
      <c r="R775" s="10"/>
      <c r="S775" s="10"/>
      <c r="T775" s="10"/>
      <c r="U775" s="10"/>
      <c r="V775" s="10"/>
      <c r="W775" s="10"/>
      <c r="X775" s="10"/>
      <c r="Y775" s="10"/>
      <c r="Z775" s="17">
        <v>1</v>
      </c>
      <c r="AA775" s="18">
        <v>5760000</v>
      </c>
      <c r="AB775" s="18">
        <f t="shared" si="74"/>
        <v>5760000</v>
      </c>
      <c r="AC775" s="19">
        <f t="shared" si="70"/>
        <v>1.4400000000000003E-4</v>
      </c>
      <c r="AD775" s="20"/>
      <c r="AE775" s="132"/>
      <c r="AF775" s="294"/>
      <c r="AH775" s="133"/>
      <c r="AI775" s="134"/>
      <c r="AJ775" s="135"/>
    </row>
    <row r="776" spans="2:37" ht="24" x14ac:dyDescent="0.3">
      <c r="B776" s="31" t="s">
        <v>1460</v>
      </c>
      <c r="C776" s="131" t="s">
        <v>1461</v>
      </c>
      <c r="D776" s="15" t="s">
        <v>7</v>
      </c>
      <c r="E776" s="26"/>
      <c r="F776" s="10"/>
      <c r="G776" s="10"/>
      <c r="H776" s="10"/>
      <c r="I776" s="26"/>
      <c r="J776" s="10"/>
      <c r="K776" s="10"/>
      <c r="L776" s="10"/>
      <c r="M776" s="10"/>
      <c r="N776" s="10"/>
      <c r="O776" s="10"/>
      <c r="P776" s="10"/>
      <c r="Q776" s="10"/>
      <c r="R776" s="10"/>
      <c r="S776" s="10"/>
      <c r="T776" s="10"/>
      <c r="U776" s="10"/>
      <c r="V776" s="10"/>
      <c r="W776" s="10"/>
      <c r="X776" s="10"/>
      <c r="Y776" s="10"/>
      <c r="Z776" s="17">
        <v>1</v>
      </c>
      <c r="AA776" s="18">
        <v>5400000</v>
      </c>
      <c r="AB776" s="18">
        <f t="shared" si="74"/>
        <v>5400000</v>
      </c>
      <c r="AC776" s="19">
        <f t="shared" si="70"/>
        <v>1.3500000000000003E-4</v>
      </c>
      <c r="AD776" s="20"/>
      <c r="AE776" s="132"/>
      <c r="AF776" s="294"/>
      <c r="AH776" s="133"/>
      <c r="AI776" s="134"/>
      <c r="AJ776" s="135"/>
    </row>
    <row r="777" spans="2:37" ht="24" x14ac:dyDescent="0.3">
      <c r="B777" s="31" t="s">
        <v>1462</v>
      </c>
      <c r="C777" s="131" t="s">
        <v>1463</v>
      </c>
      <c r="D777" s="15" t="s">
        <v>7</v>
      </c>
      <c r="E777" s="26"/>
      <c r="F777" s="10"/>
      <c r="G777" s="10"/>
      <c r="H777" s="10"/>
      <c r="I777" s="26"/>
      <c r="J777" s="10"/>
      <c r="K777" s="10"/>
      <c r="L777" s="10"/>
      <c r="M777" s="10"/>
      <c r="N777" s="10"/>
      <c r="O777" s="10"/>
      <c r="P777" s="10"/>
      <c r="Q777" s="10"/>
      <c r="R777" s="10"/>
      <c r="S777" s="10"/>
      <c r="T777" s="10"/>
      <c r="U777" s="10"/>
      <c r="V777" s="10"/>
      <c r="W777" s="10"/>
      <c r="X777" s="10"/>
      <c r="Y777" s="10"/>
      <c r="Z777" s="17">
        <v>1</v>
      </c>
      <c r="AA777" s="18">
        <v>5400000</v>
      </c>
      <c r="AB777" s="18">
        <f t="shared" si="74"/>
        <v>5400000</v>
      </c>
      <c r="AC777" s="19">
        <f t="shared" si="70"/>
        <v>1.3500000000000003E-4</v>
      </c>
      <c r="AD777" s="20"/>
      <c r="AE777" s="132"/>
      <c r="AF777" s="294"/>
      <c r="AH777" s="133"/>
      <c r="AI777" s="134"/>
      <c r="AJ777" s="135"/>
    </row>
    <row r="778" spans="2:37" ht="24" x14ac:dyDescent="0.3">
      <c r="B778" s="31" t="s">
        <v>1464</v>
      </c>
      <c r="C778" s="131" t="s">
        <v>1465</v>
      </c>
      <c r="D778" s="15" t="s">
        <v>7</v>
      </c>
      <c r="E778" s="26"/>
      <c r="F778" s="10"/>
      <c r="G778" s="10"/>
      <c r="H778" s="10"/>
      <c r="I778" s="26"/>
      <c r="J778" s="10"/>
      <c r="K778" s="10"/>
      <c r="L778" s="10"/>
      <c r="M778" s="10"/>
      <c r="N778" s="10"/>
      <c r="O778" s="10"/>
      <c r="P778" s="10"/>
      <c r="Q778" s="10"/>
      <c r="R778" s="10"/>
      <c r="S778" s="10"/>
      <c r="T778" s="10"/>
      <c r="U778" s="10"/>
      <c r="V778" s="10"/>
      <c r="W778" s="10"/>
      <c r="X778" s="10"/>
      <c r="Y778" s="10"/>
      <c r="Z778" s="17">
        <v>1</v>
      </c>
      <c r="AA778" s="18">
        <v>1227949.8600000001</v>
      </c>
      <c r="AB778" s="18">
        <f t="shared" si="74"/>
        <v>1227949.8600000001</v>
      </c>
      <c r="AC778" s="19">
        <f t="shared" si="70"/>
        <v>3.0698746500000009E-5</v>
      </c>
      <c r="AD778" s="20"/>
      <c r="AE778" s="132"/>
      <c r="AF778" s="294"/>
      <c r="AH778" s="133"/>
      <c r="AI778" s="134"/>
      <c r="AJ778" s="135"/>
    </row>
    <row r="779" spans="2:37" ht="24" x14ac:dyDescent="0.3">
      <c r="B779" s="31" t="s">
        <v>1466</v>
      </c>
      <c r="C779" s="131" t="s">
        <v>1467</v>
      </c>
      <c r="D779" s="15" t="s">
        <v>7</v>
      </c>
      <c r="E779" s="26"/>
      <c r="F779" s="10"/>
      <c r="G779" s="10"/>
      <c r="H779" s="10"/>
      <c r="I779" s="26"/>
      <c r="J779" s="10"/>
      <c r="K779" s="10"/>
      <c r="L779" s="10"/>
      <c r="M779" s="10"/>
      <c r="N779" s="10"/>
      <c r="O779" s="10"/>
      <c r="P779" s="10"/>
      <c r="Q779" s="10"/>
      <c r="R779" s="10"/>
      <c r="S779" s="10"/>
      <c r="T779" s="10"/>
      <c r="U779" s="10"/>
      <c r="V779" s="10"/>
      <c r="W779" s="10"/>
      <c r="X779" s="10"/>
      <c r="Y779" s="10"/>
      <c r="Z779" s="17">
        <v>1</v>
      </c>
      <c r="AA779" s="18">
        <v>2037513.06</v>
      </c>
      <c r="AB779" s="18">
        <f t="shared" si="74"/>
        <v>2037513.06</v>
      </c>
      <c r="AC779" s="19">
        <f t="shared" si="70"/>
        <v>5.0937826500000008E-5</v>
      </c>
      <c r="AD779" s="20"/>
      <c r="AE779" s="132"/>
      <c r="AF779" s="294"/>
      <c r="AH779" s="133"/>
      <c r="AI779" s="134"/>
      <c r="AJ779" s="135"/>
    </row>
    <row r="780" spans="2:37" x14ac:dyDescent="0.3">
      <c r="B780" s="58" t="s">
        <v>1468</v>
      </c>
      <c r="C780" s="59" t="s">
        <v>1469</v>
      </c>
      <c r="D780" s="60"/>
      <c r="E780" s="136"/>
      <c r="F780" s="69"/>
      <c r="G780" s="69"/>
      <c r="H780" s="69"/>
      <c r="I780" s="69"/>
      <c r="J780" s="69"/>
      <c r="K780" s="69"/>
      <c r="L780" s="69"/>
      <c r="M780" s="69"/>
      <c r="N780" s="69"/>
      <c r="O780" s="69"/>
      <c r="P780" s="69"/>
      <c r="Q780" s="69"/>
      <c r="R780" s="69"/>
      <c r="S780" s="69"/>
      <c r="T780" s="69"/>
      <c r="U780" s="69"/>
      <c r="V780" s="69"/>
      <c r="W780" s="69"/>
      <c r="X780" s="69"/>
      <c r="Y780" s="69"/>
      <c r="Z780" s="70"/>
      <c r="AA780" s="71"/>
      <c r="AB780" s="72"/>
      <c r="AC780" s="19">
        <f t="shared" si="70"/>
        <v>0</v>
      </c>
      <c r="AD780" s="20"/>
      <c r="AE780" s="73"/>
      <c r="AF780" s="294"/>
    </row>
    <row r="781" spans="2:37" x14ac:dyDescent="0.3">
      <c r="B781" s="31" t="s">
        <v>1470</v>
      </c>
      <c r="C781" s="131" t="s">
        <v>1471</v>
      </c>
      <c r="D781" s="15" t="s">
        <v>1018</v>
      </c>
      <c r="E781" s="40"/>
      <c r="F781" s="69"/>
      <c r="G781" s="69"/>
      <c r="H781" s="69"/>
      <c r="I781" s="69"/>
      <c r="J781" s="69"/>
      <c r="K781" s="69"/>
      <c r="L781" s="69"/>
      <c r="M781" s="69"/>
      <c r="N781" s="69"/>
      <c r="O781" s="69">
        <v>1</v>
      </c>
      <c r="P781" s="69"/>
      <c r="Q781" s="69"/>
      <c r="R781" s="69"/>
      <c r="S781" s="69"/>
      <c r="T781" s="69"/>
      <c r="U781" s="69"/>
      <c r="V781" s="69"/>
      <c r="W781" s="69"/>
      <c r="X781" s="69"/>
      <c r="Y781" s="69"/>
      <c r="Z781" s="17">
        <f t="shared" ref="Z781:Z810" si="75">ROUND(SUM(E781:X781),2)</f>
        <v>1</v>
      </c>
      <c r="AA781" s="18">
        <v>23663156.48</v>
      </c>
      <c r="AB781" s="18">
        <f t="shared" ref="AB781:AB815" si="76">ROUND(AA781*Z781,2)</f>
        <v>23663156.48</v>
      </c>
      <c r="AC781" s="19">
        <f t="shared" si="70"/>
        <v>5.9157891200000009E-4</v>
      </c>
      <c r="AD781" s="20"/>
      <c r="AE781" s="73"/>
      <c r="AF781" s="294"/>
    </row>
    <row r="782" spans="2:37" x14ac:dyDescent="0.3">
      <c r="B782" s="31" t="s">
        <v>1472</v>
      </c>
      <c r="C782" s="131" t="s">
        <v>1473</v>
      </c>
      <c r="D782" s="15" t="s">
        <v>1018</v>
      </c>
      <c r="E782" s="40"/>
      <c r="F782" s="69"/>
      <c r="G782" s="69"/>
      <c r="H782" s="69"/>
      <c r="I782" s="69"/>
      <c r="J782" s="69"/>
      <c r="K782" s="69"/>
      <c r="L782" s="69"/>
      <c r="M782" s="69"/>
      <c r="N782" s="69"/>
      <c r="O782" s="69"/>
      <c r="P782" s="69"/>
      <c r="Q782" s="69">
        <v>1</v>
      </c>
      <c r="R782" s="69"/>
      <c r="S782" s="69"/>
      <c r="T782" s="69"/>
      <c r="U782" s="69"/>
      <c r="V782" s="69"/>
      <c r="W782" s="69"/>
      <c r="X782" s="69"/>
      <c r="Y782" s="69"/>
      <c r="Z782" s="17">
        <v>3</v>
      </c>
      <c r="AA782" s="18">
        <v>21562732.870000001</v>
      </c>
      <c r="AB782" s="18">
        <f t="shared" si="76"/>
        <v>64688198.609999999</v>
      </c>
      <c r="AC782" s="19">
        <f t="shared" si="70"/>
        <v>1.6172049652500003E-3</v>
      </c>
      <c r="AD782" s="20"/>
      <c r="AE782" s="73"/>
      <c r="AF782" s="294"/>
    </row>
    <row r="783" spans="2:37" x14ac:dyDescent="0.3">
      <c r="B783" s="31" t="s">
        <v>1474</v>
      </c>
      <c r="C783" s="131" t="s">
        <v>1475</v>
      </c>
      <c r="D783" s="15" t="s">
        <v>1018</v>
      </c>
      <c r="E783" s="40"/>
      <c r="F783" s="69"/>
      <c r="G783" s="69"/>
      <c r="H783" s="69"/>
      <c r="I783" s="69"/>
      <c r="J783" s="69"/>
      <c r="K783" s="69"/>
      <c r="L783" s="69"/>
      <c r="M783" s="69"/>
      <c r="N783" s="69"/>
      <c r="O783" s="69"/>
      <c r="P783" s="69"/>
      <c r="Q783" s="69">
        <v>3</v>
      </c>
      <c r="R783" s="69"/>
      <c r="S783" s="69"/>
      <c r="T783" s="69"/>
      <c r="U783" s="69"/>
      <c r="V783" s="69"/>
      <c r="W783" s="69"/>
      <c r="X783" s="69"/>
      <c r="Y783" s="69"/>
      <c r="Z783" s="17">
        <f t="shared" si="75"/>
        <v>3</v>
      </c>
      <c r="AA783" s="18">
        <v>19464492.739999998</v>
      </c>
      <c r="AB783" s="18">
        <f t="shared" si="76"/>
        <v>58393478.219999999</v>
      </c>
      <c r="AC783" s="19">
        <f t="shared" si="70"/>
        <v>1.4598369555000002E-3</v>
      </c>
      <c r="AD783" s="20"/>
      <c r="AE783" s="73"/>
      <c r="AF783" s="294"/>
    </row>
    <row r="784" spans="2:37" x14ac:dyDescent="0.3">
      <c r="B784" s="31" t="s">
        <v>1476</v>
      </c>
      <c r="C784" s="131" t="s">
        <v>1477</v>
      </c>
      <c r="D784" s="15" t="s">
        <v>1018</v>
      </c>
      <c r="E784" s="40"/>
      <c r="F784" s="69"/>
      <c r="G784" s="69"/>
      <c r="H784" s="69"/>
      <c r="I784" s="69"/>
      <c r="J784" s="69"/>
      <c r="K784" s="69"/>
      <c r="L784" s="69"/>
      <c r="M784" s="69"/>
      <c r="N784" s="69"/>
      <c r="O784" s="69"/>
      <c r="P784" s="69"/>
      <c r="Q784" s="69">
        <v>4</v>
      </c>
      <c r="R784" s="69"/>
      <c r="S784" s="69"/>
      <c r="T784" s="69"/>
      <c r="U784" s="69"/>
      <c r="V784" s="69"/>
      <c r="W784" s="69"/>
      <c r="X784" s="69"/>
      <c r="Y784" s="69"/>
      <c r="Z784" s="17">
        <f t="shared" si="75"/>
        <v>4</v>
      </c>
      <c r="AA784" s="18">
        <v>16438034.529999999</v>
      </c>
      <c r="AB784" s="18">
        <f t="shared" si="76"/>
        <v>65752138.119999997</v>
      </c>
      <c r="AC784" s="19">
        <f t="shared" si="70"/>
        <v>1.6438034530000002E-3</v>
      </c>
      <c r="AD784" s="20"/>
      <c r="AE784" s="73"/>
      <c r="AF784" s="294"/>
    </row>
    <row r="785" spans="2:32" x14ac:dyDescent="0.3">
      <c r="B785" s="31" t="s">
        <v>1478</v>
      </c>
      <c r="C785" s="131" t="s">
        <v>1479</v>
      </c>
      <c r="D785" s="15" t="s">
        <v>1018</v>
      </c>
      <c r="E785" s="40"/>
      <c r="F785" s="69"/>
      <c r="G785" s="69"/>
      <c r="H785" s="69"/>
      <c r="I785" s="69"/>
      <c r="J785" s="69"/>
      <c r="K785" s="69"/>
      <c r="L785" s="69"/>
      <c r="M785" s="69"/>
      <c r="N785" s="69"/>
      <c r="O785" s="69"/>
      <c r="P785" s="69"/>
      <c r="Q785" s="69"/>
      <c r="R785" s="69"/>
      <c r="S785" s="69"/>
      <c r="T785" s="69"/>
      <c r="U785" s="69"/>
      <c r="V785" s="69"/>
      <c r="W785" s="69"/>
      <c r="X785" s="69"/>
      <c r="Y785" s="69"/>
      <c r="Z785" s="17">
        <v>1</v>
      </c>
      <c r="AA785" s="18">
        <v>12000000</v>
      </c>
      <c r="AB785" s="18">
        <f t="shared" si="76"/>
        <v>12000000</v>
      </c>
      <c r="AC785" s="19">
        <f t="shared" si="70"/>
        <v>3.0000000000000008E-4</v>
      </c>
      <c r="AD785" s="20"/>
      <c r="AE785" s="73"/>
      <c r="AF785" s="294"/>
    </row>
    <row r="786" spans="2:32" x14ac:dyDescent="0.3">
      <c r="B786" s="31" t="s">
        <v>1480</v>
      </c>
      <c r="C786" s="131" t="s">
        <v>1481</v>
      </c>
      <c r="D786" s="15" t="s">
        <v>1018</v>
      </c>
      <c r="E786" s="40"/>
      <c r="F786" s="69"/>
      <c r="G786" s="69"/>
      <c r="H786" s="69"/>
      <c r="I786" s="69"/>
      <c r="J786" s="69"/>
      <c r="K786" s="69"/>
      <c r="L786" s="69"/>
      <c r="M786" s="69"/>
      <c r="N786" s="69"/>
      <c r="O786" s="69">
        <v>1</v>
      </c>
      <c r="P786" s="69"/>
      <c r="Q786" s="69"/>
      <c r="R786" s="69"/>
      <c r="S786" s="69"/>
      <c r="T786" s="69"/>
      <c r="U786" s="69"/>
      <c r="V786" s="69"/>
      <c r="W786" s="69"/>
      <c r="X786" s="69"/>
      <c r="Y786" s="69"/>
      <c r="Z786" s="17">
        <v>4</v>
      </c>
      <c r="AA786" s="18">
        <v>8500000</v>
      </c>
      <c r="AB786" s="18">
        <f t="shared" si="76"/>
        <v>34000000</v>
      </c>
      <c r="AC786" s="19">
        <f t="shared" si="70"/>
        <v>8.5000000000000017E-4</v>
      </c>
      <c r="AD786" s="20"/>
      <c r="AE786" s="73"/>
      <c r="AF786" s="294"/>
    </row>
    <row r="787" spans="2:32" x14ac:dyDescent="0.3">
      <c r="B787" s="31" t="s">
        <v>1482</v>
      </c>
      <c r="C787" s="131" t="s">
        <v>1483</v>
      </c>
      <c r="D787" s="15" t="s">
        <v>1018</v>
      </c>
      <c r="E787" s="40"/>
      <c r="F787" s="87">
        <v>1</v>
      </c>
      <c r="G787" s="69"/>
      <c r="H787" s="69"/>
      <c r="I787" s="69"/>
      <c r="J787" s="69"/>
      <c r="K787" s="69"/>
      <c r="L787" s="69"/>
      <c r="M787" s="69"/>
      <c r="N787" s="69"/>
      <c r="O787" s="69"/>
      <c r="P787" s="69"/>
      <c r="Q787" s="69"/>
      <c r="R787" s="69"/>
      <c r="S787" s="69"/>
      <c r="T787" s="69"/>
      <c r="U787" s="69"/>
      <c r="V787" s="69"/>
      <c r="W787" s="69"/>
      <c r="X787" s="69"/>
      <c r="Y787" s="69"/>
      <c r="Z787" s="17">
        <f t="shared" si="75"/>
        <v>1</v>
      </c>
      <c r="AA787" s="18">
        <v>9500000</v>
      </c>
      <c r="AB787" s="18">
        <f t="shared" si="76"/>
        <v>9500000</v>
      </c>
      <c r="AC787" s="19">
        <f t="shared" si="70"/>
        <v>2.3750000000000005E-4</v>
      </c>
      <c r="AD787" s="20"/>
      <c r="AE787" s="73"/>
      <c r="AF787" s="294"/>
    </row>
    <row r="788" spans="2:32" ht="24" x14ac:dyDescent="0.3">
      <c r="B788" s="31" t="s">
        <v>1484</v>
      </c>
      <c r="C788" s="131" t="s">
        <v>1594</v>
      </c>
      <c r="D788" s="15" t="s">
        <v>1018</v>
      </c>
      <c r="E788" s="40"/>
      <c r="F788" s="87"/>
      <c r="G788" s="69"/>
      <c r="H788" s="69"/>
      <c r="I788" s="69"/>
      <c r="J788" s="69"/>
      <c r="K788" s="69"/>
      <c r="L788" s="69"/>
      <c r="M788" s="69"/>
      <c r="N788" s="69"/>
      <c r="O788" s="69">
        <v>5</v>
      </c>
      <c r="P788" s="69"/>
      <c r="Q788" s="69">
        <v>12</v>
      </c>
      <c r="R788" s="69"/>
      <c r="S788" s="69"/>
      <c r="T788" s="69"/>
      <c r="U788" s="69"/>
      <c r="V788" s="69"/>
      <c r="W788" s="69"/>
      <c r="X788" s="69"/>
      <c r="Y788" s="69"/>
      <c r="Z788" s="17">
        <f t="shared" si="75"/>
        <v>17</v>
      </c>
      <c r="AA788" s="18">
        <v>6100000</v>
      </c>
      <c r="AB788" s="18">
        <f t="shared" si="76"/>
        <v>103700000</v>
      </c>
      <c r="AC788" s="19">
        <f t="shared" si="70"/>
        <v>2.5925000000000006E-3</v>
      </c>
      <c r="AD788" s="20"/>
      <c r="AE788" s="73"/>
      <c r="AF788" s="294"/>
    </row>
    <row r="789" spans="2:32" ht="24" x14ac:dyDescent="0.3">
      <c r="B789" s="31" t="s">
        <v>1485</v>
      </c>
      <c r="C789" s="131" t="s">
        <v>1596</v>
      </c>
      <c r="D789" s="15" t="s">
        <v>1018</v>
      </c>
      <c r="E789" s="40"/>
      <c r="F789" s="87"/>
      <c r="G789" s="69"/>
      <c r="H789" s="69"/>
      <c r="I789" s="69"/>
      <c r="J789" s="69"/>
      <c r="K789" s="69"/>
      <c r="L789" s="69"/>
      <c r="M789" s="69"/>
      <c r="N789" s="69"/>
      <c r="O789" s="69"/>
      <c r="P789" s="69"/>
      <c r="Q789" s="69">
        <v>8</v>
      </c>
      <c r="R789" s="69"/>
      <c r="S789" s="69"/>
      <c r="T789" s="69"/>
      <c r="U789" s="69"/>
      <c r="V789" s="69"/>
      <c r="W789" s="69"/>
      <c r="X789" s="69"/>
      <c r="Y789" s="69"/>
      <c r="Z789" s="17">
        <v>11</v>
      </c>
      <c r="AA789" s="18">
        <v>6300000</v>
      </c>
      <c r="AB789" s="18">
        <f t="shared" si="76"/>
        <v>69300000</v>
      </c>
      <c r="AC789" s="19">
        <f t="shared" si="70"/>
        <v>1.7325000000000003E-3</v>
      </c>
      <c r="AD789" s="20"/>
      <c r="AE789" s="73"/>
      <c r="AF789" s="294"/>
    </row>
    <row r="790" spans="2:32" ht="26.25" customHeight="1" x14ac:dyDescent="0.3">
      <c r="B790" s="31" t="s">
        <v>1486</v>
      </c>
      <c r="C790" s="131" t="s">
        <v>1597</v>
      </c>
      <c r="D790" s="15" t="s">
        <v>1018</v>
      </c>
      <c r="E790" s="40"/>
      <c r="F790" s="87"/>
      <c r="G790" s="69"/>
      <c r="H790" s="69"/>
      <c r="I790" s="69"/>
      <c r="J790" s="69"/>
      <c r="K790" s="69"/>
      <c r="L790" s="69"/>
      <c r="M790" s="69"/>
      <c r="N790" s="69"/>
      <c r="O790" s="69"/>
      <c r="P790" s="69"/>
      <c r="Q790" s="69">
        <v>8</v>
      </c>
      <c r="R790" s="69"/>
      <c r="S790" s="69"/>
      <c r="T790" s="69"/>
      <c r="U790" s="69"/>
      <c r="V790" s="69"/>
      <c r="W790" s="69"/>
      <c r="X790" s="69"/>
      <c r="Y790" s="69"/>
      <c r="Z790" s="17">
        <v>3</v>
      </c>
      <c r="AA790" s="18">
        <v>10320000</v>
      </c>
      <c r="AB790" s="18">
        <f t="shared" si="76"/>
        <v>30960000</v>
      </c>
      <c r="AC790" s="19">
        <f t="shared" si="70"/>
        <v>7.7400000000000017E-4</v>
      </c>
      <c r="AD790" s="20"/>
      <c r="AE790" s="73"/>
      <c r="AF790" s="294"/>
    </row>
    <row r="791" spans="2:32" x14ac:dyDescent="0.3">
      <c r="B791" s="31" t="s">
        <v>1487</v>
      </c>
      <c r="C791" s="131" t="s">
        <v>1598</v>
      </c>
      <c r="D791" s="15" t="s">
        <v>7</v>
      </c>
      <c r="E791" s="40"/>
      <c r="F791" s="87"/>
      <c r="G791" s="69"/>
      <c r="H791" s="69"/>
      <c r="I791" s="69"/>
      <c r="J791" s="69"/>
      <c r="K791" s="69"/>
      <c r="L791" s="69"/>
      <c r="M791" s="69"/>
      <c r="N791" s="69"/>
      <c r="O791" s="69"/>
      <c r="P791" s="69"/>
      <c r="Q791" s="69"/>
      <c r="R791" s="69"/>
      <c r="S791" s="69"/>
      <c r="T791" s="69"/>
      <c r="U791" s="69"/>
      <c r="V791" s="69"/>
      <c r="W791" s="69"/>
      <c r="X791" s="69"/>
      <c r="Y791" s="69"/>
      <c r="Z791" s="17">
        <v>1</v>
      </c>
      <c r="AA791" s="18">
        <v>33540000</v>
      </c>
      <c r="AB791" s="18">
        <f t="shared" si="76"/>
        <v>33540000</v>
      </c>
      <c r="AC791" s="19">
        <f t="shared" si="70"/>
        <v>8.3850000000000016E-4</v>
      </c>
      <c r="AD791" s="20"/>
      <c r="AE791" s="73"/>
      <c r="AF791" s="294"/>
    </row>
    <row r="792" spans="2:32" x14ac:dyDescent="0.3">
      <c r="B792" s="31" t="s">
        <v>1488</v>
      </c>
      <c r="C792" s="95" t="s">
        <v>1599</v>
      </c>
      <c r="D792" s="51" t="s">
        <v>7</v>
      </c>
      <c r="E792" s="16"/>
      <c r="F792" s="10"/>
      <c r="G792" s="10"/>
      <c r="H792" s="78"/>
      <c r="I792" s="78"/>
      <c r="J792" s="10"/>
      <c r="K792" s="10"/>
      <c r="L792" s="10"/>
      <c r="M792" s="10"/>
      <c r="N792" s="10"/>
      <c r="O792" s="10">
        <v>5</v>
      </c>
      <c r="P792" s="10"/>
      <c r="Q792" s="10">
        <v>20</v>
      </c>
      <c r="R792" s="10"/>
      <c r="S792" s="10"/>
      <c r="T792" s="10"/>
      <c r="U792" s="10"/>
      <c r="V792" s="10"/>
      <c r="W792" s="10"/>
      <c r="X792" s="10"/>
      <c r="Y792" s="10"/>
      <c r="Z792" s="17">
        <v>34</v>
      </c>
      <c r="AA792" s="18">
        <v>2900000</v>
      </c>
      <c r="AB792" s="18">
        <f t="shared" si="76"/>
        <v>98600000</v>
      </c>
      <c r="AC792" s="19">
        <f t="shared" si="70"/>
        <v>2.4650000000000006E-3</v>
      </c>
      <c r="AD792" s="20"/>
      <c r="AE792" s="73"/>
      <c r="AF792" s="294"/>
    </row>
    <row r="793" spans="2:32" x14ac:dyDescent="0.3">
      <c r="B793" s="31" t="s">
        <v>1489</v>
      </c>
      <c r="C793" s="74" t="s">
        <v>1600</v>
      </c>
      <c r="D793" s="51" t="s">
        <v>7</v>
      </c>
      <c r="E793" s="16"/>
      <c r="F793" s="87">
        <v>1</v>
      </c>
      <c r="G793" s="10"/>
      <c r="H793" s="78"/>
      <c r="I793" s="78"/>
      <c r="J793" s="10"/>
      <c r="K793" s="10"/>
      <c r="L793" s="10"/>
      <c r="M793" s="10"/>
      <c r="N793" s="10"/>
      <c r="O793" s="10">
        <v>1</v>
      </c>
      <c r="P793" s="10"/>
      <c r="Q793" s="10"/>
      <c r="R793" s="10"/>
      <c r="S793" s="10"/>
      <c r="T793" s="10"/>
      <c r="U793" s="10"/>
      <c r="V793" s="10"/>
      <c r="W793" s="10"/>
      <c r="X793" s="10"/>
      <c r="Y793" s="10"/>
      <c r="Z793" s="17">
        <f t="shared" ref="Z793" si="77">ROUND(SUM(E793:X793),2)</f>
        <v>2</v>
      </c>
      <c r="AA793" s="18">
        <v>8170000</v>
      </c>
      <c r="AB793" s="18">
        <f t="shared" si="76"/>
        <v>16340000</v>
      </c>
      <c r="AC793" s="19">
        <f t="shared" si="70"/>
        <v>4.0850000000000006E-4</v>
      </c>
      <c r="AD793" s="20"/>
      <c r="AE793" s="73"/>
      <c r="AF793" s="294"/>
    </row>
    <row r="794" spans="2:32" x14ac:dyDescent="0.3">
      <c r="B794" s="31" t="s">
        <v>1490</v>
      </c>
      <c r="C794" s="131" t="s">
        <v>1491</v>
      </c>
      <c r="D794" s="15" t="s">
        <v>1018</v>
      </c>
      <c r="E794" s="40"/>
      <c r="F794" s="87">
        <v>4</v>
      </c>
      <c r="G794" s="69"/>
      <c r="H794" s="69"/>
      <c r="I794" s="69"/>
      <c r="J794" s="69"/>
      <c r="K794" s="69"/>
      <c r="L794" s="69"/>
      <c r="M794" s="69"/>
      <c r="N794" s="69"/>
      <c r="O794" s="69"/>
      <c r="P794" s="69"/>
      <c r="Q794" s="69"/>
      <c r="R794" s="69"/>
      <c r="S794" s="69"/>
      <c r="T794" s="69"/>
      <c r="U794" s="69"/>
      <c r="V794" s="69"/>
      <c r="W794" s="69"/>
      <c r="X794" s="69"/>
      <c r="Y794" s="69"/>
      <c r="Z794" s="17">
        <f t="shared" si="75"/>
        <v>4</v>
      </c>
      <c r="AA794" s="18">
        <v>1950000</v>
      </c>
      <c r="AB794" s="18">
        <f t="shared" si="76"/>
        <v>7800000</v>
      </c>
      <c r="AC794" s="19">
        <f t="shared" si="70"/>
        <v>1.9500000000000005E-4</v>
      </c>
      <c r="AD794" s="20"/>
      <c r="AE794" s="73"/>
      <c r="AF794" s="294"/>
    </row>
    <row r="795" spans="2:32" x14ac:dyDescent="0.3">
      <c r="B795" s="31" t="s">
        <v>1492</v>
      </c>
      <c r="C795" s="131" t="s">
        <v>1493</v>
      </c>
      <c r="D795" s="15" t="s">
        <v>1018</v>
      </c>
      <c r="E795" s="40"/>
      <c r="F795" s="87">
        <v>2</v>
      </c>
      <c r="G795" s="69"/>
      <c r="H795" s="69"/>
      <c r="I795" s="69"/>
      <c r="J795" s="69"/>
      <c r="K795" s="69"/>
      <c r="L795" s="69"/>
      <c r="M795" s="69"/>
      <c r="N795" s="69"/>
      <c r="O795" s="69"/>
      <c r="P795" s="69"/>
      <c r="Q795" s="69"/>
      <c r="R795" s="69"/>
      <c r="S795" s="69"/>
      <c r="T795" s="69"/>
      <c r="U795" s="69"/>
      <c r="V795" s="69"/>
      <c r="W795" s="69"/>
      <c r="X795" s="69"/>
      <c r="Y795" s="69"/>
      <c r="Z795" s="17">
        <f t="shared" si="75"/>
        <v>2</v>
      </c>
      <c r="AA795" s="18">
        <v>2300000</v>
      </c>
      <c r="AB795" s="18">
        <f t="shared" si="76"/>
        <v>4600000</v>
      </c>
      <c r="AC795" s="19">
        <f t="shared" ref="AC795:AC833" si="78">AB795/$AB$839</f>
        <v>1.1500000000000002E-4</v>
      </c>
      <c r="AD795" s="20"/>
      <c r="AE795" s="73"/>
      <c r="AF795" s="294"/>
    </row>
    <row r="796" spans="2:32" x14ac:dyDescent="0.3">
      <c r="B796" s="31" t="s">
        <v>1494</v>
      </c>
      <c r="C796" s="131" t="s">
        <v>1495</v>
      </c>
      <c r="D796" s="15" t="s">
        <v>1018</v>
      </c>
      <c r="E796" s="40"/>
      <c r="F796" s="69"/>
      <c r="G796" s="69"/>
      <c r="H796" s="69"/>
      <c r="I796" s="69"/>
      <c r="J796" s="69"/>
      <c r="K796" s="69"/>
      <c r="L796" s="69"/>
      <c r="M796" s="69"/>
      <c r="N796" s="69"/>
      <c r="O796" s="69">
        <v>10</v>
      </c>
      <c r="P796" s="69"/>
      <c r="Q796" s="69"/>
      <c r="R796" s="69"/>
      <c r="S796" s="69"/>
      <c r="T796" s="69"/>
      <c r="U796" s="69"/>
      <c r="V796" s="69"/>
      <c r="W796" s="69"/>
      <c r="X796" s="69"/>
      <c r="Y796" s="69"/>
      <c r="Z796" s="17">
        <v>40</v>
      </c>
      <c r="AA796" s="18">
        <v>2980000</v>
      </c>
      <c r="AB796" s="18">
        <f>ROUND(AA796*Z796,2)</f>
        <v>119200000</v>
      </c>
      <c r="AC796" s="19">
        <f t="shared" si="78"/>
        <v>2.9800000000000004E-3</v>
      </c>
      <c r="AD796" s="20"/>
      <c r="AE796" s="73"/>
      <c r="AF796" s="294"/>
    </row>
    <row r="797" spans="2:32" x14ac:dyDescent="0.3">
      <c r="B797" s="31" t="s">
        <v>1496</v>
      </c>
      <c r="C797" s="131" t="s">
        <v>1497</v>
      </c>
      <c r="D797" s="15" t="s">
        <v>1018</v>
      </c>
      <c r="E797" s="40"/>
      <c r="F797" s="69"/>
      <c r="G797" s="69"/>
      <c r="H797" s="69"/>
      <c r="I797" s="69"/>
      <c r="J797" s="69"/>
      <c r="K797" s="69"/>
      <c r="L797" s="69"/>
      <c r="M797" s="69"/>
      <c r="N797" s="69"/>
      <c r="O797" s="69"/>
      <c r="P797" s="69"/>
      <c r="Q797" s="69">
        <v>48</v>
      </c>
      <c r="R797" s="69"/>
      <c r="S797" s="69"/>
      <c r="T797" s="69"/>
      <c r="U797" s="69"/>
      <c r="V797" s="69"/>
      <c r="W797" s="69"/>
      <c r="X797" s="69"/>
      <c r="Y797" s="69"/>
      <c r="Z797" s="17">
        <f t="shared" si="75"/>
        <v>48</v>
      </c>
      <c r="AA797" s="18">
        <v>3225000</v>
      </c>
      <c r="AB797" s="18">
        <f>ROUND(AA797*Z797,2)</f>
        <v>154800000</v>
      </c>
      <c r="AC797" s="19">
        <f t="shared" si="78"/>
        <v>3.8700000000000006E-3</v>
      </c>
      <c r="AD797" s="20"/>
      <c r="AE797" s="73"/>
      <c r="AF797" s="294"/>
    </row>
    <row r="798" spans="2:32" x14ac:dyDescent="0.3">
      <c r="B798" s="31" t="s">
        <v>1498</v>
      </c>
      <c r="C798" s="131" t="s">
        <v>1499</v>
      </c>
      <c r="D798" s="15" t="s">
        <v>1018</v>
      </c>
      <c r="E798" s="40"/>
      <c r="F798" s="69"/>
      <c r="G798" s="69"/>
      <c r="H798" s="69"/>
      <c r="I798" s="69"/>
      <c r="J798" s="69"/>
      <c r="K798" s="69"/>
      <c r="L798" s="69"/>
      <c r="M798" s="69"/>
      <c r="N798" s="69"/>
      <c r="O798" s="69"/>
      <c r="P798" s="69"/>
      <c r="Q798" s="69"/>
      <c r="R798" s="69"/>
      <c r="S798" s="69"/>
      <c r="T798" s="69"/>
      <c r="U798" s="69"/>
      <c r="V798" s="69"/>
      <c r="W798" s="69"/>
      <c r="X798" s="69"/>
      <c r="Y798" s="69"/>
      <c r="Z798" s="17">
        <v>1</v>
      </c>
      <c r="AA798" s="18">
        <v>4085000</v>
      </c>
      <c r="AB798" s="18">
        <f t="shared" si="76"/>
        <v>4085000</v>
      </c>
      <c r="AC798" s="19">
        <f t="shared" si="78"/>
        <v>1.0212500000000002E-4</v>
      </c>
      <c r="AD798" s="20"/>
      <c r="AE798" s="73"/>
      <c r="AF798" s="294"/>
    </row>
    <row r="799" spans="2:32" x14ac:dyDescent="0.3">
      <c r="B799" s="31" t="s">
        <v>1500</v>
      </c>
      <c r="C799" s="131" t="s">
        <v>1501</v>
      </c>
      <c r="D799" s="15" t="s">
        <v>1018</v>
      </c>
      <c r="E799" s="40"/>
      <c r="F799" s="87">
        <v>1</v>
      </c>
      <c r="G799" s="69"/>
      <c r="H799" s="69"/>
      <c r="I799" s="69"/>
      <c r="J799" s="69"/>
      <c r="K799" s="69"/>
      <c r="L799" s="69"/>
      <c r="M799" s="69"/>
      <c r="N799" s="69"/>
      <c r="O799" s="69"/>
      <c r="P799" s="69"/>
      <c r="Q799" s="69"/>
      <c r="R799" s="69"/>
      <c r="S799" s="69"/>
      <c r="T799" s="69"/>
      <c r="U799" s="69"/>
      <c r="V799" s="69"/>
      <c r="W799" s="69"/>
      <c r="X799" s="69"/>
      <c r="Y799" s="69"/>
      <c r="Z799" s="17">
        <f t="shared" si="75"/>
        <v>1</v>
      </c>
      <c r="AA799" s="18">
        <v>23650000</v>
      </c>
      <c r="AB799" s="18">
        <f t="shared" si="76"/>
        <v>23650000</v>
      </c>
      <c r="AC799" s="19">
        <f t="shared" si="78"/>
        <v>5.9125000000000009E-4</v>
      </c>
      <c r="AD799" s="20"/>
      <c r="AE799" s="73"/>
      <c r="AF799" s="294"/>
    </row>
    <row r="800" spans="2:32" x14ac:dyDescent="0.3">
      <c r="B800" s="31" t="s">
        <v>1502</v>
      </c>
      <c r="C800" s="131" t="s">
        <v>1503</v>
      </c>
      <c r="D800" s="15" t="s">
        <v>7</v>
      </c>
      <c r="E800" s="40"/>
      <c r="F800" s="87">
        <v>1</v>
      </c>
      <c r="G800" s="69"/>
      <c r="H800" s="69"/>
      <c r="I800" s="69"/>
      <c r="J800" s="69"/>
      <c r="K800" s="69"/>
      <c r="L800" s="69"/>
      <c r="M800" s="69"/>
      <c r="N800" s="69"/>
      <c r="O800" s="69">
        <v>1</v>
      </c>
      <c r="P800" s="69"/>
      <c r="Q800" s="69">
        <v>2</v>
      </c>
      <c r="R800" s="69"/>
      <c r="S800" s="69"/>
      <c r="T800" s="69"/>
      <c r="U800" s="69"/>
      <c r="V800" s="69"/>
      <c r="W800" s="69"/>
      <c r="X800" s="69"/>
      <c r="Y800" s="69"/>
      <c r="Z800" s="17">
        <f t="shared" si="75"/>
        <v>4</v>
      </c>
      <c r="AA800" s="18">
        <v>3800000</v>
      </c>
      <c r="AB800" s="18">
        <f t="shared" si="76"/>
        <v>15200000</v>
      </c>
      <c r="AC800" s="19">
        <f t="shared" si="78"/>
        <v>3.8000000000000008E-4</v>
      </c>
      <c r="AD800" s="20"/>
      <c r="AE800" s="73"/>
      <c r="AF800" s="294"/>
    </row>
    <row r="801" spans="2:32" x14ac:dyDescent="0.3">
      <c r="B801" s="58" t="s">
        <v>1504</v>
      </c>
      <c r="C801" s="59" t="s">
        <v>1505</v>
      </c>
      <c r="D801" s="60"/>
      <c r="E801" s="136"/>
      <c r="F801" s="69"/>
      <c r="G801" s="69"/>
      <c r="H801" s="69"/>
      <c r="I801" s="69"/>
      <c r="J801" s="69"/>
      <c r="K801" s="69"/>
      <c r="L801" s="69"/>
      <c r="M801" s="69"/>
      <c r="N801" s="69"/>
      <c r="O801" s="69"/>
      <c r="P801" s="69"/>
      <c r="Q801" s="69"/>
      <c r="R801" s="69"/>
      <c r="S801" s="69"/>
      <c r="T801" s="69"/>
      <c r="U801" s="69"/>
      <c r="V801" s="69"/>
      <c r="W801" s="69"/>
      <c r="X801" s="69"/>
      <c r="Y801" s="69"/>
      <c r="Z801" s="70"/>
      <c r="AA801" s="71"/>
      <c r="AB801" s="72"/>
      <c r="AC801" s="19">
        <f t="shared" si="78"/>
        <v>0</v>
      </c>
      <c r="AD801" s="20"/>
      <c r="AE801" s="73"/>
      <c r="AF801" s="294"/>
    </row>
    <row r="802" spans="2:32" x14ac:dyDescent="0.3">
      <c r="B802" s="31" t="s">
        <v>1506</v>
      </c>
      <c r="C802" s="131" t="s">
        <v>1507</v>
      </c>
      <c r="D802" s="15" t="s">
        <v>7</v>
      </c>
      <c r="E802" s="40"/>
      <c r="F802" s="69"/>
      <c r="G802" s="69"/>
      <c r="H802" s="69"/>
      <c r="I802" s="69"/>
      <c r="J802" s="69"/>
      <c r="K802" s="69"/>
      <c r="L802" s="69"/>
      <c r="M802" s="69"/>
      <c r="N802" s="69"/>
      <c r="O802" s="69">
        <v>1</v>
      </c>
      <c r="P802" s="69"/>
      <c r="Q802" s="69">
        <v>1</v>
      </c>
      <c r="R802" s="69"/>
      <c r="S802" s="69"/>
      <c r="T802" s="69"/>
      <c r="U802" s="69"/>
      <c r="V802" s="69"/>
      <c r="W802" s="69"/>
      <c r="X802" s="69"/>
      <c r="Y802" s="69"/>
      <c r="Z802" s="17">
        <f t="shared" si="75"/>
        <v>2</v>
      </c>
      <c r="AA802" s="18">
        <v>1247000</v>
      </c>
      <c r="AB802" s="18">
        <f t="shared" si="76"/>
        <v>2494000</v>
      </c>
      <c r="AC802" s="19">
        <f t="shared" si="78"/>
        <v>6.2350000000000011E-5</v>
      </c>
      <c r="AD802" s="20"/>
      <c r="AE802" s="73"/>
      <c r="AF802" s="294"/>
    </row>
    <row r="803" spans="2:32" x14ac:dyDescent="0.3">
      <c r="B803" s="31" t="s">
        <v>1508</v>
      </c>
      <c r="C803" s="131" t="s">
        <v>1509</v>
      </c>
      <c r="D803" s="15" t="s">
        <v>7</v>
      </c>
      <c r="E803" s="40"/>
      <c r="F803" s="69"/>
      <c r="G803" s="69"/>
      <c r="H803" s="69"/>
      <c r="I803" s="69"/>
      <c r="J803" s="69"/>
      <c r="K803" s="69"/>
      <c r="L803" s="69"/>
      <c r="M803" s="69"/>
      <c r="N803" s="69"/>
      <c r="O803" s="69">
        <v>1</v>
      </c>
      <c r="P803" s="69"/>
      <c r="Q803" s="69">
        <v>1</v>
      </c>
      <c r="R803" s="69"/>
      <c r="S803" s="69"/>
      <c r="T803" s="69"/>
      <c r="U803" s="69"/>
      <c r="V803" s="69"/>
      <c r="W803" s="69"/>
      <c r="X803" s="69"/>
      <c r="Y803" s="69"/>
      <c r="Z803" s="17">
        <f t="shared" si="75"/>
        <v>2</v>
      </c>
      <c r="AA803" s="18">
        <v>1032000</v>
      </c>
      <c r="AB803" s="18">
        <f t="shared" si="76"/>
        <v>2064000</v>
      </c>
      <c r="AC803" s="19">
        <f t="shared" si="78"/>
        <v>5.1600000000000007E-5</v>
      </c>
      <c r="AD803" s="20"/>
      <c r="AE803" s="73"/>
      <c r="AF803" s="294"/>
    </row>
    <row r="804" spans="2:32" x14ac:dyDescent="0.3">
      <c r="B804" s="31" t="s">
        <v>1510</v>
      </c>
      <c r="C804" s="131" t="s">
        <v>1511</v>
      </c>
      <c r="D804" s="15" t="s">
        <v>7</v>
      </c>
      <c r="E804" s="40"/>
      <c r="F804" s="87">
        <v>1</v>
      </c>
      <c r="G804" s="69"/>
      <c r="H804" s="69"/>
      <c r="I804" s="69"/>
      <c r="J804" s="69"/>
      <c r="K804" s="69"/>
      <c r="L804" s="69"/>
      <c r="M804" s="69"/>
      <c r="N804" s="69"/>
      <c r="O804" s="69"/>
      <c r="P804" s="69"/>
      <c r="Q804" s="69"/>
      <c r="R804" s="69"/>
      <c r="S804" s="69"/>
      <c r="T804" s="69"/>
      <c r="U804" s="69"/>
      <c r="V804" s="69"/>
      <c r="W804" s="69"/>
      <c r="X804" s="69"/>
      <c r="Y804" s="69"/>
      <c r="Z804" s="17">
        <f t="shared" si="75"/>
        <v>1</v>
      </c>
      <c r="AA804" s="18">
        <v>5600000</v>
      </c>
      <c r="AB804" s="18">
        <f t="shared" si="76"/>
        <v>5600000</v>
      </c>
      <c r="AC804" s="19">
        <f t="shared" si="78"/>
        <v>1.4000000000000001E-4</v>
      </c>
      <c r="AD804" s="20"/>
      <c r="AE804" s="73"/>
      <c r="AF804" s="294"/>
    </row>
    <row r="805" spans="2:32" x14ac:dyDescent="0.3">
      <c r="B805" s="31" t="s">
        <v>1512</v>
      </c>
      <c r="C805" s="131" t="s">
        <v>1513</v>
      </c>
      <c r="D805" s="15" t="s">
        <v>7</v>
      </c>
      <c r="E805" s="40"/>
      <c r="F805" s="87">
        <v>2</v>
      </c>
      <c r="G805" s="69"/>
      <c r="H805" s="69"/>
      <c r="I805" s="69"/>
      <c r="J805" s="69"/>
      <c r="K805" s="69"/>
      <c r="L805" s="69"/>
      <c r="M805" s="69"/>
      <c r="N805" s="69"/>
      <c r="O805" s="69"/>
      <c r="P805" s="69"/>
      <c r="Q805" s="69"/>
      <c r="R805" s="69"/>
      <c r="S805" s="69"/>
      <c r="T805" s="69"/>
      <c r="U805" s="69"/>
      <c r="V805" s="69"/>
      <c r="W805" s="69"/>
      <c r="X805" s="69"/>
      <c r="Y805" s="69"/>
      <c r="Z805" s="17">
        <f t="shared" si="75"/>
        <v>2</v>
      </c>
      <c r="AA805" s="18">
        <v>7310000</v>
      </c>
      <c r="AB805" s="18">
        <f t="shared" si="76"/>
        <v>14620000</v>
      </c>
      <c r="AC805" s="19">
        <f t="shared" si="78"/>
        <v>3.6550000000000005E-4</v>
      </c>
      <c r="AD805" s="20"/>
      <c r="AE805" s="73"/>
      <c r="AF805" s="294"/>
    </row>
    <row r="806" spans="2:32" x14ac:dyDescent="0.3">
      <c r="B806" s="31" t="s">
        <v>1514</v>
      </c>
      <c r="C806" s="131" t="s">
        <v>1515</v>
      </c>
      <c r="D806" s="15" t="s">
        <v>7</v>
      </c>
      <c r="E806" s="40"/>
      <c r="F806" s="87">
        <v>1</v>
      </c>
      <c r="G806" s="69"/>
      <c r="H806" s="69"/>
      <c r="I806" s="69"/>
      <c r="J806" s="69"/>
      <c r="K806" s="69"/>
      <c r="L806" s="69"/>
      <c r="M806" s="69"/>
      <c r="N806" s="69"/>
      <c r="O806" s="69"/>
      <c r="P806" s="69"/>
      <c r="Q806" s="69"/>
      <c r="R806" s="69"/>
      <c r="S806" s="69"/>
      <c r="T806" s="69"/>
      <c r="U806" s="69"/>
      <c r="V806" s="69"/>
      <c r="W806" s="69"/>
      <c r="X806" s="69"/>
      <c r="Y806" s="69"/>
      <c r="Z806" s="17">
        <f t="shared" si="75"/>
        <v>1</v>
      </c>
      <c r="AA806" s="18">
        <v>10750000</v>
      </c>
      <c r="AB806" s="18">
        <f t="shared" si="76"/>
        <v>10750000</v>
      </c>
      <c r="AC806" s="19">
        <f t="shared" si="78"/>
        <v>2.6875000000000005E-4</v>
      </c>
      <c r="AD806" s="20"/>
      <c r="AE806" s="73"/>
      <c r="AF806" s="294"/>
    </row>
    <row r="807" spans="2:32" x14ac:dyDescent="0.3">
      <c r="B807" s="31" t="s">
        <v>1516</v>
      </c>
      <c r="C807" s="131" t="s">
        <v>1517</v>
      </c>
      <c r="D807" s="15" t="s">
        <v>7</v>
      </c>
      <c r="E807" s="40"/>
      <c r="F807" s="87">
        <v>1</v>
      </c>
      <c r="G807" s="69"/>
      <c r="H807" s="69"/>
      <c r="I807" s="69"/>
      <c r="J807" s="69"/>
      <c r="K807" s="69"/>
      <c r="L807" s="69"/>
      <c r="M807" s="69"/>
      <c r="N807" s="69"/>
      <c r="O807" s="69"/>
      <c r="P807" s="69"/>
      <c r="Q807" s="69"/>
      <c r="R807" s="69"/>
      <c r="S807" s="69"/>
      <c r="T807" s="69"/>
      <c r="U807" s="69"/>
      <c r="V807" s="69"/>
      <c r="W807" s="69"/>
      <c r="X807" s="69"/>
      <c r="Y807" s="69"/>
      <c r="Z807" s="17">
        <f t="shared" si="75"/>
        <v>1</v>
      </c>
      <c r="AA807" s="18">
        <v>5100000</v>
      </c>
      <c r="AB807" s="18">
        <f t="shared" si="76"/>
        <v>5100000</v>
      </c>
      <c r="AC807" s="19">
        <f t="shared" si="78"/>
        <v>1.2750000000000004E-4</v>
      </c>
      <c r="AD807" s="20"/>
      <c r="AE807" s="73"/>
      <c r="AF807" s="294"/>
    </row>
    <row r="808" spans="2:32" x14ac:dyDescent="0.3">
      <c r="B808" s="31" t="s">
        <v>1518</v>
      </c>
      <c r="C808" s="131" t="s">
        <v>1519</v>
      </c>
      <c r="D808" s="15" t="s">
        <v>7</v>
      </c>
      <c r="E808" s="40"/>
      <c r="F808" s="87">
        <v>2</v>
      </c>
      <c r="G808" s="69"/>
      <c r="H808" s="69"/>
      <c r="I808" s="69"/>
      <c r="J808" s="69"/>
      <c r="K808" s="69"/>
      <c r="L808" s="69"/>
      <c r="M808" s="69"/>
      <c r="N808" s="69"/>
      <c r="O808" s="69"/>
      <c r="P808" s="69"/>
      <c r="Q808" s="69"/>
      <c r="R808" s="69"/>
      <c r="S808" s="69"/>
      <c r="T808" s="69"/>
      <c r="U808" s="69"/>
      <c r="V808" s="69"/>
      <c r="W808" s="69"/>
      <c r="X808" s="69"/>
      <c r="Y808" s="69"/>
      <c r="Z808" s="17">
        <f t="shared" si="75"/>
        <v>2</v>
      </c>
      <c r="AA808" s="18">
        <v>5600000</v>
      </c>
      <c r="AB808" s="18">
        <f t="shared" si="76"/>
        <v>11200000</v>
      </c>
      <c r="AC808" s="19">
        <f t="shared" si="78"/>
        <v>2.8000000000000003E-4</v>
      </c>
      <c r="AD808" s="20"/>
      <c r="AF808" s="294"/>
    </row>
    <row r="809" spans="2:32" x14ac:dyDescent="0.3">
      <c r="B809" s="31" t="s">
        <v>1520</v>
      </c>
      <c r="C809" s="131" t="s">
        <v>1521</v>
      </c>
      <c r="D809" s="15" t="s">
        <v>7</v>
      </c>
      <c r="E809" s="40"/>
      <c r="F809" s="87">
        <v>1</v>
      </c>
      <c r="G809" s="69"/>
      <c r="H809" s="69"/>
      <c r="I809" s="69"/>
      <c r="J809" s="69"/>
      <c r="K809" s="69"/>
      <c r="L809" s="69"/>
      <c r="M809" s="69"/>
      <c r="N809" s="69"/>
      <c r="O809" s="69"/>
      <c r="P809" s="69"/>
      <c r="Q809" s="69"/>
      <c r="R809" s="69"/>
      <c r="S809" s="69"/>
      <c r="T809" s="69"/>
      <c r="U809" s="69"/>
      <c r="V809" s="69"/>
      <c r="W809" s="69"/>
      <c r="X809" s="69"/>
      <c r="Y809" s="69"/>
      <c r="Z809" s="17">
        <v>3</v>
      </c>
      <c r="AA809" s="18">
        <v>6850000</v>
      </c>
      <c r="AB809" s="18">
        <f t="shared" si="76"/>
        <v>20550000</v>
      </c>
      <c r="AC809" s="19">
        <f t="shared" si="78"/>
        <v>5.137500000000001E-4</v>
      </c>
      <c r="AD809" s="20"/>
      <c r="AE809" s="73"/>
      <c r="AF809" s="294"/>
    </row>
    <row r="810" spans="2:32" x14ac:dyDescent="0.3">
      <c r="B810" s="31" t="s">
        <v>1522</v>
      </c>
      <c r="C810" s="131" t="s">
        <v>1523</v>
      </c>
      <c r="D810" s="15" t="s">
        <v>7</v>
      </c>
      <c r="E810" s="40"/>
      <c r="F810" s="69"/>
      <c r="G810" s="69"/>
      <c r="H810" s="69"/>
      <c r="I810" s="69"/>
      <c r="J810" s="69"/>
      <c r="K810" s="69"/>
      <c r="L810" s="69"/>
      <c r="M810" s="69"/>
      <c r="N810" s="69"/>
      <c r="O810" s="69">
        <v>10</v>
      </c>
      <c r="P810" s="69"/>
      <c r="Q810" s="69">
        <v>40</v>
      </c>
      <c r="R810" s="69"/>
      <c r="S810" s="69"/>
      <c r="T810" s="69"/>
      <c r="U810" s="69"/>
      <c r="V810" s="69"/>
      <c r="W810" s="69"/>
      <c r="X810" s="69"/>
      <c r="Y810" s="69"/>
      <c r="Z810" s="137">
        <f t="shared" si="75"/>
        <v>50</v>
      </c>
      <c r="AA810" s="18">
        <v>260000</v>
      </c>
      <c r="AB810" s="18">
        <f t="shared" si="76"/>
        <v>13000000</v>
      </c>
      <c r="AC810" s="19">
        <f t="shared" si="78"/>
        <v>3.2500000000000004E-4</v>
      </c>
      <c r="AD810" s="20"/>
      <c r="AE810" s="73"/>
      <c r="AF810" s="294"/>
    </row>
    <row r="811" spans="2:32" x14ac:dyDescent="0.3">
      <c r="B811" s="31" t="s">
        <v>1524</v>
      </c>
      <c r="C811" s="131" t="s">
        <v>1525</v>
      </c>
      <c r="D811" s="15" t="s">
        <v>7</v>
      </c>
      <c r="E811" s="40"/>
      <c r="F811" s="69"/>
      <c r="G811" s="69"/>
      <c r="H811" s="69"/>
      <c r="I811" s="69"/>
      <c r="J811" s="69"/>
      <c r="K811" s="69"/>
      <c r="L811" s="69"/>
      <c r="M811" s="69"/>
      <c r="N811" s="69"/>
      <c r="O811" s="69">
        <v>2</v>
      </c>
      <c r="P811" s="69"/>
      <c r="Q811" s="69">
        <v>9</v>
      </c>
      <c r="R811" s="69"/>
      <c r="S811" s="69"/>
      <c r="T811" s="69"/>
      <c r="U811" s="69"/>
      <c r="V811" s="69"/>
      <c r="W811" s="69"/>
      <c r="X811" s="69"/>
      <c r="Y811" s="69"/>
      <c r="Z811" s="17">
        <v>42</v>
      </c>
      <c r="AA811" s="18">
        <v>473000</v>
      </c>
      <c r="AB811" s="18">
        <f t="shared" si="76"/>
        <v>19866000</v>
      </c>
      <c r="AC811" s="19">
        <f t="shared" si="78"/>
        <v>4.9665000000000006E-4</v>
      </c>
      <c r="AD811" s="20"/>
      <c r="AE811" s="73"/>
      <c r="AF811" s="294"/>
    </row>
    <row r="812" spans="2:32" ht="24" x14ac:dyDescent="0.3">
      <c r="B812" s="31" t="s">
        <v>1526</v>
      </c>
      <c r="C812" s="74" t="s">
        <v>1527</v>
      </c>
      <c r="D812" s="51" t="s">
        <v>7</v>
      </c>
      <c r="E812" s="16"/>
      <c r="F812" s="87">
        <v>1</v>
      </c>
      <c r="G812" s="10"/>
      <c r="H812" s="78"/>
      <c r="I812" s="78"/>
      <c r="J812" s="10"/>
      <c r="K812" s="10"/>
      <c r="L812" s="10"/>
      <c r="M812" s="10"/>
      <c r="N812" s="10"/>
      <c r="O812" s="10">
        <v>1</v>
      </c>
      <c r="P812" s="10"/>
      <c r="Q812" s="10"/>
      <c r="R812" s="10"/>
      <c r="S812" s="10"/>
      <c r="T812" s="10"/>
      <c r="U812" s="10"/>
      <c r="V812" s="10"/>
      <c r="W812" s="10"/>
      <c r="X812" s="10"/>
      <c r="Y812" s="10"/>
      <c r="Z812" s="17">
        <v>2</v>
      </c>
      <c r="AA812" s="18">
        <v>4730000</v>
      </c>
      <c r="AB812" s="18">
        <f t="shared" si="76"/>
        <v>9460000</v>
      </c>
      <c r="AC812" s="19">
        <f t="shared" si="78"/>
        <v>2.3650000000000006E-4</v>
      </c>
      <c r="AD812" s="20"/>
      <c r="AE812" s="73"/>
      <c r="AF812" s="294"/>
    </row>
    <row r="813" spans="2:32" ht="24" x14ac:dyDescent="0.3">
      <c r="B813" s="31" t="s">
        <v>1528</v>
      </c>
      <c r="C813" s="74" t="s">
        <v>1529</v>
      </c>
      <c r="D813" s="51" t="s">
        <v>7</v>
      </c>
      <c r="E813" s="16"/>
      <c r="F813" s="87">
        <v>1</v>
      </c>
      <c r="G813" s="10"/>
      <c r="H813" s="78"/>
      <c r="I813" s="78"/>
      <c r="J813" s="10"/>
      <c r="K813" s="10"/>
      <c r="L813" s="10"/>
      <c r="M813" s="10"/>
      <c r="N813" s="10"/>
      <c r="O813" s="10">
        <v>1</v>
      </c>
      <c r="P813" s="10"/>
      <c r="Q813" s="10"/>
      <c r="R813" s="10"/>
      <c r="S813" s="10"/>
      <c r="T813" s="10"/>
      <c r="U813" s="10"/>
      <c r="V813" s="10"/>
      <c r="W813" s="10"/>
      <c r="X813" s="10"/>
      <c r="Y813" s="10"/>
      <c r="Z813" s="17">
        <v>2</v>
      </c>
      <c r="AA813" s="18">
        <v>4085000</v>
      </c>
      <c r="AB813" s="18">
        <f t="shared" si="76"/>
        <v>8170000</v>
      </c>
      <c r="AC813" s="19">
        <f t="shared" si="78"/>
        <v>2.0425000000000003E-4</v>
      </c>
      <c r="AD813" s="20"/>
      <c r="AE813" s="73"/>
      <c r="AF813" s="294"/>
    </row>
    <row r="814" spans="2:32" ht="24" x14ac:dyDescent="0.3">
      <c r="B814" s="31" t="s">
        <v>1530</v>
      </c>
      <c r="C814" s="74" t="s">
        <v>1531</v>
      </c>
      <c r="D814" s="51" t="s">
        <v>7</v>
      </c>
      <c r="E814" s="16"/>
      <c r="F814" s="87">
        <v>1</v>
      </c>
      <c r="G814" s="10"/>
      <c r="H814" s="78"/>
      <c r="I814" s="78"/>
      <c r="J814" s="10"/>
      <c r="K814" s="10"/>
      <c r="L814" s="10"/>
      <c r="M814" s="10"/>
      <c r="N814" s="10"/>
      <c r="O814" s="10">
        <v>1</v>
      </c>
      <c r="P814" s="10"/>
      <c r="Q814" s="10"/>
      <c r="R814" s="10"/>
      <c r="S814" s="10"/>
      <c r="T814" s="10"/>
      <c r="U814" s="10"/>
      <c r="V814" s="10"/>
      <c r="W814" s="10"/>
      <c r="X814" s="10"/>
      <c r="Y814" s="10"/>
      <c r="Z814" s="17">
        <v>2</v>
      </c>
      <c r="AA814" s="18">
        <v>4515000</v>
      </c>
      <c r="AB814" s="18">
        <f t="shared" si="76"/>
        <v>9030000</v>
      </c>
      <c r="AC814" s="19">
        <f t="shared" si="78"/>
        <v>2.2575000000000004E-4</v>
      </c>
      <c r="AD814" s="20"/>
      <c r="AE814" s="73"/>
      <c r="AF814" s="294"/>
    </row>
    <row r="815" spans="2:32" ht="24" x14ac:dyDescent="0.3">
      <c r="B815" s="31" t="s">
        <v>1532</v>
      </c>
      <c r="C815" s="74" t="s">
        <v>1533</v>
      </c>
      <c r="D815" s="51" t="s">
        <v>7</v>
      </c>
      <c r="E815" s="16"/>
      <c r="F815" s="87">
        <v>1</v>
      </c>
      <c r="G815" s="10"/>
      <c r="H815" s="78"/>
      <c r="I815" s="78"/>
      <c r="J815" s="10"/>
      <c r="K815" s="10"/>
      <c r="L815" s="10"/>
      <c r="M815" s="10"/>
      <c r="N815" s="10"/>
      <c r="O815" s="10">
        <v>1</v>
      </c>
      <c r="P815" s="10"/>
      <c r="Q815" s="10"/>
      <c r="R815" s="10"/>
      <c r="S815" s="10"/>
      <c r="T815" s="10"/>
      <c r="U815" s="10"/>
      <c r="V815" s="10"/>
      <c r="W815" s="10"/>
      <c r="X815" s="10"/>
      <c r="Y815" s="10"/>
      <c r="Z815" s="17">
        <v>6</v>
      </c>
      <c r="AA815" s="18">
        <v>5805000</v>
      </c>
      <c r="AB815" s="18">
        <f t="shared" si="76"/>
        <v>34830000</v>
      </c>
      <c r="AC815" s="19">
        <f t="shared" si="78"/>
        <v>8.7075000000000021E-4</v>
      </c>
      <c r="AD815" s="20"/>
      <c r="AE815" s="73"/>
      <c r="AF815" s="294"/>
    </row>
    <row r="816" spans="2:32" x14ac:dyDescent="0.3">
      <c r="B816" s="81" t="s">
        <v>1534</v>
      </c>
      <c r="C816" s="82" t="s">
        <v>1535</v>
      </c>
      <c r="D816" s="83"/>
      <c r="E816" s="85"/>
      <c r="F816" s="10"/>
      <c r="G816" s="10"/>
      <c r="H816" s="10"/>
      <c r="I816" s="10"/>
      <c r="J816" s="10"/>
      <c r="K816" s="10"/>
      <c r="L816" s="10"/>
      <c r="M816" s="10"/>
      <c r="N816" s="10"/>
      <c r="O816" s="10"/>
      <c r="P816" s="10"/>
      <c r="Q816" s="10"/>
      <c r="R816" s="10"/>
      <c r="S816" s="10"/>
      <c r="T816" s="10"/>
      <c r="U816" s="10"/>
      <c r="V816" s="10"/>
      <c r="W816" s="10"/>
      <c r="X816" s="10"/>
      <c r="Y816" s="10"/>
      <c r="Z816" s="61"/>
      <c r="AA816" s="62"/>
      <c r="AB816" s="63"/>
      <c r="AC816" s="19">
        <f t="shared" si="78"/>
        <v>0</v>
      </c>
      <c r="AD816" s="20"/>
      <c r="AF816" s="294"/>
    </row>
    <row r="817" spans="2:37" x14ac:dyDescent="0.3">
      <c r="B817" s="81" t="s">
        <v>1536</v>
      </c>
      <c r="C817" s="82" t="s">
        <v>1537</v>
      </c>
      <c r="D817" s="83"/>
      <c r="E817" s="85"/>
      <c r="F817" s="10"/>
      <c r="G817" s="10"/>
      <c r="H817" s="10"/>
      <c r="I817" s="10"/>
      <c r="J817" s="10"/>
      <c r="K817" s="10"/>
      <c r="L817" s="10"/>
      <c r="M817" s="10"/>
      <c r="N817" s="10"/>
      <c r="O817" s="10"/>
      <c r="P817" s="10"/>
      <c r="Q817" s="10"/>
      <c r="R817" s="10"/>
      <c r="S817" s="10"/>
      <c r="T817" s="10"/>
      <c r="U817" s="10"/>
      <c r="V817" s="10"/>
      <c r="W817" s="10"/>
      <c r="X817" s="10"/>
      <c r="Y817" s="10"/>
      <c r="Z817" s="61"/>
      <c r="AA817" s="62"/>
      <c r="AB817" s="63"/>
      <c r="AC817" s="19">
        <f t="shared" si="78"/>
        <v>0</v>
      </c>
      <c r="AD817" s="20"/>
      <c r="AF817" s="294"/>
      <c r="AH817" s="128"/>
      <c r="AI817" s="130"/>
      <c r="AJ817" s="130"/>
      <c r="AK817" s="128"/>
    </row>
    <row r="818" spans="2:37" ht="48" x14ac:dyDescent="0.3">
      <c r="B818" s="138" t="s">
        <v>1538</v>
      </c>
      <c r="C818" s="139" t="s">
        <v>1539</v>
      </c>
      <c r="D818" s="140" t="s">
        <v>7</v>
      </c>
      <c r="E818" s="141"/>
      <c r="F818" s="142">
        <v>3</v>
      </c>
      <c r="G818" s="10"/>
      <c r="H818" s="10"/>
      <c r="I818" s="10"/>
      <c r="J818" s="10"/>
      <c r="K818" s="10"/>
      <c r="L818" s="10"/>
      <c r="M818" s="10"/>
      <c r="N818" s="10"/>
      <c r="O818" s="10"/>
      <c r="P818" s="10"/>
      <c r="Q818" s="10"/>
      <c r="R818" s="10"/>
      <c r="S818" s="10"/>
      <c r="T818" s="10"/>
      <c r="U818" s="10"/>
      <c r="V818" s="10"/>
      <c r="W818" s="10"/>
      <c r="X818" s="10"/>
      <c r="Y818" s="10"/>
      <c r="Z818" s="143">
        <v>3</v>
      </c>
      <c r="AA818" s="144">
        <v>22500000</v>
      </c>
      <c r="AB818" s="18">
        <f t="shared" ref="AB818:AB819" si="79">ROUND(AA818*Z818,2)</f>
        <v>67500000</v>
      </c>
      <c r="AC818" s="19">
        <f t="shared" si="78"/>
        <v>1.6875000000000004E-3</v>
      </c>
      <c r="AD818" s="20"/>
      <c r="AE818" s="132"/>
      <c r="AF818" s="294"/>
      <c r="AG818" s="145"/>
      <c r="AH818" s="133"/>
      <c r="AI818" s="134"/>
      <c r="AJ818" s="135"/>
    </row>
    <row r="819" spans="2:37" ht="48" x14ac:dyDescent="0.3">
      <c r="B819" s="138" t="s">
        <v>1540</v>
      </c>
      <c r="C819" s="139" t="s">
        <v>1541</v>
      </c>
      <c r="D819" s="140" t="s">
        <v>7</v>
      </c>
      <c r="E819" s="141"/>
      <c r="F819" s="142">
        <v>5</v>
      </c>
      <c r="G819" s="10"/>
      <c r="H819" s="10"/>
      <c r="I819" s="10"/>
      <c r="J819" s="10"/>
      <c r="K819" s="10"/>
      <c r="L819" s="10"/>
      <c r="M819" s="10"/>
      <c r="N819" s="10"/>
      <c r="O819" s="10"/>
      <c r="P819" s="10"/>
      <c r="Q819" s="10"/>
      <c r="R819" s="10"/>
      <c r="S819" s="10"/>
      <c r="T819" s="10"/>
      <c r="U819" s="10"/>
      <c r="V819" s="10"/>
      <c r="W819" s="10"/>
      <c r="X819" s="10"/>
      <c r="Y819" s="10"/>
      <c r="Z819" s="143">
        <v>5</v>
      </c>
      <c r="AA819" s="144">
        <v>32100000</v>
      </c>
      <c r="AB819" s="18">
        <f t="shared" si="79"/>
        <v>160500000</v>
      </c>
      <c r="AC819" s="19">
        <f t="shared" si="78"/>
        <v>4.0125000000000004E-3</v>
      </c>
      <c r="AD819" s="20"/>
      <c r="AE819" s="132"/>
      <c r="AF819" s="294"/>
      <c r="AG819" s="145"/>
      <c r="AH819" s="133"/>
      <c r="AI819" s="134"/>
      <c r="AJ819" s="135"/>
    </row>
    <row r="820" spans="2:37" ht="14.4" customHeight="1" x14ac:dyDescent="0.3">
      <c r="B820" s="81" t="s">
        <v>1542</v>
      </c>
      <c r="C820" s="82" t="s">
        <v>1543</v>
      </c>
      <c r="D820" s="83"/>
      <c r="E820" s="85"/>
      <c r="F820" s="10"/>
      <c r="G820" s="10"/>
      <c r="H820" s="10"/>
      <c r="I820" s="10"/>
      <c r="J820" s="10"/>
      <c r="K820" s="10"/>
      <c r="L820" s="10"/>
      <c r="M820" s="10"/>
      <c r="N820" s="10"/>
      <c r="O820" s="10"/>
      <c r="P820" s="10"/>
      <c r="Q820" s="10"/>
      <c r="R820" s="10"/>
      <c r="S820" s="10"/>
      <c r="T820" s="10"/>
      <c r="U820" s="10"/>
      <c r="V820" s="10"/>
      <c r="W820" s="10"/>
      <c r="X820" s="10"/>
      <c r="Y820" s="10"/>
      <c r="Z820" s="61"/>
      <c r="AA820" s="62"/>
      <c r="AB820" s="63"/>
      <c r="AC820" s="19">
        <f t="shared" si="78"/>
        <v>0</v>
      </c>
      <c r="AD820" s="20"/>
      <c r="AF820" s="294"/>
      <c r="AG820" s="145"/>
    </row>
    <row r="821" spans="2:37" ht="36" x14ac:dyDescent="0.3">
      <c r="B821" s="146" t="s">
        <v>1544</v>
      </c>
      <c r="C821" s="147" t="s">
        <v>1545</v>
      </c>
      <c r="D821" s="148" t="s">
        <v>7</v>
      </c>
      <c r="E821" s="149"/>
      <c r="F821" s="150">
        <v>4</v>
      </c>
      <c r="G821" s="10"/>
      <c r="H821" s="10"/>
      <c r="I821" s="10"/>
      <c r="J821" s="10"/>
      <c r="K821" s="10"/>
      <c r="L821" s="10"/>
      <c r="M821" s="10"/>
      <c r="N821" s="10"/>
      <c r="O821" s="10"/>
      <c r="P821" s="10"/>
      <c r="Q821" s="10"/>
      <c r="R821" s="10"/>
      <c r="S821" s="10"/>
      <c r="T821" s="10"/>
      <c r="U821" s="10"/>
      <c r="V821" s="10"/>
      <c r="W821" s="10"/>
      <c r="X821" s="10"/>
      <c r="Y821" s="10"/>
      <c r="Z821" s="143">
        <v>8</v>
      </c>
      <c r="AA821" s="144">
        <v>1550000</v>
      </c>
      <c r="AB821" s="18">
        <f t="shared" ref="AB821:AB828" si="80">ROUND(AA821*Z821,2)</f>
        <v>12400000</v>
      </c>
      <c r="AC821" s="19">
        <f t="shared" si="78"/>
        <v>3.1000000000000005E-4</v>
      </c>
      <c r="AD821" s="20"/>
      <c r="AE821" s="132"/>
      <c r="AF821" s="294"/>
      <c r="AG821" s="145"/>
      <c r="AH821" s="133"/>
      <c r="AI821" s="134"/>
      <c r="AJ821" s="135"/>
    </row>
    <row r="822" spans="2:37" ht="36" x14ac:dyDescent="0.3">
      <c r="B822" s="146" t="s">
        <v>1546</v>
      </c>
      <c r="C822" s="147" t="s">
        <v>1547</v>
      </c>
      <c r="D822" s="148" t="s">
        <v>7</v>
      </c>
      <c r="E822" s="149"/>
      <c r="F822" s="150">
        <v>8</v>
      </c>
      <c r="G822" s="10"/>
      <c r="H822" s="10"/>
      <c r="I822" s="10"/>
      <c r="J822" s="10"/>
      <c r="K822" s="10"/>
      <c r="L822" s="10"/>
      <c r="M822" s="10"/>
      <c r="N822" s="10"/>
      <c r="O822" s="10"/>
      <c r="P822" s="10"/>
      <c r="Q822" s="10"/>
      <c r="R822" s="10"/>
      <c r="S822" s="10"/>
      <c r="T822" s="10"/>
      <c r="U822" s="10"/>
      <c r="V822" s="10"/>
      <c r="W822" s="10"/>
      <c r="X822" s="10"/>
      <c r="Y822" s="10"/>
      <c r="Z822" s="143">
        <v>4</v>
      </c>
      <c r="AA822" s="144">
        <v>1450000</v>
      </c>
      <c r="AB822" s="18">
        <f t="shared" si="80"/>
        <v>5800000</v>
      </c>
      <c r="AC822" s="19">
        <f t="shared" si="78"/>
        <v>1.4500000000000003E-4</v>
      </c>
      <c r="AD822" s="20"/>
      <c r="AE822" s="132"/>
      <c r="AF822" s="294"/>
      <c r="AG822" s="145"/>
      <c r="AH822" s="133"/>
      <c r="AI822" s="134"/>
      <c r="AJ822" s="135"/>
    </row>
    <row r="823" spans="2:37" ht="48" x14ac:dyDescent="0.3">
      <c r="B823" s="146" t="s">
        <v>1548</v>
      </c>
      <c r="C823" s="147" t="s">
        <v>1549</v>
      </c>
      <c r="D823" s="148" t="s">
        <v>7</v>
      </c>
      <c r="E823" s="149"/>
      <c r="F823" s="150">
        <v>1</v>
      </c>
      <c r="G823" s="10"/>
      <c r="H823" s="10"/>
      <c r="I823" s="10"/>
      <c r="J823" s="10"/>
      <c r="K823" s="10"/>
      <c r="L823" s="10"/>
      <c r="M823" s="10"/>
      <c r="N823" s="10"/>
      <c r="O823" s="10"/>
      <c r="P823" s="10"/>
      <c r="Q823" s="10"/>
      <c r="R823" s="10"/>
      <c r="S823" s="10"/>
      <c r="T823" s="10"/>
      <c r="U823" s="10"/>
      <c r="V823" s="10"/>
      <c r="W823" s="10"/>
      <c r="X823" s="10"/>
      <c r="Y823" s="10"/>
      <c r="Z823" s="143">
        <v>1</v>
      </c>
      <c r="AA823" s="144">
        <v>12500000</v>
      </c>
      <c r="AB823" s="18">
        <f t="shared" si="80"/>
        <v>12500000</v>
      </c>
      <c r="AC823" s="19">
        <f t="shared" si="78"/>
        <v>3.1250000000000006E-4</v>
      </c>
      <c r="AD823" s="20"/>
      <c r="AE823" s="132"/>
      <c r="AF823" s="294"/>
      <c r="AG823" s="145"/>
      <c r="AH823" s="133"/>
      <c r="AI823" s="134"/>
      <c r="AJ823" s="135"/>
    </row>
    <row r="824" spans="2:37" ht="14.4" customHeight="1" x14ac:dyDescent="0.3">
      <c r="B824" s="81" t="s">
        <v>1550</v>
      </c>
      <c r="C824" s="82" t="s">
        <v>1551</v>
      </c>
      <c r="D824" s="83"/>
      <c r="E824" s="85"/>
      <c r="F824" s="10"/>
      <c r="G824" s="10"/>
      <c r="H824" s="10"/>
      <c r="I824" s="10"/>
      <c r="J824" s="10"/>
      <c r="K824" s="10"/>
      <c r="L824" s="10"/>
      <c r="M824" s="10"/>
      <c r="N824" s="10"/>
      <c r="O824" s="10"/>
      <c r="P824" s="10"/>
      <c r="Q824" s="10"/>
      <c r="R824" s="10"/>
      <c r="S824" s="10"/>
      <c r="T824" s="10"/>
      <c r="U824" s="10"/>
      <c r="V824" s="10"/>
      <c r="W824" s="10"/>
      <c r="X824" s="10"/>
      <c r="Y824" s="10"/>
      <c r="Z824" s="61"/>
      <c r="AA824" s="62"/>
      <c r="AB824" s="63"/>
      <c r="AC824" s="19">
        <f t="shared" si="78"/>
        <v>0</v>
      </c>
      <c r="AD824" s="20"/>
      <c r="AF824" s="294"/>
      <c r="AG824" s="145"/>
    </row>
    <row r="825" spans="2:37" ht="24" x14ac:dyDescent="0.3">
      <c r="B825" s="146" t="s">
        <v>1552</v>
      </c>
      <c r="C825" s="147" t="s">
        <v>1553</v>
      </c>
      <c r="D825" s="148" t="s">
        <v>7</v>
      </c>
      <c r="E825" s="149"/>
      <c r="F825" s="150">
        <v>5</v>
      </c>
      <c r="G825" s="10"/>
      <c r="H825" s="10"/>
      <c r="I825" s="10"/>
      <c r="J825" s="10"/>
      <c r="K825" s="10"/>
      <c r="L825" s="10"/>
      <c r="M825" s="10"/>
      <c r="N825" s="10"/>
      <c r="O825" s="10"/>
      <c r="P825" s="10"/>
      <c r="Q825" s="10"/>
      <c r="R825" s="10"/>
      <c r="S825" s="10"/>
      <c r="T825" s="10"/>
      <c r="U825" s="10"/>
      <c r="V825" s="10"/>
      <c r="W825" s="10"/>
      <c r="X825" s="10"/>
      <c r="Y825" s="10"/>
      <c r="Z825" s="143">
        <v>8</v>
      </c>
      <c r="AA825" s="144">
        <v>4500000</v>
      </c>
      <c r="AB825" s="18">
        <f t="shared" si="80"/>
        <v>36000000</v>
      </c>
      <c r="AC825" s="19">
        <f t="shared" si="78"/>
        <v>9.0000000000000019E-4</v>
      </c>
      <c r="AD825" s="20"/>
      <c r="AE825" s="132"/>
      <c r="AF825" s="294"/>
      <c r="AG825" s="145"/>
      <c r="AH825" s="133"/>
      <c r="AI825" s="134"/>
      <c r="AJ825" s="135"/>
    </row>
    <row r="826" spans="2:37" ht="24" x14ac:dyDescent="0.3">
      <c r="B826" s="146" t="s">
        <v>1554</v>
      </c>
      <c r="C826" s="147" t="s">
        <v>1555</v>
      </c>
      <c r="D826" s="148" t="s">
        <v>7</v>
      </c>
      <c r="E826" s="149"/>
      <c r="F826" s="150">
        <v>5</v>
      </c>
      <c r="G826" s="10"/>
      <c r="H826" s="10"/>
      <c r="I826" s="10"/>
      <c r="J826" s="10"/>
      <c r="K826" s="10"/>
      <c r="L826" s="10"/>
      <c r="M826" s="10"/>
      <c r="N826" s="10"/>
      <c r="O826" s="10"/>
      <c r="P826" s="10"/>
      <c r="Q826" s="10"/>
      <c r="R826" s="10"/>
      <c r="S826" s="10"/>
      <c r="T826" s="10"/>
      <c r="U826" s="10"/>
      <c r="V826" s="10"/>
      <c r="W826" s="10"/>
      <c r="X826" s="10"/>
      <c r="Y826" s="10"/>
      <c r="Z826" s="143">
        <v>8</v>
      </c>
      <c r="AA826" s="144">
        <v>560000</v>
      </c>
      <c r="AB826" s="18">
        <f t="shared" si="80"/>
        <v>4480000</v>
      </c>
      <c r="AC826" s="19">
        <f t="shared" si="78"/>
        <v>1.1200000000000003E-4</v>
      </c>
      <c r="AD826" s="20"/>
      <c r="AE826" s="132"/>
      <c r="AF826" s="294"/>
      <c r="AG826" s="145"/>
      <c r="AH826" s="133"/>
      <c r="AI826" s="134"/>
      <c r="AJ826" s="135"/>
    </row>
    <row r="827" spans="2:37" ht="24" x14ac:dyDescent="0.3">
      <c r="B827" s="146" t="s">
        <v>1556</v>
      </c>
      <c r="C827" s="147" t="s">
        <v>1557</v>
      </c>
      <c r="D827" s="148" t="s">
        <v>7</v>
      </c>
      <c r="E827" s="149"/>
      <c r="F827" s="150">
        <v>5</v>
      </c>
      <c r="G827" s="10"/>
      <c r="H827" s="10"/>
      <c r="I827" s="10"/>
      <c r="J827" s="10"/>
      <c r="K827" s="10"/>
      <c r="L827" s="10"/>
      <c r="M827" s="10"/>
      <c r="N827" s="10"/>
      <c r="O827" s="10"/>
      <c r="P827" s="10"/>
      <c r="Q827" s="10"/>
      <c r="R827" s="10"/>
      <c r="S827" s="10"/>
      <c r="T827" s="10"/>
      <c r="U827" s="10"/>
      <c r="V827" s="10"/>
      <c r="W827" s="10"/>
      <c r="X827" s="10"/>
      <c r="Y827" s="10"/>
      <c r="Z827" s="143">
        <v>8</v>
      </c>
      <c r="AA827" s="144">
        <v>350000</v>
      </c>
      <c r="AB827" s="18">
        <f t="shared" si="80"/>
        <v>2800000</v>
      </c>
      <c r="AC827" s="19">
        <f t="shared" si="78"/>
        <v>7.0000000000000007E-5</v>
      </c>
      <c r="AD827" s="20"/>
      <c r="AE827" s="132"/>
      <c r="AF827" s="294"/>
      <c r="AG827" s="145"/>
      <c r="AH827" s="133"/>
      <c r="AI827" s="134"/>
      <c r="AJ827" s="135"/>
    </row>
    <row r="828" spans="2:37" ht="36" x14ac:dyDescent="0.3">
      <c r="B828" s="146" t="s">
        <v>1558</v>
      </c>
      <c r="C828" s="147" t="s">
        <v>1559</v>
      </c>
      <c r="D828" s="148" t="s">
        <v>7</v>
      </c>
      <c r="E828" s="149"/>
      <c r="F828" s="150">
        <v>5</v>
      </c>
      <c r="G828" s="10"/>
      <c r="H828" s="10"/>
      <c r="I828" s="10"/>
      <c r="J828" s="10"/>
      <c r="K828" s="10"/>
      <c r="L828" s="10"/>
      <c r="M828" s="10"/>
      <c r="N828" s="10"/>
      <c r="O828" s="10"/>
      <c r="P828" s="10"/>
      <c r="Q828" s="10"/>
      <c r="R828" s="10"/>
      <c r="S828" s="10"/>
      <c r="T828" s="10"/>
      <c r="U828" s="10"/>
      <c r="V828" s="10"/>
      <c r="W828" s="10"/>
      <c r="X828" s="10"/>
      <c r="Y828" s="10"/>
      <c r="Z828" s="143">
        <v>8</v>
      </c>
      <c r="AA828" s="144">
        <v>1500000</v>
      </c>
      <c r="AB828" s="18">
        <f t="shared" si="80"/>
        <v>12000000</v>
      </c>
      <c r="AC828" s="19">
        <f t="shared" si="78"/>
        <v>3.0000000000000008E-4</v>
      </c>
      <c r="AD828" s="20"/>
      <c r="AE828" s="132"/>
      <c r="AF828" s="294"/>
      <c r="AG828" s="145"/>
      <c r="AH828" s="133"/>
      <c r="AI828" s="134"/>
      <c r="AJ828" s="135"/>
    </row>
    <row r="829" spans="2:37" x14ac:dyDescent="0.3">
      <c r="B829" s="81">
        <v>31</v>
      </c>
      <c r="C829" s="82" t="s">
        <v>1560</v>
      </c>
      <c r="D829" s="83"/>
      <c r="E829" s="151"/>
      <c r="F829" s="152"/>
      <c r="G829" s="153"/>
      <c r="H829" s="153"/>
      <c r="I829" s="153"/>
      <c r="J829" s="153"/>
      <c r="K829" s="153"/>
      <c r="L829" s="153"/>
      <c r="M829" s="153"/>
      <c r="N829" s="153"/>
      <c r="O829" s="153"/>
      <c r="P829" s="153"/>
      <c r="Q829" s="153"/>
      <c r="R829" s="153"/>
      <c r="S829" s="153"/>
      <c r="T829" s="153"/>
      <c r="U829" s="153"/>
      <c r="V829" s="153"/>
      <c r="W829" s="153"/>
      <c r="X829" s="153"/>
      <c r="Y829" s="153"/>
      <c r="Z829" s="61"/>
      <c r="AA829" s="62"/>
      <c r="AB829" s="63"/>
      <c r="AC829" s="19">
        <f t="shared" si="78"/>
        <v>0</v>
      </c>
      <c r="AD829" s="20"/>
      <c r="AF829" s="294"/>
    </row>
    <row r="830" spans="2:37" x14ac:dyDescent="0.3">
      <c r="B830" s="86">
        <v>31.1</v>
      </c>
      <c r="C830" s="82" t="s">
        <v>1561</v>
      </c>
      <c r="D830" s="83"/>
      <c r="E830" s="85"/>
      <c r="F830" s="10"/>
      <c r="G830" s="10"/>
      <c r="H830" s="10"/>
      <c r="I830" s="10"/>
      <c r="J830" s="10"/>
      <c r="K830" s="10"/>
      <c r="L830" s="10"/>
      <c r="M830" s="10"/>
      <c r="N830" s="10"/>
      <c r="O830" s="10"/>
      <c r="P830" s="10"/>
      <c r="Q830" s="10"/>
      <c r="R830" s="10"/>
      <c r="S830" s="10"/>
      <c r="T830" s="10"/>
      <c r="U830" s="10"/>
      <c r="V830" s="10"/>
      <c r="W830" s="10"/>
      <c r="X830" s="10"/>
      <c r="Y830" s="10"/>
      <c r="Z830" s="61"/>
      <c r="AA830" s="62"/>
      <c r="AB830" s="63"/>
      <c r="AC830" s="19">
        <f t="shared" si="78"/>
        <v>0</v>
      </c>
      <c r="AD830" s="20"/>
      <c r="AF830" s="294"/>
    </row>
    <row r="831" spans="2:37" ht="60" x14ac:dyDescent="0.3">
      <c r="B831" s="31" t="s">
        <v>1562</v>
      </c>
      <c r="C831" s="131" t="s">
        <v>1563</v>
      </c>
      <c r="D831" s="15" t="s">
        <v>7</v>
      </c>
      <c r="E831" s="26"/>
      <c r="F831" s="91"/>
      <c r="G831" s="10"/>
      <c r="H831" s="10"/>
      <c r="I831" s="10"/>
      <c r="J831" s="10"/>
      <c r="K831" s="10"/>
      <c r="L831" s="10"/>
      <c r="M831" s="10"/>
      <c r="N831" s="10"/>
      <c r="O831" s="10"/>
      <c r="P831" s="10"/>
      <c r="Q831" s="10"/>
      <c r="R831" s="10"/>
      <c r="S831" s="10"/>
      <c r="T831" s="10">
        <v>1</v>
      </c>
      <c r="U831" s="10"/>
      <c r="V831" s="10"/>
      <c r="W831" s="10"/>
      <c r="X831" s="10"/>
      <c r="Y831" s="10"/>
      <c r="Z831" s="17">
        <f t="shared" ref="Z831" si="81">ROUND(SUM(E831:X831),2)</f>
        <v>1</v>
      </c>
      <c r="AA831" s="18">
        <v>41961704.18</v>
      </c>
      <c r="AB831" s="18">
        <f t="shared" ref="AB831:AB832" si="82">ROUND(AA831*Z831,2)</f>
        <v>41961704.18</v>
      </c>
      <c r="AC831" s="19">
        <f t="shared" si="78"/>
        <v>1.0490426045000002E-3</v>
      </c>
      <c r="AD831" s="20"/>
      <c r="AF831" s="294"/>
    </row>
    <row r="832" spans="2:37" ht="60" x14ac:dyDescent="0.3">
      <c r="B832" s="31" t="s">
        <v>1564</v>
      </c>
      <c r="C832" s="131" t="s">
        <v>1565</v>
      </c>
      <c r="D832" s="15" t="s">
        <v>7</v>
      </c>
      <c r="E832" s="26"/>
      <c r="F832" s="91"/>
      <c r="G832" s="10"/>
      <c r="H832" s="10"/>
      <c r="I832" s="10"/>
      <c r="J832" s="10"/>
      <c r="K832" s="10"/>
      <c r="L832" s="10"/>
      <c r="M832" s="10"/>
      <c r="N832" s="10"/>
      <c r="O832" s="10"/>
      <c r="P832" s="10"/>
      <c r="Q832" s="10"/>
      <c r="R832" s="10"/>
      <c r="S832" s="10"/>
      <c r="T832" s="10"/>
      <c r="U832" s="10"/>
      <c r="V832" s="10"/>
      <c r="W832" s="10"/>
      <c r="X832" s="10"/>
      <c r="Y832" s="10"/>
      <c r="Z832" s="17">
        <v>1</v>
      </c>
      <c r="AA832" s="18">
        <v>18235650.02</v>
      </c>
      <c r="AB832" s="18">
        <f t="shared" si="82"/>
        <v>18235650.02</v>
      </c>
      <c r="AC832" s="19">
        <f t="shared" si="78"/>
        <v>4.5589125050000007E-4</v>
      </c>
      <c r="AD832" s="20"/>
      <c r="AF832" s="294"/>
    </row>
    <row r="833" spans="2:33" ht="120" x14ac:dyDescent="0.3">
      <c r="B833" s="31" t="s">
        <v>1566</v>
      </c>
      <c r="C833" s="68" t="s">
        <v>1567</v>
      </c>
      <c r="D833" s="51" t="s">
        <v>7</v>
      </c>
      <c r="E833" s="16"/>
      <c r="F833" s="64"/>
      <c r="G833" s="10"/>
      <c r="H833" s="10"/>
      <c r="I833" s="10"/>
      <c r="J833" s="10"/>
      <c r="K833" s="10"/>
      <c r="L833" s="10"/>
      <c r="M833" s="10"/>
      <c r="N833" s="10"/>
      <c r="O833" s="10"/>
      <c r="P833" s="10"/>
      <c r="Q833" s="10"/>
      <c r="R833" s="10"/>
      <c r="S833" s="10"/>
      <c r="T833" s="10"/>
      <c r="U833" s="10"/>
      <c r="V833" s="10"/>
      <c r="W833" s="10"/>
      <c r="X833" s="10"/>
      <c r="Y833" s="10"/>
      <c r="Z833" s="17">
        <v>1</v>
      </c>
      <c r="AA833" s="65">
        <v>243500000</v>
      </c>
      <c r="AB833" s="18">
        <f>ROUND(AA833*Z833,2)</f>
        <v>243500000</v>
      </c>
      <c r="AC833" s="19">
        <f t="shared" si="78"/>
        <v>6.0875000000000009E-3</v>
      </c>
      <c r="AD833" s="20"/>
      <c r="AF833" s="294"/>
    </row>
    <row r="834" spans="2:33" ht="15" thickBot="1" x14ac:dyDescent="0.35">
      <c r="B834" s="120"/>
      <c r="C834" s="120"/>
      <c r="D834" s="120"/>
      <c r="E834" s="120"/>
      <c r="F834" s="120"/>
      <c r="G834" s="120"/>
      <c r="H834" s="120"/>
      <c r="I834" s="120"/>
      <c r="J834" s="120"/>
      <c r="K834" s="120"/>
      <c r="L834" s="120"/>
      <c r="M834" s="120"/>
      <c r="N834" s="120"/>
      <c r="O834" s="120"/>
      <c r="P834" s="120"/>
      <c r="Q834" s="120"/>
      <c r="R834" s="120"/>
      <c r="S834" s="120"/>
      <c r="T834" s="120"/>
      <c r="U834" s="120"/>
      <c r="V834" s="120"/>
      <c r="W834" s="120"/>
      <c r="X834" s="120"/>
      <c r="Y834" s="120"/>
      <c r="Z834" s="120"/>
      <c r="AA834" s="120"/>
      <c r="AB834" s="120"/>
    </row>
    <row r="835" spans="2:33" x14ac:dyDescent="0.3">
      <c r="B835" s="120"/>
      <c r="C835" s="121" t="s">
        <v>1568</v>
      </c>
      <c r="D835" s="296"/>
      <c r="E835" s="296"/>
      <c r="F835" s="296"/>
      <c r="G835" s="296"/>
      <c r="H835" s="296"/>
      <c r="I835" s="296"/>
      <c r="J835" s="296"/>
      <c r="K835" s="296"/>
      <c r="L835" s="296"/>
      <c r="M835" s="296"/>
      <c r="N835" s="296"/>
      <c r="O835" s="296"/>
      <c r="P835" s="296"/>
      <c r="Q835" s="296"/>
      <c r="R835" s="296"/>
      <c r="S835" s="296"/>
      <c r="T835" s="296"/>
      <c r="U835" s="296"/>
      <c r="V835" s="296"/>
      <c r="W835" s="296"/>
      <c r="X835" s="296"/>
      <c r="Y835" s="296"/>
      <c r="Z835" s="296"/>
      <c r="AA835" s="296"/>
      <c r="AB835" s="122">
        <f>SUM(AB732:AB833)</f>
        <v>4571912034.21</v>
      </c>
    </row>
    <row r="836" spans="2:33" x14ac:dyDescent="0.3">
      <c r="B836" s="120"/>
      <c r="C836" s="123" t="s">
        <v>1569</v>
      </c>
      <c r="D836" s="322">
        <v>0.19</v>
      </c>
      <c r="E836" s="322"/>
      <c r="F836" s="322"/>
      <c r="G836" s="322"/>
      <c r="H836" s="322"/>
      <c r="I836" s="322"/>
      <c r="J836" s="322"/>
      <c r="K836" s="322"/>
      <c r="L836" s="322"/>
      <c r="M836" s="322"/>
      <c r="N836" s="322"/>
      <c r="O836" s="322"/>
      <c r="P836" s="322"/>
      <c r="Q836" s="322"/>
      <c r="R836" s="322"/>
      <c r="S836" s="322"/>
      <c r="T836" s="322"/>
      <c r="U836" s="322"/>
      <c r="V836" s="322"/>
      <c r="W836" s="322"/>
      <c r="X836" s="322"/>
      <c r="Y836" s="322"/>
      <c r="Z836" s="322"/>
      <c r="AA836" s="322"/>
      <c r="AB836" s="154">
        <f>ROUND(D836*AB835,2)</f>
        <v>868663286.5</v>
      </c>
    </row>
    <row r="837" spans="2:33" ht="15" thickBot="1" x14ac:dyDescent="0.35">
      <c r="B837" s="120"/>
      <c r="C837" s="125" t="s">
        <v>1570</v>
      </c>
      <c r="D837" s="323"/>
      <c r="E837" s="323"/>
      <c r="F837" s="323"/>
      <c r="G837" s="323"/>
      <c r="H837" s="323"/>
      <c r="I837" s="323"/>
      <c r="J837" s="323"/>
      <c r="K837" s="323"/>
      <c r="L837" s="323"/>
      <c r="M837" s="323"/>
      <c r="N837" s="323"/>
      <c r="O837" s="323"/>
      <c r="P837" s="323"/>
      <c r="Q837" s="323"/>
      <c r="R837" s="323"/>
      <c r="S837" s="323"/>
      <c r="T837" s="323"/>
      <c r="U837" s="323"/>
      <c r="V837" s="323"/>
      <c r="W837" s="323"/>
      <c r="X837" s="323"/>
      <c r="Y837" s="323"/>
      <c r="Z837" s="323"/>
      <c r="AA837" s="323"/>
      <c r="AB837" s="126">
        <f>AB836+AB835</f>
        <v>5440575320.71</v>
      </c>
    </row>
    <row r="838" spans="2:33" ht="15" thickBot="1" x14ac:dyDescent="0.35">
      <c r="B838" s="120"/>
      <c r="C838" s="120"/>
      <c r="D838" s="120"/>
      <c r="E838" s="120"/>
      <c r="F838" s="120"/>
      <c r="G838" s="120"/>
      <c r="H838" s="120"/>
      <c r="I838" s="120"/>
      <c r="J838" s="120"/>
      <c r="K838" s="120"/>
      <c r="L838" s="120"/>
      <c r="M838" s="120"/>
      <c r="N838" s="120"/>
      <c r="O838" s="120"/>
      <c r="P838" s="120"/>
      <c r="Q838" s="120"/>
      <c r="R838" s="120"/>
      <c r="S838" s="120"/>
      <c r="T838" s="120"/>
      <c r="U838" s="120"/>
      <c r="V838" s="120"/>
      <c r="W838" s="120"/>
      <c r="X838" s="120"/>
      <c r="Y838" s="120"/>
      <c r="Z838" s="120"/>
      <c r="AA838" s="120"/>
      <c r="AB838" s="120"/>
    </row>
    <row r="839" spans="2:33" ht="15" thickBot="1" x14ac:dyDescent="0.35">
      <c r="B839" s="120"/>
      <c r="C839" s="155" t="s">
        <v>1571</v>
      </c>
      <c r="D839" s="324"/>
      <c r="E839" s="324"/>
      <c r="F839" s="324"/>
      <c r="G839" s="324"/>
      <c r="H839" s="324"/>
      <c r="I839" s="324"/>
      <c r="J839" s="324"/>
      <c r="K839" s="324"/>
      <c r="L839" s="324"/>
      <c r="M839" s="324"/>
      <c r="N839" s="324"/>
      <c r="O839" s="324"/>
      <c r="P839" s="324"/>
      <c r="Q839" s="324"/>
      <c r="R839" s="324"/>
      <c r="S839" s="324"/>
      <c r="T839" s="324"/>
      <c r="U839" s="324"/>
      <c r="V839" s="324"/>
      <c r="W839" s="324"/>
      <c r="X839" s="324"/>
      <c r="Y839" s="324"/>
      <c r="Z839" s="324"/>
      <c r="AA839" s="324"/>
      <c r="AB839" s="156">
        <f>AB837+AB727</f>
        <v>39999999999.999992</v>
      </c>
      <c r="AD839" t="s">
        <v>1572</v>
      </c>
      <c r="AF839" s="157"/>
      <c r="AG839" s="158"/>
    </row>
    <row r="841" spans="2:33" x14ac:dyDescent="0.3">
      <c r="AB841" s="157"/>
    </row>
    <row r="842" spans="2:33" ht="18" x14ac:dyDescent="0.35">
      <c r="AB842" s="295"/>
    </row>
  </sheetData>
  <sheetProtection algorithmName="SHA-512" hashValue="GRaTPr2aJDsXKyMBlFkd8WKzS3Y1ojY46bjbMliL3hRGC2GcLHVa8So4dlcGmL6e5n5Y//HCT3Wjg0rd5W1xHQ==" saltValue="RpiBoM/Sccc50ZSDtDb1BA==" spinCount="100000" sheet="1" objects="1" scenarios="1"/>
  <mergeCells count="33">
    <mergeCell ref="D839:AA839"/>
    <mergeCell ref="Z730:Z731"/>
    <mergeCell ref="AA730:AA731"/>
    <mergeCell ref="AB730:AB731"/>
    <mergeCell ref="D835:AA835"/>
    <mergeCell ref="D836:AA836"/>
    <mergeCell ref="D837:AA837"/>
    <mergeCell ref="D723:AA723"/>
    <mergeCell ref="D724:AA724"/>
    <mergeCell ref="D725:AA725"/>
    <mergeCell ref="D726:AA726"/>
    <mergeCell ref="D727:AA727"/>
    <mergeCell ref="B730:B731"/>
    <mergeCell ref="C730:C731"/>
    <mergeCell ref="D730:D731"/>
    <mergeCell ref="E730:E731"/>
    <mergeCell ref="F730:N730"/>
    <mergeCell ref="D722:AA722"/>
    <mergeCell ref="B1:B2"/>
    <mergeCell ref="C1:Z2"/>
    <mergeCell ref="AA1:AB2"/>
    <mergeCell ref="B3:AB3"/>
    <mergeCell ref="C4:AB4"/>
    <mergeCell ref="B6:B7"/>
    <mergeCell ref="C6:C7"/>
    <mergeCell ref="D6:D7"/>
    <mergeCell ref="E6:E7"/>
    <mergeCell ref="F6:N6"/>
    <mergeCell ref="O6:P6"/>
    <mergeCell ref="Q6:X6"/>
    <mergeCell ref="Z6:Z7"/>
    <mergeCell ref="AA6:AA7"/>
    <mergeCell ref="AB6:AB7"/>
  </mergeCells>
  <pageMargins left="0.7" right="0.7" top="0.75" bottom="0.75" header="0.3" footer="0.3"/>
  <pageSetup scale="60" orientation="portrait" r:id="rId1"/>
  <rowBreaks count="2" manualBreakCount="2">
    <brk id="224" max="30" man="1"/>
    <brk id="719" max="30"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F4D7E8-4D3E-455A-A6D1-5065E083976A}">
  <sheetPr>
    <pageSetUpPr fitToPage="1"/>
  </sheetPr>
  <dimension ref="B1:Q851"/>
  <sheetViews>
    <sheetView view="pageBreakPreview" topLeftCell="A810" zoomScale="80" zoomScaleNormal="90" zoomScaleSheetLayoutView="80" workbookViewId="0">
      <selection activeCell="B810" sqref="B810"/>
    </sheetView>
  </sheetViews>
  <sheetFormatPr baseColWidth="10" defaultRowHeight="14.4" x14ac:dyDescent="0.3"/>
  <cols>
    <col min="1" max="1" width="1.6640625" style="161" customWidth="1"/>
    <col min="2" max="2" width="18" style="161" customWidth="1"/>
    <col min="3" max="3" width="65.44140625" style="161" customWidth="1"/>
    <col min="4" max="4" width="7.44140625" style="161" bestFit="1" customWidth="1"/>
    <col min="5" max="5" width="12.109375" style="161" customWidth="1"/>
    <col min="6" max="8" width="20.88671875" style="161" customWidth="1"/>
    <col min="9" max="10" width="10.88671875" style="161" customWidth="1"/>
    <col min="11" max="11" width="2.21875" style="161" customWidth="1"/>
    <col min="12" max="12" width="18.88671875" style="161" bestFit="1" customWidth="1"/>
    <col min="13" max="13" width="16" style="161" bestFit="1" customWidth="1"/>
    <col min="14" max="14" width="13.88671875" style="161" bestFit="1" customWidth="1"/>
    <col min="15" max="15" width="11.6640625" style="161" bestFit="1" customWidth="1"/>
    <col min="16" max="16" width="17.21875" style="161" bestFit="1" customWidth="1"/>
    <col min="17" max="17" width="14.21875" style="161" bestFit="1" customWidth="1"/>
    <col min="18" max="16384" width="11.5546875" style="161"/>
  </cols>
  <sheetData>
    <row r="1" spans="2:10" ht="24.75" customHeight="1" x14ac:dyDescent="0.3">
      <c r="B1" s="334" t="s">
        <v>0</v>
      </c>
      <c r="C1" s="336" t="s">
        <v>1</v>
      </c>
      <c r="D1" s="336"/>
      <c r="E1" s="337"/>
      <c r="F1" s="361" t="s">
        <v>2</v>
      </c>
      <c r="G1" s="336"/>
      <c r="H1" s="336"/>
      <c r="I1" s="336"/>
      <c r="J1" s="337"/>
    </row>
    <row r="2" spans="2:10" ht="24.75" customHeight="1" thickBot="1" x14ac:dyDescent="0.35">
      <c r="B2" s="335"/>
      <c r="C2" s="338"/>
      <c r="D2" s="338"/>
      <c r="E2" s="339"/>
      <c r="F2" s="362"/>
      <c r="G2" s="338"/>
      <c r="H2" s="338"/>
      <c r="I2" s="338"/>
      <c r="J2" s="339"/>
    </row>
    <row r="3" spans="2:10" ht="15" thickBot="1" x14ac:dyDescent="0.35">
      <c r="B3" s="340"/>
      <c r="C3" s="341"/>
      <c r="D3" s="341"/>
      <c r="E3" s="341"/>
      <c r="F3" s="342"/>
      <c r="G3" s="342"/>
      <c r="H3" s="342"/>
      <c r="I3" s="162"/>
    </row>
    <row r="4" spans="2:10" ht="47.25" customHeight="1" thickBot="1" x14ac:dyDescent="0.35">
      <c r="B4" s="163" t="s">
        <v>3</v>
      </c>
      <c r="C4" s="363" t="s">
        <v>4</v>
      </c>
      <c r="D4" s="364"/>
      <c r="E4" s="364"/>
      <c r="F4" s="364"/>
      <c r="G4" s="364"/>
      <c r="H4" s="364"/>
      <c r="I4" s="364"/>
      <c r="J4" s="365"/>
    </row>
    <row r="5" spans="2:10" ht="15" thickBot="1" x14ac:dyDescent="0.35"/>
    <row r="6" spans="2:10" ht="15" customHeight="1" x14ac:dyDescent="0.3">
      <c r="B6" s="325" t="s">
        <v>5</v>
      </c>
      <c r="C6" s="327" t="s">
        <v>6</v>
      </c>
      <c r="D6" s="327" t="s">
        <v>7</v>
      </c>
      <c r="E6" s="329" t="s">
        <v>1574</v>
      </c>
      <c r="F6" s="331" t="s">
        <v>1601</v>
      </c>
      <c r="G6" s="331" t="s">
        <v>1573</v>
      </c>
      <c r="H6" s="331" t="s">
        <v>14</v>
      </c>
      <c r="I6" s="344" t="s">
        <v>1575</v>
      </c>
      <c r="J6" s="345"/>
    </row>
    <row r="7" spans="2:10" ht="15" thickBot="1" x14ac:dyDescent="0.35">
      <c r="B7" s="326"/>
      <c r="C7" s="328"/>
      <c r="D7" s="328"/>
      <c r="E7" s="330"/>
      <c r="F7" s="332"/>
      <c r="G7" s="332"/>
      <c r="H7" s="332"/>
      <c r="I7" s="164" t="s">
        <v>1576</v>
      </c>
      <c r="J7" s="165" t="s">
        <v>1577</v>
      </c>
    </row>
    <row r="8" spans="2:10" x14ac:dyDescent="0.3">
      <c r="B8" s="166">
        <v>1</v>
      </c>
      <c r="C8" s="167" t="s">
        <v>29</v>
      </c>
      <c r="D8" s="168"/>
      <c r="E8" s="168"/>
      <c r="F8" s="169"/>
      <c r="G8" s="169"/>
      <c r="H8" s="170"/>
      <c r="I8" s="346"/>
      <c r="J8" s="347"/>
    </row>
    <row r="9" spans="2:10" x14ac:dyDescent="0.3">
      <c r="B9" s="171">
        <v>1.1000000000000001</v>
      </c>
      <c r="C9" s="172" t="s">
        <v>30</v>
      </c>
      <c r="D9" s="173" t="s">
        <v>31</v>
      </c>
      <c r="E9" s="174">
        <v>8614.7199999999993</v>
      </c>
      <c r="F9" s="175">
        <v>5367.36</v>
      </c>
      <c r="G9" s="175"/>
      <c r="H9" s="159">
        <f>+ROUND(G9*E9,2)</f>
        <v>0</v>
      </c>
      <c r="I9" s="348" t="str">
        <f>IF(G9="","",IF(AND(G9&gt;=ROUND(F9*95%,4),G9&lt;=ROUND(F9,4)),"CUMPLE","NO CUMPLE"))</f>
        <v/>
      </c>
      <c r="J9" s="349"/>
    </row>
    <row r="10" spans="2:10" ht="24" x14ac:dyDescent="0.3">
      <c r="B10" s="171">
        <v>1.2</v>
      </c>
      <c r="C10" s="172" t="s">
        <v>32</v>
      </c>
      <c r="D10" s="173" t="s">
        <v>31</v>
      </c>
      <c r="E10" s="174">
        <v>14786.73</v>
      </c>
      <c r="F10" s="175">
        <v>5934.44</v>
      </c>
      <c r="G10" s="175"/>
      <c r="H10" s="159">
        <f t="shared" ref="H10:H57" si="0">+ROUND(G10*E10,2)</f>
        <v>0</v>
      </c>
      <c r="I10" s="348" t="str">
        <f t="shared" ref="I10:I11" si="1">IF(G10="","",IF(AND(G10&gt;=ROUND(F10*95%,4),G10&lt;=ROUND(F10,4)),"CUMPLE","NO CUMPLE"))</f>
        <v/>
      </c>
      <c r="J10" s="349"/>
    </row>
    <row r="11" spans="2:10" ht="36" customHeight="1" thickBot="1" x14ac:dyDescent="0.35">
      <c r="B11" s="171">
        <v>1.3</v>
      </c>
      <c r="C11" s="172" t="s">
        <v>33</v>
      </c>
      <c r="D11" s="173" t="s">
        <v>31</v>
      </c>
      <c r="E11" s="174">
        <v>14786.73</v>
      </c>
      <c r="F11" s="175">
        <f>'PPTO OFICIAL MENEV'!AA11</f>
        <v>2825</v>
      </c>
      <c r="G11" s="175"/>
      <c r="H11" s="159">
        <f t="shared" si="0"/>
        <v>0</v>
      </c>
      <c r="I11" s="348" t="str">
        <f t="shared" si="1"/>
        <v/>
      </c>
      <c r="J11" s="349"/>
    </row>
    <row r="12" spans="2:10" x14ac:dyDescent="0.3">
      <c r="B12" s="177">
        <v>2</v>
      </c>
      <c r="C12" s="167" t="s">
        <v>34</v>
      </c>
      <c r="D12" s="168"/>
      <c r="E12" s="168"/>
      <c r="F12" s="178"/>
      <c r="G12" s="178"/>
      <c r="H12" s="170"/>
      <c r="I12" s="346"/>
      <c r="J12" s="347"/>
    </row>
    <row r="13" spans="2:10" ht="24" x14ac:dyDescent="0.3">
      <c r="B13" s="171">
        <v>2.1</v>
      </c>
      <c r="C13" s="179" t="s">
        <v>35</v>
      </c>
      <c r="D13" s="173" t="s">
        <v>36</v>
      </c>
      <c r="E13" s="174">
        <v>8590.2999999999993</v>
      </c>
      <c r="F13" s="175">
        <v>42390.21</v>
      </c>
      <c r="G13" s="175"/>
      <c r="H13" s="159">
        <f t="shared" si="0"/>
        <v>0</v>
      </c>
      <c r="I13" s="348" t="str">
        <f t="shared" ref="I13" si="2">IF(G13="","",IF(AND(G13&gt;=ROUND(F13*95%,4),G13&lt;=ROUND(F13,4)),"CUMPLE","NO CUMPLE"))</f>
        <v/>
      </c>
      <c r="J13" s="349"/>
    </row>
    <row r="14" spans="2:10" x14ac:dyDescent="0.3">
      <c r="B14" s="171">
        <v>2.2000000000000002</v>
      </c>
      <c r="C14" s="179" t="s">
        <v>37</v>
      </c>
      <c r="D14" s="173" t="s">
        <v>36</v>
      </c>
      <c r="E14" s="174">
        <v>3679.17</v>
      </c>
      <c r="F14" s="175">
        <v>151529.49</v>
      </c>
      <c r="G14" s="175"/>
      <c r="H14" s="159">
        <f t="shared" si="0"/>
        <v>0</v>
      </c>
      <c r="I14" s="348" t="str">
        <f t="shared" ref="I14:I20" si="3">IF(G14="","",IF(AND(G14&gt;=ROUND(F14*95%,4),G14&lt;=ROUND(F14,4)),"CUMPLE","NO CUMPLE"))</f>
        <v/>
      </c>
      <c r="J14" s="349"/>
    </row>
    <row r="15" spans="2:10" ht="14.4" hidden="1" customHeight="1" x14ac:dyDescent="0.3">
      <c r="B15" s="171">
        <v>2.2999999999999998</v>
      </c>
      <c r="C15" s="180" t="s">
        <v>38</v>
      </c>
      <c r="D15" s="173" t="s">
        <v>36</v>
      </c>
      <c r="E15" s="174">
        <v>958</v>
      </c>
      <c r="F15" s="175">
        <v>0</v>
      </c>
      <c r="G15" s="175"/>
      <c r="H15" s="159">
        <f t="shared" si="0"/>
        <v>0</v>
      </c>
      <c r="I15" s="348" t="str">
        <f t="shared" si="3"/>
        <v/>
      </c>
      <c r="J15" s="349"/>
    </row>
    <row r="16" spans="2:10" ht="14.4" hidden="1" customHeight="1" thickBot="1" x14ac:dyDescent="0.35">
      <c r="B16" s="171" t="s">
        <v>39</v>
      </c>
      <c r="C16" s="180" t="s">
        <v>40</v>
      </c>
      <c r="D16" s="173" t="s">
        <v>36</v>
      </c>
      <c r="E16" s="174">
        <v>923</v>
      </c>
      <c r="F16" s="175">
        <v>0</v>
      </c>
      <c r="G16" s="175"/>
      <c r="H16" s="159">
        <f t="shared" si="0"/>
        <v>0</v>
      </c>
      <c r="I16" s="348" t="str">
        <f t="shared" si="3"/>
        <v/>
      </c>
      <c r="J16" s="349"/>
    </row>
    <row r="17" spans="2:10" ht="14.4" hidden="1" customHeight="1" thickBot="1" x14ac:dyDescent="0.35">
      <c r="B17" s="171" t="s">
        <v>41</v>
      </c>
      <c r="C17" s="180" t="s">
        <v>42</v>
      </c>
      <c r="D17" s="173" t="s">
        <v>36</v>
      </c>
      <c r="E17" s="174">
        <v>280</v>
      </c>
      <c r="F17" s="175">
        <v>0</v>
      </c>
      <c r="G17" s="175"/>
      <c r="H17" s="159">
        <f t="shared" si="0"/>
        <v>0</v>
      </c>
      <c r="I17" s="348" t="str">
        <f t="shared" si="3"/>
        <v/>
      </c>
      <c r="J17" s="349"/>
    </row>
    <row r="18" spans="2:10" ht="14.4" hidden="1" customHeight="1" thickBot="1" x14ac:dyDescent="0.35">
      <c r="B18" s="171" t="s">
        <v>43</v>
      </c>
      <c r="C18" s="180" t="s">
        <v>44</v>
      </c>
      <c r="D18" s="173" t="s">
        <v>36</v>
      </c>
      <c r="E18" s="174">
        <v>23</v>
      </c>
      <c r="F18" s="175">
        <v>0</v>
      </c>
      <c r="G18" s="175"/>
      <c r="H18" s="159">
        <f t="shared" si="0"/>
        <v>0</v>
      </c>
      <c r="I18" s="348" t="str">
        <f t="shared" si="3"/>
        <v/>
      </c>
      <c r="J18" s="349"/>
    </row>
    <row r="19" spans="2:10" ht="14.4" hidden="1" customHeight="1" thickBot="1" x14ac:dyDescent="0.35">
      <c r="B19" s="171" t="s">
        <v>45</v>
      </c>
      <c r="C19" s="180" t="s">
        <v>46</v>
      </c>
      <c r="D19" s="173" t="s">
        <v>36</v>
      </c>
      <c r="E19" s="174">
        <v>75</v>
      </c>
      <c r="F19" s="175">
        <v>0</v>
      </c>
      <c r="G19" s="175"/>
      <c r="H19" s="159">
        <f t="shared" si="0"/>
        <v>0</v>
      </c>
      <c r="I19" s="348" t="str">
        <f t="shared" si="3"/>
        <v/>
      </c>
      <c r="J19" s="349"/>
    </row>
    <row r="20" spans="2:10" ht="36.6" thickBot="1" x14ac:dyDescent="0.35">
      <c r="B20" s="171" t="s">
        <v>47</v>
      </c>
      <c r="C20" s="179" t="s">
        <v>48</v>
      </c>
      <c r="D20" s="173" t="s">
        <v>36</v>
      </c>
      <c r="E20" s="174">
        <v>1310.22</v>
      </c>
      <c r="F20" s="175">
        <v>102212.38</v>
      </c>
      <c r="G20" s="175"/>
      <c r="H20" s="159">
        <f t="shared" si="0"/>
        <v>0</v>
      </c>
      <c r="I20" s="348" t="str">
        <f t="shared" si="3"/>
        <v/>
      </c>
      <c r="J20" s="349"/>
    </row>
    <row r="21" spans="2:10" x14ac:dyDescent="0.3">
      <c r="B21" s="177">
        <v>3</v>
      </c>
      <c r="C21" s="167" t="s">
        <v>49</v>
      </c>
      <c r="D21" s="168"/>
      <c r="E21" s="168"/>
      <c r="F21" s="178"/>
      <c r="G21" s="178"/>
      <c r="H21" s="170"/>
      <c r="I21" s="346"/>
      <c r="J21" s="347"/>
    </row>
    <row r="22" spans="2:10" x14ac:dyDescent="0.3">
      <c r="B22" s="171">
        <v>3.1</v>
      </c>
      <c r="C22" s="179" t="s">
        <v>50</v>
      </c>
      <c r="D22" s="173" t="s">
        <v>51</v>
      </c>
      <c r="E22" s="174">
        <v>360855.86</v>
      </c>
      <c r="F22" s="175">
        <v>6916.84</v>
      </c>
      <c r="G22" s="175"/>
      <c r="H22" s="159">
        <f t="shared" si="0"/>
        <v>0</v>
      </c>
      <c r="I22" s="348" t="str">
        <f t="shared" ref="I22" si="4">IF(G22="","",IF(AND(G22&gt;=ROUND(F22*95%,4),G22&lt;=ROUND(F22,4)),"CUMPLE","NO CUMPLE"))</f>
        <v/>
      </c>
      <c r="J22" s="349"/>
    </row>
    <row r="23" spans="2:10" x14ac:dyDescent="0.3">
      <c r="B23" s="171">
        <v>3.2</v>
      </c>
      <c r="C23" s="179" t="s">
        <v>52</v>
      </c>
      <c r="D23" s="173" t="s">
        <v>36</v>
      </c>
      <c r="E23" s="174">
        <v>738</v>
      </c>
      <c r="F23" s="175">
        <v>1105722.3</v>
      </c>
      <c r="G23" s="175"/>
      <c r="H23" s="159">
        <f t="shared" si="0"/>
        <v>0</v>
      </c>
      <c r="I23" s="348" t="str">
        <f t="shared" ref="I23:I57" si="5">IF(G23="","",IF(AND(G23&gt;=ROUND(F23*95%,4),G23&lt;=ROUND(F23,4)),"CUMPLE","NO CUMPLE"))</f>
        <v/>
      </c>
      <c r="J23" s="349"/>
    </row>
    <row r="24" spans="2:10" ht="14.4" hidden="1" customHeight="1" x14ac:dyDescent="0.3">
      <c r="B24" s="171">
        <v>3.3</v>
      </c>
      <c r="C24" s="180" t="s">
        <v>53</v>
      </c>
      <c r="D24" s="173" t="s">
        <v>51</v>
      </c>
      <c r="E24" s="174">
        <v>121823</v>
      </c>
      <c r="F24" s="175">
        <v>0</v>
      </c>
      <c r="G24" s="175"/>
      <c r="H24" s="159">
        <f t="shared" si="0"/>
        <v>0</v>
      </c>
      <c r="I24" s="348" t="str">
        <f t="shared" si="5"/>
        <v/>
      </c>
      <c r="J24" s="349"/>
    </row>
    <row r="25" spans="2:10" x14ac:dyDescent="0.3">
      <c r="B25" s="171">
        <v>3.4</v>
      </c>
      <c r="C25" s="179" t="s">
        <v>54</v>
      </c>
      <c r="D25" s="173" t="s">
        <v>36</v>
      </c>
      <c r="E25" s="174">
        <v>520</v>
      </c>
      <c r="F25" s="175">
        <v>1379243.71</v>
      </c>
      <c r="G25" s="175"/>
      <c r="H25" s="159">
        <f t="shared" si="0"/>
        <v>0</v>
      </c>
      <c r="I25" s="348" t="str">
        <f t="shared" si="5"/>
        <v/>
      </c>
      <c r="J25" s="349"/>
    </row>
    <row r="26" spans="2:10" x14ac:dyDescent="0.3">
      <c r="B26" s="171">
        <v>3.5</v>
      </c>
      <c r="C26" s="179" t="s">
        <v>55</v>
      </c>
      <c r="D26" s="173" t="s">
        <v>51</v>
      </c>
      <c r="E26" s="174">
        <v>12606</v>
      </c>
      <c r="F26" s="175">
        <v>7737.2</v>
      </c>
      <c r="G26" s="175"/>
      <c r="H26" s="159">
        <f t="shared" si="0"/>
        <v>0</v>
      </c>
      <c r="I26" s="348" t="str">
        <f t="shared" si="5"/>
        <v/>
      </c>
      <c r="J26" s="349"/>
    </row>
    <row r="27" spans="2:10" x14ac:dyDescent="0.3">
      <c r="B27" s="171">
        <v>3.6</v>
      </c>
      <c r="C27" s="179" t="s">
        <v>56</v>
      </c>
      <c r="D27" s="173" t="s">
        <v>36</v>
      </c>
      <c r="E27" s="174">
        <v>236</v>
      </c>
      <c r="F27" s="175">
        <v>1008528.4</v>
      </c>
      <c r="G27" s="175"/>
      <c r="H27" s="159">
        <f t="shared" si="0"/>
        <v>0</v>
      </c>
      <c r="I27" s="348" t="str">
        <f t="shared" si="5"/>
        <v/>
      </c>
      <c r="J27" s="349"/>
    </row>
    <row r="28" spans="2:10" ht="24" hidden="1" customHeight="1" x14ac:dyDescent="0.3">
      <c r="B28" s="171">
        <v>3.7</v>
      </c>
      <c r="C28" s="180" t="s">
        <v>57</v>
      </c>
      <c r="D28" s="173" t="s">
        <v>51</v>
      </c>
      <c r="E28" s="174">
        <v>43856</v>
      </c>
      <c r="F28" s="175">
        <v>0</v>
      </c>
      <c r="G28" s="175"/>
      <c r="H28" s="159">
        <f t="shared" si="0"/>
        <v>0</v>
      </c>
      <c r="I28" s="348" t="str">
        <f t="shared" si="5"/>
        <v/>
      </c>
      <c r="J28" s="349"/>
    </row>
    <row r="29" spans="2:10" x14ac:dyDescent="0.3">
      <c r="B29" s="171">
        <v>3.8</v>
      </c>
      <c r="C29" s="179" t="s">
        <v>58</v>
      </c>
      <c r="D29" s="173" t="s">
        <v>36</v>
      </c>
      <c r="E29" s="174">
        <v>991</v>
      </c>
      <c r="F29" s="175">
        <v>1429124.25</v>
      </c>
      <c r="G29" s="175"/>
      <c r="H29" s="159">
        <f t="shared" si="0"/>
        <v>0</v>
      </c>
      <c r="I29" s="348" t="str">
        <f t="shared" si="5"/>
        <v/>
      </c>
      <c r="J29" s="349"/>
    </row>
    <row r="30" spans="2:10" ht="24" hidden="1" customHeight="1" x14ac:dyDescent="0.3">
      <c r="B30" s="171">
        <v>3.9</v>
      </c>
      <c r="C30" s="180" t="s">
        <v>59</v>
      </c>
      <c r="D30" s="173" t="s">
        <v>51</v>
      </c>
      <c r="E30" s="174">
        <v>18527</v>
      </c>
      <c r="F30" s="175">
        <v>0</v>
      </c>
      <c r="G30" s="175"/>
      <c r="H30" s="159">
        <f t="shared" si="0"/>
        <v>0</v>
      </c>
      <c r="I30" s="348" t="str">
        <f t="shared" si="5"/>
        <v/>
      </c>
      <c r="J30" s="349"/>
    </row>
    <row r="31" spans="2:10" ht="14.4" hidden="1" customHeight="1" x14ac:dyDescent="0.3">
      <c r="B31" s="171" t="s">
        <v>60</v>
      </c>
      <c r="C31" s="180" t="s">
        <v>61</v>
      </c>
      <c r="D31" s="173" t="s">
        <v>36</v>
      </c>
      <c r="E31" s="174">
        <v>118</v>
      </c>
      <c r="F31" s="175">
        <v>0</v>
      </c>
      <c r="G31" s="175"/>
      <c r="H31" s="159">
        <f t="shared" si="0"/>
        <v>0</v>
      </c>
      <c r="I31" s="348" t="str">
        <f t="shared" si="5"/>
        <v/>
      </c>
      <c r="J31" s="349"/>
    </row>
    <row r="32" spans="2:10" ht="24" hidden="1" customHeight="1" x14ac:dyDescent="0.3">
      <c r="B32" s="181">
        <v>3.11</v>
      </c>
      <c r="C32" s="180" t="s">
        <v>62</v>
      </c>
      <c r="D32" s="173" t="s">
        <v>51</v>
      </c>
      <c r="E32" s="174">
        <v>18539</v>
      </c>
      <c r="F32" s="175">
        <v>0</v>
      </c>
      <c r="G32" s="175"/>
      <c r="H32" s="159">
        <f t="shared" si="0"/>
        <v>0</v>
      </c>
      <c r="I32" s="348" t="str">
        <f t="shared" si="5"/>
        <v/>
      </c>
      <c r="J32" s="349"/>
    </row>
    <row r="33" spans="2:10" ht="14.4" hidden="1" customHeight="1" x14ac:dyDescent="0.3">
      <c r="B33" s="181">
        <v>3.12</v>
      </c>
      <c r="C33" s="180" t="s">
        <v>63</v>
      </c>
      <c r="D33" s="173" t="s">
        <v>36</v>
      </c>
      <c r="E33" s="174">
        <v>118</v>
      </c>
      <c r="F33" s="175">
        <v>0</v>
      </c>
      <c r="G33" s="175"/>
      <c r="H33" s="159">
        <f t="shared" si="0"/>
        <v>0</v>
      </c>
      <c r="I33" s="348" t="str">
        <f t="shared" si="5"/>
        <v/>
      </c>
      <c r="J33" s="349"/>
    </row>
    <row r="34" spans="2:10" ht="14.4" hidden="1" customHeight="1" x14ac:dyDescent="0.3">
      <c r="B34" s="181">
        <v>3.13</v>
      </c>
      <c r="C34" s="180" t="s">
        <v>64</v>
      </c>
      <c r="D34" s="173" t="s">
        <v>51</v>
      </c>
      <c r="E34" s="174">
        <v>49354</v>
      </c>
      <c r="F34" s="175">
        <v>0</v>
      </c>
      <c r="G34" s="175"/>
      <c r="H34" s="159">
        <f t="shared" si="0"/>
        <v>0</v>
      </c>
      <c r="I34" s="348" t="str">
        <f t="shared" si="5"/>
        <v/>
      </c>
      <c r="J34" s="349"/>
    </row>
    <row r="35" spans="2:10" ht="14.4" hidden="1" customHeight="1" x14ac:dyDescent="0.3">
      <c r="B35" s="181">
        <v>3.14</v>
      </c>
      <c r="C35" s="180" t="s">
        <v>65</v>
      </c>
      <c r="D35" s="173" t="s">
        <v>36</v>
      </c>
      <c r="E35" s="174">
        <v>432</v>
      </c>
      <c r="F35" s="175">
        <v>0</v>
      </c>
      <c r="G35" s="175"/>
      <c r="H35" s="159">
        <f t="shared" si="0"/>
        <v>0</v>
      </c>
      <c r="I35" s="348" t="str">
        <f t="shared" si="5"/>
        <v/>
      </c>
      <c r="J35" s="349"/>
    </row>
    <row r="36" spans="2:10" ht="24" x14ac:dyDescent="0.3">
      <c r="B36" s="181">
        <v>3.15</v>
      </c>
      <c r="C36" s="179" t="s">
        <v>66</v>
      </c>
      <c r="D36" s="173" t="s">
        <v>7</v>
      </c>
      <c r="E36" s="174">
        <v>7</v>
      </c>
      <c r="F36" s="175">
        <v>17489045.5</v>
      </c>
      <c r="G36" s="175"/>
      <c r="H36" s="159">
        <f t="shared" si="0"/>
        <v>0</v>
      </c>
      <c r="I36" s="348" t="str">
        <f t="shared" si="5"/>
        <v/>
      </c>
      <c r="J36" s="349"/>
    </row>
    <row r="37" spans="2:10" x14ac:dyDescent="0.3">
      <c r="B37" s="181">
        <v>3.19</v>
      </c>
      <c r="C37" s="182" t="s">
        <v>67</v>
      </c>
      <c r="D37" s="173" t="s">
        <v>51</v>
      </c>
      <c r="E37" s="174">
        <v>54346</v>
      </c>
      <c r="F37" s="175">
        <v>14686.25</v>
      </c>
      <c r="G37" s="175"/>
      <c r="H37" s="159">
        <f t="shared" si="0"/>
        <v>0</v>
      </c>
      <c r="I37" s="348" t="str">
        <f t="shared" si="5"/>
        <v/>
      </c>
      <c r="J37" s="349"/>
    </row>
    <row r="38" spans="2:10" x14ac:dyDescent="0.3">
      <c r="B38" s="181" t="s">
        <v>68</v>
      </c>
      <c r="C38" s="179" t="s">
        <v>69</v>
      </c>
      <c r="D38" s="173" t="s">
        <v>36</v>
      </c>
      <c r="E38" s="174">
        <v>194</v>
      </c>
      <c r="F38" s="175">
        <v>1208532.25</v>
      </c>
      <c r="G38" s="175"/>
      <c r="H38" s="159">
        <f t="shared" si="0"/>
        <v>0</v>
      </c>
      <c r="I38" s="348" t="str">
        <f t="shared" si="5"/>
        <v/>
      </c>
      <c r="J38" s="349"/>
    </row>
    <row r="39" spans="2:10" ht="24" x14ac:dyDescent="0.3">
      <c r="B39" s="181">
        <v>3.21</v>
      </c>
      <c r="C39" s="182" t="s">
        <v>70</v>
      </c>
      <c r="D39" s="173" t="s">
        <v>36</v>
      </c>
      <c r="E39" s="174">
        <v>113</v>
      </c>
      <c r="F39" s="175">
        <v>1296290.1499999999</v>
      </c>
      <c r="G39" s="175"/>
      <c r="H39" s="159">
        <f t="shared" si="0"/>
        <v>0</v>
      </c>
      <c r="I39" s="348" t="str">
        <f t="shared" si="5"/>
        <v/>
      </c>
      <c r="J39" s="349"/>
    </row>
    <row r="40" spans="2:10" ht="24" hidden="1" customHeight="1" x14ac:dyDescent="0.3">
      <c r="B40" s="181">
        <v>3.22</v>
      </c>
      <c r="C40" s="179" t="s">
        <v>71</v>
      </c>
      <c r="D40" s="173" t="s">
        <v>72</v>
      </c>
      <c r="E40" s="174">
        <v>15</v>
      </c>
      <c r="F40" s="175">
        <v>0</v>
      </c>
      <c r="G40" s="175"/>
      <c r="H40" s="159">
        <f t="shared" si="0"/>
        <v>0</v>
      </c>
      <c r="I40" s="348" t="str">
        <f t="shared" si="5"/>
        <v/>
      </c>
      <c r="J40" s="349"/>
    </row>
    <row r="41" spans="2:10" ht="24" x14ac:dyDescent="0.3">
      <c r="B41" s="181" t="s">
        <v>73</v>
      </c>
      <c r="C41" s="179" t="s">
        <v>74</v>
      </c>
      <c r="D41" s="173" t="s">
        <v>72</v>
      </c>
      <c r="E41" s="174">
        <v>350</v>
      </c>
      <c r="F41" s="175">
        <v>47056.87</v>
      </c>
      <c r="G41" s="175"/>
      <c r="H41" s="159">
        <f t="shared" si="0"/>
        <v>0</v>
      </c>
      <c r="I41" s="348" t="str">
        <f t="shared" si="5"/>
        <v/>
      </c>
      <c r="J41" s="349"/>
    </row>
    <row r="42" spans="2:10" ht="36" x14ac:dyDescent="0.3">
      <c r="B42" s="181" t="s">
        <v>75</v>
      </c>
      <c r="C42" s="179" t="s">
        <v>76</v>
      </c>
      <c r="D42" s="173" t="s">
        <v>36</v>
      </c>
      <c r="E42" s="174">
        <v>1153.5999999999999</v>
      </c>
      <c r="F42" s="175">
        <v>1116271.99</v>
      </c>
      <c r="G42" s="175"/>
      <c r="H42" s="159">
        <f t="shared" si="0"/>
        <v>0</v>
      </c>
      <c r="I42" s="348" t="str">
        <f t="shared" si="5"/>
        <v/>
      </c>
      <c r="J42" s="349"/>
    </row>
    <row r="43" spans="2:10" x14ac:dyDescent="0.3">
      <c r="B43" s="181" t="s">
        <v>77</v>
      </c>
      <c r="C43" s="182" t="s">
        <v>78</v>
      </c>
      <c r="D43" s="173" t="s">
        <v>31</v>
      </c>
      <c r="E43" s="174">
        <v>2235.87</v>
      </c>
      <c r="F43" s="175">
        <v>38155.53</v>
      </c>
      <c r="G43" s="175"/>
      <c r="H43" s="159">
        <f t="shared" si="0"/>
        <v>0</v>
      </c>
      <c r="I43" s="348" t="str">
        <f t="shared" si="5"/>
        <v/>
      </c>
      <c r="J43" s="349"/>
    </row>
    <row r="44" spans="2:10" x14ac:dyDescent="0.3">
      <c r="B44" s="181" t="s">
        <v>79</v>
      </c>
      <c r="C44" s="182" t="s">
        <v>80</v>
      </c>
      <c r="D44" s="173" t="s">
        <v>72</v>
      </c>
      <c r="E44" s="174">
        <v>486</v>
      </c>
      <c r="F44" s="175">
        <v>76715.320000000007</v>
      </c>
      <c r="G44" s="175"/>
      <c r="H44" s="159">
        <f t="shared" si="0"/>
        <v>0</v>
      </c>
      <c r="I44" s="348" t="str">
        <f t="shared" si="5"/>
        <v/>
      </c>
      <c r="J44" s="349"/>
    </row>
    <row r="45" spans="2:10" x14ac:dyDescent="0.3">
      <c r="B45" s="181" t="s">
        <v>81</v>
      </c>
      <c r="C45" s="182" t="s">
        <v>82</v>
      </c>
      <c r="D45" s="173" t="s">
        <v>72</v>
      </c>
      <c r="E45" s="174">
        <v>633</v>
      </c>
      <c r="F45" s="175">
        <v>60515.25</v>
      </c>
      <c r="G45" s="175"/>
      <c r="H45" s="159">
        <f t="shared" si="0"/>
        <v>0</v>
      </c>
      <c r="I45" s="348" t="str">
        <f t="shared" si="5"/>
        <v/>
      </c>
      <c r="J45" s="349"/>
    </row>
    <row r="46" spans="2:10" x14ac:dyDescent="0.3">
      <c r="B46" s="181" t="s">
        <v>83</v>
      </c>
      <c r="C46" s="182" t="s">
        <v>84</v>
      </c>
      <c r="D46" s="173" t="s">
        <v>72</v>
      </c>
      <c r="E46" s="174">
        <v>18471.659999999996</v>
      </c>
      <c r="F46" s="175">
        <v>1884.23</v>
      </c>
      <c r="G46" s="175"/>
      <c r="H46" s="159">
        <f t="shared" si="0"/>
        <v>0</v>
      </c>
      <c r="I46" s="348" t="str">
        <f t="shared" si="5"/>
        <v/>
      </c>
      <c r="J46" s="349"/>
    </row>
    <row r="47" spans="2:10" x14ac:dyDescent="0.3">
      <c r="B47" s="181" t="s">
        <v>85</v>
      </c>
      <c r="C47" s="182" t="s">
        <v>86</v>
      </c>
      <c r="D47" s="173" t="s">
        <v>31</v>
      </c>
      <c r="E47" s="174">
        <v>2235.87</v>
      </c>
      <c r="F47" s="175">
        <v>4780.04</v>
      </c>
      <c r="G47" s="175"/>
      <c r="H47" s="159">
        <f t="shared" si="0"/>
        <v>0</v>
      </c>
      <c r="I47" s="348" t="str">
        <f t="shared" si="5"/>
        <v/>
      </c>
      <c r="J47" s="349"/>
    </row>
    <row r="48" spans="2:10" ht="23.4" customHeight="1" x14ac:dyDescent="0.3">
      <c r="B48" s="181" t="s">
        <v>87</v>
      </c>
      <c r="C48" s="182" t="s">
        <v>88</v>
      </c>
      <c r="D48" s="173" t="s">
        <v>36</v>
      </c>
      <c r="E48" s="174">
        <v>153</v>
      </c>
      <c r="F48" s="175">
        <v>768730</v>
      </c>
      <c r="G48" s="175"/>
      <c r="H48" s="159">
        <f t="shared" si="0"/>
        <v>0</v>
      </c>
      <c r="I48" s="348" t="str">
        <f t="shared" si="5"/>
        <v/>
      </c>
      <c r="J48" s="349"/>
    </row>
    <row r="49" spans="2:15" x14ac:dyDescent="0.3">
      <c r="B49" s="181" t="s">
        <v>89</v>
      </c>
      <c r="C49" s="182" t="s">
        <v>90</v>
      </c>
      <c r="D49" s="173" t="s">
        <v>31</v>
      </c>
      <c r="E49" s="174">
        <v>326.27999999999997</v>
      </c>
      <c r="F49" s="175">
        <v>46115.63</v>
      </c>
      <c r="G49" s="175"/>
      <c r="H49" s="159">
        <f t="shared" si="0"/>
        <v>0</v>
      </c>
      <c r="I49" s="348" t="str">
        <f t="shared" si="5"/>
        <v/>
      </c>
      <c r="J49" s="349"/>
    </row>
    <row r="50" spans="2:15" x14ac:dyDescent="0.3">
      <c r="B50" s="181" t="s">
        <v>91</v>
      </c>
      <c r="C50" s="182" t="s">
        <v>92</v>
      </c>
      <c r="D50" s="173" t="s">
        <v>7</v>
      </c>
      <c r="E50" s="174">
        <v>26</v>
      </c>
      <c r="F50" s="175">
        <v>165430</v>
      </c>
      <c r="G50" s="175"/>
      <c r="H50" s="159">
        <f t="shared" si="0"/>
        <v>0</v>
      </c>
      <c r="I50" s="348" t="str">
        <f t="shared" si="5"/>
        <v/>
      </c>
      <c r="J50" s="349"/>
    </row>
    <row r="51" spans="2:15" x14ac:dyDescent="0.3">
      <c r="B51" s="181" t="s">
        <v>93</v>
      </c>
      <c r="C51" s="182" t="s">
        <v>94</v>
      </c>
      <c r="D51" s="173" t="s">
        <v>36</v>
      </c>
      <c r="E51" s="174">
        <v>46.34</v>
      </c>
      <c r="F51" s="175">
        <v>768730</v>
      </c>
      <c r="G51" s="175"/>
      <c r="H51" s="159">
        <f t="shared" si="0"/>
        <v>0</v>
      </c>
      <c r="I51" s="348" t="str">
        <f t="shared" si="5"/>
        <v/>
      </c>
      <c r="J51" s="349"/>
    </row>
    <row r="52" spans="2:15" ht="15" x14ac:dyDescent="0.3">
      <c r="B52" s="181" t="s">
        <v>95</v>
      </c>
      <c r="C52" s="182" t="s">
        <v>96</v>
      </c>
      <c r="D52" s="173" t="s">
        <v>7</v>
      </c>
      <c r="E52" s="174">
        <v>12530</v>
      </c>
      <c r="F52" s="175">
        <v>13949.95</v>
      </c>
      <c r="G52" s="175"/>
      <c r="H52" s="159">
        <f t="shared" si="0"/>
        <v>0</v>
      </c>
      <c r="I52" s="348" t="str">
        <f t="shared" si="5"/>
        <v/>
      </c>
      <c r="J52" s="349"/>
      <c r="O52" s="183"/>
    </row>
    <row r="53" spans="2:15" ht="15" x14ac:dyDescent="0.3">
      <c r="B53" s="181" t="s">
        <v>97</v>
      </c>
      <c r="C53" s="182" t="s">
        <v>98</v>
      </c>
      <c r="D53" s="173" t="s">
        <v>7</v>
      </c>
      <c r="E53" s="174">
        <v>6265</v>
      </c>
      <c r="F53" s="175">
        <v>12498.12</v>
      </c>
      <c r="G53" s="175"/>
      <c r="H53" s="159">
        <f t="shared" si="0"/>
        <v>0</v>
      </c>
      <c r="I53" s="348" t="str">
        <f t="shared" si="5"/>
        <v/>
      </c>
      <c r="J53" s="349"/>
      <c r="O53" s="183"/>
    </row>
    <row r="54" spans="2:15" ht="36" x14ac:dyDescent="0.3">
      <c r="B54" s="181" t="s">
        <v>99</v>
      </c>
      <c r="C54" s="182" t="s">
        <v>100</v>
      </c>
      <c r="D54" s="173" t="s">
        <v>7</v>
      </c>
      <c r="E54" s="174">
        <v>54</v>
      </c>
      <c r="F54" s="175">
        <v>410000</v>
      </c>
      <c r="G54" s="175"/>
      <c r="H54" s="159">
        <f t="shared" si="0"/>
        <v>0</v>
      </c>
      <c r="I54" s="348" t="str">
        <f t="shared" si="5"/>
        <v/>
      </c>
      <c r="J54" s="349"/>
    </row>
    <row r="55" spans="2:15" ht="24" x14ac:dyDescent="0.3">
      <c r="B55" s="181" t="s">
        <v>101</v>
      </c>
      <c r="C55" s="184" t="s">
        <v>102</v>
      </c>
      <c r="D55" s="173" t="s">
        <v>36</v>
      </c>
      <c r="E55" s="174">
        <v>225.44399999999999</v>
      </c>
      <c r="F55" s="175">
        <v>1264530.1000000001</v>
      </c>
      <c r="G55" s="175"/>
      <c r="H55" s="159">
        <f t="shared" si="0"/>
        <v>0</v>
      </c>
      <c r="I55" s="348" t="str">
        <f t="shared" si="5"/>
        <v/>
      </c>
      <c r="J55" s="349"/>
    </row>
    <row r="56" spans="2:15" x14ac:dyDescent="0.3">
      <c r="B56" s="181" t="s">
        <v>103</v>
      </c>
      <c r="C56" s="184" t="s">
        <v>104</v>
      </c>
      <c r="D56" s="173" t="s">
        <v>72</v>
      </c>
      <c r="E56" s="174">
        <v>115.68</v>
      </c>
      <c r="F56" s="175">
        <v>124729</v>
      </c>
      <c r="G56" s="175"/>
      <c r="H56" s="159">
        <f t="shared" si="0"/>
        <v>0</v>
      </c>
      <c r="I56" s="348" t="str">
        <f t="shared" si="5"/>
        <v/>
      </c>
      <c r="J56" s="349"/>
    </row>
    <row r="57" spans="2:15" x14ac:dyDescent="0.3">
      <c r="B57" s="181" t="s">
        <v>105</v>
      </c>
      <c r="C57" s="184" t="s">
        <v>106</v>
      </c>
      <c r="D57" s="173" t="s">
        <v>31</v>
      </c>
      <c r="E57" s="174">
        <v>145</v>
      </c>
      <c r="F57" s="175">
        <v>59963.28</v>
      </c>
      <c r="G57" s="175"/>
      <c r="H57" s="159">
        <f t="shared" si="0"/>
        <v>0</v>
      </c>
      <c r="I57" s="348" t="str">
        <f t="shared" si="5"/>
        <v/>
      </c>
      <c r="J57" s="349"/>
    </row>
    <row r="58" spans="2:15" x14ac:dyDescent="0.3">
      <c r="B58" s="166">
        <v>4</v>
      </c>
      <c r="C58" s="167" t="s">
        <v>107</v>
      </c>
      <c r="D58" s="168"/>
      <c r="E58" s="168"/>
      <c r="F58" s="178"/>
      <c r="G58" s="178"/>
      <c r="H58" s="170"/>
      <c r="I58" s="353"/>
      <c r="J58" s="354"/>
    </row>
    <row r="59" spans="2:15" ht="14.4" hidden="1" customHeight="1" x14ac:dyDescent="0.3">
      <c r="B59" s="185" t="s">
        <v>108</v>
      </c>
      <c r="C59" s="186" t="s">
        <v>109</v>
      </c>
      <c r="D59" s="173" t="s">
        <v>31</v>
      </c>
      <c r="E59" s="174">
        <v>1571.4</v>
      </c>
      <c r="F59" s="175">
        <v>0</v>
      </c>
      <c r="G59" s="175"/>
      <c r="H59" s="176">
        <f>ROUND(F59*E59,2)</f>
        <v>0</v>
      </c>
      <c r="I59" s="176"/>
      <c r="J59" s="176"/>
    </row>
    <row r="60" spans="2:15" hidden="1" x14ac:dyDescent="0.3">
      <c r="B60" s="185" t="s">
        <v>111</v>
      </c>
      <c r="C60" s="186" t="s">
        <v>112</v>
      </c>
      <c r="D60" s="173" t="s">
        <v>31</v>
      </c>
      <c r="E60" s="174">
        <v>2863.18</v>
      </c>
      <c r="F60" s="175">
        <v>0</v>
      </c>
      <c r="G60" s="175"/>
      <c r="H60" s="176">
        <f>ROUND(F60*E60,2)</f>
        <v>0</v>
      </c>
      <c r="I60" s="176"/>
      <c r="J60" s="176"/>
    </row>
    <row r="61" spans="2:15" hidden="1" x14ac:dyDescent="0.3">
      <c r="B61" s="185" t="s">
        <v>113</v>
      </c>
      <c r="C61" s="186" t="s">
        <v>114</v>
      </c>
      <c r="D61" s="173" t="s">
        <v>31</v>
      </c>
      <c r="E61" s="174">
        <v>714.57</v>
      </c>
      <c r="F61" s="175">
        <v>0</v>
      </c>
      <c r="G61" s="175"/>
      <c r="H61" s="176">
        <f>ROUND(F61*E61,2)</f>
        <v>0</v>
      </c>
      <c r="I61" s="176"/>
      <c r="J61" s="176"/>
    </row>
    <row r="62" spans="2:15" hidden="1" x14ac:dyDescent="0.3">
      <c r="B62" s="185" t="s">
        <v>115</v>
      </c>
      <c r="C62" s="186" t="s">
        <v>116</v>
      </c>
      <c r="D62" s="173" t="s">
        <v>31</v>
      </c>
      <c r="E62" s="174">
        <v>902.63</v>
      </c>
      <c r="F62" s="175">
        <v>0</v>
      </c>
      <c r="G62" s="175"/>
      <c r="H62" s="176">
        <f>ROUND(F62*E62,2)</f>
        <v>0</v>
      </c>
      <c r="I62" s="176"/>
      <c r="J62" s="176"/>
    </row>
    <row r="63" spans="2:15" ht="24" hidden="1" x14ac:dyDescent="0.3">
      <c r="B63" s="171" t="s">
        <v>117</v>
      </c>
      <c r="C63" s="187" t="s">
        <v>118</v>
      </c>
      <c r="D63" s="173" t="s">
        <v>31</v>
      </c>
      <c r="E63" s="174">
        <v>105.44</v>
      </c>
      <c r="F63" s="188">
        <v>0</v>
      </c>
      <c r="G63" s="188"/>
      <c r="H63" s="176">
        <f>ROUND(F63*E63,2)</f>
        <v>0</v>
      </c>
      <c r="I63" s="176"/>
      <c r="J63" s="176"/>
    </row>
    <row r="64" spans="2:15" ht="24" x14ac:dyDescent="0.3">
      <c r="B64" s="185" t="s">
        <v>119</v>
      </c>
      <c r="C64" s="189" t="s">
        <v>120</v>
      </c>
      <c r="D64" s="173" t="s">
        <v>72</v>
      </c>
      <c r="E64" s="174">
        <v>166.88</v>
      </c>
      <c r="F64" s="190">
        <v>81907.47</v>
      </c>
      <c r="G64" s="190"/>
      <c r="H64" s="159">
        <f t="shared" ref="H64:H87" si="6">+ROUND(G64*E64,2)</f>
        <v>0</v>
      </c>
      <c r="I64" s="348" t="str">
        <f t="shared" ref="I64" si="7">IF(G64="","",IF(AND(G64&gt;=ROUND(F64*95%,4),G64&lt;=ROUND(F64,4)),"CUMPLE","NO CUMPLE"))</f>
        <v/>
      </c>
      <c r="J64" s="349"/>
    </row>
    <row r="65" spans="2:10" ht="24" x14ac:dyDescent="0.3">
      <c r="B65" s="185" t="s">
        <v>121</v>
      </c>
      <c r="C65" s="189" t="s">
        <v>122</v>
      </c>
      <c r="D65" s="173" t="s">
        <v>72</v>
      </c>
      <c r="E65" s="174">
        <v>98</v>
      </c>
      <c r="F65" s="190">
        <v>86884.12</v>
      </c>
      <c r="G65" s="190"/>
      <c r="H65" s="159">
        <f t="shared" si="6"/>
        <v>0</v>
      </c>
      <c r="I65" s="348" t="str">
        <f t="shared" ref="I65:I87" si="8">IF(G65="","",IF(AND(G65&gt;=ROUND(F65*95%,4),G65&lt;=ROUND(F65,4)),"CUMPLE","NO CUMPLE"))</f>
        <v/>
      </c>
      <c r="J65" s="349"/>
    </row>
    <row r="66" spans="2:10" ht="24" x14ac:dyDescent="0.3">
      <c r="B66" s="185" t="s">
        <v>123</v>
      </c>
      <c r="C66" s="189" t="s">
        <v>124</v>
      </c>
      <c r="D66" s="173" t="s">
        <v>72</v>
      </c>
      <c r="E66" s="174">
        <v>213.12</v>
      </c>
      <c r="F66" s="190">
        <v>76930.820000000007</v>
      </c>
      <c r="G66" s="190"/>
      <c r="H66" s="159">
        <f t="shared" si="6"/>
        <v>0</v>
      </c>
      <c r="I66" s="348" t="str">
        <f t="shared" si="8"/>
        <v/>
      </c>
      <c r="J66" s="349"/>
    </row>
    <row r="67" spans="2:10" ht="24" x14ac:dyDescent="0.3">
      <c r="B67" s="185" t="s">
        <v>125</v>
      </c>
      <c r="C67" s="189" t="s">
        <v>126</v>
      </c>
      <c r="D67" s="173" t="s">
        <v>72</v>
      </c>
      <c r="E67" s="174">
        <v>280.77999999999997</v>
      </c>
      <c r="F67" s="190">
        <v>63659.76</v>
      </c>
      <c r="G67" s="190"/>
      <c r="H67" s="159">
        <f t="shared" si="6"/>
        <v>0</v>
      </c>
      <c r="I67" s="348" t="str">
        <f t="shared" si="8"/>
        <v/>
      </c>
      <c r="J67" s="349"/>
    </row>
    <row r="68" spans="2:10" ht="24" x14ac:dyDescent="0.3">
      <c r="B68" s="185" t="s">
        <v>127</v>
      </c>
      <c r="C68" s="189" t="s">
        <v>128</v>
      </c>
      <c r="D68" s="173" t="s">
        <v>72</v>
      </c>
      <c r="E68" s="174">
        <v>209.69</v>
      </c>
      <c r="F68" s="190">
        <v>66977.53</v>
      </c>
      <c r="G68" s="190"/>
      <c r="H68" s="159">
        <f t="shared" si="6"/>
        <v>0</v>
      </c>
      <c r="I68" s="348" t="str">
        <f t="shared" si="8"/>
        <v/>
      </c>
      <c r="J68" s="349"/>
    </row>
    <row r="69" spans="2:10" ht="24" x14ac:dyDescent="0.3">
      <c r="B69" s="185" t="s">
        <v>129</v>
      </c>
      <c r="C69" s="189" t="s">
        <v>130</v>
      </c>
      <c r="D69" s="173" t="s">
        <v>72</v>
      </c>
      <c r="E69" s="174">
        <v>65.3</v>
      </c>
      <c r="F69" s="190">
        <v>72949.5</v>
      </c>
      <c r="G69" s="190"/>
      <c r="H69" s="159">
        <f t="shared" si="6"/>
        <v>0</v>
      </c>
      <c r="I69" s="348" t="str">
        <f t="shared" si="8"/>
        <v/>
      </c>
      <c r="J69" s="349"/>
    </row>
    <row r="70" spans="2:10" ht="24" x14ac:dyDescent="0.3">
      <c r="B70" s="185" t="s">
        <v>131</v>
      </c>
      <c r="C70" s="189" t="s">
        <v>132</v>
      </c>
      <c r="D70" s="173" t="s">
        <v>72</v>
      </c>
      <c r="E70" s="174">
        <v>847.66</v>
      </c>
      <c r="F70" s="190">
        <v>87822.77</v>
      </c>
      <c r="G70" s="190"/>
      <c r="H70" s="159">
        <f t="shared" si="6"/>
        <v>0</v>
      </c>
      <c r="I70" s="348" t="str">
        <f t="shared" si="8"/>
        <v/>
      </c>
      <c r="J70" s="349"/>
    </row>
    <row r="71" spans="2:10" ht="24" x14ac:dyDescent="0.3">
      <c r="B71" s="185" t="s">
        <v>133</v>
      </c>
      <c r="C71" s="189" t="s">
        <v>134</v>
      </c>
      <c r="D71" s="173" t="s">
        <v>72</v>
      </c>
      <c r="E71" s="174">
        <v>10</v>
      </c>
      <c r="F71" s="190">
        <v>81187.240000000005</v>
      </c>
      <c r="G71" s="190"/>
      <c r="H71" s="159">
        <f t="shared" si="6"/>
        <v>0</v>
      </c>
      <c r="I71" s="348" t="str">
        <f t="shared" si="8"/>
        <v/>
      </c>
      <c r="J71" s="349"/>
    </row>
    <row r="72" spans="2:10" ht="24" x14ac:dyDescent="0.3">
      <c r="B72" s="185" t="s">
        <v>135</v>
      </c>
      <c r="C72" s="189" t="s">
        <v>136</v>
      </c>
      <c r="D72" s="173" t="s">
        <v>72</v>
      </c>
      <c r="E72" s="174">
        <v>239.76</v>
      </c>
      <c r="F72" s="190">
        <v>113863.1</v>
      </c>
      <c r="G72" s="190"/>
      <c r="H72" s="159">
        <f t="shared" si="6"/>
        <v>0</v>
      </c>
      <c r="I72" s="348" t="str">
        <f t="shared" si="8"/>
        <v/>
      </c>
      <c r="J72" s="349"/>
    </row>
    <row r="73" spans="2:10" ht="24" x14ac:dyDescent="0.3">
      <c r="B73" s="185" t="s">
        <v>137</v>
      </c>
      <c r="C73" s="189" t="s">
        <v>138</v>
      </c>
      <c r="D73" s="173" t="s">
        <v>72</v>
      </c>
      <c r="E73" s="174">
        <v>10</v>
      </c>
      <c r="F73" s="190">
        <v>120498.63</v>
      </c>
      <c r="G73" s="190"/>
      <c r="H73" s="159">
        <f t="shared" si="6"/>
        <v>0</v>
      </c>
      <c r="I73" s="348" t="str">
        <f t="shared" si="8"/>
        <v/>
      </c>
      <c r="J73" s="349"/>
    </row>
    <row r="74" spans="2:10" x14ac:dyDescent="0.3">
      <c r="B74" s="185" t="s">
        <v>139</v>
      </c>
      <c r="C74" s="189" t="s">
        <v>140</v>
      </c>
      <c r="D74" s="173" t="s">
        <v>72</v>
      </c>
      <c r="E74" s="174">
        <v>469.96</v>
      </c>
      <c r="F74" s="190">
        <v>102971.15</v>
      </c>
      <c r="G74" s="190"/>
      <c r="H74" s="159">
        <f t="shared" si="6"/>
        <v>0</v>
      </c>
      <c r="I74" s="348" t="str">
        <f t="shared" si="8"/>
        <v/>
      </c>
      <c r="J74" s="349"/>
    </row>
    <row r="75" spans="2:10" x14ac:dyDescent="0.3">
      <c r="B75" s="185" t="s">
        <v>141</v>
      </c>
      <c r="C75" s="172" t="s">
        <v>142</v>
      </c>
      <c r="D75" s="173" t="s">
        <v>72</v>
      </c>
      <c r="E75" s="174">
        <v>971.38</v>
      </c>
      <c r="F75" s="191">
        <v>110056.68</v>
      </c>
      <c r="G75" s="191"/>
      <c r="H75" s="159">
        <f t="shared" si="6"/>
        <v>0</v>
      </c>
      <c r="I75" s="348" t="str">
        <f t="shared" si="8"/>
        <v/>
      </c>
      <c r="J75" s="349"/>
    </row>
    <row r="76" spans="2:10" ht="24" x14ac:dyDescent="0.3">
      <c r="B76" s="185" t="s">
        <v>143</v>
      </c>
      <c r="C76" s="189" t="s">
        <v>144</v>
      </c>
      <c r="D76" s="173" t="s">
        <v>72</v>
      </c>
      <c r="E76" s="174">
        <v>6</v>
      </c>
      <c r="F76" s="190">
        <v>204931.24</v>
      </c>
      <c r="G76" s="190"/>
      <c r="H76" s="159">
        <f t="shared" si="6"/>
        <v>0</v>
      </c>
      <c r="I76" s="348" t="str">
        <f t="shared" si="8"/>
        <v/>
      </c>
      <c r="J76" s="349"/>
    </row>
    <row r="77" spans="2:10" ht="24" x14ac:dyDescent="0.3">
      <c r="B77" s="185" t="s">
        <v>145</v>
      </c>
      <c r="C77" s="189" t="s">
        <v>1604</v>
      </c>
      <c r="D77" s="173" t="s">
        <v>72</v>
      </c>
      <c r="E77" s="174">
        <v>13.1</v>
      </c>
      <c r="F77" s="190">
        <v>114688.03</v>
      </c>
      <c r="G77" s="190"/>
      <c r="H77" s="159">
        <f t="shared" si="6"/>
        <v>0</v>
      </c>
      <c r="I77" s="348" t="str">
        <f t="shared" si="8"/>
        <v/>
      </c>
      <c r="J77" s="349"/>
    </row>
    <row r="78" spans="2:10" ht="24" x14ac:dyDescent="0.3">
      <c r="B78" s="192" t="s">
        <v>146</v>
      </c>
      <c r="C78" s="189" t="s">
        <v>1605</v>
      </c>
      <c r="D78" s="193" t="s">
        <v>31</v>
      </c>
      <c r="E78" s="174">
        <v>9</v>
      </c>
      <c r="F78" s="190">
        <v>180314.93</v>
      </c>
      <c r="G78" s="190"/>
      <c r="H78" s="159">
        <f t="shared" si="6"/>
        <v>0</v>
      </c>
      <c r="I78" s="348" t="str">
        <f t="shared" si="8"/>
        <v/>
      </c>
      <c r="J78" s="349"/>
    </row>
    <row r="79" spans="2:10" x14ac:dyDescent="0.3">
      <c r="B79" s="185" t="s">
        <v>147</v>
      </c>
      <c r="C79" s="189" t="s">
        <v>148</v>
      </c>
      <c r="D79" s="173" t="s">
        <v>72</v>
      </c>
      <c r="E79" s="174">
        <v>147.1</v>
      </c>
      <c r="F79" s="190">
        <v>126115.94</v>
      </c>
      <c r="G79" s="190"/>
      <c r="H79" s="159">
        <f t="shared" si="6"/>
        <v>0</v>
      </c>
      <c r="I79" s="348" t="str">
        <f t="shared" si="8"/>
        <v/>
      </c>
      <c r="J79" s="349"/>
    </row>
    <row r="80" spans="2:10" x14ac:dyDescent="0.3">
      <c r="B80" s="185" t="s">
        <v>149</v>
      </c>
      <c r="C80" s="189" t="s">
        <v>150</v>
      </c>
      <c r="D80" s="173" t="s">
        <v>72</v>
      </c>
      <c r="E80" s="174">
        <v>270.57</v>
      </c>
      <c r="F80" s="190">
        <v>129433.71</v>
      </c>
      <c r="G80" s="190"/>
      <c r="H80" s="159">
        <f t="shared" si="6"/>
        <v>0</v>
      </c>
      <c r="I80" s="348" t="str">
        <f t="shared" si="8"/>
        <v/>
      </c>
      <c r="J80" s="349"/>
    </row>
    <row r="81" spans="2:10" x14ac:dyDescent="0.3">
      <c r="B81" s="185" t="s">
        <v>151</v>
      </c>
      <c r="C81" s="189" t="s">
        <v>152</v>
      </c>
      <c r="D81" s="173" t="s">
        <v>72</v>
      </c>
      <c r="E81" s="174">
        <v>99.8</v>
      </c>
      <c r="F81" s="190">
        <v>132751.47</v>
      </c>
      <c r="G81" s="190"/>
      <c r="H81" s="159">
        <f t="shared" si="6"/>
        <v>0</v>
      </c>
      <c r="I81" s="348" t="str">
        <f t="shared" si="8"/>
        <v/>
      </c>
      <c r="J81" s="349"/>
    </row>
    <row r="82" spans="2:10" x14ac:dyDescent="0.3">
      <c r="B82" s="171" t="s">
        <v>153</v>
      </c>
      <c r="C82" s="189" t="s">
        <v>154</v>
      </c>
      <c r="D82" s="173" t="s">
        <v>72</v>
      </c>
      <c r="E82" s="174">
        <v>6.2</v>
      </c>
      <c r="F82" s="188">
        <v>139387</v>
      </c>
      <c r="G82" s="188"/>
      <c r="H82" s="159">
        <f t="shared" si="6"/>
        <v>0</v>
      </c>
      <c r="I82" s="348" t="str">
        <f t="shared" si="8"/>
        <v/>
      </c>
      <c r="J82" s="349"/>
    </row>
    <row r="83" spans="2:10" x14ac:dyDescent="0.3">
      <c r="B83" s="171" t="s">
        <v>155</v>
      </c>
      <c r="C83" s="182" t="s">
        <v>156</v>
      </c>
      <c r="D83" s="173" t="s">
        <v>31</v>
      </c>
      <c r="E83" s="174">
        <v>714.57</v>
      </c>
      <c r="F83" s="188">
        <v>69297.679999999993</v>
      </c>
      <c r="G83" s="188"/>
      <c r="H83" s="159">
        <f t="shared" si="6"/>
        <v>0</v>
      </c>
      <c r="I83" s="348" t="str">
        <f t="shared" si="8"/>
        <v/>
      </c>
      <c r="J83" s="349"/>
    </row>
    <row r="84" spans="2:10" x14ac:dyDescent="0.3">
      <c r="B84" s="171" t="s">
        <v>157</v>
      </c>
      <c r="C84" s="182" t="s">
        <v>158</v>
      </c>
      <c r="D84" s="173" t="s">
        <v>31</v>
      </c>
      <c r="E84" s="174">
        <v>2863.18</v>
      </c>
      <c r="F84" s="188">
        <v>127430.48</v>
      </c>
      <c r="G84" s="188"/>
      <c r="H84" s="159">
        <f t="shared" si="6"/>
        <v>0</v>
      </c>
      <c r="I84" s="348" t="str">
        <f t="shared" si="8"/>
        <v/>
      </c>
      <c r="J84" s="349"/>
    </row>
    <row r="85" spans="2:10" x14ac:dyDescent="0.3">
      <c r="B85" s="171" t="s">
        <v>159</v>
      </c>
      <c r="C85" s="182" t="s">
        <v>160</v>
      </c>
      <c r="D85" s="173" t="s">
        <v>31</v>
      </c>
      <c r="E85" s="174">
        <v>1571.4</v>
      </c>
      <c r="F85" s="188">
        <v>153163.37</v>
      </c>
      <c r="G85" s="188"/>
      <c r="H85" s="159">
        <f t="shared" si="6"/>
        <v>0</v>
      </c>
      <c r="I85" s="348" t="str">
        <f t="shared" si="8"/>
        <v/>
      </c>
      <c r="J85" s="349"/>
    </row>
    <row r="86" spans="2:10" x14ac:dyDescent="0.3">
      <c r="B86" s="171" t="s">
        <v>161</v>
      </c>
      <c r="C86" s="182" t="s">
        <v>162</v>
      </c>
      <c r="D86" s="173" t="s">
        <v>31</v>
      </c>
      <c r="E86" s="174">
        <v>902.63</v>
      </c>
      <c r="F86" s="188">
        <v>183026.79</v>
      </c>
      <c r="G86" s="188"/>
      <c r="H86" s="159">
        <f t="shared" si="6"/>
        <v>0</v>
      </c>
      <c r="I86" s="348" t="str">
        <f t="shared" si="8"/>
        <v/>
      </c>
      <c r="J86" s="349"/>
    </row>
    <row r="87" spans="2:10" x14ac:dyDescent="0.3">
      <c r="B87" s="171" t="s">
        <v>163</v>
      </c>
      <c r="C87" s="182" t="s">
        <v>164</v>
      </c>
      <c r="D87" s="173" t="s">
        <v>31</v>
      </c>
      <c r="E87" s="174">
        <v>105.44</v>
      </c>
      <c r="F87" s="188">
        <v>243257.23</v>
      </c>
      <c r="G87" s="188"/>
      <c r="H87" s="159">
        <f t="shared" si="6"/>
        <v>0</v>
      </c>
      <c r="I87" s="348" t="str">
        <f t="shared" si="8"/>
        <v/>
      </c>
      <c r="J87" s="349"/>
    </row>
    <row r="88" spans="2:10" x14ac:dyDescent="0.3">
      <c r="B88" s="194">
        <v>5</v>
      </c>
      <c r="C88" s="195" t="s">
        <v>165</v>
      </c>
      <c r="D88" s="196"/>
      <c r="E88" s="168"/>
      <c r="F88" s="178"/>
      <c r="G88" s="178"/>
      <c r="H88" s="170"/>
      <c r="I88" s="353"/>
      <c r="J88" s="354"/>
    </row>
    <row r="89" spans="2:10" ht="24" x14ac:dyDescent="0.3">
      <c r="B89" s="197" t="s">
        <v>166</v>
      </c>
      <c r="C89" s="198" t="s">
        <v>167</v>
      </c>
      <c r="D89" s="199" t="s">
        <v>31</v>
      </c>
      <c r="E89" s="174">
        <v>4298.1000000000004</v>
      </c>
      <c r="F89" s="191">
        <v>37230</v>
      </c>
      <c r="G89" s="191"/>
      <c r="H89" s="159">
        <f t="shared" ref="H89:H97" si="9">+ROUND(G89*E89,2)</f>
        <v>0</v>
      </c>
      <c r="I89" s="348" t="str">
        <f t="shared" ref="I89" si="10">IF(G89="","",IF(AND(G89&gt;=ROUND(F89*95%,4),G89&lt;=ROUND(F89,4)),"CUMPLE","NO CUMPLE"))</f>
        <v/>
      </c>
      <c r="J89" s="349"/>
    </row>
    <row r="90" spans="2:10" ht="24" x14ac:dyDescent="0.3">
      <c r="B90" s="200" t="s">
        <v>168</v>
      </c>
      <c r="C90" s="201" t="s">
        <v>169</v>
      </c>
      <c r="D90" s="202" t="s">
        <v>72</v>
      </c>
      <c r="E90" s="174">
        <v>2093.54</v>
      </c>
      <c r="F90" s="188">
        <v>26450</v>
      </c>
      <c r="G90" s="188"/>
      <c r="H90" s="159">
        <f t="shared" si="9"/>
        <v>0</v>
      </c>
      <c r="I90" s="348" t="str">
        <f t="shared" ref="I90:I97" si="11">IF(G90="","",IF(AND(G90&gt;=ROUND(F90*95%,4),G90&lt;=ROUND(F90,4)),"CUMPLE","NO CUMPLE"))</f>
        <v/>
      </c>
      <c r="J90" s="349"/>
    </row>
    <row r="91" spans="2:10" x14ac:dyDescent="0.3">
      <c r="B91" s="200" t="s">
        <v>170</v>
      </c>
      <c r="C91" s="201" t="s">
        <v>171</v>
      </c>
      <c r="D91" s="202" t="s">
        <v>31</v>
      </c>
      <c r="E91" s="174">
        <v>6837.87</v>
      </c>
      <c r="F91" s="188">
        <v>34072</v>
      </c>
      <c r="G91" s="188"/>
      <c r="H91" s="159">
        <f t="shared" si="9"/>
        <v>0</v>
      </c>
      <c r="I91" s="348" t="str">
        <f t="shared" si="11"/>
        <v/>
      </c>
      <c r="J91" s="349"/>
    </row>
    <row r="92" spans="2:10" ht="24" x14ac:dyDescent="0.3">
      <c r="B92" s="200" t="s">
        <v>172</v>
      </c>
      <c r="C92" s="201" t="s">
        <v>173</v>
      </c>
      <c r="D92" s="202" t="s">
        <v>31</v>
      </c>
      <c r="E92" s="174">
        <v>6445.66</v>
      </c>
      <c r="F92" s="188">
        <v>38110</v>
      </c>
      <c r="G92" s="188"/>
      <c r="H92" s="159">
        <f t="shared" si="9"/>
        <v>0</v>
      </c>
      <c r="I92" s="348" t="str">
        <f t="shared" si="11"/>
        <v/>
      </c>
      <c r="J92" s="349"/>
    </row>
    <row r="93" spans="2:10" ht="24" x14ac:dyDescent="0.3">
      <c r="B93" s="200" t="s">
        <v>174</v>
      </c>
      <c r="C93" s="201" t="s">
        <v>175</v>
      </c>
      <c r="D93" s="202" t="s">
        <v>72</v>
      </c>
      <c r="E93" s="174">
        <v>1091.3</v>
      </c>
      <c r="F93" s="188">
        <v>26420</v>
      </c>
      <c r="G93" s="188"/>
      <c r="H93" s="159">
        <f t="shared" si="9"/>
        <v>0</v>
      </c>
      <c r="I93" s="348" t="str">
        <f t="shared" si="11"/>
        <v/>
      </c>
      <c r="J93" s="349"/>
    </row>
    <row r="94" spans="2:10" ht="24" x14ac:dyDescent="0.3">
      <c r="B94" s="200" t="s">
        <v>176</v>
      </c>
      <c r="C94" s="201" t="s">
        <v>177</v>
      </c>
      <c r="D94" s="202" t="s">
        <v>31</v>
      </c>
      <c r="E94" s="174">
        <v>6066.62</v>
      </c>
      <c r="F94" s="188">
        <v>30602</v>
      </c>
      <c r="G94" s="188"/>
      <c r="H94" s="159">
        <f t="shared" si="9"/>
        <v>0</v>
      </c>
      <c r="I94" s="348" t="str">
        <f t="shared" si="11"/>
        <v/>
      </c>
      <c r="J94" s="349"/>
    </row>
    <row r="95" spans="2:10" ht="50.4" customHeight="1" x14ac:dyDescent="0.3">
      <c r="B95" s="200" t="s">
        <v>178</v>
      </c>
      <c r="C95" s="203" t="s">
        <v>179</v>
      </c>
      <c r="D95" s="202" t="s">
        <v>31</v>
      </c>
      <c r="E95" s="174">
        <v>2257.41</v>
      </c>
      <c r="F95" s="188">
        <v>152065.4</v>
      </c>
      <c r="G95" s="188"/>
      <c r="H95" s="159">
        <f t="shared" si="9"/>
        <v>0</v>
      </c>
      <c r="I95" s="348" t="str">
        <f t="shared" si="11"/>
        <v/>
      </c>
      <c r="J95" s="349"/>
    </row>
    <row r="96" spans="2:10" ht="24" x14ac:dyDescent="0.3">
      <c r="B96" s="204" t="s">
        <v>180</v>
      </c>
      <c r="C96" s="201" t="s">
        <v>181</v>
      </c>
      <c r="D96" s="205" t="s">
        <v>31</v>
      </c>
      <c r="E96" s="174">
        <v>1307.1600000000001</v>
      </c>
      <c r="F96" s="188">
        <v>59491.42</v>
      </c>
      <c r="G96" s="188"/>
      <c r="H96" s="159">
        <f t="shared" si="9"/>
        <v>0</v>
      </c>
      <c r="I96" s="348" t="str">
        <f t="shared" si="11"/>
        <v/>
      </c>
      <c r="J96" s="349"/>
    </row>
    <row r="97" spans="2:10" x14ac:dyDescent="0.3">
      <c r="B97" s="204" t="s">
        <v>182</v>
      </c>
      <c r="C97" s="201" t="s">
        <v>183</v>
      </c>
      <c r="D97" s="205" t="s">
        <v>31</v>
      </c>
      <c r="E97" s="174">
        <v>25</v>
      </c>
      <c r="F97" s="188">
        <v>79477.759999999995</v>
      </c>
      <c r="G97" s="188"/>
      <c r="H97" s="159">
        <f t="shared" si="9"/>
        <v>0</v>
      </c>
      <c r="I97" s="348" t="str">
        <f t="shared" si="11"/>
        <v/>
      </c>
      <c r="J97" s="349"/>
    </row>
    <row r="98" spans="2:10" x14ac:dyDescent="0.3">
      <c r="B98" s="166">
        <v>6</v>
      </c>
      <c r="C98" s="206" t="s">
        <v>184</v>
      </c>
      <c r="D98" s="207"/>
      <c r="E98" s="168"/>
      <c r="F98" s="178"/>
      <c r="G98" s="178"/>
      <c r="H98" s="170"/>
      <c r="I98" s="353"/>
      <c r="J98" s="354"/>
    </row>
    <row r="99" spans="2:10" x14ac:dyDescent="0.3">
      <c r="B99" s="208" t="s">
        <v>185</v>
      </c>
      <c r="C99" s="209" t="s">
        <v>186</v>
      </c>
      <c r="D99" s="210"/>
      <c r="E99" s="211"/>
      <c r="F99" s="212"/>
      <c r="G99" s="212"/>
      <c r="H99" s="214"/>
      <c r="I99" s="355"/>
      <c r="J99" s="356"/>
    </row>
    <row r="100" spans="2:10" ht="24" x14ac:dyDescent="0.3">
      <c r="B100" s="200" t="s">
        <v>187</v>
      </c>
      <c r="C100" s="201" t="s">
        <v>188</v>
      </c>
      <c r="D100" s="202" t="s">
        <v>72</v>
      </c>
      <c r="E100" s="174">
        <v>279.06</v>
      </c>
      <c r="F100" s="188">
        <v>120701.86</v>
      </c>
      <c r="G100" s="188"/>
      <c r="H100" s="159">
        <f t="shared" ref="H100:H124" si="12">+ROUND(G100*E100,2)</f>
        <v>0</v>
      </c>
      <c r="I100" s="348" t="str">
        <f t="shared" ref="I100" si="13">IF(G100="","",IF(AND(G100&gt;=ROUND(F100*95%,4),G100&lt;=ROUND(F100,4)),"CUMPLE","NO CUMPLE"))</f>
        <v/>
      </c>
      <c r="J100" s="349"/>
    </row>
    <row r="101" spans="2:10" ht="24" x14ac:dyDescent="0.3">
      <c r="B101" s="200" t="s">
        <v>189</v>
      </c>
      <c r="C101" s="201" t="s">
        <v>190</v>
      </c>
      <c r="D101" s="202" t="s">
        <v>72</v>
      </c>
      <c r="E101" s="174">
        <v>164.36</v>
      </c>
      <c r="F101" s="188">
        <v>81387.649999999994</v>
      </c>
      <c r="G101" s="188"/>
      <c r="H101" s="159">
        <f t="shared" si="12"/>
        <v>0</v>
      </c>
      <c r="I101" s="348" t="str">
        <f t="shared" ref="I101:I124" si="14">IF(G101="","",IF(AND(G101&gt;=ROUND(F101*95%,4),G101&lt;=ROUND(F101,4)),"CUMPLE","NO CUMPLE"))</f>
        <v/>
      </c>
      <c r="J101" s="349"/>
    </row>
    <row r="102" spans="2:10" ht="24" x14ac:dyDescent="0.3">
      <c r="B102" s="200" t="s">
        <v>191</v>
      </c>
      <c r="C102" s="201" t="s">
        <v>192</v>
      </c>
      <c r="D102" s="202" t="s">
        <v>72</v>
      </c>
      <c r="E102" s="174">
        <v>118.42</v>
      </c>
      <c r="F102" s="188">
        <v>47486.14</v>
      </c>
      <c r="G102" s="188"/>
      <c r="H102" s="159">
        <f t="shared" si="12"/>
        <v>0</v>
      </c>
      <c r="I102" s="348" t="str">
        <f t="shared" si="14"/>
        <v/>
      </c>
      <c r="J102" s="349"/>
    </row>
    <row r="103" spans="2:10" ht="24" x14ac:dyDescent="0.3">
      <c r="B103" s="200" t="s">
        <v>193</v>
      </c>
      <c r="C103" s="201" t="s">
        <v>194</v>
      </c>
      <c r="D103" s="202" t="s">
        <v>72</v>
      </c>
      <c r="E103" s="174">
        <v>190.04</v>
      </c>
      <c r="F103" s="188">
        <v>44498.86</v>
      </c>
      <c r="G103" s="188"/>
      <c r="H103" s="159">
        <f t="shared" si="12"/>
        <v>0</v>
      </c>
      <c r="I103" s="348" t="str">
        <f t="shared" si="14"/>
        <v/>
      </c>
      <c r="J103" s="349"/>
    </row>
    <row r="104" spans="2:10" ht="24" x14ac:dyDescent="0.3">
      <c r="B104" s="200" t="s">
        <v>195</v>
      </c>
      <c r="C104" s="201" t="s">
        <v>196</v>
      </c>
      <c r="D104" s="202" t="s">
        <v>72</v>
      </c>
      <c r="E104" s="174">
        <v>166.29</v>
      </c>
      <c r="F104" s="188">
        <v>34229.58</v>
      </c>
      <c r="G104" s="188"/>
      <c r="H104" s="159">
        <f t="shared" si="12"/>
        <v>0</v>
      </c>
      <c r="I104" s="348" t="str">
        <f t="shared" si="14"/>
        <v/>
      </c>
      <c r="J104" s="349"/>
    </row>
    <row r="105" spans="2:10" ht="24" x14ac:dyDescent="0.3">
      <c r="B105" s="200" t="s">
        <v>197</v>
      </c>
      <c r="C105" s="201" t="s">
        <v>198</v>
      </c>
      <c r="D105" s="202" t="s">
        <v>72</v>
      </c>
      <c r="E105" s="174">
        <v>92.16</v>
      </c>
      <c r="F105" s="188">
        <v>25251.3</v>
      </c>
      <c r="G105" s="188"/>
      <c r="H105" s="159">
        <f t="shared" si="12"/>
        <v>0</v>
      </c>
      <c r="I105" s="348" t="str">
        <f t="shared" si="14"/>
        <v/>
      </c>
      <c r="J105" s="349"/>
    </row>
    <row r="106" spans="2:10" ht="24" x14ac:dyDescent="0.3">
      <c r="B106" s="200" t="s">
        <v>199</v>
      </c>
      <c r="C106" s="201" t="s">
        <v>200</v>
      </c>
      <c r="D106" s="202" t="s">
        <v>72</v>
      </c>
      <c r="E106" s="174">
        <v>785.74</v>
      </c>
      <c r="F106" s="188">
        <v>22339.81</v>
      </c>
      <c r="G106" s="188"/>
      <c r="H106" s="159">
        <f t="shared" si="12"/>
        <v>0</v>
      </c>
      <c r="I106" s="348" t="str">
        <f t="shared" si="14"/>
        <v/>
      </c>
      <c r="J106" s="349"/>
    </row>
    <row r="107" spans="2:10" ht="24" x14ac:dyDescent="0.3">
      <c r="B107" s="200" t="s">
        <v>201</v>
      </c>
      <c r="C107" s="201" t="s">
        <v>202</v>
      </c>
      <c r="D107" s="202" t="s">
        <v>72</v>
      </c>
      <c r="E107" s="174">
        <v>233.27</v>
      </c>
      <c r="F107" s="188">
        <v>19653.32</v>
      </c>
      <c r="G107" s="188"/>
      <c r="H107" s="159">
        <f t="shared" si="12"/>
        <v>0</v>
      </c>
      <c r="I107" s="348" t="str">
        <f t="shared" si="14"/>
        <v/>
      </c>
      <c r="J107" s="349"/>
    </row>
    <row r="108" spans="2:10" x14ac:dyDescent="0.3">
      <c r="B108" s="200" t="s">
        <v>203</v>
      </c>
      <c r="C108" s="201" t="s">
        <v>204</v>
      </c>
      <c r="D108" s="202" t="s">
        <v>7</v>
      </c>
      <c r="E108" s="174">
        <v>38</v>
      </c>
      <c r="F108" s="188">
        <v>54488.85</v>
      </c>
      <c r="G108" s="188"/>
      <c r="H108" s="159">
        <f t="shared" si="12"/>
        <v>0</v>
      </c>
      <c r="I108" s="348" t="str">
        <f t="shared" si="14"/>
        <v/>
      </c>
      <c r="J108" s="349"/>
    </row>
    <row r="109" spans="2:10" ht="24" x14ac:dyDescent="0.3">
      <c r="B109" s="200" t="s">
        <v>205</v>
      </c>
      <c r="C109" s="201" t="s">
        <v>206</v>
      </c>
      <c r="D109" s="202" t="s">
        <v>7</v>
      </c>
      <c r="E109" s="174">
        <v>252</v>
      </c>
      <c r="F109" s="188">
        <v>55311.35</v>
      </c>
      <c r="G109" s="188"/>
      <c r="H109" s="159">
        <f t="shared" si="12"/>
        <v>0</v>
      </c>
      <c r="I109" s="348" t="str">
        <f t="shared" si="14"/>
        <v/>
      </c>
      <c r="J109" s="349"/>
    </row>
    <row r="110" spans="2:10" ht="24" x14ac:dyDescent="0.3">
      <c r="B110" s="200" t="s">
        <v>207</v>
      </c>
      <c r="C110" s="201" t="s">
        <v>208</v>
      </c>
      <c r="D110" s="202" t="s">
        <v>7</v>
      </c>
      <c r="E110" s="174">
        <v>77</v>
      </c>
      <c r="F110" s="188">
        <v>51011.360000000001</v>
      </c>
      <c r="G110" s="188"/>
      <c r="H110" s="159">
        <f t="shared" si="12"/>
        <v>0</v>
      </c>
      <c r="I110" s="348" t="str">
        <f t="shared" si="14"/>
        <v/>
      </c>
      <c r="J110" s="349"/>
    </row>
    <row r="111" spans="2:10" ht="24" x14ac:dyDescent="0.3">
      <c r="B111" s="200" t="s">
        <v>209</v>
      </c>
      <c r="C111" s="201" t="s">
        <v>210</v>
      </c>
      <c r="D111" s="202" t="s">
        <v>7</v>
      </c>
      <c r="E111" s="174">
        <v>50</v>
      </c>
      <c r="F111" s="188">
        <v>46811.35</v>
      </c>
      <c r="G111" s="188"/>
      <c r="H111" s="159">
        <f t="shared" si="12"/>
        <v>0</v>
      </c>
      <c r="I111" s="348" t="str">
        <f t="shared" si="14"/>
        <v/>
      </c>
      <c r="J111" s="349"/>
    </row>
    <row r="112" spans="2:10" ht="24" x14ac:dyDescent="0.3">
      <c r="B112" s="200" t="s">
        <v>211</v>
      </c>
      <c r="C112" s="201" t="s">
        <v>212</v>
      </c>
      <c r="D112" s="202" t="s">
        <v>7</v>
      </c>
      <c r="E112" s="174">
        <v>107</v>
      </c>
      <c r="F112" s="188">
        <v>77516.34</v>
      </c>
      <c r="G112" s="188"/>
      <c r="H112" s="159">
        <f t="shared" si="12"/>
        <v>0</v>
      </c>
      <c r="I112" s="348" t="str">
        <f t="shared" si="14"/>
        <v/>
      </c>
      <c r="J112" s="349"/>
    </row>
    <row r="113" spans="2:16" ht="24" x14ac:dyDescent="0.3">
      <c r="B113" s="200" t="s">
        <v>213</v>
      </c>
      <c r="C113" s="201" t="s">
        <v>214</v>
      </c>
      <c r="D113" s="202" t="s">
        <v>7</v>
      </c>
      <c r="E113" s="174">
        <v>51</v>
      </c>
      <c r="F113" s="188">
        <v>296185.65999999997</v>
      </c>
      <c r="G113" s="188"/>
      <c r="H113" s="159">
        <f t="shared" si="12"/>
        <v>0</v>
      </c>
      <c r="I113" s="348" t="str">
        <f t="shared" si="14"/>
        <v/>
      </c>
      <c r="J113" s="349"/>
    </row>
    <row r="114" spans="2:16" ht="24" x14ac:dyDescent="0.3">
      <c r="B114" s="200" t="s">
        <v>215</v>
      </c>
      <c r="C114" s="201" t="s">
        <v>216</v>
      </c>
      <c r="D114" s="202" t="s">
        <v>7</v>
      </c>
      <c r="E114" s="174">
        <v>5</v>
      </c>
      <c r="F114" s="188">
        <v>236685.66</v>
      </c>
      <c r="G114" s="188"/>
      <c r="H114" s="159">
        <f t="shared" si="12"/>
        <v>0</v>
      </c>
      <c r="I114" s="348" t="str">
        <f t="shared" si="14"/>
        <v/>
      </c>
      <c r="J114" s="349"/>
    </row>
    <row r="115" spans="2:16" ht="24" x14ac:dyDescent="0.3">
      <c r="B115" s="200" t="s">
        <v>217</v>
      </c>
      <c r="C115" s="201" t="s">
        <v>218</v>
      </c>
      <c r="D115" s="202" t="s">
        <v>7</v>
      </c>
      <c r="E115" s="174">
        <v>1</v>
      </c>
      <c r="F115" s="188">
        <v>188685.66</v>
      </c>
      <c r="G115" s="188"/>
      <c r="H115" s="159">
        <f t="shared" si="12"/>
        <v>0</v>
      </c>
      <c r="I115" s="348" t="str">
        <f t="shared" si="14"/>
        <v/>
      </c>
      <c r="J115" s="349"/>
    </row>
    <row r="116" spans="2:16" ht="24" x14ac:dyDescent="0.3">
      <c r="B116" s="200" t="s">
        <v>219</v>
      </c>
      <c r="C116" s="201" t="s">
        <v>220</v>
      </c>
      <c r="D116" s="202" t="s">
        <v>7</v>
      </c>
      <c r="E116" s="174">
        <v>14</v>
      </c>
      <c r="F116" s="188">
        <v>139568.51999999999</v>
      </c>
      <c r="G116" s="188"/>
      <c r="H116" s="159">
        <f t="shared" si="12"/>
        <v>0</v>
      </c>
      <c r="I116" s="348" t="str">
        <f t="shared" si="14"/>
        <v/>
      </c>
      <c r="J116" s="349"/>
    </row>
    <row r="117" spans="2:16" ht="24" x14ac:dyDescent="0.3">
      <c r="B117" s="200" t="s">
        <v>221</v>
      </c>
      <c r="C117" s="201" t="s">
        <v>222</v>
      </c>
      <c r="D117" s="202" t="s">
        <v>7</v>
      </c>
      <c r="E117" s="174">
        <v>44</v>
      </c>
      <c r="F117" s="188">
        <v>119714.59</v>
      </c>
      <c r="G117" s="188"/>
      <c r="H117" s="159">
        <f t="shared" si="12"/>
        <v>0</v>
      </c>
      <c r="I117" s="348" t="str">
        <f t="shared" si="14"/>
        <v/>
      </c>
      <c r="J117" s="349"/>
    </row>
    <row r="118" spans="2:16" x14ac:dyDescent="0.3">
      <c r="B118" s="200" t="s">
        <v>223</v>
      </c>
      <c r="C118" s="201" t="s">
        <v>224</v>
      </c>
      <c r="D118" s="202" t="s">
        <v>7</v>
      </c>
      <c r="E118" s="174">
        <v>4</v>
      </c>
      <c r="F118" s="188">
        <v>168971.31</v>
      </c>
      <c r="G118" s="188"/>
      <c r="H118" s="159">
        <f t="shared" si="12"/>
        <v>0</v>
      </c>
      <c r="I118" s="348" t="str">
        <f t="shared" si="14"/>
        <v/>
      </c>
      <c r="J118" s="349"/>
    </row>
    <row r="119" spans="2:16" ht="24" x14ac:dyDescent="0.3">
      <c r="B119" s="200" t="s">
        <v>225</v>
      </c>
      <c r="C119" s="201" t="s">
        <v>226</v>
      </c>
      <c r="D119" s="202" t="s">
        <v>72</v>
      </c>
      <c r="E119" s="174">
        <v>187</v>
      </c>
      <c r="F119" s="188">
        <v>144842.22</v>
      </c>
      <c r="G119" s="188"/>
      <c r="H119" s="159">
        <f t="shared" si="12"/>
        <v>0</v>
      </c>
      <c r="I119" s="348" t="str">
        <f t="shared" si="14"/>
        <v/>
      </c>
      <c r="J119" s="349"/>
    </row>
    <row r="120" spans="2:16" x14ac:dyDescent="0.3">
      <c r="B120" s="200" t="s">
        <v>227</v>
      </c>
      <c r="C120" s="201" t="s">
        <v>228</v>
      </c>
      <c r="D120" s="202" t="s">
        <v>7</v>
      </c>
      <c r="E120" s="174">
        <v>11</v>
      </c>
      <c r="F120" s="188">
        <v>246231.77</v>
      </c>
      <c r="G120" s="188"/>
      <c r="H120" s="159">
        <f t="shared" si="12"/>
        <v>0</v>
      </c>
      <c r="I120" s="348" t="str">
        <f t="shared" si="14"/>
        <v/>
      </c>
      <c r="J120" s="349"/>
    </row>
    <row r="121" spans="2:16" x14ac:dyDescent="0.3">
      <c r="B121" s="200" t="s">
        <v>229</v>
      </c>
      <c r="C121" s="201" t="s">
        <v>230</v>
      </c>
      <c r="D121" s="202" t="s">
        <v>7</v>
      </c>
      <c r="E121" s="174">
        <v>10</v>
      </c>
      <c r="F121" s="188">
        <v>123115.89</v>
      </c>
      <c r="G121" s="188"/>
      <c r="H121" s="159">
        <f t="shared" si="12"/>
        <v>0</v>
      </c>
      <c r="I121" s="348" t="str">
        <f t="shared" si="14"/>
        <v/>
      </c>
      <c r="J121" s="349"/>
    </row>
    <row r="122" spans="2:16" ht="36" x14ac:dyDescent="0.3">
      <c r="B122" s="200" t="s">
        <v>231</v>
      </c>
      <c r="C122" s="201" t="s">
        <v>232</v>
      </c>
      <c r="D122" s="202" t="s">
        <v>7</v>
      </c>
      <c r="E122" s="174">
        <v>1</v>
      </c>
      <c r="F122" s="188">
        <v>692083.33</v>
      </c>
      <c r="G122" s="188"/>
      <c r="H122" s="159">
        <f t="shared" si="12"/>
        <v>0</v>
      </c>
      <c r="I122" s="348" t="str">
        <f t="shared" si="14"/>
        <v/>
      </c>
      <c r="J122" s="349"/>
    </row>
    <row r="123" spans="2:16" ht="36" x14ac:dyDescent="0.3">
      <c r="B123" s="200" t="s">
        <v>233</v>
      </c>
      <c r="C123" s="201" t="s">
        <v>234</v>
      </c>
      <c r="D123" s="202" t="s">
        <v>7</v>
      </c>
      <c r="E123" s="174">
        <v>2</v>
      </c>
      <c r="F123" s="188">
        <v>942125</v>
      </c>
      <c r="G123" s="188"/>
      <c r="H123" s="159">
        <f t="shared" si="12"/>
        <v>0</v>
      </c>
      <c r="I123" s="348" t="str">
        <f t="shared" si="14"/>
        <v/>
      </c>
      <c r="J123" s="349"/>
    </row>
    <row r="124" spans="2:16" ht="36" x14ac:dyDescent="0.3">
      <c r="B124" s="200" t="s">
        <v>235</v>
      </c>
      <c r="C124" s="201" t="s">
        <v>236</v>
      </c>
      <c r="D124" s="202" t="s">
        <v>7</v>
      </c>
      <c r="E124" s="174">
        <v>1</v>
      </c>
      <c r="F124" s="188">
        <v>1135583.33</v>
      </c>
      <c r="G124" s="188"/>
      <c r="H124" s="159">
        <f t="shared" si="12"/>
        <v>0</v>
      </c>
      <c r="I124" s="348" t="str">
        <f t="shared" si="14"/>
        <v/>
      </c>
      <c r="J124" s="349"/>
      <c r="P124" s="216"/>
    </row>
    <row r="125" spans="2:16" x14ac:dyDescent="0.3">
      <c r="B125" s="208" t="s">
        <v>237</v>
      </c>
      <c r="C125" s="209" t="s">
        <v>238</v>
      </c>
      <c r="D125" s="210"/>
      <c r="E125" s="211"/>
      <c r="F125" s="212"/>
      <c r="G125" s="212"/>
      <c r="H125" s="214"/>
      <c r="I125" s="355"/>
      <c r="J125" s="356"/>
    </row>
    <row r="126" spans="2:16" ht="24" x14ac:dyDescent="0.3">
      <c r="B126" s="200" t="s">
        <v>239</v>
      </c>
      <c r="C126" s="201" t="s">
        <v>240</v>
      </c>
      <c r="D126" s="202" t="s">
        <v>72</v>
      </c>
      <c r="E126" s="174">
        <v>730.98</v>
      </c>
      <c r="F126" s="188">
        <v>76944.490000000005</v>
      </c>
      <c r="G126" s="188"/>
      <c r="H126" s="159">
        <f t="shared" ref="H126:H145" si="15">+ROUND(G126*E126,2)</f>
        <v>0</v>
      </c>
      <c r="I126" s="348" t="str">
        <f t="shared" ref="I126" si="16">IF(G126="","",IF(AND(G126&gt;=ROUND(F126*95%,4),G126&lt;=ROUND(F126,4)),"CUMPLE","NO CUMPLE"))</f>
        <v/>
      </c>
      <c r="J126" s="349"/>
    </row>
    <row r="127" spans="2:16" ht="24" x14ac:dyDescent="0.3">
      <c r="B127" s="200" t="s">
        <v>241</v>
      </c>
      <c r="C127" s="201" t="s">
        <v>242</v>
      </c>
      <c r="D127" s="202" t="s">
        <v>72</v>
      </c>
      <c r="E127" s="174">
        <v>461.79</v>
      </c>
      <c r="F127" s="188">
        <v>65861.16</v>
      </c>
      <c r="G127" s="188"/>
      <c r="H127" s="159">
        <f t="shared" si="15"/>
        <v>0</v>
      </c>
      <c r="I127" s="348" t="str">
        <f t="shared" ref="I127:I145" si="17">IF(G127="","",IF(AND(G127&gt;=ROUND(F127*95%,4),G127&lt;=ROUND(F127,4)),"CUMPLE","NO CUMPLE"))</f>
        <v/>
      </c>
      <c r="J127" s="349"/>
    </row>
    <row r="128" spans="2:16" ht="24" x14ac:dyDescent="0.3">
      <c r="B128" s="200" t="s">
        <v>243</v>
      </c>
      <c r="C128" s="201" t="s">
        <v>244</v>
      </c>
      <c r="D128" s="202" t="s">
        <v>72</v>
      </c>
      <c r="E128" s="174">
        <v>190.89</v>
      </c>
      <c r="F128" s="188">
        <v>54552.83</v>
      </c>
      <c r="G128" s="188"/>
      <c r="H128" s="159">
        <f t="shared" si="15"/>
        <v>0</v>
      </c>
      <c r="I128" s="348" t="str">
        <f t="shared" si="17"/>
        <v/>
      </c>
      <c r="J128" s="349"/>
    </row>
    <row r="129" spans="2:10" ht="24" x14ac:dyDescent="0.3">
      <c r="B129" s="200" t="s">
        <v>245</v>
      </c>
      <c r="C129" s="201" t="s">
        <v>246</v>
      </c>
      <c r="D129" s="202" t="s">
        <v>72</v>
      </c>
      <c r="E129" s="174">
        <v>495.81</v>
      </c>
      <c r="F129" s="188">
        <v>39334.26</v>
      </c>
      <c r="G129" s="188"/>
      <c r="H129" s="159">
        <f t="shared" si="15"/>
        <v>0</v>
      </c>
      <c r="I129" s="348" t="str">
        <f t="shared" si="17"/>
        <v/>
      </c>
      <c r="J129" s="349"/>
    </row>
    <row r="130" spans="2:10" x14ac:dyDescent="0.3">
      <c r="B130" s="200" t="s">
        <v>247</v>
      </c>
      <c r="C130" s="201" t="s">
        <v>248</v>
      </c>
      <c r="D130" s="202" t="s">
        <v>7</v>
      </c>
      <c r="E130" s="174">
        <v>157</v>
      </c>
      <c r="F130" s="188">
        <v>97145.66</v>
      </c>
      <c r="G130" s="188"/>
      <c r="H130" s="159">
        <f t="shared" si="15"/>
        <v>0</v>
      </c>
      <c r="I130" s="348" t="str">
        <f t="shared" si="17"/>
        <v/>
      </c>
      <c r="J130" s="349"/>
    </row>
    <row r="131" spans="2:10" x14ac:dyDescent="0.3">
      <c r="B131" s="200" t="s">
        <v>249</v>
      </c>
      <c r="C131" s="201" t="s">
        <v>250</v>
      </c>
      <c r="D131" s="202" t="s">
        <v>7</v>
      </c>
      <c r="E131" s="174">
        <v>78</v>
      </c>
      <c r="F131" s="188">
        <v>65761.39</v>
      </c>
      <c r="G131" s="188"/>
      <c r="H131" s="159">
        <f t="shared" si="15"/>
        <v>0</v>
      </c>
      <c r="I131" s="348" t="str">
        <f t="shared" si="17"/>
        <v/>
      </c>
      <c r="J131" s="349"/>
    </row>
    <row r="132" spans="2:10" x14ac:dyDescent="0.3">
      <c r="B132" s="200" t="s">
        <v>251</v>
      </c>
      <c r="C132" s="201" t="s">
        <v>252</v>
      </c>
      <c r="D132" s="202" t="s">
        <v>7</v>
      </c>
      <c r="E132" s="174">
        <v>114</v>
      </c>
      <c r="F132" s="188">
        <v>51019.61</v>
      </c>
      <c r="G132" s="188"/>
      <c r="H132" s="159">
        <f t="shared" si="15"/>
        <v>0</v>
      </c>
      <c r="I132" s="348" t="str">
        <f t="shared" si="17"/>
        <v/>
      </c>
      <c r="J132" s="349"/>
    </row>
    <row r="133" spans="2:10" x14ac:dyDescent="0.3">
      <c r="B133" s="200" t="s">
        <v>253</v>
      </c>
      <c r="C133" s="201" t="s">
        <v>254</v>
      </c>
      <c r="D133" s="202" t="s">
        <v>7</v>
      </c>
      <c r="E133" s="174">
        <v>108</v>
      </c>
      <c r="F133" s="188">
        <v>71811.39</v>
      </c>
      <c r="G133" s="188"/>
      <c r="H133" s="159">
        <f t="shared" si="15"/>
        <v>0</v>
      </c>
      <c r="I133" s="348" t="str">
        <f t="shared" si="17"/>
        <v/>
      </c>
      <c r="J133" s="349"/>
    </row>
    <row r="134" spans="2:10" x14ac:dyDescent="0.3">
      <c r="B134" s="200" t="s">
        <v>255</v>
      </c>
      <c r="C134" s="201" t="s">
        <v>256</v>
      </c>
      <c r="D134" s="202" t="s">
        <v>7</v>
      </c>
      <c r="E134" s="174">
        <v>256</v>
      </c>
      <c r="F134" s="188">
        <v>98419.61</v>
      </c>
      <c r="G134" s="188"/>
      <c r="H134" s="159">
        <f t="shared" si="15"/>
        <v>0</v>
      </c>
      <c r="I134" s="348" t="str">
        <f t="shared" si="17"/>
        <v/>
      </c>
      <c r="J134" s="349"/>
    </row>
    <row r="135" spans="2:10" x14ac:dyDescent="0.3">
      <c r="B135" s="200" t="s">
        <v>257</v>
      </c>
      <c r="C135" s="201" t="s">
        <v>258</v>
      </c>
      <c r="D135" s="202" t="s">
        <v>72</v>
      </c>
      <c r="E135" s="174">
        <v>295.3</v>
      </c>
      <c r="F135" s="188">
        <v>88061.39</v>
      </c>
      <c r="G135" s="188"/>
      <c r="H135" s="159">
        <f t="shared" si="15"/>
        <v>0</v>
      </c>
      <c r="I135" s="348" t="str">
        <f t="shared" si="17"/>
        <v/>
      </c>
      <c r="J135" s="349"/>
    </row>
    <row r="136" spans="2:10" x14ac:dyDescent="0.3">
      <c r="B136" s="200" t="s">
        <v>259</v>
      </c>
      <c r="C136" s="201" t="s">
        <v>260</v>
      </c>
      <c r="D136" s="202" t="s">
        <v>72</v>
      </c>
      <c r="E136" s="174">
        <v>108.6</v>
      </c>
      <c r="F136" s="188">
        <v>127611.39</v>
      </c>
      <c r="G136" s="188"/>
      <c r="H136" s="159">
        <f t="shared" si="15"/>
        <v>0</v>
      </c>
      <c r="I136" s="348" t="str">
        <f t="shared" si="17"/>
        <v/>
      </c>
      <c r="J136" s="349"/>
    </row>
    <row r="137" spans="2:10" x14ac:dyDescent="0.3">
      <c r="B137" s="200" t="s">
        <v>261</v>
      </c>
      <c r="C137" s="201" t="s">
        <v>262</v>
      </c>
      <c r="D137" s="202" t="s">
        <v>72</v>
      </c>
      <c r="E137" s="174">
        <v>214.2</v>
      </c>
      <c r="F137" s="188">
        <v>134264.47</v>
      </c>
      <c r="G137" s="188"/>
      <c r="H137" s="159">
        <f t="shared" si="15"/>
        <v>0</v>
      </c>
      <c r="I137" s="348" t="str">
        <f t="shared" si="17"/>
        <v/>
      </c>
      <c r="J137" s="349"/>
    </row>
    <row r="138" spans="2:10" x14ac:dyDescent="0.3">
      <c r="B138" s="200" t="s">
        <v>263</v>
      </c>
      <c r="C138" s="201" t="s">
        <v>264</v>
      </c>
      <c r="D138" s="202" t="s">
        <v>72</v>
      </c>
      <c r="E138" s="174">
        <v>112</v>
      </c>
      <c r="F138" s="188">
        <v>158203.54</v>
      </c>
      <c r="G138" s="188"/>
      <c r="H138" s="159">
        <f t="shared" si="15"/>
        <v>0</v>
      </c>
      <c r="I138" s="348" t="str">
        <f t="shared" si="17"/>
        <v/>
      </c>
      <c r="J138" s="349"/>
    </row>
    <row r="139" spans="2:10" x14ac:dyDescent="0.3">
      <c r="B139" s="200" t="s">
        <v>265</v>
      </c>
      <c r="C139" s="201" t="s">
        <v>266</v>
      </c>
      <c r="D139" s="202" t="s">
        <v>7</v>
      </c>
      <c r="E139" s="174">
        <v>36</v>
      </c>
      <c r="F139" s="188">
        <v>999354.25</v>
      </c>
      <c r="G139" s="188"/>
      <c r="H139" s="159">
        <f t="shared" si="15"/>
        <v>0</v>
      </c>
      <c r="I139" s="348" t="str">
        <f t="shared" si="17"/>
        <v/>
      </c>
      <c r="J139" s="349"/>
    </row>
    <row r="140" spans="2:10" x14ac:dyDescent="0.3">
      <c r="B140" s="200" t="s">
        <v>267</v>
      </c>
      <c r="C140" s="201" t="s">
        <v>268</v>
      </c>
      <c r="D140" s="202" t="s">
        <v>7</v>
      </c>
      <c r="E140" s="174">
        <v>13</v>
      </c>
      <c r="F140" s="188">
        <v>1379595.91</v>
      </c>
      <c r="G140" s="188"/>
      <c r="H140" s="159">
        <f t="shared" si="15"/>
        <v>0</v>
      </c>
      <c r="I140" s="348" t="str">
        <f t="shared" si="17"/>
        <v/>
      </c>
      <c r="J140" s="349"/>
    </row>
    <row r="141" spans="2:10" x14ac:dyDescent="0.3">
      <c r="B141" s="200" t="s">
        <v>269</v>
      </c>
      <c r="C141" s="201" t="s">
        <v>270</v>
      </c>
      <c r="D141" s="202" t="s">
        <v>7</v>
      </c>
      <c r="E141" s="174">
        <v>11</v>
      </c>
      <c r="F141" s="188">
        <v>1828902.52</v>
      </c>
      <c r="G141" s="188"/>
      <c r="H141" s="159">
        <f t="shared" si="15"/>
        <v>0</v>
      </c>
      <c r="I141" s="348" t="str">
        <f t="shared" si="17"/>
        <v/>
      </c>
      <c r="J141" s="349"/>
    </row>
    <row r="142" spans="2:10" ht="60" x14ac:dyDescent="0.3">
      <c r="B142" s="200" t="s">
        <v>271</v>
      </c>
      <c r="C142" s="201" t="s">
        <v>272</v>
      </c>
      <c r="D142" s="202" t="s">
        <v>7</v>
      </c>
      <c r="E142" s="174">
        <v>9</v>
      </c>
      <c r="F142" s="188">
        <v>4210680.4800000004</v>
      </c>
      <c r="G142" s="188"/>
      <c r="H142" s="159">
        <f t="shared" si="15"/>
        <v>0</v>
      </c>
      <c r="I142" s="348" t="str">
        <f t="shared" si="17"/>
        <v/>
      </c>
      <c r="J142" s="349"/>
    </row>
    <row r="143" spans="2:10" ht="24" x14ac:dyDescent="0.3">
      <c r="B143" s="200" t="s">
        <v>273</v>
      </c>
      <c r="C143" s="201" t="s">
        <v>274</v>
      </c>
      <c r="D143" s="202" t="s">
        <v>36</v>
      </c>
      <c r="E143" s="174">
        <v>2323.15</v>
      </c>
      <c r="F143" s="188">
        <v>64288.68</v>
      </c>
      <c r="G143" s="188"/>
      <c r="H143" s="159">
        <f t="shared" si="15"/>
        <v>0</v>
      </c>
      <c r="I143" s="348" t="str">
        <f t="shared" si="17"/>
        <v/>
      </c>
      <c r="J143" s="349"/>
    </row>
    <row r="144" spans="2:10" ht="24" x14ac:dyDescent="0.3">
      <c r="B144" s="200" t="s">
        <v>275</v>
      </c>
      <c r="C144" s="201" t="s">
        <v>276</v>
      </c>
      <c r="D144" s="202" t="s">
        <v>36</v>
      </c>
      <c r="E144" s="174">
        <v>909.9</v>
      </c>
      <c r="F144" s="188">
        <v>48684.77</v>
      </c>
      <c r="G144" s="188"/>
      <c r="H144" s="159">
        <f t="shared" si="15"/>
        <v>0</v>
      </c>
      <c r="I144" s="348" t="str">
        <f t="shared" si="17"/>
        <v/>
      </c>
      <c r="J144" s="349"/>
    </row>
    <row r="145" spans="2:10" ht="24" x14ac:dyDescent="0.3">
      <c r="B145" s="200" t="s">
        <v>277</v>
      </c>
      <c r="C145" s="201" t="s">
        <v>278</v>
      </c>
      <c r="D145" s="202" t="s">
        <v>36</v>
      </c>
      <c r="E145" s="174">
        <v>776.69</v>
      </c>
      <c r="F145" s="188">
        <v>141364.12</v>
      </c>
      <c r="G145" s="188"/>
      <c r="H145" s="159">
        <f t="shared" si="15"/>
        <v>0</v>
      </c>
      <c r="I145" s="348" t="str">
        <f t="shared" si="17"/>
        <v/>
      </c>
      <c r="J145" s="349"/>
    </row>
    <row r="146" spans="2:10" x14ac:dyDescent="0.3">
      <c r="B146" s="208" t="s">
        <v>279</v>
      </c>
      <c r="C146" s="209" t="s">
        <v>280</v>
      </c>
      <c r="D146" s="210"/>
      <c r="E146" s="211"/>
      <c r="F146" s="212"/>
      <c r="G146" s="212"/>
      <c r="H146" s="214"/>
      <c r="I146" s="355"/>
      <c r="J146" s="356"/>
    </row>
    <row r="147" spans="2:10" ht="24" x14ac:dyDescent="0.3">
      <c r="B147" s="200" t="s">
        <v>281</v>
      </c>
      <c r="C147" s="201" t="s">
        <v>282</v>
      </c>
      <c r="D147" s="202" t="s">
        <v>72</v>
      </c>
      <c r="E147" s="174">
        <v>432.06</v>
      </c>
      <c r="F147" s="188">
        <v>74627.83</v>
      </c>
      <c r="G147" s="188"/>
      <c r="H147" s="159">
        <f t="shared" ref="H147:H163" si="18">+ROUND(G147*E147,2)</f>
        <v>0</v>
      </c>
      <c r="I147" s="348" t="str">
        <f t="shared" ref="I147" si="19">IF(G147="","",IF(AND(G147&gt;=ROUND(F147*95%,4),G147&lt;=ROUND(F147,4)),"CUMPLE","NO CUMPLE"))</f>
        <v/>
      </c>
      <c r="J147" s="349"/>
    </row>
    <row r="148" spans="2:10" ht="24" x14ac:dyDescent="0.3">
      <c r="B148" s="200" t="s">
        <v>283</v>
      </c>
      <c r="C148" s="201" t="s">
        <v>284</v>
      </c>
      <c r="D148" s="202" t="s">
        <v>72</v>
      </c>
      <c r="E148" s="174">
        <v>393.64</v>
      </c>
      <c r="F148" s="188">
        <v>60577.83</v>
      </c>
      <c r="G148" s="188"/>
      <c r="H148" s="159">
        <f t="shared" si="18"/>
        <v>0</v>
      </c>
      <c r="I148" s="348" t="str">
        <f t="shared" ref="I148:I163" si="20">IF(G148="","",IF(AND(G148&gt;=ROUND(F148*95%,4),G148&lt;=ROUND(F148,4)),"CUMPLE","NO CUMPLE"))</f>
        <v/>
      </c>
      <c r="J148" s="349"/>
    </row>
    <row r="149" spans="2:10" ht="24" x14ac:dyDescent="0.3">
      <c r="B149" s="200" t="s">
        <v>285</v>
      </c>
      <c r="C149" s="201" t="s">
        <v>286</v>
      </c>
      <c r="D149" s="202" t="s">
        <v>7</v>
      </c>
      <c r="E149" s="174">
        <v>10</v>
      </c>
      <c r="F149" s="188">
        <v>174545.66</v>
      </c>
      <c r="G149" s="188"/>
      <c r="H149" s="159">
        <f t="shared" si="18"/>
        <v>0</v>
      </c>
      <c r="I149" s="348" t="str">
        <f t="shared" si="20"/>
        <v/>
      </c>
      <c r="J149" s="349"/>
    </row>
    <row r="150" spans="2:10" ht="24" x14ac:dyDescent="0.3">
      <c r="B150" s="200" t="s">
        <v>287</v>
      </c>
      <c r="C150" s="201" t="s">
        <v>288</v>
      </c>
      <c r="D150" s="202" t="s">
        <v>7</v>
      </c>
      <c r="E150" s="174">
        <v>89</v>
      </c>
      <c r="F150" s="188">
        <v>107761.39</v>
      </c>
      <c r="G150" s="188"/>
      <c r="H150" s="159">
        <f t="shared" si="18"/>
        <v>0</v>
      </c>
      <c r="I150" s="348" t="str">
        <f t="shared" si="20"/>
        <v/>
      </c>
      <c r="J150" s="349"/>
    </row>
    <row r="151" spans="2:10" x14ac:dyDescent="0.3">
      <c r="B151" s="200" t="s">
        <v>289</v>
      </c>
      <c r="C151" s="201" t="s">
        <v>258</v>
      </c>
      <c r="D151" s="202" t="s">
        <v>72</v>
      </c>
      <c r="E151" s="174">
        <v>98.7</v>
      </c>
      <c r="F151" s="188">
        <v>88061.39</v>
      </c>
      <c r="G151" s="188"/>
      <c r="H151" s="159">
        <f t="shared" si="18"/>
        <v>0</v>
      </c>
      <c r="I151" s="348" t="str">
        <f t="shared" si="20"/>
        <v/>
      </c>
      <c r="J151" s="349"/>
    </row>
    <row r="152" spans="2:10" x14ac:dyDescent="0.3">
      <c r="B152" s="200" t="s">
        <v>290</v>
      </c>
      <c r="C152" s="201" t="s">
        <v>260</v>
      </c>
      <c r="D152" s="202" t="s">
        <v>72</v>
      </c>
      <c r="E152" s="174">
        <v>206.29</v>
      </c>
      <c r="F152" s="188">
        <v>127611.39</v>
      </c>
      <c r="G152" s="188"/>
      <c r="H152" s="159">
        <f t="shared" si="18"/>
        <v>0</v>
      </c>
      <c r="I152" s="348" t="str">
        <f t="shared" si="20"/>
        <v/>
      </c>
      <c r="J152" s="349"/>
    </row>
    <row r="153" spans="2:10" x14ac:dyDescent="0.3">
      <c r="B153" s="200" t="s">
        <v>291</v>
      </c>
      <c r="C153" s="201" t="s">
        <v>262</v>
      </c>
      <c r="D153" s="202" t="s">
        <v>72</v>
      </c>
      <c r="E153" s="174">
        <v>369.72</v>
      </c>
      <c r="F153" s="188">
        <v>134264.47</v>
      </c>
      <c r="G153" s="188"/>
      <c r="H153" s="159">
        <f t="shared" si="18"/>
        <v>0</v>
      </c>
      <c r="I153" s="348" t="str">
        <f t="shared" si="20"/>
        <v/>
      </c>
      <c r="J153" s="349"/>
    </row>
    <row r="154" spans="2:10" x14ac:dyDescent="0.3">
      <c r="B154" s="200" t="s">
        <v>292</v>
      </c>
      <c r="C154" s="201" t="s">
        <v>264</v>
      </c>
      <c r="D154" s="202" t="s">
        <v>72</v>
      </c>
      <c r="E154" s="174">
        <v>19.8</v>
      </c>
      <c r="F154" s="188">
        <v>158203.54</v>
      </c>
      <c r="G154" s="188"/>
      <c r="H154" s="159">
        <f t="shared" si="18"/>
        <v>0</v>
      </c>
      <c r="I154" s="348" t="str">
        <f t="shared" si="20"/>
        <v/>
      </c>
      <c r="J154" s="349"/>
    </row>
    <row r="155" spans="2:10" x14ac:dyDescent="0.3">
      <c r="B155" s="200" t="s">
        <v>293</v>
      </c>
      <c r="C155" s="201" t="s">
        <v>294</v>
      </c>
      <c r="D155" s="202" t="s">
        <v>72</v>
      </c>
      <c r="E155" s="174">
        <v>199.5</v>
      </c>
      <c r="F155" s="188">
        <v>222662.85</v>
      </c>
      <c r="G155" s="188"/>
      <c r="H155" s="159">
        <f t="shared" si="18"/>
        <v>0</v>
      </c>
      <c r="I155" s="348" t="str">
        <f t="shared" si="20"/>
        <v/>
      </c>
      <c r="J155" s="349"/>
    </row>
    <row r="156" spans="2:10" x14ac:dyDescent="0.3">
      <c r="B156" s="200" t="s">
        <v>295</v>
      </c>
      <c r="C156" s="201" t="s">
        <v>296</v>
      </c>
      <c r="D156" s="202" t="s">
        <v>72</v>
      </c>
      <c r="E156" s="174">
        <v>131.5</v>
      </c>
      <c r="F156" s="188">
        <v>279411.18</v>
      </c>
      <c r="G156" s="188"/>
      <c r="H156" s="159">
        <f t="shared" si="18"/>
        <v>0</v>
      </c>
      <c r="I156" s="348" t="str">
        <f t="shared" si="20"/>
        <v/>
      </c>
      <c r="J156" s="349"/>
    </row>
    <row r="157" spans="2:10" x14ac:dyDescent="0.3">
      <c r="B157" s="200" t="s">
        <v>297</v>
      </c>
      <c r="C157" s="201" t="s">
        <v>298</v>
      </c>
      <c r="D157" s="202" t="s">
        <v>72</v>
      </c>
      <c r="E157" s="174">
        <v>55</v>
      </c>
      <c r="F157" s="188">
        <v>529216.64</v>
      </c>
      <c r="G157" s="188"/>
      <c r="H157" s="159">
        <f t="shared" si="18"/>
        <v>0</v>
      </c>
      <c r="I157" s="348" t="str">
        <f t="shared" si="20"/>
        <v/>
      </c>
      <c r="J157" s="349"/>
    </row>
    <row r="158" spans="2:10" x14ac:dyDescent="0.3">
      <c r="B158" s="200" t="s">
        <v>299</v>
      </c>
      <c r="C158" s="201" t="s">
        <v>266</v>
      </c>
      <c r="D158" s="202" t="s">
        <v>7</v>
      </c>
      <c r="E158" s="174">
        <v>5</v>
      </c>
      <c r="F158" s="188">
        <v>940626.01</v>
      </c>
      <c r="G158" s="188"/>
      <c r="H158" s="159">
        <f t="shared" si="18"/>
        <v>0</v>
      </c>
      <c r="I158" s="348" t="str">
        <f t="shared" si="20"/>
        <v/>
      </c>
      <c r="J158" s="349"/>
    </row>
    <row r="159" spans="2:10" x14ac:dyDescent="0.3">
      <c r="B159" s="200" t="s">
        <v>300</v>
      </c>
      <c r="C159" s="201" t="s">
        <v>268</v>
      </c>
      <c r="D159" s="202" t="s">
        <v>7</v>
      </c>
      <c r="E159" s="174">
        <v>17</v>
      </c>
      <c r="F159" s="188">
        <v>1320867.67</v>
      </c>
      <c r="G159" s="188"/>
      <c r="H159" s="159">
        <f t="shared" si="18"/>
        <v>0</v>
      </c>
      <c r="I159" s="348" t="str">
        <f t="shared" si="20"/>
        <v/>
      </c>
      <c r="J159" s="349"/>
    </row>
    <row r="160" spans="2:10" ht="60" x14ac:dyDescent="0.3">
      <c r="B160" s="200" t="s">
        <v>301</v>
      </c>
      <c r="C160" s="201" t="s">
        <v>272</v>
      </c>
      <c r="D160" s="202" t="s">
        <v>7</v>
      </c>
      <c r="E160" s="174">
        <v>14</v>
      </c>
      <c r="F160" s="188">
        <v>3790811.04</v>
      </c>
      <c r="G160" s="188"/>
      <c r="H160" s="159">
        <f t="shared" si="18"/>
        <v>0</v>
      </c>
      <c r="I160" s="348" t="str">
        <f t="shared" si="20"/>
        <v/>
      </c>
      <c r="J160" s="349"/>
    </row>
    <row r="161" spans="2:10" ht="24" x14ac:dyDescent="0.3">
      <c r="B161" s="200" t="s">
        <v>302</v>
      </c>
      <c r="C161" s="201" t="s">
        <v>303</v>
      </c>
      <c r="D161" s="202" t="s">
        <v>7</v>
      </c>
      <c r="E161" s="174">
        <v>24</v>
      </c>
      <c r="F161" s="188">
        <v>3899505.7</v>
      </c>
      <c r="G161" s="188"/>
      <c r="H161" s="159">
        <f t="shared" si="18"/>
        <v>0</v>
      </c>
      <c r="I161" s="348" t="str">
        <f t="shared" si="20"/>
        <v/>
      </c>
      <c r="J161" s="349"/>
    </row>
    <row r="162" spans="2:10" x14ac:dyDescent="0.3">
      <c r="B162" s="200" t="s">
        <v>304</v>
      </c>
      <c r="C162" s="172" t="s">
        <v>305</v>
      </c>
      <c r="D162" s="202" t="s">
        <v>72</v>
      </c>
      <c r="E162" s="174">
        <v>66.8</v>
      </c>
      <c r="F162" s="188">
        <v>687981.62</v>
      </c>
      <c r="G162" s="188"/>
      <c r="H162" s="159">
        <f t="shared" si="18"/>
        <v>0</v>
      </c>
      <c r="I162" s="348" t="str">
        <f t="shared" si="20"/>
        <v/>
      </c>
      <c r="J162" s="349"/>
    </row>
    <row r="163" spans="2:10" x14ac:dyDescent="0.3">
      <c r="B163" s="200" t="s">
        <v>306</v>
      </c>
      <c r="C163" s="172" t="s">
        <v>307</v>
      </c>
      <c r="D163" s="202" t="s">
        <v>72</v>
      </c>
      <c r="E163" s="174">
        <v>75.2</v>
      </c>
      <c r="F163" s="188">
        <v>899668.28</v>
      </c>
      <c r="G163" s="188"/>
      <c r="H163" s="159">
        <f t="shared" si="18"/>
        <v>0</v>
      </c>
      <c r="I163" s="348" t="str">
        <f t="shared" si="20"/>
        <v/>
      </c>
      <c r="J163" s="349"/>
    </row>
    <row r="164" spans="2:10" x14ac:dyDescent="0.3">
      <c r="B164" s="217" t="s">
        <v>308</v>
      </c>
      <c r="C164" s="209" t="s">
        <v>309</v>
      </c>
      <c r="D164" s="210"/>
      <c r="E164" s="211"/>
      <c r="F164" s="212"/>
      <c r="G164" s="212"/>
      <c r="H164" s="214"/>
      <c r="I164" s="355"/>
      <c r="J164" s="356"/>
    </row>
    <row r="165" spans="2:10" ht="60" x14ac:dyDescent="0.3">
      <c r="B165" s="200" t="s">
        <v>310</v>
      </c>
      <c r="C165" s="218" t="s">
        <v>311</v>
      </c>
      <c r="D165" s="202" t="s">
        <v>7</v>
      </c>
      <c r="E165" s="174">
        <v>1</v>
      </c>
      <c r="F165" s="188">
        <v>7806100.3300000001</v>
      </c>
      <c r="G165" s="188"/>
      <c r="H165" s="159">
        <f t="shared" ref="H165:H166" si="21">+ROUND(G165*E165,2)</f>
        <v>0</v>
      </c>
      <c r="I165" s="348" t="str">
        <f t="shared" ref="I165:I166" si="22">IF(G165="","",IF(AND(G165&gt;=ROUND(F165*95%,4),G165&lt;=ROUND(F165,4)),"CUMPLE","NO CUMPLE"))</f>
        <v/>
      </c>
      <c r="J165" s="349"/>
    </row>
    <row r="166" spans="2:10" ht="60" x14ac:dyDescent="0.3">
      <c r="B166" s="200" t="s">
        <v>312</v>
      </c>
      <c r="C166" s="218" t="s">
        <v>313</v>
      </c>
      <c r="D166" s="202" t="s">
        <v>7</v>
      </c>
      <c r="E166" s="174">
        <v>1</v>
      </c>
      <c r="F166" s="188">
        <v>12673450</v>
      </c>
      <c r="G166" s="188"/>
      <c r="H166" s="159">
        <f t="shared" si="21"/>
        <v>0</v>
      </c>
      <c r="I166" s="348" t="str">
        <f t="shared" si="22"/>
        <v/>
      </c>
      <c r="J166" s="349"/>
    </row>
    <row r="167" spans="2:10" x14ac:dyDescent="0.3">
      <c r="B167" s="166">
        <v>7</v>
      </c>
      <c r="C167" s="206" t="s">
        <v>314</v>
      </c>
      <c r="D167" s="207"/>
      <c r="E167" s="168"/>
      <c r="F167" s="178"/>
      <c r="G167" s="178"/>
      <c r="H167" s="170"/>
      <c r="I167" s="353"/>
      <c r="J167" s="354"/>
    </row>
    <row r="168" spans="2:10" x14ac:dyDescent="0.3">
      <c r="B168" s="217">
        <v>7.2</v>
      </c>
      <c r="C168" s="209" t="s">
        <v>315</v>
      </c>
      <c r="D168" s="210"/>
      <c r="E168" s="210"/>
      <c r="F168" s="219"/>
      <c r="G168" s="219"/>
      <c r="H168" s="214"/>
      <c r="I168" s="355"/>
      <c r="J168" s="356"/>
    </row>
    <row r="169" spans="2:10" ht="24" x14ac:dyDescent="0.3">
      <c r="B169" s="200" t="s">
        <v>316</v>
      </c>
      <c r="C169" s="218" t="s">
        <v>317</v>
      </c>
      <c r="D169" s="202" t="s">
        <v>72</v>
      </c>
      <c r="E169" s="174">
        <v>297</v>
      </c>
      <c r="F169" s="188">
        <v>892489.11</v>
      </c>
      <c r="G169" s="188"/>
      <c r="H169" s="159">
        <f t="shared" ref="H169:H172" si="23">+ROUND(G169*E169,2)</f>
        <v>0</v>
      </c>
      <c r="I169" s="348" t="str">
        <f t="shared" ref="I169:I172" si="24">IF(G169="","",IF(AND(G169&gt;=ROUND(F169*95%,4),G169&lt;=ROUND(F169,4)),"CUMPLE","NO CUMPLE"))</f>
        <v/>
      </c>
      <c r="J169" s="349"/>
    </row>
    <row r="170" spans="2:10" ht="24" x14ac:dyDescent="0.3">
      <c r="B170" s="200" t="s">
        <v>318</v>
      </c>
      <c r="C170" s="218" t="s">
        <v>319</v>
      </c>
      <c r="D170" s="202" t="s">
        <v>72</v>
      </c>
      <c r="E170" s="174">
        <v>175</v>
      </c>
      <c r="F170" s="188">
        <v>641039.14</v>
      </c>
      <c r="G170" s="188"/>
      <c r="H170" s="159">
        <f t="shared" si="23"/>
        <v>0</v>
      </c>
      <c r="I170" s="348" t="str">
        <f t="shared" si="24"/>
        <v/>
      </c>
      <c r="J170" s="349"/>
    </row>
    <row r="171" spans="2:10" ht="24" x14ac:dyDescent="0.3">
      <c r="B171" s="200" t="s">
        <v>320</v>
      </c>
      <c r="C171" s="218" t="s">
        <v>321</v>
      </c>
      <c r="D171" s="202" t="s">
        <v>7</v>
      </c>
      <c r="E171" s="174">
        <v>10</v>
      </c>
      <c r="F171" s="188">
        <v>1800195.85</v>
      </c>
      <c r="G171" s="188"/>
      <c r="H171" s="159">
        <f t="shared" si="23"/>
        <v>0</v>
      </c>
      <c r="I171" s="348" t="str">
        <f t="shared" si="24"/>
        <v/>
      </c>
      <c r="J171" s="349"/>
    </row>
    <row r="172" spans="2:10" ht="24" x14ac:dyDescent="0.3">
      <c r="B172" s="200" t="s">
        <v>322</v>
      </c>
      <c r="C172" s="218" t="s">
        <v>323</v>
      </c>
      <c r="D172" s="202" t="s">
        <v>7</v>
      </c>
      <c r="E172" s="174">
        <v>2</v>
      </c>
      <c r="F172" s="188">
        <v>6837811.4500000002</v>
      </c>
      <c r="G172" s="188"/>
      <c r="H172" s="159">
        <f t="shared" si="23"/>
        <v>0</v>
      </c>
      <c r="I172" s="348" t="str">
        <f t="shared" si="24"/>
        <v/>
      </c>
      <c r="J172" s="349"/>
    </row>
    <row r="173" spans="2:10" x14ac:dyDescent="0.3">
      <c r="B173" s="217">
        <v>7.3</v>
      </c>
      <c r="C173" s="209" t="s">
        <v>324</v>
      </c>
      <c r="D173" s="210"/>
      <c r="E173" s="210"/>
      <c r="F173" s="219"/>
      <c r="G173" s="219"/>
      <c r="H173" s="214"/>
      <c r="I173" s="355"/>
      <c r="J173" s="356"/>
    </row>
    <row r="174" spans="2:10" ht="36" x14ac:dyDescent="0.3">
      <c r="B174" s="200" t="s">
        <v>325</v>
      </c>
      <c r="C174" s="218" t="s">
        <v>326</v>
      </c>
      <c r="D174" s="202" t="s">
        <v>72</v>
      </c>
      <c r="E174" s="174">
        <v>149.9</v>
      </c>
      <c r="F174" s="188">
        <v>124200.09</v>
      </c>
      <c r="G174" s="188"/>
      <c r="H174" s="159">
        <f t="shared" ref="H174:H198" si="25">+ROUND(G174*E174,2)</f>
        <v>0</v>
      </c>
      <c r="I174" s="348" t="str">
        <f t="shared" ref="I174:I198" si="26">IF(G174="","",IF(AND(G174&gt;=ROUND(F174*95%,4),G174&lt;=ROUND(F174,4)),"CUMPLE","NO CUMPLE"))</f>
        <v/>
      </c>
      <c r="J174" s="349"/>
    </row>
    <row r="175" spans="2:10" ht="36" x14ac:dyDescent="0.3">
      <c r="B175" s="200" t="s">
        <v>327</v>
      </c>
      <c r="C175" s="218" t="s">
        <v>328</v>
      </c>
      <c r="D175" s="202" t="s">
        <v>72</v>
      </c>
      <c r="E175" s="174">
        <v>80.600000000000009</v>
      </c>
      <c r="F175" s="188">
        <v>130959.11</v>
      </c>
      <c r="G175" s="188"/>
      <c r="H175" s="159">
        <f t="shared" si="25"/>
        <v>0</v>
      </c>
      <c r="I175" s="348" t="str">
        <f t="shared" si="26"/>
        <v/>
      </c>
      <c r="J175" s="349"/>
    </row>
    <row r="176" spans="2:10" ht="36" x14ac:dyDescent="0.3">
      <c r="B176" s="200" t="s">
        <v>329</v>
      </c>
      <c r="C176" s="218" t="s">
        <v>330</v>
      </c>
      <c r="D176" s="202" t="s">
        <v>72</v>
      </c>
      <c r="E176" s="174">
        <v>403.1</v>
      </c>
      <c r="F176" s="188">
        <v>88259.69</v>
      </c>
      <c r="G176" s="188"/>
      <c r="H176" s="159">
        <f t="shared" si="25"/>
        <v>0</v>
      </c>
      <c r="I176" s="348" t="str">
        <f t="shared" si="26"/>
        <v/>
      </c>
      <c r="J176" s="349"/>
    </row>
    <row r="177" spans="2:10" ht="36" x14ac:dyDescent="0.3">
      <c r="B177" s="200" t="s">
        <v>331</v>
      </c>
      <c r="C177" s="218" t="s">
        <v>332</v>
      </c>
      <c r="D177" s="202" t="s">
        <v>72</v>
      </c>
      <c r="E177" s="174">
        <v>599.69999999999993</v>
      </c>
      <c r="F177" s="188">
        <v>85589.55</v>
      </c>
      <c r="G177" s="188"/>
      <c r="H177" s="159">
        <f t="shared" si="25"/>
        <v>0</v>
      </c>
      <c r="I177" s="348" t="str">
        <f t="shared" si="26"/>
        <v/>
      </c>
      <c r="J177" s="349"/>
    </row>
    <row r="178" spans="2:10" ht="36" x14ac:dyDescent="0.3">
      <c r="B178" s="200" t="s">
        <v>333</v>
      </c>
      <c r="C178" s="218" t="s">
        <v>334</v>
      </c>
      <c r="D178" s="202" t="s">
        <v>72</v>
      </c>
      <c r="E178" s="174">
        <v>323.39999999999998</v>
      </c>
      <c r="F178" s="188">
        <v>69817.19</v>
      </c>
      <c r="G178" s="188"/>
      <c r="H178" s="159">
        <f t="shared" si="25"/>
        <v>0</v>
      </c>
      <c r="I178" s="348" t="str">
        <f t="shared" si="26"/>
        <v/>
      </c>
      <c r="J178" s="349"/>
    </row>
    <row r="179" spans="2:10" ht="36" x14ac:dyDescent="0.3">
      <c r="B179" s="200" t="s">
        <v>335</v>
      </c>
      <c r="C179" s="218" t="s">
        <v>336</v>
      </c>
      <c r="D179" s="202" t="s">
        <v>72</v>
      </c>
      <c r="E179" s="174">
        <v>335.6</v>
      </c>
      <c r="F179" s="188">
        <v>66860.84</v>
      </c>
      <c r="G179" s="188"/>
      <c r="H179" s="159">
        <f t="shared" si="25"/>
        <v>0</v>
      </c>
      <c r="I179" s="348" t="str">
        <f t="shared" si="26"/>
        <v/>
      </c>
      <c r="J179" s="349"/>
    </row>
    <row r="180" spans="2:10" ht="24" x14ac:dyDescent="0.3">
      <c r="B180" s="200" t="s">
        <v>337</v>
      </c>
      <c r="C180" s="218" t="s">
        <v>338</v>
      </c>
      <c r="D180" s="202" t="s">
        <v>72</v>
      </c>
      <c r="E180" s="174">
        <v>101.9</v>
      </c>
      <c r="F180" s="188">
        <v>59844.86</v>
      </c>
      <c r="G180" s="188"/>
      <c r="H180" s="159">
        <f t="shared" si="25"/>
        <v>0</v>
      </c>
      <c r="I180" s="348" t="str">
        <f t="shared" si="26"/>
        <v/>
      </c>
      <c r="J180" s="349"/>
    </row>
    <row r="181" spans="2:10" x14ac:dyDescent="0.3">
      <c r="B181" s="200" t="s">
        <v>339</v>
      </c>
      <c r="C181" s="218" t="s">
        <v>340</v>
      </c>
      <c r="D181" s="202" t="s">
        <v>7</v>
      </c>
      <c r="E181" s="174">
        <v>4</v>
      </c>
      <c r="F181" s="188">
        <v>1473557.64</v>
      </c>
      <c r="G181" s="188"/>
      <c r="H181" s="159">
        <f t="shared" si="25"/>
        <v>0</v>
      </c>
      <c r="I181" s="348" t="str">
        <f t="shared" si="26"/>
        <v/>
      </c>
      <c r="J181" s="349"/>
    </row>
    <row r="182" spans="2:10" x14ac:dyDescent="0.3">
      <c r="B182" s="200" t="s">
        <v>341</v>
      </c>
      <c r="C182" s="218" t="s">
        <v>342</v>
      </c>
      <c r="D182" s="202" t="s">
        <v>7</v>
      </c>
      <c r="E182" s="174">
        <v>2</v>
      </c>
      <c r="F182" s="188">
        <v>1073595.92</v>
      </c>
      <c r="G182" s="188"/>
      <c r="H182" s="159">
        <f t="shared" si="25"/>
        <v>0</v>
      </c>
      <c r="I182" s="348" t="str">
        <f t="shared" si="26"/>
        <v/>
      </c>
      <c r="J182" s="349"/>
    </row>
    <row r="183" spans="2:10" x14ac:dyDescent="0.3">
      <c r="B183" s="200" t="s">
        <v>343</v>
      </c>
      <c r="C183" s="218" t="s">
        <v>344</v>
      </c>
      <c r="D183" s="202" t="s">
        <v>7</v>
      </c>
      <c r="E183" s="174">
        <v>14</v>
      </c>
      <c r="F183" s="188">
        <v>875595.92</v>
      </c>
      <c r="G183" s="188"/>
      <c r="H183" s="159">
        <f t="shared" si="25"/>
        <v>0</v>
      </c>
      <c r="I183" s="348" t="str">
        <f t="shared" si="26"/>
        <v/>
      </c>
      <c r="J183" s="349"/>
    </row>
    <row r="184" spans="2:10" x14ac:dyDescent="0.3">
      <c r="B184" s="200" t="s">
        <v>345</v>
      </c>
      <c r="C184" s="218" t="s">
        <v>346</v>
      </c>
      <c r="D184" s="202" t="s">
        <v>7</v>
      </c>
      <c r="E184" s="174">
        <v>11</v>
      </c>
      <c r="F184" s="188">
        <v>771595.92</v>
      </c>
      <c r="G184" s="188"/>
      <c r="H184" s="159">
        <f t="shared" si="25"/>
        <v>0</v>
      </c>
      <c r="I184" s="348" t="str">
        <f t="shared" si="26"/>
        <v/>
      </c>
      <c r="J184" s="349"/>
    </row>
    <row r="185" spans="2:10" ht="24" x14ac:dyDescent="0.3">
      <c r="B185" s="200" t="s">
        <v>347</v>
      </c>
      <c r="C185" s="218" t="s">
        <v>348</v>
      </c>
      <c r="D185" s="202" t="s">
        <v>7</v>
      </c>
      <c r="E185" s="174">
        <v>19</v>
      </c>
      <c r="F185" s="188">
        <v>151368.67000000001</v>
      </c>
      <c r="G185" s="188"/>
      <c r="H185" s="159">
        <f t="shared" si="25"/>
        <v>0</v>
      </c>
      <c r="I185" s="348" t="str">
        <f t="shared" si="26"/>
        <v/>
      </c>
      <c r="J185" s="349"/>
    </row>
    <row r="186" spans="2:10" ht="24" x14ac:dyDescent="0.3">
      <c r="B186" s="200" t="s">
        <v>349</v>
      </c>
      <c r="C186" s="218" t="s">
        <v>350</v>
      </c>
      <c r="D186" s="202" t="s">
        <v>7</v>
      </c>
      <c r="E186" s="174">
        <v>19</v>
      </c>
      <c r="F186" s="188">
        <v>104958.67</v>
      </c>
      <c r="G186" s="188"/>
      <c r="H186" s="159">
        <f t="shared" si="25"/>
        <v>0</v>
      </c>
      <c r="I186" s="348" t="str">
        <f t="shared" si="26"/>
        <v/>
      </c>
      <c r="J186" s="349"/>
    </row>
    <row r="187" spans="2:10" ht="24" x14ac:dyDescent="0.3">
      <c r="B187" s="200" t="s">
        <v>351</v>
      </c>
      <c r="C187" s="218" t="s">
        <v>352</v>
      </c>
      <c r="D187" s="202" t="s">
        <v>7</v>
      </c>
      <c r="E187" s="174">
        <v>10</v>
      </c>
      <c r="F187" s="188">
        <v>137326.67000000001</v>
      </c>
      <c r="G187" s="188"/>
      <c r="H187" s="159">
        <f t="shared" si="25"/>
        <v>0</v>
      </c>
      <c r="I187" s="348" t="str">
        <f t="shared" si="26"/>
        <v/>
      </c>
      <c r="J187" s="349"/>
    </row>
    <row r="188" spans="2:10" ht="24" x14ac:dyDescent="0.3">
      <c r="B188" s="200" t="s">
        <v>353</v>
      </c>
      <c r="C188" s="218" t="s">
        <v>354</v>
      </c>
      <c r="D188" s="202" t="s">
        <v>7</v>
      </c>
      <c r="E188" s="174">
        <v>10</v>
      </c>
      <c r="F188" s="188">
        <v>103173.67</v>
      </c>
      <c r="G188" s="188"/>
      <c r="H188" s="159">
        <f t="shared" si="25"/>
        <v>0</v>
      </c>
      <c r="I188" s="348" t="str">
        <f t="shared" si="26"/>
        <v/>
      </c>
      <c r="J188" s="349"/>
    </row>
    <row r="189" spans="2:10" ht="24" x14ac:dyDescent="0.3">
      <c r="B189" s="200" t="s">
        <v>355</v>
      </c>
      <c r="C189" s="218" t="s">
        <v>356</v>
      </c>
      <c r="D189" s="202" t="s">
        <v>7</v>
      </c>
      <c r="E189" s="174">
        <v>27</v>
      </c>
      <c r="F189" s="188">
        <v>153629.67000000001</v>
      </c>
      <c r="G189" s="188"/>
      <c r="H189" s="159">
        <f t="shared" si="25"/>
        <v>0</v>
      </c>
      <c r="I189" s="348" t="str">
        <f t="shared" si="26"/>
        <v/>
      </c>
      <c r="J189" s="349"/>
    </row>
    <row r="190" spans="2:10" ht="24" x14ac:dyDescent="0.3">
      <c r="B190" s="200" t="s">
        <v>357</v>
      </c>
      <c r="C190" s="218" t="s">
        <v>358</v>
      </c>
      <c r="D190" s="202" t="s">
        <v>7</v>
      </c>
      <c r="E190" s="174">
        <v>27</v>
      </c>
      <c r="F190" s="188">
        <v>113526.67</v>
      </c>
      <c r="G190" s="188"/>
      <c r="H190" s="159">
        <f t="shared" si="25"/>
        <v>0</v>
      </c>
      <c r="I190" s="348" t="str">
        <f t="shared" si="26"/>
        <v/>
      </c>
      <c r="J190" s="349"/>
    </row>
    <row r="191" spans="2:10" x14ac:dyDescent="0.3">
      <c r="B191" s="200" t="s">
        <v>359</v>
      </c>
      <c r="C191" s="218" t="s">
        <v>360</v>
      </c>
      <c r="D191" s="202" t="s">
        <v>7</v>
      </c>
      <c r="E191" s="174">
        <v>10</v>
      </c>
      <c r="F191" s="188">
        <v>144942.67000000001</v>
      </c>
      <c r="G191" s="188"/>
      <c r="H191" s="159">
        <f t="shared" si="25"/>
        <v>0</v>
      </c>
      <c r="I191" s="348" t="str">
        <f t="shared" si="26"/>
        <v/>
      </c>
      <c r="J191" s="349"/>
    </row>
    <row r="192" spans="2:10" ht="24" x14ac:dyDescent="0.3">
      <c r="B192" s="200" t="s">
        <v>361</v>
      </c>
      <c r="C192" s="218" t="s">
        <v>362</v>
      </c>
      <c r="D192" s="202" t="s">
        <v>7</v>
      </c>
      <c r="E192" s="174">
        <v>405</v>
      </c>
      <c r="F192" s="188">
        <v>92323.22</v>
      </c>
      <c r="G192" s="188"/>
      <c r="H192" s="159">
        <f t="shared" si="25"/>
        <v>0</v>
      </c>
      <c r="I192" s="348" t="str">
        <f t="shared" si="26"/>
        <v/>
      </c>
      <c r="J192" s="349"/>
    </row>
    <row r="193" spans="2:10" ht="24" x14ac:dyDescent="0.3">
      <c r="B193" s="200" t="s">
        <v>363</v>
      </c>
      <c r="C193" s="218" t="s">
        <v>364</v>
      </c>
      <c r="D193" s="202" t="s">
        <v>7</v>
      </c>
      <c r="E193" s="174">
        <v>405</v>
      </c>
      <c r="F193" s="188">
        <v>125031.92</v>
      </c>
      <c r="G193" s="188"/>
      <c r="H193" s="159">
        <f t="shared" si="25"/>
        <v>0</v>
      </c>
      <c r="I193" s="348" t="str">
        <f t="shared" si="26"/>
        <v/>
      </c>
      <c r="J193" s="349"/>
    </row>
    <row r="194" spans="2:10" ht="24" x14ac:dyDescent="0.3">
      <c r="B194" s="200" t="s">
        <v>365</v>
      </c>
      <c r="C194" s="218" t="s">
        <v>366</v>
      </c>
      <c r="D194" s="202" t="s">
        <v>7</v>
      </c>
      <c r="E194" s="174">
        <v>405</v>
      </c>
      <c r="F194" s="188">
        <v>140295.74</v>
      </c>
      <c r="G194" s="188"/>
      <c r="H194" s="159">
        <f t="shared" si="25"/>
        <v>0</v>
      </c>
      <c r="I194" s="348" t="str">
        <f t="shared" si="26"/>
        <v/>
      </c>
      <c r="J194" s="349"/>
    </row>
    <row r="195" spans="2:10" ht="48" x14ac:dyDescent="0.3">
      <c r="B195" s="200" t="s">
        <v>367</v>
      </c>
      <c r="C195" s="218" t="s">
        <v>368</v>
      </c>
      <c r="D195" s="202" t="s">
        <v>7</v>
      </c>
      <c r="E195" s="174">
        <v>18</v>
      </c>
      <c r="F195" s="188">
        <v>6512386.6699999999</v>
      </c>
      <c r="G195" s="188"/>
      <c r="H195" s="159">
        <f t="shared" si="25"/>
        <v>0</v>
      </c>
      <c r="I195" s="348" t="str">
        <f t="shared" si="26"/>
        <v/>
      </c>
      <c r="J195" s="349"/>
    </row>
    <row r="196" spans="2:10" ht="24" x14ac:dyDescent="0.3">
      <c r="B196" s="200" t="s">
        <v>369</v>
      </c>
      <c r="C196" s="218" t="s">
        <v>370</v>
      </c>
      <c r="D196" s="202" t="s">
        <v>7</v>
      </c>
      <c r="E196" s="174">
        <v>1</v>
      </c>
      <c r="F196" s="188">
        <v>2554824.7400000002</v>
      </c>
      <c r="G196" s="188"/>
      <c r="H196" s="159">
        <f t="shared" si="25"/>
        <v>0</v>
      </c>
      <c r="I196" s="348" t="str">
        <f t="shared" si="26"/>
        <v/>
      </c>
      <c r="J196" s="349"/>
    </row>
    <row r="197" spans="2:10" ht="60" x14ac:dyDescent="0.3">
      <c r="B197" s="200" t="s">
        <v>371</v>
      </c>
      <c r="C197" s="218" t="s">
        <v>372</v>
      </c>
      <c r="D197" s="202" t="s">
        <v>7</v>
      </c>
      <c r="E197" s="174">
        <v>27</v>
      </c>
      <c r="F197" s="188">
        <v>3649015.73</v>
      </c>
      <c r="G197" s="188"/>
      <c r="H197" s="159">
        <f t="shared" si="25"/>
        <v>0</v>
      </c>
      <c r="I197" s="348" t="str">
        <f t="shared" si="26"/>
        <v/>
      </c>
      <c r="J197" s="349"/>
    </row>
    <row r="198" spans="2:10" ht="24" x14ac:dyDescent="0.3">
      <c r="B198" s="200" t="s">
        <v>373</v>
      </c>
      <c r="C198" s="218" t="s">
        <v>374</v>
      </c>
      <c r="D198" s="202" t="s">
        <v>7</v>
      </c>
      <c r="E198" s="174">
        <v>10</v>
      </c>
      <c r="F198" s="188">
        <v>479814.7</v>
      </c>
      <c r="G198" s="188"/>
      <c r="H198" s="159">
        <f t="shared" si="25"/>
        <v>0</v>
      </c>
      <c r="I198" s="348" t="str">
        <f t="shared" si="26"/>
        <v/>
      </c>
      <c r="J198" s="349"/>
    </row>
    <row r="199" spans="2:10" x14ac:dyDescent="0.3">
      <c r="B199" s="217">
        <v>7.4</v>
      </c>
      <c r="C199" s="209" t="s">
        <v>375</v>
      </c>
      <c r="D199" s="210"/>
      <c r="E199" s="210"/>
      <c r="F199" s="219"/>
      <c r="G199" s="219"/>
      <c r="H199" s="214"/>
      <c r="I199" s="355"/>
      <c r="J199" s="356"/>
    </row>
    <row r="200" spans="2:10" ht="36" x14ac:dyDescent="0.3">
      <c r="B200" s="200" t="s">
        <v>376</v>
      </c>
      <c r="C200" s="218" t="s">
        <v>377</v>
      </c>
      <c r="D200" s="202" t="s">
        <v>72</v>
      </c>
      <c r="E200" s="174">
        <v>18</v>
      </c>
      <c r="F200" s="188">
        <v>366000.75</v>
      </c>
      <c r="G200" s="188"/>
      <c r="H200" s="159">
        <f t="shared" ref="H200:H224" si="27">+ROUND(G200*E200,2)</f>
        <v>0</v>
      </c>
      <c r="I200" s="348" t="str">
        <f t="shared" ref="I200" si="28">IF(G200="","",IF(AND(G200&gt;=ROUND(F200*95%,4),G200&lt;=ROUND(F200,4)),"CUMPLE","NO CUMPLE"))</f>
        <v/>
      </c>
      <c r="J200" s="349"/>
    </row>
    <row r="201" spans="2:10" ht="36" x14ac:dyDescent="0.3">
      <c r="B201" s="200" t="s">
        <v>378</v>
      </c>
      <c r="C201" s="218" t="s">
        <v>379</v>
      </c>
      <c r="D201" s="202" t="s">
        <v>72</v>
      </c>
      <c r="E201" s="174">
        <v>4</v>
      </c>
      <c r="F201" s="188">
        <v>184342.68</v>
      </c>
      <c r="G201" s="188"/>
      <c r="H201" s="159">
        <f t="shared" si="27"/>
        <v>0</v>
      </c>
      <c r="I201" s="348" t="str">
        <f t="shared" ref="I201:I224" si="29">IF(G201="","",IF(AND(G201&gt;=ROUND(F201*95%,4),G201&lt;=ROUND(F201,4)),"CUMPLE","NO CUMPLE"))</f>
        <v/>
      </c>
      <c r="J201" s="349"/>
    </row>
    <row r="202" spans="2:10" ht="36" x14ac:dyDescent="0.3">
      <c r="B202" s="200" t="s">
        <v>380</v>
      </c>
      <c r="C202" s="218" t="s">
        <v>381</v>
      </c>
      <c r="D202" s="202" t="s">
        <v>72</v>
      </c>
      <c r="E202" s="174">
        <v>12</v>
      </c>
      <c r="F202" s="188">
        <v>95498.84</v>
      </c>
      <c r="G202" s="188"/>
      <c r="H202" s="159">
        <f t="shared" si="27"/>
        <v>0</v>
      </c>
      <c r="I202" s="348" t="str">
        <f t="shared" si="29"/>
        <v/>
      </c>
      <c r="J202" s="349"/>
    </row>
    <row r="203" spans="2:10" ht="24" x14ac:dyDescent="0.3">
      <c r="B203" s="200" t="s">
        <v>382</v>
      </c>
      <c r="C203" s="218" t="s">
        <v>383</v>
      </c>
      <c r="D203" s="202" t="s">
        <v>7</v>
      </c>
      <c r="E203" s="174">
        <v>1</v>
      </c>
      <c r="F203" s="188">
        <v>655735.61</v>
      </c>
      <c r="G203" s="188"/>
      <c r="H203" s="159">
        <f t="shared" si="27"/>
        <v>0</v>
      </c>
      <c r="I203" s="348" t="str">
        <f t="shared" si="29"/>
        <v/>
      </c>
      <c r="J203" s="349"/>
    </row>
    <row r="204" spans="2:10" ht="24" x14ac:dyDescent="0.3">
      <c r="B204" s="200" t="s">
        <v>384</v>
      </c>
      <c r="C204" s="218" t="s">
        <v>385</v>
      </c>
      <c r="D204" s="202" t="s">
        <v>7</v>
      </c>
      <c r="E204" s="174">
        <v>1</v>
      </c>
      <c r="F204" s="188">
        <v>804273.21</v>
      </c>
      <c r="G204" s="188"/>
      <c r="H204" s="159">
        <f t="shared" si="27"/>
        <v>0</v>
      </c>
      <c r="I204" s="348" t="str">
        <f t="shared" si="29"/>
        <v/>
      </c>
      <c r="J204" s="349"/>
    </row>
    <row r="205" spans="2:10" ht="24" x14ac:dyDescent="0.3">
      <c r="B205" s="200" t="s">
        <v>386</v>
      </c>
      <c r="C205" s="218" t="s">
        <v>387</v>
      </c>
      <c r="D205" s="202" t="s">
        <v>7</v>
      </c>
      <c r="E205" s="174">
        <v>2</v>
      </c>
      <c r="F205" s="188">
        <v>719553.28</v>
      </c>
      <c r="G205" s="188"/>
      <c r="H205" s="159">
        <f t="shared" si="27"/>
        <v>0</v>
      </c>
      <c r="I205" s="348" t="str">
        <f t="shared" si="29"/>
        <v/>
      </c>
      <c r="J205" s="349"/>
    </row>
    <row r="206" spans="2:10" x14ac:dyDescent="0.3">
      <c r="B206" s="200" t="s">
        <v>388</v>
      </c>
      <c r="C206" s="218" t="s">
        <v>389</v>
      </c>
      <c r="D206" s="202" t="s">
        <v>7</v>
      </c>
      <c r="E206" s="174">
        <v>6</v>
      </c>
      <c r="F206" s="188">
        <v>186662.28</v>
      </c>
      <c r="G206" s="188"/>
      <c r="H206" s="159">
        <f t="shared" si="27"/>
        <v>0</v>
      </c>
      <c r="I206" s="348" t="str">
        <f t="shared" si="29"/>
        <v/>
      </c>
      <c r="J206" s="349"/>
    </row>
    <row r="207" spans="2:10" x14ac:dyDescent="0.3">
      <c r="B207" s="200" t="s">
        <v>390</v>
      </c>
      <c r="C207" s="218" t="s">
        <v>391</v>
      </c>
      <c r="D207" s="202" t="s">
        <v>7</v>
      </c>
      <c r="E207" s="174">
        <v>2</v>
      </c>
      <c r="F207" s="188">
        <v>1984446.4</v>
      </c>
      <c r="G207" s="188"/>
      <c r="H207" s="159">
        <f t="shared" si="27"/>
        <v>0</v>
      </c>
      <c r="I207" s="348" t="str">
        <f t="shared" si="29"/>
        <v/>
      </c>
      <c r="J207" s="349"/>
    </row>
    <row r="208" spans="2:10" x14ac:dyDescent="0.3">
      <c r="B208" s="200" t="s">
        <v>392</v>
      </c>
      <c r="C208" s="218" t="s">
        <v>393</v>
      </c>
      <c r="D208" s="202" t="s">
        <v>7</v>
      </c>
      <c r="E208" s="174">
        <v>1</v>
      </c>
      <c r="F208" s="188">
        <v>980846.01</v>
      </c>
      <c r="G208" s="188"/>
      <c r="H208" s="159">
        <f t="shared" si="27"/>
        <v>0</v>
      </c>
      <c r="I208" s="348" t="str">
        <f t="shared" si="29"/>
        <v/>
      </c>
      <c r="J208" s="349"/>
    </row>
    <row r="209" spans="2:10" x14ac:dyDescent="0.3">
      <c r="B209" s="200" t="s">
        <v>394</v>
      </c>
      <c r="C209" s="218" t="s">
        <v>395</v>
      </c>
      <c r="D209" s="202" t="s">
        <v>7</v>
      </c>
      <c r="E209" s="174">
        <v>1</v>
      </c>
      <c r="F209" s="188">
        <v>94222.080000000002</v>
      </c>
      <c r="G209" s="188"/>
      <c r="H209" s="159">
        <f t="shared" si="27"/>
        <v>0</v>
      </c>
      <c r="I209" s="348" t="str">
        <f t="shared" si="29"/>
        <v/>
      </c>
      <c r="J209" s="349"/>
    </row>
    <row r="210" spans="2:10" x14ac:dyDescent="0.3">
      <c r="B210" s="200" t="s">
        <v>396</v>
      </c>
      <c r="C210" s="218" t="s">
        <v>397</v>
      </c>
      <c r="D210" s="202" t="s">
        <v>7</v>
      </c>
      <c r="E210" s="174">
        <v>1</v>
      </c>
      <c r="F210" s="188">
        <v>693832.99</v>
      </c>
      <c r="G210" s="188"/>
      <c r="H210" s="159">
        <f t="shared" si="27"/>
        <v>0</v>
      </c>
      <c r="I210" s="348" t="str">
        <f t="shared" si="29"/>
        <v/>
      </c>
      <c r="J210" s="349"/>
    </row>
    <row r="211" spans="2:10" x14ac:dyDescent="0.3">
      <c r="B211" s="200" t="s">
        <v>398</v>
      </c>
      <c r="C211" s="218" t="s">
        <v>399</v>
      </c>
      <c r="D211" s="202" t="s">
        <v>7</v>
      </c>
      <c r="E211" s="174">
        <v>1</v>
      </c>
      <c r="F211" s="188">
        <v>2742601.36</v>
      </c>
      <c r="G211" s="188"/>
      <c r="H211" s="159">
        <f t="shared" si="27"/>
        <v>0</v>
      </c>
      <c r="I211" s="348" t="str">
        <f t="shared" si="29"/>
        <v/>
      </c>
      <c r="J211" s="349"/>
    </row>
    <row r="212" spans="2:10" x14ac:dyDescent="0.3">
      <c r="B212" s="200" t="s">
        <v>400</v>
      </c>
      <c r="C212" s="218" t="s">
        <v>401</v>
      </c>
      <c r="D212" s="202" t="s">
        <v>7</v>
      </c>
      <c r="E212" s="174">
        <v>2</v>
      </c>
      <c r="F212" s="188">
        <v>982402.01</v>
      </c>
      <c r="G212" s="188"/>
      <c r="H212" s="159">
        <f t="shared" si="27"/>
        <v>0</v>
      </c>
      <c r="I212" s="348" t="str">
        <f t="shared" si="29"/>
        <v/>
      </c>
      <c r="J212" s="349"/>
    </row>
    <row r="213" spans="2:10" x14ac:dyDescent="0.3">
      <c r="B213" s="200" t="s">
        <v>402</v>
      </c>
      <c r="C213" s="218" t="s">
        <v>403</v>
      </c>
      <c r="D213" s="202" t="s">
        <v>7</v>
      </c>
      <c r="E213" s="174">
        <v>3</v>
      </c>
      <c r="F213" s="188">
        <v>896722.01</v>
      </c>
      <c r="G213" s="188"/>
      <c r="H213" s="159">
        <f t="shared" si="27"/>
        <v>0</v>
      </c>
      <c r="I213" s="348" t="str">
        <f t="shared" si="29"/>
        <v/>
      </c>
      <c r="J213" s="349"/>
    </row>
    <row r="214" spans="2:10" ht="24" x14ac:dyDescent="0.3">
      <c r="B214" s="200" t="s">
        <v>404</v>
      </c>
      <c r="C214" s="218" t="s">
        <v>405</v>
      </c>
      <c r="D214" s="202" t="s">
        <v>7</v>
      </c>
      <c r="E214" s="174">
        <v>1</v>
      </c>
      <c r="F214" s="188">
        <v>1039014.05</v>
      </c>
      <c r="G214" s="188"/>
      <c r="H214" s="159">
        <f t="shared" si="27"/>
        <v>0</v>
      </c>
      <c r="I214" s="348" t="str">
        <f t="shared" si="29"/>
        <v/>
      </c>
      <c r="J214" s="349"/>
    </row>
    <row r="215" spans="2:10" x14ac:dyDescent="0.3">
      <c r="B215" s="200" t="s">
        <v>406</v>
      </c>
      <c r="C215" s="218" t="s">
        <v>407</v>
      </c>
      <c r="D215" s="202" t="s">
        <v>7</v>
      </c>
      <c r="E215" s="174">
        <v>1</v>
      </c>
      <c r="F215" s="188">
        <v>1325414.3799999999</v>
      </c>
      <c r="G215" s="188"/>
      <c r="H215" s="159">
        <f t="shared" si="27"/>
        <v>0</v>
      </c>
      <c r="I215" s="348" t="str">
        <f t="shared" si="29"/>
        <v/>
      </c>
      <c r="J215" s="349"/>
    </row>
    <row r="216" spans="2:10" x14ac:dyDescent="0.3">
      <c r="B216" s="200" t="s">
        <v>408</v>
      </c>
      <c r="C216" s="218" t="s">
        <v>409</v>
      </c>
      <c r="D216" s="202" t="s">
        <v>7</v>
      </c>
      <c r="E216" s="174">
        <v>2</v>
      </c>
      <c r="F216" s="188">
        <v>217881.16</v>
      </c>
      <c r="G216" s="188"/>
      <c r="H216" s="159">
        <f t="shared" si="27"/>
        <v>0</v>
      </c>
      <c r="I216" s="348" t="str">
        <f t="shared" si="29"/>
        <v/>
      </c>
      <c r="J216" s="349"/>
    </row>
    <row r="217" spans="2:10" x14ac:dyDescent="0.3">
      <c r="B217" s="200" t="s">
        <v>410</v>
      </c>
      <c r="C217" s="218" t="s">
        <v>411</v>
      </c>
      <c r="D217" s="202" t="s">
        <v>7</v>
      </c>
      <c r="E217" s="174">
        <v>1</v>
      </c>
      <c r="F217" s="188">
        <v>438460.18</v>
      </c>
      <c r="G217" s="188"/>
      <c r="H217" s="159">
        <f t="shared" si="27"/>
        <v>0</v>
      </c>
      <c r="I217" s="348" t="str">
        <f t="shared" si="29"/>
        <v/>
      </c>
      <c r="J217" s="349"/>
    </row>
    <row r="218" spans="2:10" x14ac:dyDescent="0.3">
      <c r="B218" s="200" t="s">
        <v>412</v>
      </c>
      <c r="C218" s="218" t="s">
        <v>413</v>
      </c>
      <c r="D218" s="202" t="s">
        <v>7</v>
      </c>
      <c r="E218" s="174">
        <v>2</v>
      </c>
      <c r="F218" s="188">
        <v>207079.55</v>
      </c>
      <c r="G218" s="188"/>
      <c r="H218" s="159">
        <f t="shared" si="27"/>
        <v>0</v>
      </c>
      <c r="I218" s="348" t="str">
        <f t="shared" si="29"/>
        <v/>
      </c>
      <c r="J218" s="349"/>
    </row>
    <row r="219" spans="2:10" ht="24" x14ac:dyDescent="0.3">
      <c r="B219" s="200" t="s">
        <v>414</v>
      </c>
      <c r="C219" s="218" t="s">
        <v>415</v>
      </c>
      <c r="D219" s="202" t="s">
        <v>7</v>
      </c>
      <c r="E219" s="174">
        <v>3</v>
      </c>
      <c r="F219" s="188">
        <v>168260.35</v>
      </c>
      <c r="G219" s="188"/>
      <c r="H219" s="159">
        <f t="shared" si="27"/>
        <v>0</v>
      </c>
      <c r="I219" s="348" t="str">
        <f t="shared" si="29"/>
        <v/>
      </c>
      <c r="J219" s="349"/>
    </row>
    <row r="220" spans="2:10" ht="24" x14ac:dyDescent="0.3">
      <c r="B220" s="200" t="s">
        <v>416</v>
      </c>
      <c r="C220" s="218" t="s">
        <v>417</v>
      </c>
      <c r="D220" s="202" t="s">
        <v>7</v>
      </c>
      <c r="E220" s="174">
        <v>3</v>
      </c>
      <c r="F220" s="188">
        <v>163442.6</v>
      </c>
      <c r="G220" s="188"/>
      <c r="H220" s="159">
        <f t="shared" si="27"/>
        <v>0</v>
      </c>
      <c r="I220" s="348" t="str">
        <f t="shared" si="29"/>
        <v/>
      </c>
      <c r="J220" s="349"/>
    </row>
    <row r="221" spans="2:10" ht="24" x14ac:dyDescent="0.3">
      <c r="B221" s="200" t="s">
        <v>418</v>
      </c>
      <c r="C221" s="218" t="s">
        <v>419</v>
      </c>
      <c r="D221" s="202" t="s">
        <v>72</v>
      </c>
      <c r="E221" s="174">
        <v>12</v>
      </c>
      <c r="F221" s="188">
        <v>38556.730000000003</v>
      </c>
      <c r="G221" s="188"/>
      <c r="H221" s="159">
        <f t="shared" si="27"/>
        <v>0</v>
      </c>
      <c r="I221" s="348" t="str">
        <f t="shared" si="29"/>
        <v/>
      </c>
      <c r="J221" s="349"/>
    </row>
    <row r="222" spans="2:10" x14ac:dyDescent="0.3">
      <c r="B222" s="200" t="s">
        <v>420</v>
      </c>
      <c r="C222" s="218" t="s">
        <v>421</v>
      </c>
      <c r="D222" s="202" t="s">
        <v>7</v>
      </c>
      <c r="E222" s="174">
        <v>8</v>
      </c>
      <c r="F222" s="188">
        <v>91735.61</v>
      </c>
      <c r="G222" s="188"/>
      <c r="H222" s="159">
        <f t="shared" si="27"/>
        <v>0</v>
      </c>
      <c r="I222" s="348" t="str">
        <f t="shared" si="29"/>
        <v/>
      </c>
      <c r="J222" s="349"/>
    </row>
    <row r="223" spans="2:10" x14ac:dyDescent="0.3">
      <c r="B223" s="200" t="s">
        <v>422</v>
      </c>
      <c r="C223" s="218" t="s">
        <v>421</v>
      </c>
      <c r="D223" s="202" t="s">
        <v>7</v>
      </c>
      <c r="E223" s="174">
        <v>4</v>
      </c>
      <c r="F223" s="188">
        <v>63603.64</v>
      </c>
      <c r="G223" s="188"/>
      <c r="H223" s="159">
        <f t="shared" si="27"/>
        <v>0</v>
      </c>
      <c r="I223" s="348" t="str">
        <f t="shared" si="29"/>
        <v/>
      </c>
      <c r="J223" s="349"/>
    </row>
    <row r="224" spans="2:10" x14ac:dyDescent="0.3">
      <c r="B224" s="200" t="s">
        <v>423</v>
      </c>
      <c r="C224" s="218" t="s">
        <v>424</v>
      </c>
      <c r="D224" s="202" t="s">
        <v>7</v>
      </c>
      <c r="E224" s="174">
        <v>4</v>
      </c>
      <c r="F224" s="188">
        <v>132515.35</v>
      </c>
      <c r="G224" s="188"/>
      <c r="H224" s="159">
        <f t="shared" si="27"/>
        <v>0</v>
      </c>
      <c r="I224" s="348" t="str">
        <f t="shared" si="29"/>
        <v/>
      </c>
      <c r="J224" s="349"/>
    </row>
    <row r="225" spans="2:11" x14ac:dyDescent="0.3">
      <c r="B225" s="217">
        <v>7.5</v>
      </c>
      <c r="C225" s="209" t="s">
        <v>425</v>
      </c>
      <c r="D225" s="210"/>
      <c r="E225" s="210"/>
      <c r="F225" s="219"/>
      <c r="G225" s="219"/>
      <c r="H225" s="214"/>
      <c r="I225" s="355"/>
      <c r="J225" s="356"/>
    </row>
    <row r="226" spans="2:11" ht="120" x14ac:dyDescent="0.3">
      <c r="B226" s="200" t="s">
        <v>426</v>
      </c>
      <c r="C226" s="218" t="s">
        <v>427</v>
      </c>
      <c r="D226" s="202" t="s">
        <v>7</v>
      </c>
      <c r="E226" s="174">
        <v>1</v>
      </c>
      <c r="F226" s="188">
        <v>12370123.67</v>
      </c>
      <c r="G226" s="188"/>
      <c r="H226" s="159">
        <f t="shared" ref="H226" si="30">+ROUND(G226*E226,2)</f>
        <v>0</v>
      </c>
      <c r="I226" s="348" t="str">
        <f t="shared" ref="I226" si="31">IF(G226="","",IF(AND(G226&gt;=ROUND(F226*95%,4),G226&lt;=ROUND(F226,4)),"CUMPLE","NO CUMPLE"))</f>
        <v/>
      </c>
      <c r="J226" s="349"/>
    </row>
    <row r="227" spans="2:11" x14ac:dyDescent="0.3">
      <c r="B227" s="166">
        <v>8</v>
      </c>
      <c r="C227" s="206" t="s">
        <v>428</v>
      </c>
      <c r="D227" s="207"/>
      <c r="E227" s="168"/>
      <c r="F227" s="178"/>
      <c r="G227" s="178"/>
      <c r="H227" s="170"/>
      <c r="I227" s="353"/>
      <c r="J227" s="354"/>
    </row>
    <row r="228" spans="2:11" x14ac:dyDescent="0.3">
      <c r="B228" s="208" t="s">
        <v>429</v>
      </c>
      <c r="C228" s="209" t="s">
        <v>430</v>
      </c>
      <c r="D228" s="210"/>
      <c r="E228" s="220"/>
      <c r="F228" s="221"/>
      <c r="G228" s="221"/>
      <c r="H228" s="223"/>
      <c r="I228" s="357"/>
      <c r="J228" s="358"/>
      <c r="K228" s="224"/>
    </row>
    <row r="229" spans="2:11" ht="36" x14ac:dyDescent="0.3">
      <c r="B229" s="200" t="s">
        <v>431</v>
      </c>
      <c r="C229" s="225" t="s">
        <v>432</v>
      </c>
      <c r="D229" s="202" t="s">
        <v>72</v>
      </c>
      <c r="E229" s="174">
        <v>88</v>
      </c>
      <c r="F229" s="188">
        <v>61658.55</v>
      </c>
      <c r="G229" s="188"/>
      <c r="H229" s="159">
        <f t="shared" ref="H229:H261" si="32">+ROUND(G229*E229,2)</f>
        <v>0</v>
      </c>
      <c r="I229" s="348" t="str">
        <f t="shared" ref="I229:I261" si="33">IF(G229="","",IF(AND(G229&gt;=ROUND(F229*95%,4),G229&lt;=ROUND(F229,4)),"CUMPLE","NO CUMPLE"))</f>
        <v/>
      </c>
      <c r="J229" s="349"/>
      <c r="K229" s="226"/>
    </row>
    <row r="230" spans="2:11" ht="36" x14ac:dyDescent="0.3">
      <c r="B230" s="200" t="s">
        <v>433</v>
      </c>
      <c r="C230" s="225" t="s">
        <v>434</v>
      </c>
      <c r="D230" s="202" t="s">
        <v>72</v>
      </c>
      <c r="E230" s="174">
        <v>30</v>
      </c>
      <c r="F230" s="188">
        <v>56256.05</v>
      </c>
      <c r="G230" s="188"/>
      <c r="H230" s="159">
        <f t="shared" si="32"/>
        <v>0</v>
      </c>
      <c r="I230" s="348" t="str">
        <f t="shared" si="33"/>
        <v/>
      </c>
      <c r="J230" s="349"/>
      <c r="K230" s="226"/>
    </row>
    <row r="231" spans="2:11" ht="36" x14ac:dyDescent="0.3">
      <c r="B231" s="200" t="s">
        <v>435</v>
      </c>
      <c r="C231" s="225" t="s">
        <v>436</v>
      </c>
      <c r="D231" s="202" t="s">
        <v>72</v>
      </c>
      <c r="E231" s="174">
        <v>28</v>
      </c>
      <c r="F231" s="188">
        <v>52198.81</v>
      </c>
      <c r="G231" s="188"/>
      <c r="H231" s="159">
        <f t="shared" si="32"/>
        <v>0</v>
      </c>
      <c r="I231" s="348" t="str">
        <f t="shared" si="33"/>
        <v/>
      </c>
      <c r="J231" s="349"/>
      <c r="K231" s="226"/>
    </row>
    <row r="232" spans="2:11" ht="36" x14ac:dyDescent="0.3">
      <c r="B232" s="200" t="s">
        <v>437</v>
      </c>
      <c r="C232" s="225" t="s">
        <v>438</v>
      </c>
      <c r="D232" s="202" t="s">
        <v>72</v>
      </c>
      <c r="E232" s="174">
        <v>254</v>
      </c>
      <c r="F232" s="188">
        <v>86983.81</v>
      </c>
      <c r="G232" s="188"/>
      <c r="H232" s="159">
        <f t="shared" si="32"/>
        <v>0</v>
      </c>
      <c r="I232" s="348" t="str">
        <f t="shared" si="33"/>
        <v/>
      </c>
      <c r="J232" s="349"/>
      <c r="K232" s="226"/>
    </row>
    <row r="233" spans="2:11" ht="36" x14ac:dyDescent="0.3">
      <c r="B233" s="200" t="s">
        <v>439</v>
      </c>
      <c r="C233" s="225" t="s">
        <v>440</v>
      </c>
      <c r="D233" s="202" t="s">
        <v>72</v>
      </c>
      <c r="E233" s="174">
        <v>283</v>
      </c>
      <c r="F233" s="188">
        <v>109806.05</v>
      </c>
      <c r="G233" s="188"/>
      <c r="H233" s="159">
        <f t="shared" si="32"/>
        <v>0</v>
      </c>
      <c r="I233" s="348" t="str">
        <f t="shared" si="33"/>
        <v/>
      </c>
      <c r="J233" s="349"/>
      <c r="K233" s="226"/>
    </row>
    <row r="234" spans="2:11" ht="36" x14ac:dyDescent="0.3">
      <c r="B234" s="200" t="s">
        <v>441</v>
      </c>
      <c r="C234" s="225" t="s">
        <v>442</v>
      </c>
      <c r="D234" s="202" t="s">
        <v>72</v>
      </c>
      <c r="E234" s="174">
        <v>104</v>
      </c>
      <c r="F234" s="188">
        <v>156763.81</v>
      </c>
      <c r="G234" s="188"/>
      <c r="H234" s="159">
        <f t="shared" si="32"/>
        <v>0</v>
      </c>
      <c r="I234" s="348" t="str">
        <f t="shared" si="33"/>
        <v/>
      </c>
      <c r="J234" s="349"/>
      <c r="K234" s="226"/>
    </row>
    <row r="235" spans="2:11" ht="36" x14ac:dyDescent="0.3">
      <c r="B235" s="200" t="s">
        <v>443</v>
      </c>
      <c r="C235" s="225" t="s">
        <v>444</v>
      </c>
      <c r="D235" s="202" t="s">
        <v>72</v>
      </c>
      <c r="E235" s="174">
        <v>65</v>
      </c>
      <c r="F235" s="188">
        <v>131791.57</v>
      </c>
      <c r="G235" s="188"/>
      <c r="H235" s="159">
        <f t="shared" si="32"/>
        <v>0</v>
      </c>
      <c r="I235" s="348" t="str">
        <f t="shared" si="33"/>
        <v/>
      </c>
      <c r="J235" s="349"/>
      <c r="K235" s="226"/>
    </row>
    <row r="236" spans="2:11" ht="36" x14ac:dyDescent="0.3">
      <c r="B236" s="200" t="s">
        <v>445</v>
      </c>
      <c r="C236" s="225" t="s">
        <v>446</v>
      </c>
      <c r="D236" s="202" t="s">
        <v>72</v>
      </c>
      <c r="E236" s="174">
        <v>2</v>
      </c>
      <c r="F236" s="188">
        <v>235119.33</v>
      </c>
      <c r="G236" s="188"/>
      <c r="H236" s="159">
        <f t="shared" si="32"/>
        <v>0</v>
      </c>
      <c r="I236" s="348" t="str">
        <f t="shared" si="33"/>
        <v/>
      </c>
      <c r="J236" s="349"/>
      <c r="K236" s="226"/>
    </row>
    <row r="237" spans="2:11" ht="36" x14ac:dyDescent="0.3">
      <c r="B237" s="200" t="s">
        <v>447</v>
      </c>
      <c r="C237" s="225" t="s">
        <v>448</v>
      </c>
      <c r="D237" s="202" t="s">
        <v>72</v>
      </c>
      <c r="E237" s="174">
        <v>80</v>
      </c>
      <c r="F237" s="188">
        <v>335808.81</v>
      </c>
      <c r="G237" s="188"/>
      <c r="H237" s="159">
        <f t="shared" si="32"/>
        <v>0</v>
      </c>
      <c r="I237" s="348" t="str">
        <f t="shared" si="33"/>
        <v/>
      </c>
      <c r="J237" s="349"/>
      <c r="K237" s="226"/>
    </row>
    <row r="238" spans="2:11" ht="36" x14ac:dyDescent="0.3">
      <c r="B238" s="200" t="s">
        <v>449</v>
      </c>
      <c r="C238" s="225" t="s">
        <v>450</v>
      </c>
      <c r="D238" s="202" t="s">
        <v>72</v>
      </c>
      <c r="E238" s="174">
        <v>90</v>
      </c>
      <c r="F238" s="188">
        <v>440147.61</v>
      </c>
      <c r="G238" s="188"/>
      <c r="H238" s="159">
        <f t="shared" si="32"/>
        <v>0</v>
      </c>
      <c r="I238" s="348" t="str">
        <f t="shared" si="33"/>
        <v/>
      </c>
      <c r="J238" s="349"/>
      <c r="K238" s="226"/>
    </row>
    <row r="239" spans="2:11" ht="36" x14ac:dyDescent="0.3">
      <c r="B239" s="200" t="s">
        <v>451</v>
      </c>
      <c r="C239" s="225" t="s">
        <v>452</v>
      </c>
      <c r="D239" s="202" t="s">
        <v>72</v>
      </c>
      <c r="E239" s="174">
        <v>80</v>
      </c>
      <c r="F239" s="188">
        <v>1835363.14</v>
      </c>
      <c r="G239" s="188"/>
      <c r="H239" s="159">
        <f t="shared" si="32"/>
        <v>0</v>
      </c>
      <c r="I239" s="348" t="str">
        <f t="shared" si="33"/>
        <v/>
      </c>
      <c r="J239" s="349"/>
      <c r="K239" s="226"/>
    </row>
    <row r="240" spans="2:11" ht="36" x14ac:dyDescent="0.3">
      <c r="B240" s="200" t="s">
        <v>453</v>
      </c>
      <c r="C240" s="225" t="s">
        <v>454</v>
      </c>
      <c r="D240" s="202" t="s">
        <v>72</v>
      </c>
      <c r="E240" s="174">
        <v>90</v>
      </c>
      <c r="F240" s="188">
        <v>1130353.1399999999</v>
      </c>
      <c r="G240" s="188"/>
      <c r="H240" s="159">
        <f t="shared" si="32"/>
        <v>0</v>
      </c>
      <c r="I240" s="348" t="str">
        <f t="shared" si="33"/>
        <v/>
      </c>
      <c r="J240" s="349"/>
      <c r="K240" s="226"/>
    </row>
    <row r="241" spans="2:11" ht="36" x14ac:dyDescent="0.3">
      <c r="B241" s="200" t="s">
        <v>455</v>
      </c>
      <c r="C241" s="225" t="s">
        <v>456</v>
      </c>
      <c r="D241" s="202" t="s">
        <v>72</v>
      </c>
      <c r="E241" s="174">
        <v>90</v>
      </c>
      <c r="F241" s="188">
        <v>951587.61</v>
      </c>
      <c r="G241" s="188"/>
      <c r="H241" s="159">
        <f t="shared" si="32"/>
        <v>0</v>
      </c>
      <c r="I241" s="348" t="str">
        <f t="shared" si="33"/>
        <v/>
      </c>
      <c r="J241" s="349"/>
      <c r="K241" s="226"/>
    </row>
    <row r="242" spans="2:11" ht="36" x14ac:dyDescent="0.3">
      <c r="B242" s="200" t="s">
        <v>457</v>
      </c>
      <c r="C242" s="225" t="s">
        <v>458</v>
      </c>
      <c r="D242" s="202" t="s">
        <v>72</v>
      </c>
      <c r="E242" s="174">
        <v>2</v>
      </c>
      <c r="F242" s="188">
        <v>5696380.46</v>
      </c>
      <c r="G242" s="188"/>
      <c r="H242" s="159">
        <f t="shared" si="32"/>
        <v>0</v>
      </c>
      <c r="I242" s="348" t="str">
        <f t="shared" si="33"/>
        <v/>
      </c>
      <c r="J242" s="349"/>
      <c r="K242" s="226"/>
    </row>
    <row r="243" spans="2:11" ht="36" x14ac:dyDescent="0.3">
      <c r="B243" s="200" t="s">
        <v>459</v>
      </c>
      <c r="C243" s="225" t="s">
        <v>460</v>
      </c>
      <c r="D243" s="202" t="s">
        <v>72</v>
      </c>
      <c r="E243" s="174">
        <v>2</v>
      </c>
      <c r="F243" s="188">
        <v>3108951.79</v>
      </c>
      <c r="G243" s="188"/>
      <c r="H243" s="159">
        <f t="shared" si="32"/>
        <v>0</v>
      </c>
      <c r="I243" s="348" t="str">
        <f t="shared" si="33"/>
        <v/>
      </c>
      <c r="J243" s="349"/>
      <c r="K243" s="226"/>
    </row>
    <row r="244" spans="2:11" ht="36" x14ac:dyDescent="0.3">
      <c r="B244" s="200" t="s">
        <v>461</v>
      </c>
      <c r="C244" s="225" t="s">
        <v>462</v>
      </c>
      <c r="D244" s="202" t="s">
        <v>72</v>
      </c>
      <c r="E244" s="174">
        <v>12</v>
      </c>
      <c r="F244" s="188">
        <v>97132.91</v>
      </c>
      <c r="G244" s="188"/>
      <c r="H244" s="159">
        <f t="shared" si="32"/>
        <v>0</v>
      </c>
      <c r="I244" s="348" t="str">
        <f t="shared" si="33"/>
        <v/>
      </c>
      <c r="J244" s="349"/>
      <c r="K244" s="226"/>
    </row>
    <row r="245" spans="2:11" ht="36" x14ac:dyDescent="0.3">
      <c r="B245" s="200" t="s">
        <v>463</v>
      </c>
      <c r="C245" s="225" t="s">
        <v>464</v>
      </c>
      <c r="D245" s="202" t="s">
        <v>72</v>
      </c>
      <c r="E245" s="174">
        <v>3</v>
      </c>
      <c r="F245" s="188">
        <v>275531.57</v>
      </c>
      <c r="G245" s="188"/>
      <c r="H245" s="159">
        <f t="shared" si="32"/>
        <v>0</v>
      </c>
      <c r="I245" s="348" t="str">
        <f t="shared" si="33"/>
        <v/>
      </c>
      <c r="J245" s="349"/>
      <c r="K245" s="226"/>
    </row>
    <row r="246" spans="2:11" ht="36" x14ac:dyDescent="0.3">
      <c r="B246" s="200" t="s">
        <v>465</v>
      </c>
      <c r="C246" s="225" t="s">
        <v>466</v>
      </c>
      <c r="D246" s="202" t="s">
        <v>72</v>
      </c>
      <c r="E246" s="174">
        <v>4</v>
      </c>
      <c r="F246" s="188">
        <v>2539823.14</v>
      </c>
      <c r="G246" s="188"/>
      <c r="H246" s="159">
        <f t="shared" si="32"/>
        <v>0</v>
      </c>
      <c r="I246" s="348" t="str">
        <f t="shared" si="33"/>
        <v/>
      </c>
      <c r="J246" s="349"/>
      <c r="K246" s="226"/>
    </row>
    <row r="247" spans="2:11" ht="36" x14ac:dyDescent="0.3">
      <c r="B247" s="200" t="s">
        <v>467</v>
      </c>
      <c r="C247" s="225" t="s">
        <v>468</v>
      </c>
      <c r="D247" s="202" t="s">
        <v>72</v>
      </c>
      <c r="E247" s="174">
        <v>15</v>
      </c>
      <c r="F247" s="188">
        <v>3534810.9</v>
      </c>
      <c r="G247" s="188"/>
      <c r="H247" s="159">
        <f t="shared" si="32"/>
        <v>0</v>
      </c>
      <c r="I247" s="348" t="str">
        <f t="shared" si="33"/>
        <v/>
      </c>
      <c r="J247" s="349"/>
      <c r="K247" s="226"/>
    </row>
    <row r="248" spans="2:11" ht="24" x14ac:dyDescent="0.3">
      <c r="B248" s="200" t="s">
        <v>469</v>
      </c>
      <c r="C248" s="225" t="s">
        <v>470</v>
      </c>
      <c r="D248" s="202" t="s">
        <v>72</v>
      </c>
      <c r="E248" s="174">
        <v>50</v>
      </c>
      <c r="F248" s="188">
        <v>149200.07999999999</v>
      </c>
      <c r="G248" s="188"/>
      <c r="H248" s="159">
        <f t="shared" si="32"/>
        <v>0</v>
      </c>
      <c r="I248" s="348" t="str">
        <f t="shared" si="33"/>
        <v/>
      </c>
      <c r="J248" s="349"/>
      <c r="K248" s="226"/>
    </row>
    <row r="249" spans="2:11" ht="24" x14ac:dyDescent="0.3">
      <c r="B249" s="200" t="s">
        <v>471</v>
      </c>
      <c r="C249" s="225" t="s">
        <v>472</v>
      </c>
      <c r="D249" s="202" t="s">
        <v>72</v>
      </c>
      <c r="E249" s="174">
        <v>220</v>
      </c>
      <c r="F249" s="188">
        <v>106784.89</v>
      </c>
      <c r="G249" s="188"/>
      <c r="H249" s="159">
        <f t="shared" si="32"/>
        <v>0</v>
      </c>
      <c r="I249" s="348" t="str">
        <f t="shared" si="33"/>
        <v/>
      </c>
      <c r="J249" s="349"/>
      <c r="K249" s="226"/>
    </row>
    <row r="250" spans="2:11" ht="24" x14ac:dyDescent="0.3">
      <c r="B250" s="200" t="s">
        <v>473</v>
      </c>
      <c r="C250" s="225" t="s">
        <v>474</v>
      </c>
      <c r="D250" s="202" t="s">
        <v>72</v>
      </c>
      <c r="E250" s="174">
        <v>210</v>
      </c>
      <c r="F250" s="188">
        <v>86602.57</v>
      </c>
      <c r="G250" s="188"/>
      <c r="H250" s="159">
        <f t="shared" si="32"/>
        <v>0</v>
      </c>
      <c r="I250" s="348" t="str">
        <f t="shared" si="33"/>
        <v/>
      </c>
      <c r="J250" s="349"/>
      <c r="K250" s="226"/>
    </row>
    <row r="251" spans="2:11" ht="24" x14ac:dyDescent="0.3">
      <c r="B251" s="200" t="s">
        <v>475</v>
      </c>
      <c r="C251" s="225" t="s">
        <v>476</v>
      </c>
      <c r="D251" s="202" t="s">
        <v>72</v>
      </c>
      <c r="E251" s="174">
        <v>32</v>
      </c>
      <c r="F251" s="188">
        <v>40107.980000000003</v>
      </c>
      <c r="G251" s="188"/>
      <c r="H251" s="159">
        <f t="shared" si="32"/>
        <v>0</v>
      </c>
      <c r="I251" s="348" t="str">
        <f t="shared" si="33"/>
        <v/>
      </c>
      <c r="J251" s="349"/>
      <c r="K251" s="226"/>
    </row>
    <row r="252" spans="2:11" ht="24" x14ac:dyDescent="0.3">
      <c r="B252" s="200" t="s">
        <v>477</v>
      </c>
      <c r="C252" s="225" t="s">
        <v>478</v>
      </c>
      <c r="D252" s="202" t="s">
        <v>72</v>
      </c>
      <c r="E252" s="174">
        <v>1050</v>
      </c>
      <c r="F252" s="188">
        <v>29565.65</v>
      </c>
      <c r="G252" s="188"/>
      <c r="H252" s="159">
        <f t="shared" si="32"/>
        <v>0</v>
      </c>
      <c r="I252" s="348" t="str">
        <f t="shared" si="33"/>
        <v/>
      </c>
      <c r="J252" s="349"/>
      <c r="K252" s="226"/>
    </row>
    <row r="253" spans="2:11" ht="24" x14ac:dyDescent="0.3">
      <c r="B253" s="200" t="s">
        <v>479</v>
      </c>
      <c r="C253" s="225" t="s">
        <v>480</v>
      </c>
      <c r="D253" s="202" t="s">
        <v>72</v>
      </c>
      <c r="E253" s="174">
        <v>105</v>
      </c>
      <c r="F253" s="188">
        <v>33830.78</v>
      </c>
      <c r="G253" s="188"/>
      <c r="H253" s="159">
        <f t="shared" si="32"/>
        <v>0</v>
      </c>
      <c r="I253" s="348" t="str">
        <f t="shared" si="33"/>
        <v/>
      </c>
      <c r="J253" s="349"/>
      <c r="K253" s="226"/>
    </row>
    <row r="254" spans="2:11" ht="24" x14ac:dyDescent="0.3">
      <c r="B254" s="200" t="s">
        <v>481</v>
      </c>
      <c r="C254" s="225" t="s">
        <v>482</v>
      </c>
      <c r="D254" s="202" t="s">
        <v>72</v>
      </c>
      <c r="E254" s="174">
        <v>60</v>
      </c>
      <c r="F254" s="188">
        <v>49845.9</v>
      </c>
      <c r="G254" s="188"/>
      <c r="H254" s="159">
        <f t="shared" si="32"/>
        <v>0</v>
      </c>
      <c r="I254" s="348" t="str">
        <f t="shared" si="33"/>
        <v/>
      </c>
      <c r="J254" s="349"/>
      <c r="K254" s="226"/>
    </row>
    <row r="255" spans="2:11" ht="24" x14ac:dyDescent="0.3">
      <c r="B255" s="200" t="s">
        <v>483</v>
      </c>
      <c r="C255" s="225" t="s">
        <v>484</v>
      </c>
      <c r="D255" s="202" t="s">
        <v>72</v>
      </c>
      <c r="E255" s="174">
        <v>45</v>
      </c>
      <c r="F255" s="188">
        <v>46257.3</v>
      </c>
      <c r="G255" s="188"/>
      <c r="H255" s="159">
        <f t="shared" si="32"/>
        <v>0</v>
      </c>
      <c r="I255" s="348" t="str">
        <f t="shared" si="33"/>
        <v/>
      </c>
      <c r="J255" s="349"/>
      <c r="K255" s="226"/>
    </row>
    <row r="256" spans="2:11" ht="24" x14ac:dyDescent="0.3">
      <c r="B256" s="200" t="s">
        <v>485</v>
      </c>
      <c r="C256" s="225" t="s">
        <v>486</v>
      </c>
      <c r="D256" s="202" t="s">
        <v>72</v>
      </c>
      <c r="E256" s="174">
        <v>2</v>
      </c>
      <c r="F256" s="188">
        <v>84296.41</v>
      </c>
      <c r="G256" s="188"/>
      <c r="H256" s="159">
        <f t="shared" si="32"/>
        <v>0</v>
      </c>
      <c r="I256" s="348" t="str">
        <f t="shared" si="33"/>
        <v/>
      </c>
      <c r="J256" s="349"/>
      <c r="K256" s="226"/>
    </row>
    <row r="257" spans="2:11" ht="24" x14ac:dyDescent="0.3">
      <c r="B257" s="200" t="s">
        <v>487</v>
      </c>
      <c r="C257" s="225" t="s">
        <v>488</v>
      </c>
      <c r="D257" s="202" t="s">
        <v>72</v>
      </c>
      <c r="E257" s="174">
        <v>2</v>
      </c>
      <c r="F257" s="188">
        <v>60441.05</v>
      </c>
      <c r="G257" s="188"/>
      <c r="H257" s="159">
        <f t="shared" si="32"/>
        <v>0</v>
      </c>
      <c r="I257" s="348" t="str">
        <f t="shared" si="33"/>
        <v/>
      </c>
      <c r="J257" s="349"/>
      <c r="K257" s="226"/>
    </row>
    <row r="258" spans="2:11" x14ac:dyDescent="0.3">
      <c r="B258" s="200" t="s">
        <v>489</v>
      </c>
      <c r="C258" s="225" t="s">
        <v>490</v>
      </c>
      <c r="D258" s="202" t="s">
        <v>7</v>
      </c>
      <c r="E258" s="174">
        <v>9</v>
      </c>
      <c r="F258" s="188">
        <v>112236.57</v>
      </c>
      <c r="G258" s="188"/>
      <c r="H258" s="159">
        <f t="shared" si="32"/>
        <v>0</v>
      </c>
      <c r="I258" s="348" t="str">
        <f t="shared" si="33"/>
        <v/>
      </c>
      <c r="J258" s="349"/>
      <c r="K258" s="226"/>
    </row>
    <row r="259" spans="2:11" ht="24" x14ac:dyDescent="0.3">
      <c r="B259" s="200" t="s">
        <v>491</v>
      </c>
      <c r="C259" s="225" t="s">
        <v>492</v>
      </c>
      <c r="D259" s="202" t="s">
        <v>72</v>
      </c>
      <c r="E259" s="174">
        <v>2</v>
      </c>
      <c r="F259" s="188">
        <v>201535.81</v>
      </c>
      <c r="G259" s="188"/>
      <c r="H259" s="159">
        <f t="shared" si="32"/>
        <v>0</v>
      </c>
      <c r="I259" s="348" t="str">
        <f t="shared" si="33"/>
        <v/>
      </c>
      <c r="J259" s="349"/>
      <c r="K259" s="226"/>
    </row>
    <row r="260" spans="2:11" ht="24" x14ac:dyDescent="0.3">
      <c r="B260" s="200" t="s">
        <v>493</v>
      </c>
      <c r="C260" s="225" t="s">
        <v>494</v>
      </c>
      <c r="D260" s="202" t="s">
        <v>72</v>
      </c>
      <c r="E260" s="174">
        <v>265</v>
      </c>
      <c r="F260" s="188">
        <v>194877.61</v>
      </c>
      <c r="G260" s="188"/>
      <c r="H260" s="159">
        <f t="shared" si="32"/>
        <v>0</v>
      </c>
      <c r="I260" s="348" t="str">
        <f t="shared" si="33"/>
        <v/>
      </c>
      <c r="J260" s="349"/>
      <c r="K260" s="226"/>
    </row>
    <row r="261" spans="2:11" ht="24" x14ac:dyDescent="0.3">
      <c r="B261" s="200" t="s">
        <v>495</v>
      </c>
      <c r="C261" s="225" t="s">
        <v>496</v>
      </c>
      <c r="D261" s="202" t="s">
        <v>72</v>
      </c>
      <c r="E261" s="174">
        <v>1700</v>
      </c>
      <c r="F261" s="188">
        <v>68595.33</v>
      </c>
      <c r="G261" s="188"/>
      <c r="H261" s="159">
        <f t="shared" si="32"/>
        <v>0</v>
      </c>
      <c r="I261" s="348" t="str">
        <f t="shared" si="33"/>
        <v/>
      </c>
      <c r="J261" s="349"/>
      <c r="K261" s="227"/>
    </row>
    <row r="262" spans="2:11" x14ac:dyDescent="0.3">
      <c r="B262" s="208" t="s">
        <v>497</v>
      </c>
      <c r="C262" s="209" t="s">
        <v>498</v>
      </c>
      <c r="D262" s="210"/>
      <c r="E262" s="220"/>
      <c r="F262" s="221"/>
      <c r="G262" s="221"/>
      <c r="H262" s="223"/>
      <c r="I262" s="357"/>
      <c r="J262" s="358"/>
      <c r="K262" s="224"/>
    </row>
    <row r="263" spans="2:11" ht="36" x14ac:dyDescent="0.3">
      <c r="B263" s="200" t="s">
        <v>499</v>
      </c>
      <c r="C263" s="225" t="s">
        <v>500</v>
      </c>
      <c r="D263" s="202" t="s">
        <v>7</v>
      </c>
      <c r="E263" s="174">
        <v>7</v>
      </c>
      <c r="F263" s="188">
        <v>879132.84</v>
      </c>
      <c r="G263" s="188"/>
      <c r="H263" s="159">
        <f t="shared" ref="H263:H305" si="34">+ROUND(G263*E263,2)</f>
        <v>0</v>
      </c>
      <c r="I263" s="348" t="str">
        <f t="shared" ref="I263:I305" si="35">IF(G263="","",IF(AND(G263&gt;=ROUND(F263*95%,4),G263&lt;=ROUND(F263,4)),"CUMPLE","NO CUMPLE"))</f>
        <v/>
      </c>
      <c r="J263" s="349"/>
      <c r="K263" s="226"/>
    </row>
    <row r="264" spans="2:11" ht="36" x14ac:dyDescent="0.3">
      <c r="B264" s="200" t="s">
        <v>501</v>
      </c>
      <c r="C264" s="225" t="s">
        <v>502</v>
      </c>
      <c r="D264" s="202" t="s">
        <v>7</v>
      </c>
      <c r="E264" s="174">
        <v>4</v>
      </c>
      <c r="F264" s="188">
        <v>901317.67</v>
      </c>
      <c r="G264" s="188"/>
      <c r="H264" s="159">
        <f t="shared" si="34"/>
        <v>0</v>
      </c>
      <c r="I264" s="348" t="str">
        <f t="shared" si="35"/>
        <v/>
      </c>
      <c r="J264" s="349"/>
      <c r="K264" s="226"/>
    </row>
    <row r="265" spans="2:11" ht="36" x14ac:dyDescent="0.3">
      <c r="B265" s="200" t="s">
        <v>503</v>
      </c>
      <c r="C265" s="225" t="s">
        <v>504</v>
      </c>
      <c r="D265" s="202" t="s">
        <v>7</v>
      </c>
      <c r="E265" s="174">
        <v>6</v>
      </c>
      <c r="F265" s="188">
        <v>1039742.45</v>
      </c>
      <c r="G265" s="188"/>
      <c r="H265" s="159">
        <f t="shared" si="34"/>
        <v>0</v>
      </c>
      <c r="I265" s="348" t="str">
        <f t="shared" si="35"/>
        <v/>
      </c>
      <c r="J265" s="349"/>
      <c r="K265" s="226"/>
    </row>
    <row r="266" spans="2:11" ht="36" x14ac:dyDescent="0.3">
      <c r="B266" s="200" t="s">
        <v>505</v>
      </c>
      <c r="C266" s="225" t="s">
        <v>506</v>
      </c>
      <c r="D266" s="202" t="s">
        <v>7</v>
      </c>
      <c r="E266" s="174">
        <v>4</v>
      </c>
      <c r="F266" s="188">
        <v>1818346.27</v>
      </c>
      <c r="G266" s="188"/>
      <c r="H266" s="159">
        <f t="shared" si="34"/>
        <v>0</v>
      </c>
      <c r="I266" s="348" t="str">
        <f t="shared" si="35"/>
        <v/>
      </c>
      <c r="J266" s="349"/>
      <c r="K266" s="226"/>
    </row>
    <row r="267" spans="2:11" x14ac:dyDescent="0.3">
      <c r="B267" s="200" t="s">
        <v>507</v>
      </c>
      <c r="C267" s="225" t="s">
        <v>508</v>
      </c>
      <c r="D267" s="202" t="s">
        <v>7</v>
      </c>
      <c r="E267" s="174">
        <v>1</v>
      </c>
      <c r="F267" s="188">
        <v>148727.60999999999</v>
      </c>
      <c r="G267" s="188"/>
      <c r="H267" s="159">
        <f t="shared" si="34"/>
        <v>0</v>
      </c>
      <c r="I267" s="348" t="str">
        <f t="shared" si="35"/>
        <v/>
      </c>
      <c r="J267" s="349"/>
      <c r="K267" s="226"/>
    </row>
    <row r="268" spans="2:11" ht="24" x14ac:dyDescent="0.3">
      <c r="B268" s="200" t="s">
        <v>509</v>
      </c>
      <c r="C268" s="225" t="s">
        <v>510</v>
      </c>
      <c r="D268" s="202" t="s">
        <v>7</v>
      </c>
      <c r="E268" s="174">
        <v>1</v>
      </c>
      <c r="F268" s="188">
        <v>377555.23</v>
      </c>
      <c r="G268" s="188"/>
      <c r="H268" s="159">
        <f t="shared" si="34"/>
        <v>0</v>
      </c>
      <c r="I268" s="348" t="str">
        <f t="shared" si="35"/>
        <v/>
      </c>
      <c r="J268" s="349"/>
      <c r="K268" s="226"/>
    </row>
    <row r="269" spans="2:11" ht="36" x14ac:dyDescent="0.3">
      <c r="B269" s="200" t="s">
        <v>511</v>
      </c>
      <c r="C269" s="225" t="s">
        <v>512</v>
      </c>
      <c r="D269" s="202" t="s">
        <v>7</v>
      </c>
      <c r="E269" s="174">
        <v>2</v>
      </c>
      <c r="F269" s="188">
        <v>6931020.8899999997</v>
      </c>
      <c r="G269" s="188"/>
      <c r="H269" s="159">
        <f t="shared" si="34"/>
        <v>0</v>
      </c>
      <c r="I269" s="348" t="str">
        <f t="shared" si="35"/>
        <v/>
      </c>
      <c r="J269" s="349"/>
      <c r="K269" s="226"/>
    </row>
    <row r="270" spans="2:11" ht="36" x14ac:dyDescent="0.3">
      <c r="B270" s="200" t="s">
        <v>513</v>
      </c>
      <c r="C270" s="225" t="s">
        <v>514</v>
      </c>
      <c r="D270" s="202" t="s">
        <v>7</v>
      </c>
      <c r="E270" s="174">
        <v>1</v>
      </c>
      <c r="F270" s="188">
        <v>10697770.890000001</v>
      </c>
      <c r="G270" s="188"/>
      <c r="H270" s="159">
        <f t="shared" si="34"/>
        <v>0</v>
      </c>
      <c r="I270" s="348" t="str">
        <f t="shared" si="35"/>
        <v/>
      </c>
      <c r="J270" s="349"/>
      <c r="K270" s="226"/>
    </row>
    <row r="271" spans="2:11" ht="36" x14ac:dyDescent="0.3">
      <c r="B271" s="200" t="s">
        <v>515</v>
      </c>
      <c r="C271" s="225" t="s">
        <v>516</v>
      </c>
      <c r="D271" s="202" t="s">
        <v>7</v>
      </c>
      <c r="E271" s="174">
        <v>1</v>
      </c>
      <c r="F271" s="188">
        <v>19285520.890000001</v>
      </c>
      <c r="G271" s="188"/>
      <c r="H271" s="159">
        <f t="shared" si="34"/>
        <v>0</v>
      </c>
      <c r="I271" s="348" t="str">
        <f t="shared" si="35"/>
        <v/>
      </c>
      <c r="J271" s="349"/>
      <c r="K271" s="226"/>
    </row>
    <row r="272" spans="2:11" ht="36" x14ac:dyDescent="0.3">
      <c r="B272" s="200" t="s">
        <v>517</v>
      </c>
      <c r="C272" s="225" t="s">
        <v>518</v>
      </c>
      <c r="D272" s="202" t="s">
        <v>7</v>
      </c>
      <c r="E272" s="174">
        <v>1</v>
      </c>
      <c r="F272" s="188">
        <v>46842420.890000001</v>
      </c>
      <c r="G272" s="188"/>
      <c r="H272" s="159">
        <f t="shared" si="34"/>
        <v>0</v>
      </c>
      <c r="I272" s="348" t="str">
        <f t="shared" si="35"/>
        <v/>
      </c>
      <c r="J272" s="349"/>
      <c r="K272" s="226"/>
    </row>
    <row r="273" spans="2:11" x14ac:dyDescent="0.3">
      <c r="B273" s="200" t="s">
        <v>519</v>
      </c>
      <c r="C273" s="225" t="s">
        <v>520</v>
      </c>
      <c r="D273" s="202" t="s">
        <v>7</v>
      </c>
      <c r="E273" s="174">
        <v>298</v>
      </c>
      <c r="F273" s="188">
        <v>103402.61</v>
      </c>
      <c r="G273" s="188"/>
      <c r="H273" s="159">
        <f t="shared" si="34"/>
        <v>0</v>
      </c>
      <c r="I273" s="348" t="str">
        <f t="shared" si="35"/>
        <v/>
      </c>
      <c r="J273" s="349"/>
      <c r="K273" s="226"/>
    </row>
    <row r="274" spans="2:11" x14ac:dyDescent="0.3">
      <c r="B274" s="200" t="s">
        <v>521</v>
      </c>
      <c r="C274" s="225" t="s">
        <v>522</v>
      </c>
      <c r="D274" s="202" t="s">
        <v>7</v>
      </c>
      <c r="E274" s="174">
        <v>56</v>
      </c>
      <c r="F274" s="188">
        <v>140413.81</v>
      </c>
      <c r="G274" s="188"/>
      <c r="H274" s="159">
        <f t="shared" si="34"/>
        <v>0</v>
      </c>
      <c r="I274" s="348" t="str">
        <f t="shared" si="35"/>
        <v/>
      </c>
      <c r="J274" s="349"/>
      <c r="K274" s="226"/>
    </row>
    <row r="275" spans="2:11" x14ac:dyDescent="0.3">
      <c r="B275" s="200" t="s">
        <v>523</v>
      </c>
      <c r="C275" s="225" t="s">
        <v>524</v>
      </c>
      <c r="D275" s="202" t="s">
        <v>7</v>
      </c>
      <c r="E275" s="174">
        <v>19</v>
      </c>
      <c r="F275" s="188">
        <v>162402.60999999999</v>
      </c>
      <c r="G275" s="188"/>
      <c r="H275" s="159">
        <f t="shared" si="34"/>
        <v>0</v>
      </c>
      <c r="I275" s="348" t="str">
        <f t="shared" si="35"/>
        <v/>
      </c>
      <c r="J275" s="349"/>
      <c r="K275" s="226"/>
    </row>
    <row r="276" spans="2:11" x14ac:dyDescent="0.3">
      <c r="B276" s="200" t="s">
        <v>525</v>
      </c>
      <c r="C276" s="225" t="s">
        <v>526</v>
      </c>
      <c r="D276" s="202" t="s">
        <v>7</v>
      </c>
      <c r="E276" s="174">
        <v>1</v>
      </c>
      <c r="F276" s="188">
        <v>172402.61</v>
      </c>
      <c r="G276" s="188"/>
      <c r="H276" s="159">
        <f t="shared" si="34"/>
        <v>0</v>
      </c>
      <c r="I276" s="348" t="str">
        <f t="shared" si="35"/>
        <v/>
      </c>
      <c r="J276" s="349"/>
      <c r="K276" s="226"/>
    </row>
    <row r="277" spans="2:11" x14ac:dyDescent="0.3">
      <c r="B277" s="200" t="s">
        <v>527</v>
      </c>
      <c r="C277" s="225" t="s">
        <v>528</v>
      </c>
      <c r="D277" s="202" t="s">
        <v>7</v>
      </c>
      <c r="E277" s="174">
        <v>7</v>
      </c>
      <c r="F277" s="188">
        <v>407827.61</v>
      </c>
      <c r="G277" s="188"/>
      <c r="H277" s="159">
        <f t="shared" si="34"/>
        <v>0</v>
      </c>
      <c r="I277" s="348" t="str">
        <f t="shared" si="35"/>
        <v/>
      </c>
      <c r="J277" s="349"/>
      <c r="K277" s="226"/>
    </row>
    <row r="278" spans="2:11" x14ac:dyDescent="0.3">
      <c r="B278" s="200" t="s">
        <v>529</v>
      </c>
      <c r="C278" s="225" t="s">
        <v>530</v>
      </c>
      <c r="D278" s="202" t="s">
        <v>7</v>
      </c>
      <c r="E278" s="174">
        <v>2</v>
      </c>
      <c r="F278" s="188">
        <v>430027.61</v>
      </c>
      <c r="G278" s="188"/>
      <c r="H278" s="159">
        <f t="shared" si="34"/>
        <v>0</v>
      </c>
      <c r="I278" s="348" t="str">
        <f t="shared" si="35"/>
        <v/>
      </c>
      <c r="J278" s="349"/>
      <c r="K278" s="226"/>
    </row>
    <row r="279" spans="2:11" x14ac:dyDescent="0.3">
      <c r="B279" s="200" t="s">
        <v>531</v>
      </c>
      <c r="C279" s="225" t="s">
        <v>532</v>
      </c>
      <c r="D279" s="202" t="s">
        <v>7</v>
      </c>
      <c r="E279" s="174">
        <v>2</v>
      </c>
      <c r="F279" s="188">
        <v>232402.61</v>
      </c>
      <c r="G279" s="188"/>
      <c r="H279" s="159">
        <f t="shared" si="34"/>
        <v>0</v>
      </c>
      <c r="I279" s="348" t="str">
        <f t="shared" si="35"/>
        <v/>
      </c>
      <c r="J279" s="349"/>
      <c r="K279" s="226"/>
    </row>
    <row r="280" spans="2:11" x14ac:dyDescent="0.3">
      <c r="B280" s="200" t="s">
        <v>533</v>
      </c>
      <c r="C280" s="225" t="s">
        <v>534</v>
      </c>
      <c r="D280" s="202" t="s">
        <v>7</v>
      </c>
      <c r="E280" s="174">
        <v>8</v>
      </c>
      <c r="F280" s="188">
        <v>430027.61</v>
      </c>
      <c r="G280" s="188"/>
      <c r="H280" s="159">
        <f t="shared" si="34"/>
        <v>0</v>
      </c>
      <c r="I280" s="348" t="str">
        <f t="shared" si="35"/>
        <v/>
      </c>
      <c r="J280" s="349"/>
      <c r="K280" s="226"/>
    </row>
    <row r="281" spans="2:11" x14ac:dyDescent="0.3">
      <c r="B281" s="200" t="s">
        <v>535</v>
      </c>
      <c r="C281" s="225" t="s">
        <v>536</v>
      </c>
      <c r="D281" s="202" t="s">
        <v>7</v>
      </c>
      <c r="E281" s="174">
        <v>4</v>
      </c>
      <c r="F281" s="188">
        <v>460027.61</v>
      </c>
      <c r="G281" s="188"/>
      <c r="H281" s="159">
        <f t="shared" si="34"/>
        <v>0</v>
      </c>
      <c r="I281" s="348" t="str">
        <f t="shared" si="35"/>
        <v/>
      </c>
      <c r="J281" s="349"/>
      <c r="K281" s="226"/>
    </row>
    <row r="282" spans="2:11" x14ac:dyDescent="0.3">
      <c r="B282" s="200" t="s">
        <v>537</v>
      </c>
      <c r="C282" s="225" t="s">
        <v>538</v>
      </c>
      <c r="D282" s="202" t="s">
        <v>7</v>
      </c>
      <c r="E282" s="174">
        <v>1</v>
      </c>
      <c r="F282" s="188">
        <v>257402.61</v>
      </c>
      <c r="G282" s="188"/>
      <c r="H282" s="159">
        <f t="shared" si="34"/>
        <v>0</v>
      </c>
      <c r="I282" s="348" t="str">
        <f t="shared" si="35"/>
        <v/>
      </c>
      <c r="J282" s="349"/>
      <c r="K282" s="226"/>
    </row>
    <row r="283" spans="2:11" x14ac:dyDescent="0.3">
      <c r="B283" s="200" t="s">
        <v>539</v>
      </c>
      <c r="C283" s="225" t="s">
        <v>540</v>
      </c>
      <c r="D283" s="202" t="s">
        <v>7</v>
      </c>
      <c r="E283" s="174">
        <v>1</v>
      </c>
      <c r="F283" s="188">
        <v>232402.61</v>
      </c>
      <c r="G283" s="188"/>
      <c r="H283" s="159">
        <f t="shared" si="34"/>
        <v>0</v>
      </c>
      <c r="I283" s="348" t="str">
        <f t="shared" si="35"/>
        <v/>
      </c>
      <c r="J283" s="349"/>
      <c r="K283" s="226"/>
    </row>
    <row r="284" spans="2:11" x14ac:dyDescent="0.3">
      <c r="B284" s="200" t="s">
        <v>541</v>
      </c>
      <c r="C284" s="225" t="s">
        <v>542</v>
      </c>
      <c r="D284" s="202" t="s">
        <v>7</v>
      </c>
      <c r="E284" s="174">
        <v>2</v>
      </c>
      <c r="F284" s="188">
        <v>490027.61</v>
      </c>
      <c r="G284" s="188"/>
      <c r="H284" s="159">
        <f t="shared" si="34"/>
        <v>0</v>
      </c>
      <c r="I284" s="348" t="str">
        <f t="shared" si="35"/>
        <v/>
      </c>
      <c r="J284" s="349"/>
      <c r="K284" s="226"/>
    </row>
    <row r="285" spans="2:11" x14ac:dyDescent="0.3">
      <c r="B285" s="200" t="s">
        <v>543</v>
      </c>
      <c r="C285" s="225" t="s">
        <v>544</v>
      </c>
      <c r="D285" s="202" t="s">
        <v>7</v>
      </c>
      <c r="E285" s="174">
        <v>1</v>
      </c>
      <c r="F285" s="188">
        <v>518823.14</v>
      </c>
      <c r="G285" s="188"/>
      <c r="H285" s="159">
        <f t="shared" si="34"/>
        <v>0</v>
      </c>
      <c r="I285" s="348" t="str">
        <f t="shared" si="35"/>
        <v/>
      </c>
      <c r="J285" s="349"/>
      <c r="K285" s="226"/>
    </row>
    <row r="286" spans="2:11" x14ac:dyDescent="0.3">
      <c r="B286" s="200" t="s">
        <v>545</v>
      </c>
      <c r="C286" s="225" t="s">
        <v>546</v>
      </c>
      <c r="D286" s="202" t="s">
        <v>7</v>
      </c>
      <c r="E286" s="174">
        <v>7</v>
      </c>
      <c r="F286" s="188">
        <v>668823.14</v>
      </c>
      <c r="G286" s="188"/>
      <c r="H286" s="159">
        <f t="shared" si="34"/>
        <v>0</v>
      </c>
      <c r="I286" s="348" t="str">
        <f t="shared" si="35"/>
        <v/>
      </c>
      <c r="J286" s="349"/>
      <c r="K286" s="226"/>
    </row>
    <row r="287" spans="2:11" ht="24" x14ac:dyDescent="0.3">
      <c r="B287" s="200" t="s">
        <v>547</v>
      </c>
      <c r="C287" s="225" t="s">
        <v>548</v>
      </c>
      <c r="D287" s="202" t="s">
        <v>7</v>
      </c>
      <c r="E287" s="174">
        <v>1</v>
      </c>
      <c r="F287" s="188">
        <v>638823.14</v>
      </c>
      <c r="G287" s="188"/>
      <c r="H287" s="159">
        <f t="shared" si="34"/>
        <v>0</v>
      </c>
      <c r="I287" s="348" t="str">
        <f t="shared" si="35"/>
        <v/>
      </c>
      <c r="J287" s="349"/>
      <c r="K287" s="226"/>
    </row>
    <row r="288" spans="2:11" ht="24" x14ac:dyDescent="0.3">
      <c r="B288" s="200" t="s">
        <v>549</v>
      </c>
      <c r="C288" s="225" t="s">
        <v>550</v>
      </c>
      <c r="D288" s="202" t="s">
        <v>7</v>
      </c>
      <c r="E288" s="174">
        <v>1</v>
      </c>
      <c r="F288" s="188">
        <v>678823.14</v>
      </c>
      <c r="G288" s="188"/>
      <c r="H288" s="159">
        <f t="shared" si="34"/>
        <v>0</v>
      </c>
      <c r="I288" s="348" t="str">
        <f t="shared" si="35"/>
        <v/>
      </c>
      <c r="J288" s="349"/>
      <c r="K288" s="226"/>
    </row>
    <row r="289" spans="2:11" ht="24" x14ac:dyDescent="0.3">
      <c r="B289" s="200" t="s">
        <v>551</v>
      </c>
      <c r="C289" s="225" t="s">
        <v>552</v>
      </c>
      <c r="D289" s="202" t="s">
        <v>7</v>
      </c>
      <c r="E289" s="174">
        <v>1</v>
      </c>
      <c r="F289" s="188">
        <v>738823.14</v>
      </c>
      <c r="G289" s="188"/>
      <c r="H289" s="159">
        <f t="shared" si="34"/>
        <v>0</v>
      </c>
      <c r="I289" s="348" t="str">
        <f t="shared" si="35"/>
        <v/>
      </c>
      <c r="J289" s="349"/>
      <c r="K289" s="226"/>
    </row>
    <row r="290" spans="2:11" ht="24" x14ac:dyDescent="0.3">
      <c r="B290" s="200" t="s">
        <v>553</v>
      </c>
      <c r="C290" s="225" t="s">
        <v>554</v>
      </c>
      <c r="D290" s="202" t="s">
        <v>7</v>
      </c>
      <c r="E290" s="174">
        <v>1</v>
      </c>
      <c r="F290" s="188">
        <v>798823.14</v>
      </c>
      <c r="G290" s="188"/>
      <c r="H290" s="159">
        <f t="shared" si="34"/>
        <v>0</v>
      </c>
      <c r="I290" s="348" t="str">
        <f t="shared" si="35"/>
        <v/>
      </c>
      <c r="J290" s="349"/>
      <c r="K290" s="226"/>
    </row>
    <row r="291" spans="2:11" ht="24" x14ac:dyDescent="0.3">
      <c r="B291" s="200" t="s">
        <v>555</v>
      </c>
      <c r="C291" s="225" t="s">
        <v>556</v>
      </c>
      <c r="D291" s="202" t="s">
        <v>7</v>
      </c>
      <c r="E291" s="174">
        <v>1</v>
      </c>
      <c r="F291" s="188">
        <v>848823.14</v>
      </c>
      <c r="G291" s="188"/>
      <c r="H291" s="159">
        <f t="shared" si="34"/>
        <v>0</v>
      </c>
      <c r="I291" s="348" t="str">
        <f t="shared" si="35"/>
        <v/>
      </c>
      <c r="J291" s="349"/>
      <c r="K291" s="226"/>
    </row>
    <row r="292" spans="2:11" ht="24" x14ac:dyDescent="0.3">
      <c r="B292" s="200" t="s">
        <v>557</v>
      </c>
      <c r="C292" s="225" t="s">
        <v>558</v>
      </c>
      <c r="D292" s="202" t="s">
        <v>7</v>
      </c>
      <c r="E292" s="174">
        <v>1</v>
      </c>
      <c r="F292" s="188">
        <v>918823.14</v>
      </c>
      <c r="G292" s="188"/>
      <c r="H292" s="159">
        <f t="shared" si="34"/>
        <v>0</v>
      </c>
      <c r="I292" s="348" t="str">
        <f t="shared" si="35"/>
        <v/>
      </c>
      <c r="J292" s="349"/>
      <c r="K292" s="226"/>
    </row>
    <row r="293" spans="2:11" ht="24" x14ac:dyDescent="0.3">
      <c r="B293" s="200" t="s">
        <v>559</v>
      </c>
      <c r="C293" s="225" t="s">
        <v>560</v>
      </c>
      <c r="D293" s="202" t="s">
        <v>7</v>
      </c>
      <c r="E293" s="174">
        <v>1</v>
      </c>
      <c r="F293" s="188">
        <v>1108823.1399999999</v>
      </c>
      <c r="G293" s="188"/>
      <c r="H293" s="159">
        <f t="shared" si="34"/>
        <v>0</v>
      </c>
      <c r="I293" s="348" t="str">
        <f t="shared" si="35"/>
        <v/>
      </c>
      <c r="J293" s="349"/>
      <c r="K293" s="226"/>
    </row>
    <row r="294" spans="2:11" ht="24" x14ac:dyDescent="0.3">
      <c r="B294" s="200" t="s">
        <v>561</v>
      </c>
      <c r="C294" s="225" t="s">
        <v>562</v>
      </c>
      <c r="D294" s="202" t="s">
        <v>7</v>
      </c>
      <c r="E294" s="174">
        <v>7</v>
      </c>
      <c r="F294" s="188">
        <v>1544005.23</v>
      </c>
      <c r="G294" s="188"/>
      <c r="H294" s="159">
        <f t="shared" si="34"/>
        <v>0</v>
      </c>
      <c r="I294" s="348" t="str">
        <f t="shared" si="35"/>
        <v/>
      </c>
      <c r="J294" s="349"/>
      <c r="K294" s="226"/>
    </row>
    <row r="295" spans="2:11" ht="24" x14ac:dyDescent="0.3">
      <c r="B295" s="200" t="s">
        <v>563</v>
      </c>
      <c r="C295" s="225" t="s">
        <v>564</v>
      </c>
      <c r="D295" s="202" t="s">
        <v>7</v>
      </c>
      <c r="E295" s="174">
        <v>1</v>
      </c>
      <c r="F295" s="188">
        <v>1908823.14</v>
      </c>
      <c r="G295" s="188"/>
      <c r="H295" s="159">
        <f t="shared" si="34"/>
        <v>0</v>
      </c>
      <c r="I295" s="348" t="str">
        <f t="shared" si="35"/>
        <v/>
      </c>
      <c r="J295" s="349"/>
      <c r="K295" s="226"/>
    </row>
    <row r="296" spans="2:11" ht="24" x14ac:dyDescent="0.3">
      <c r="B296" s="200" t="s">
        <v>565</v>
      </c>
      <c r="C296" s="225" t="s">
        <v>566</v>
      </c>
      <c r="D296" s="202" t="s">
        <v>7</v>
      </c>
      <c r="E296" s="174">
        <v>2</v>
      </c>
      <c r="F296" s="188">
        <v>2544005.23</v>
      </c>
      <c r="G296" s="188"/>
      <c r="H296" s="159">
        <f t="shared" si="34"/>
        <v>0</v>
      </c>
      <c r="I296" s="348" t="str">
        <f t="shared" si="35"/>
        <v/>
      </c>
      <c r="J296" s="349"/>
      <c r="K296" s="226"/>
    </row>
    <row r="297" spans="2:11" ht="24" x14ac:dyDescent="0.3">
      <c r="B297" s="200" t="s">
        <v>567</v>
      </c>
      <c r="C297" s="225" t="s">
        <v>568</v>
      </c>
      <c r="D297" s="202" t="s">
        <v>7</v>
      </c>
      <c r="E297" s="174">
        <v>1</v>
      </c>
      <c r="F297" s="188">
        <v>3694005.23</v>
      </c>
      <c r="G297" s="188"/>
      <c r="H297" s="159">
        <f t="shared" si="34"/>
        <v>0</v>
      </c>
      <c r="I297" s="348" t="str">
        <f t="shared" si="35"/>
        <v/>
      </c>
      <c r="J297" s="349"/>
      <c r="K297" s="226"/>
    </row>
    <row r="298" spans="2:11" ht="24" x14ac:dyDescent="0.3">
      <c r="B298" s="200" t="s">
        <v>569</v>
      </c>
      <c r="C298" s="225" t="s">
        <v>570</v>
      </c>
      <c r="D298" s="202" t="s">
        <v>7</v>
      </c>
      <c r="E298" s="174">
        <v>3</v>
      </c>
      <c r="F298" s="188">
        <v>4759673.1399999997</v>
      </c>
      <c r="G298" s="188"/>
      <c r="H298" s="159">
        <f t="shared" si="34"/>
        <v>0</v>
      </c>
      <c r="I298" s="348" t="str">
        <f t="shared" si="35"/>
        <v/>
      </c>
      <c r="J298" s="349"/>
      <c r="K298" s="226"/>
    </row>
    <row r="299" spans="2:11" ht="24" x14ac:dyDescent="0.3">
      <c r="B299" s="200" t="s">
        <v>571</v>
      </c>
      <c r="C299" s="225" t="s">
        <v>572</v>
      </c>
      <c r="D299" s="202" t="s">
        <v>7</v>
      </c>
      <c r="E299" s="174">
        <v>6</v>
      </c>
      <c r="F299" s="188">
        <v>6381960.4500000002</v>
      </c>
      <c r="G299" s="188"/>
      <c r="H299" s="159">
        <f t="shared" si="34"/>
        <v>0</v>
      </c>
      <c r="I299" s="348" t="str">
        <f t="shared" si="35"/>
        <v/>
      </c>
      <c r="J299" s="349"/>
      <c r="K299" s="226"/>
    </row>
    <row r="300" spans="2:11" ht="24" x14ac:dyDescent="0.3">
      <c r="B300" s="200" t="s">
        <v>573</v>
      </c>
      <c r="C300" s="225" t="s">
        <v>574</v>
      </c>
      <c r="D300" s="202" t="s">
        <v>7</v>
      </c>
      <c r="E300" s="174">
        <v>1</v>
      </c>
      <c r="F300" s="188">
        <v>8681960.4499999993</v>
      </c>
      <c r="G300" s="188"/>
      <c r="H300" s="159">
        <f t="shared" si="34"/>
        <v>0</v>
      </c>
      <c r="I300" s="348" t="str">
        <f t="shared" si="35"/>
        <v/>
      </c>
      <c r="J300" s="349"/>
      <c r="K300" s="226"/>
    </row>
    <row r="301" spans="2:11" ht="24" x14ac:dyDescent="0.3">
      <c r="B301" s="200" t="s">
        <v>575</v>
      </c>
      <c r="C301" s="225" t="s">
        <v>576</v>
      </c>
      <c r="D301" s="202" t="s">
        <v>7</v>
      </c>
      <c r="E301" s="174">
        <v>1</v>
      </c>
      <c r="F301" s="188">
        <v>8769915.6699999999</v>
      </c>
      <c r="G301" s="188"/>
      <c r="H301" s="159">
        <f t="shared" si="34"/>
        <v>0</v>
      </c>
      <c r="I301" s="348" t="str">
        <f t="shared" si="35"/>
        <v/>
      </c>
      <c r="J301" s="349"/>
      <c r="K301" s="226"/>
    </row>
    <row r="302" spans="2:11" ht="24" x14ac:dyDescent="0.3">
      <c r="B302" s="200" t="s">
        <v>577</v>
      </c>
      <c r="C302" s="225" t="s">
        <v>578</v>
      </c>
      <c r="D302" s="202" t="s">
        <v>7</v>
      </c>
      <c r="E302" s="174">
        <v>1</v>
      </c>
      <c r="F302" s="188">
        <v>16181960.449999999</v>
      </c>
      <c r="G302" s="188"/>
      <c r="H302" s="159">
        <f t="shared" si="34"/>
        <v>0</v>
      </c>
      <c r="I302" s="348" t="str">
        <f t="shared" si="35"/>
        <v/>
      </c>
      <c r="J302" s="349"/>
      <c r="K302" s="226"/>
    </row>
    <row r="303" spans="2:11" x14ac:dyDescent="0.3">
      <c r="B303" s="200" t="s">
        <v>579</v>
      </c>
      <c r="C303" s="225" t="s">
        <v>580</v>
      </c>
      <c r="D303" s="202" t="s">
        <v>7</v>
      </c>
      <c r="E303" s="174">
        <v>5</v>
      </c>
      <c r="F303" s="188">
        <v>2950027.61</v>
      </c>
      <c r="G303" s="188"/>
      <c r="H303" s="159">
        <f t="shared" si="34"/>
        <v>0</v>
      </c>
      <c r="I303" s="348" t="str">
        <f t="shared" si="35"/>
        <v/>
      </c>
      <c r="J303" s="349"/>
      <c r="K303" s="226"/>
    </row>
    <row r="304" spans="2:11" x14ac:dyDescent="0.3">
      <c r="B304" s="200" t="s">
        <v>581</v>
      </c>
      <c r="C304" s="225" t="s">
        <v>582</v>
      </c>
      <c r="D304" s="202" t="s">
        <v>7</v>
      </c>
      <c r="E304" s="174">
        <v>1</v>
      </c>
      <c r="F304" s="188">
        <v>29320728.34</v>
      </c>
      <c r="G304" s="188"/>
      <c r="H304" s="159">
        <f t="shared" si="34"/>
        <v>0</v>
      </c>
      <c r="I304" s="348" t="str">
        <f t="shared" si="35"/>
        <v/>
      </c>
      <c r="J304" s="349"/>
      <c r="K304" s="226"/>
    </row>
    <row r="305" spans="2:11" x14ac:dyDescent="0.3">
      <c r="B305" s="200" t="s">
        <v>583</v>
      </c>
      <c r="C305" s="225" t="s">
        <v>584</v>
      </c>
      <c r="D305" s="202" t="s">
        <v>7</v>
      </c>
      <c r="E305" s="174">
        <v>1</v>
      </c>
      <c r="F305" s="188">
        <v>12707131.34</v>
      </c>
      <c r="G305" s="188"/>
      <c r="H305" s="159">
        <f t="shared" si="34"/>
        <v>0</v>
      </c>
      <c r="I305" s="348" t="str">
        <f t="shared" si="35"/>
        <v/>
      </c>
      <c r="J305" s="349"/>
      <c r="K305" s="226"/>
    </row>
    <row r="306" spans="2:11" x14ac:dyDescent="0.3">
      <c r="B306" s="208" t="s">
        <v>585</v>
      </c>
      <c r="C306" s="209" t="s">
        <v>586</v>
      </c>
      <c r="D306" s="210"/>
      <c r="E306" s="220"/>
      <c r="F306" s="221"/>
      <c r="G306" s="221"/>
      <c r="H306" s="223"/>
      <c r="I306" s="357"/>
      <c r="J306" s="358"/>
      <c r="K306" s="224"/>
    </row>
    <row r="307" spans="2:11" ht="36" x14ac:dyDescent="0.3">
      <c r="B307" s="200" t="s">
        <v>587</v>
      </c>
      <c r="C307" s="225" t="s">
        <v>588</v>
      </c>
      <c r="D307" s="202" t="s">
        <v>7</v>
      </c>
      <c r="E307" s="174">
        <v>754</v>
      </c>
      <c r="F307" s="188">
        <v>278859.56</v>
      </c>
      <c r="G307" s="188"/>
      <c r="H307" s="159">
        <f t="shared" ref="H307:H333" si="36">+ROUND(G307*E307,2)</f>
        <v>0</v>
      </c>
      <c r="I307" s="348" t="str">
        <f t="shared" ref="I307:I333" si="37">IF(G307="","",IF(AND(G307&gt;=ROUND(F307*95%,4),G307&lt;=ROUND(F307,4)),"CUMPLE","NO CUMPLE"))</f>
        <v/>
      </c>
      <c r="J307" s="349"/>
      <c r="K307" s="226"/>
    </row>
    <row r="308" spans="2:11" ht="36" x14ac:dyDescent="0.3">
      <c r="B308" s="200" t="s">
        <v>589</v>
      </c>
      <c r="C308" s="225" t="s">
        <v>590</v>
      </c>
      <c r="D308" s="202" t="s">
        <v>7</v>
      </c>
      <c r="E308" s="174">
        <v>189</v>
      </c>
      <c r="F308" s="188">
        <v>184129.28</v>
      </c>
      <c r="G308" s="188"/>
      <c r="H308" s="159">
        <f t="shared" si="36"/>
        <v>0</v>
      </c>
      <c r="I308" s="348" t="str">
        <f t="shared" si="37"/>
        <v/>
      </c>
      <c r="J308" s="349"/>
      <c r="K308" s="226"/>
    </row>
    <row r="309" spans="2:11" ht="36" x14ac:dyDescent="0.3">
      <c r="B309" s="200" t="s">
        <v>591</v>
      </c>
      <c r="C309" s="225" t="s">
        <v>592</v>
      </c>
      <c r="D309" s="202" t="s">
        <v>7</v>
      </c>
      <c r="E309" s="174">
        <v>462</v>
      </c>
      <c r="F309" s="188">
        <v>213312.95</v>
      </c>
      <c r="G309" s="188"/>
      <c r="H309" s="159">
        <f t="shared" si="36"/>
        <v>0</v>
      </c>
      <c r="I309" s="348" t="str">
        <f t="shared" si="37"/>
        <v/>
      </c>
      <c r="J309" s="349"/>
      <c r="K309" s="226"/>
    </row>
    <row r="310" spans="2:11" ht="36" x14ac:dyDescent="0.3">
      <c r="B310" s="200" t="s">
        <v>593</v>
      </c>
      <c r="C310" s="225" t="s">
        <v>594</v>
      </c>
      <c r="D310" s="202" t="s">
        <v>7</v>
      </c>
      <c r="E310" s="174">
        <v>73</v>
      </c>
      <c r="F310" s="188">
        <v>181809.56</v>
      </c>
      <c r="G310" s="188"/>
      <c r="H310" s="159">
        <f t="shared" si="36"/>
        <v>0</v>
      </c>
      <c r="I310" s="348" t="str">
        <f t="shared" si="37"/>
        <v/>
      </c>
      <c r="J310" s="349"/>
      <c r="K310" s="226"/>
    </row>
    <row r="311" spans="2:11" ht="36" x14ac:dyDescent="0.3">
      <c r="B311" s="200" t="s">
        <v>595</v>
      </c>
      <c r="C311" s="225" t="s">
        <v>596</v>
      </c>
      <c r="D311" s="202" t="s">
        <v>7</v>
      </c>
      <c r="E311" s="174">
        <v>411</v>
      </c>
      <c r="F311" s="188">
        <v>67123.14</v>
      </c>
      <c r="G311" s="188"/>
      <c r="H311" s="159">
        <f t="shared" si="36"/>
        <v>0</v>
      </c>
      <c r="I311" s="348" t="str">
        <f t="shared" si="37"/>
        <v/>
      </c>
      <c r="J311" s="349"/>
      <c r="K311" s="226"/>
    </row>
    <row r="312" spans="2:11" ht="48" x14ac:dyDescent="0.3">
      <c r="B312" s="200" t="s">
        <v>597</v>
      </c>
      <c r="C312" s="225" t="s">
        <v>598</v>
      </c>
      <c r="D312" s="202" t="s">
        <v>7</v>
      </c>
      <c r="E312" s="174">
        <v>59</v>
      </c>
      <c r="F312" s="188">
        <v>105236.57</v>
      </c>
      <c r="G312" s="188"/>
      <c r="H312" s="159">
        <f t="shared" si="36"/>
        <v>0</v>
      </c>
      <c r="I312" s="348" t="str">
        <f t="shared" si="37"/>
        <v/>
      </c>
      <c r="J312" s="349"/>
      <c r="K312" s="226"/>
    </row>
    <row r="313" spans="2:11" ht="48" x14ac:dyDescent="0.3">
      <c r="B313" s="200" t="s">
        <v>599</v>
      </c>
      <c r="C313" s="225" t="s">
        <v>600</v>
      </c>
      <c r="D313" s="202" t="s">
        <v>7</v>
      </c>
      <c r="E313" s="174">
        <v>32</v>
      </c>
      <c r="F313" s="188">
        <v>55634.33</v>
      </c>
      <c r="G313" s="188"/>
      <c r="H313" s="159">
        <f t="shared" si="36"/>
        <v>0</v>
      </c>
      <c r="I313" s="348" t="str">
        <f t="shared" si="37"/>
        <v/>
      </c>
      <c r="J313" s="349"/>
      <c r="K313" s="226"/>
    </row>
    <row r="314" spans="2:11" x14ac:dyDescent="0.3">
      <c r="B314" s="200" t="s">
        <v>601</v>
      </c>
      <c r="C314" s="225" t="s">
        <v>602</v>
      </c>
      <c r="D314" s="202" t="s">
        <v>7</v>
      </c>
      <c r="E314" s="174">
        <v>99</v>
      </c>
      <c r="F314" s="188">
        <v>40236.57</v>
      </c>
      <c r="G314" s="188"/>
      <c r="H314" s="159">
        <f t="shared" si="36"/>
        <v>0</v>
      </c>
      <c r="I314" s="348" t="str">
        <f t="shared" si="37"/>
        <v/>
      </c>
      <c r="J314" s="349"/>
      <c r="K314" s="226"/>
    </row>
    <row r="315" spans="2:11" ht="24" x14ac:dyDescent="0.3">
      <c r="B315" s="200" t="s">
        <v>603</v>
      </c>
      <c r="C315" s="225" t="s">
        <v>604</v>
      </c>
      <c r="D315" s="202" t="s">
        <v>7</v>
      </c>
      <c r="E315" s="174">
        <v>7</v>
      </c>
      <c r="F315" s="188">
        <v>447610.45</v>
      </c>
      <c r="G315" s="188"/>
      <c r="H315" s="159">
        <f t="shared" si="36"/>
        <v>0</v>
      </c>
      <c r="I315" s="348" t="str">
        <f t="shared" si="37"/>
        <v/>
      </c>
      <c r="J315" s="349"/>
      <c r="K315" s="226"/>
    </row>
    <row r="316" spans="2:11" x14ac:dyDescent="0.3">
      <c r="B316" s="200" t="s">
        <v>605</v>
      </c>
      <c r="C316" s="225" t="s">
        <v>606</v>
      </c>
      <c r="D316" s="202" t="s">
        <v>72</v>
      </c>
      <c r="E316" s="174">
        <v>80</v>
      </c>
      <c r="F316" s="188">
        <v>46505.22</v>
      </c>
      <c r="G316" s="188"/>
      <c r="H316" s="159">
        <f t="shared" si="36"/>
        <v>0</v>
      </c>
      <c r="I316" s="348" t="str">
        <f t="shared" si="37"/>
        <v/>
      </c>
      <c r="J316" s="349"/>
      <c r="K316" s="226"/>
    </row>
    <row r="317" spans="2:11" x14ac:dyDescent="0.3">
      <c r="B317" s="200" t="s">
        <v>607</v>
      </c>
      <c r="C317" s="225" t="s">
        <v>608</v>
      </c>
      <c r="D317" s="202" t="s">
        <v>72</v>
      </c>
      <c r="E317" s="174">
        <v>110</v>
      </c>
      <c r="F317" s="188">
        <v>46832.72</v>
      </c>
      <c r="G317" s="188"/>
      <c r="H317" s="159">
        <f t="shared" si="36"/>
        <v>0</v>
      </c>
      <c r="I317" s="348" t="str">
        <f t="shared" si="37"/>
        <v/>
      </c>
      <c r="J317" s="349"/>
      <c r="K317" s="226"/>
    </row>
    <row r="318" spans="2:11" x14ac:dyDescent="0.3">
      <c r="B318" s="200" t="s">
        <v>609</v>
      </c>
      <c r="C318" s="225" t="s">
        <v>610</v>
      </c>
      <c r="D318" s="202" t="s">
        <v>72</v>
      </c>
      <c r="E318" s="174">
        <v>255</v>
      </c>
      <c r="F318" s="188">
        <v>49897.14</v>
      </c>
      <c r="G318" s="188"/>
      <c r="H318" s="159">
        <f t="shared" si="36"/>
        <v>0</v>
      </c>
      <c r="I318" s="348" t="str">
        <f t="shared" si="37"/>
        <v/>
      </c>
      <c r="J318" s="349"/>
      <c r="K318" s="226"/>
    </row>
    <row r="319" spans="2:11" x14ac:dyDescent="0.3">
      <c r="B319" s="200" t="s">
        <v>611</v>
      </c>
      <c r="C319" s="225" t="s">
        <v>612</v>
      </c>
      <c r="D319" s="202" t="s">
        <v>72</v>
      </c>
      <c r="E319" s="174">
        <v>280</v>
      </c>
      <c r="F319" s="188">
        <v>78394.55</v>
      </c>
      <c r="G319" s="188"/>
      <c r="H319" s="159">
        <f t="shared" si="36"/>
        <v>0</v>
      </c>
      <c r="I319" s="348" t="str">
        <f t="shared" si="37"/>
        <v/>
      </c>
      <c r="J319" s="349"/>
      <c r="K319" s="226"/>
    </row>
    <row r="320" spans="2:11" x14ac:dyDescent="0.3">
      <c r="B320" s="200" t="s">
        <v>613</v>
      </c>
      <c r="C320" s="225" t="s">
        <v>614</v>
      </c>
      <c r="D320" s="202" t="s">
        <v>72</v>
      </c>
      <c r="E320" s="174">
        <v>916</v>
      </c>
      <c r="F320" s="188">
        <v>105533.55</v>
      </c>
      <c r="G320" s="188"/>
      <c r="H320" s="159">
        <f t="shared" si="36"/>
        <v>0</v>
      </c>
      <c r="I320" s="348" t="str">
        <f t="shared" si="37"/>
        <v/>
      </c>
      <c r="J320" s="349"/>
      <c r="K320" s="226"/>
    </row>
    <row r="321" spans="2:11" x14ac:dyDescent="0.3">
      <c r="B321" s="200" t="s">
        <v>615</v>
      </c>
      <c r="C321" s="225" t="s">
        <v>616</v>
      </c>
      <c r="D321" s="202" t="s">
        <v>72</v>
      </c>
      <c r="E321" s="174">
        <v>461.56</v>
      </c>
      <c r="F321" s="188">
        <v>142791.31</v>
      </c>
      <c r="G321" s="188"/>
      <c r="H321" s="159">
        <f t="shared" si="36"/>
        <v>0</v>
      </c>
      <c r="I321" s="348" t="str">
        <f t="shared" si="37"/>
        <v/>
      </c>
      <c r="J321" s="349"/>
      <c r="K321" s="226"/>
    </row>
    <row r="322" spans="2:11" x14ac:dyDescent="0.3">
      <c r="B322" s="200" t="s">
        <v>617</v>
      </c>
      <c r="C322" s="225" t="s">
        <v>618</v>
      </c>
      <c r="D322" s="202" t="s">
        <v>72</v>
      </c>
      <c r="E322" s="174">
        <v>130</v>
      </c>
      <c r="F322" s="188">
        <v>194469.07</v>
      </c>
      <c r="G322" s="188"/>
      <c r="H322" s="159">
        <f t="shared" si="36"/>
        <v>0</v>
      </c>
      <c r="I322" s="348" t="str">
        <f t="shared" si="37"/>
        <v/>
      </c>
      <c r="J322" s="349"/>
      <c r="K322" s="226"/>
    </row>
    <row r="323" spans="2:11" x14ac:dyDescent="0.3">
      <c r="B323" s="200" t="s">
        <v>619</v>
      </c>
      <c r="C323" s="225" t="s">
        <v>620</v>
      </c>
      <c r="D323" s="202" t="s">
        <v>72</v>
      </c>
      <c r="E323" s="174">
        <v>233</v>
      </c>
      <c r="F323" s="188">
        <v>46230.48</v>
      </c>
      <c r="G323" s="188"/>
      <c r="H323" s="159">
        <f t="shared" si="36"/>
        <v>0</v>
      </c>
      <c r="I323" s="348" t="str">
        <f t="shared" si="37"/>
        <v/>
      </c>
      <c r="J323" s="349"/>
      <c r="K323" s="226"/>
    </row>
    <row r="324" spans="2:11" x14ac:dyDescent="0.3">
      <c r="B324" s="200" t="s">
        <v>621</v>
      </c>
      <c r="C324" s="225" t="s">
        <v>622</v>
      </c>
      <c r="D324" s="202" t="s">
        <v>72</v>
      </c>
      <c r="E324" s="174">
        <v>18</v>
      </c>
      <c r="F324" s="188">
        <v>49428.24</v>
      </c>
      <c r="G324" s="188"/>
      <c r="H324" s="159">
        <f t="shared" si="36"/>
        <v>0</v>
      </c>
      <c r="I324" s="348" t="str">
        <f t="shared" si="37"/>
        <v/>
      </c>
      <c r="J324" s="349"/>
      <c r="K324" s="226"/>
    </row>
    <row r="325" spans="2:11" x14ac:dyDescent="0.3">
      <c r="B325" s="200" t="s">
        <v>623</v>
      </c>
      <c r="C325" s="225" t="s">
        <v>624</v>
      </c>
      <c r="D325" s="202" t="s">
        <v>72</v>
      </c>
      <c r="E325" s="174">
        <v>1932</v>
      </c>
      <c r="F325" s="188">
        <v>54628.24</v>
      </c>
      <c r="G325" s="188"/>
      <c r="H325" s="159">
        <f t="shared" si="36"/>
        <v>0</v>
      </c>
      <c r="I325" s="348" t="str">
        <f t="shared" si="37"/>
        <v/>
      </c>
      <c r="J325" s="349"/>
      <c r="K325" s="226"/>
    </row>
    <row r="326" spans="2:11" x14ac:dyDescent="0.3">
      <c r="B326" s="200" t="s">
        <v>625</v>
      </c>
      <c r="C326" s="225" t="s">
        <v>626</v>
      </c>
      <c r="D326" s="202" t="s">
        <v>72</v>
      </c>
      <c r="E326" s="174">
        <v>868</v>
      </c>
      <c r="F326" s="188">
        <v>61938.239999999998</v>
      </c>
      <c r="G326" s="188"/>
      <c r="H326" s="159">
        <f t="shared" si="36"/>
        <v>0</v>
      </c>
      <c r="I326" s="348" t="str">
        <f t="shared" si="37"/>
        <v/>
      </c>
      <c r="J326" s="349"/>
      <c r="K326" s="226"/>
    </row>
    <row r="327" spans="2:11" x14ac:dyDescent="0.3">
      <c r="B327" s="200" t="s">
        <v>627</v>
      </c>
      <c r="C327" s="225" t="s">
        <v>628</v>
      </c>
      <c r="D327" s="202" t="s">
        <v>72</v>
      </c>
      <c r="E327" s="174">
        <v>735</v>
      </c>
      <c r="F327" s="188">
        <v>45728.24</v>
      </c>
      <c r="G327" s="188"/>
      <c r="H327" s="159">
        <f t="shared" si="36"/>
        <v>0</v>
      </c>
      <c r="I327" s="348" t="str">
        <f t="shared" si="37"/>
        <v/>
      </c>
      <c r="J327" s="349"/>
      <c r="K327" s="226"/>
    </row>
    <row r="328" spans="2:11" x14ac:dyDescent="0.3">
      <c r="B328" s="200" t="s">
        <v>629</v>
      </c>
      <c r="C328" s="225" t="s">
        <v>630</v>
      </c>
      <c r="D328" s="202" t="s">
        <v>72</v>
      </c>
      <c r="E328" s="174">
        <v>183</v>
      </c>
      <c r="F328" s="188">
        <v>50628.24</v>
      </c>
      <c r="G328" s="188"/>
      <c r="H328" s="159">
        <f t="shared" si="36"/>
        <v>0</v>
      </c>
      <c r="I328" s="348" t="str">
        <f t="shared" si="37"/>
        <v/>
      </c>
      <c r="J328" s="349"/>
      <c r="K328" s="226"/>
    </row>
    <row r="329" spans="2:11" ht="15" customHeight="1" x14ac:dyDescent="0.3">
      <c r="B329" s="200" t="s">
        <v>631</v>
      </c>
      <c r="C329" s="225" t="s">
        <v>632</v>
      </c>
      <c r="D329" s="202" t="s">
        <v>72</v>
      </c>
      <c r="E329" s="174">
        <v>764</v>
      </c>
      <c r="F329" s="188">
        <v>52387.34</v>
      </c>
      <c r="G329" s="188"/>
      <c r="H329" s="159">
        <f t="shared" si="36"/>
        <v>0</v>
      </c>
      <c r="I329" s="348" t="str">
        <f t="shared" si="37"/>
        <v/>
      </c>
      <c r="J329" s="349"/>
      <c r="K329" s="226"/>
    </row>
    <row r="330" spans="2:11" x14ac:dyDescent="0.3">
      <c r="B330" s="200" t="s">
        <v>633</v>
      </c>
      <c r="C330" s="225" t="s">
        <v>634</v>
      </c>
      <c r="D330" s="202" t="s">
        <v>7</v>
      </c>
      <c r="E330" s="174">
        <v>100</v>
      </c>
      <c r="F330" s="188">
        <v>357110.78</v>
      </c>
      <c r="G330" s="188"/>
      <c r="H330" s="159">
        <f t="shared" si="36"/>
        <v>0</v>
      </c>
      <c r="I330" s="348" t="str">
        <f t="shared" si="37"/>
        <v/>
      </c>
      <c r="J330" s="349"/>
      <c r="K330" s="227"/>
    </row>
    <row r="331" spans="2:11" x14ac:dyDescent="0.3">
      <c r="B331" s="200" t="s">
        <v>635</v>
      </c>
      <c r="C331" s="225" t="s">
        <v>636</v>
      </c>
      <c r="D331" s="202" t="s">
        <v>7</v>
      </c>
      <c r="E331" s="174">
        <v>130</v>
      </c>
      <c r="F331" s="188">
        <v>374701.82</v>
      </c>
      <c r="G331" s="188"/>
      <c r="H331" s="159">
        <f t="shared" si="36"/>
        <v>0</v>
      </c>
      <c r="I331" s="348" t="str">
        <f t="shared" si="37"/>
        <v/>
      </c>
      <c r="J331" s="349"/>
      <c r="K331" s="227"/>
    </row>
    <row r="332" spans="2:11" x14ac:dyDescent="0.3">
      <c r="B332" s="200" t="s">
        <v>637</v>
      </c>
      <c r="C332" s="225" t="s">
        <v>638</v>
      </c>
      <c r="D332" s="202" t="s">
        <v>7</v>
      </c>
      <c r="E332" s="174">
        <v>63</v>
      </c>
      <c r="F332" s="188">
        <v>218539.81</v>
      </c>
      <c r="G332" s="188"/>
      <c r="H332" s="159">
        <f t="shared" si="36"/>
        <v>0</v>
      </c>
      <c r="I332" s="348" t="str">
        <f t="shared" si="37"/>
        <v/>
      </c>
      <c r="J332" s="349"/>
      <c r="K332" s="227"/>
    </row>
    <row r="333" spans="2:11" x14ac:dyDescent="0.3">
      <c r="B333" s="200" t="s">
        <v>639</v>
      </c>
      <c r="C333" s="225" t="s">
        <v>640</v>
      </c>
      <c r="D333" s="202" t="s">
        <v>7</v>
      </c>
      <c r="E333" s="174">
        <v>4</v>
      </c>
      <c r="F333" s="188">
        <v>294453.58</v>
      </c>
      <c r="G333" s="188"/>
      <c r="H333" s="159">
        <f t="shared" si="36"/>
        <v>0</v>
      </c>
      <c r="I333" s="348" t="str">
        <f t="shared" si="37"/>
        <v/>
      </c>
      <c r="J333" s="349"/>
      <c r="K333" s="227"/>
    </row>
    <row r="334" spans="2:11" x14ac:dyDescent="0.3">
      <c r="B334" s="208" t="s">
        <v>641</v>
      </c>
      <c r="C334" s="209" t="s">
        <v>642</v>
      </c>
      <c r="D334" s="210"/>
      <c r="E334" s="220"/>
      <c r="F334" s="221"/>
      <c r="G334" s="221"/>
      <c r="H334" s="223"/>
      <c r="I334" s="357"/>
      <c r="J334" s="358"/>
      <c r="K334" s="224"/>
    </row>
    <row r="335" spans="2:11" ht="24" x14ac:dyDescent="0.3">
      <c r="B335" s="200" t="s">
        <v>643</v>
      </c>
      <c r="C335" s="225" t="s">
        <v>644</v>
      </c>
      <c r="D335" s="202" t="s">
        <v>7</v>
      </c>
      <c r="E335" s="174">
        <v>31</v>
      </c>
      <c r="F335" s="188">
        <v>158377.60999999999</v>
      </c>
      <c r="G335" s="188"/>
      <c r="H335" s="159">
        <f t="shared" ref="H335:H342" si="38">+ROUND(G335*E335,2)</f>
        <v>0</v>
      </c>
      <c r="I335" s="348" t="str">
        <f t="shared" ref="I335:I342" si="39">IF(G335="","",IF(AND(G335&gt;=ROUND(F335*95%,4),G335&lt;=ROUND(F335,4)),"CUMPLE","NO CUMPLE"))</f>
        <v/>
      </c>
      <c r="J335" s="349"/>
      <c r="K335" s="226"/>
    </row>
    <row r="336" spans="2:11" ht="24" x14ac:dyDescent="0.3">
      <c r="B336" s="200" t="s">
        <v>645</v>
      </c>
      <c r="C336" s="225" t="s">
        <v>646</v>
      </c>
      <c r="D336" s="202" t="s">
        <v>7</v>
      </c>
      <c r="E336" s="174">
        <v>17</v>
      </c>
      <c r="F336" s="188">
        <v>136984.32999999999</v>
      </c>
      <c r="G336" s="188"/>
      <c r="H336" s="159">
        <f t="shared" si="38"/>
        <v>0</v>
      </c>
      <c r="I336" s="348" t="str">
        <f t="shared" si="39"/>
        <v/>
      </c>
      <c r="J336" s="349"/>
      <c r="K336" s="226"/>
    </row>
    <row r="337" spans="2:11" ht="24" x14ac:dyDescent="0.3">
      <c r="B337" s="200" t="s">
        <v>647</v>
      </c>
      <c r="C337" s="225" t="s">
        <v>648</v>
      </c>
      <c r="D337" s="202" t="s">
        <v>7</v>
      </c>
      <c r="E337" s="174">
        <v>43</v>
      </c>
      <c r="F337" s="188">
        <v>93173.14</v>
      </c>
      <c r="G337" s="188"/>
      <c r="H337" s="159">
        <f t="shared" si="38"/>
        <v>0</v>
      </c>
      <c r="I337" s="348" t="str">
        <f t="shared" si="39"/>
        <v/>
      </c>
      <c r="J337" s="349"/>
      <c r="K337" s="226"/>
    </row>
    <row r="338" spans="2:11" ht="36" x14ac:dyDescent="0.3">
      <c r="B338" s="200" t="s">
        <v>649</v>
      </c>
      <c r="C338" s="225" t="s">
        <v>650</v>
      </c>
      <c r="D338" s="202" t="s">
        <v>7</v>
      </c>
      <c r="E338" s="174">
        <v>32</v>
      </c>
      <c r="F338" s="188">
        <v>108654.92</v>
      </c>
      <c r="G338" s="188"/>
      <c r="H338" s="159">
        <f t="shared" si="38"/>
        <v>0</v>
      </c>
      <c r="I338" s="348" t="str">
        <f t="shared" si="39"/>
        <v/>
      </c>
      <c r="J338" s="349"/>
      <c r="K338" s="226"/>
    </row>
    <row r="339" spans="2:11" ht="24" x14ac:dyDescent="0.3">
      <c r="B339" s="200" t="s">
        <v>651</v>
      </c>
      <c r="C339" s="225" t="s">
        <v>652</v>
      </c>
      <c r="D339" s="202" t="s">
        <v>7</v>
      </c>
      <c r="E339" s="174">
        <v>10</v>
      </c>
      <c r="F339" s="188">
        <v>133084.32999999999</v>
      </c>
      <c r="G339" s="188"/>
      <c r="H339" s="159">
        <f t="shared" si="38"/>
        <v>0</v>
      </c>
      <c r="I339" s="348" t="str">
        <f t="shared" si="39"/>
        <v/>
      </c>
      <c r="J339" s="349"/>
      <c r="K339" s="226"/>
    </row>
    <row r="340" spans="2:11" ht="36" x14ac:dyDescent="0.3">
      <c r="B340" s="200" t="s">
        <v>653</v>
      </c>
      <c r="C340" s="225" t="s">
        <v>654</v>
      </c>
      <c r="D340" s="202" t="s">
        <v>7</v>
      </c>
      <c r="E340" s="174">
        <v>85</v>
      </c>
      <c r="F340" s="188">
        <v>118377.61</v>
      </c>
      <c r="G340" s="188"/>
      <c r="H340" s="159">
        <f t="shared" si="38"/>
        <v>0</v>
      </c>
      <c r="I340" s="348" t="str">
        <f t="shared" si="39"/>
        <v/>
      </c>
      <c r="J340" s="349"/>
      <c r="K340" s="226"/>
    </row>
    <row r="341" spans="2:11" ht="24" x14ac:dyDescent="0.3">
      <c r="B341" s="200" t="s">
        <v>655</v>
      </c>
      <c r="C341" s="225" t="s">
        <v>656</v>
      </c>
      <c r="D341" s="202" t="s">
        <v>7</v>
      </c>
      <c r="E341" s="174">
        <v>674</v>
      </c>
      <c r="F341" s="188">
        <v>63241.82</v>
      </c>
      <c r="G341" s="188"/>
      <c r="H341" s="159">
        <f t="shared" si="38"/>
        <v>0</v>
      </c>
      <c r="I341" s="348" t="str">
        <f t="shared" si="39"/>
        <v/>
      </c>
      <c r="J341" s="349"/>
      <c r="K341" s="227"/>
    </row>
    <row r="342" spans="2:11" ht="48" x14ac:dyDescent="0.3">
      <c r="B342" s="200" t="s">
        <v>657</v>
      </c>
      <c r="C342" s="225" t="s">
        <v>658</v>
      </c>
      <c r="D342" s="202" t="s">
        <v>7</v>
      </c>
      <c r="E342" s="174">
        <v>4</v>
      </c>
      <c r="F342" s="188">
        <v>3103441.82</v>
      </c>
      <c r="G342" s="188"/>
      <c r="H342" s="159">
        <f t="shared" si="38"/>
        <v>0</v>
      </c>
      <c r="I342" s="348" t="str">
        <f t="shared" si="39"/>
        <v/>
      </c>
      <c r="J342" s="349"/>
      <c r="K342" s="227"/>
    </row>
    <row r="343" spans="2:11" x14ac:dyDescent="0.3">
      <c r="B343" s="208" t="s">
        <v>659</v>
      </c>
      <c r="C343" s="209" t="s">
        <v>660</v>
      </c>
      <c r="D343" s="210"/>
      <c r="E343" s="220"/>
      <c r="F343" s="221"/>
      <c r="G343" s="221"/>
      <c r="H343" s="223"/>
      <c r="I343" s="357"/>
      <c r="J343" s="358"/>
      <c r="K343" s="224"/>
    </row>
    <row r="344" spans="2:11" ht="48" x14ac:dyDescent="0.3">
      <c r="B344" s="200" t="s">
        <v>661</v>
      </c>
      <c r="C344" s="225" t="s">
        <v>662</v>
      </c>
      <c r="D344" s="202" t="s">
        <v>7</v>
      </c>
      <c r="E344" s="174">
        <v>34</v>
      </c>
      <c r="F344" s="188">
        <v>210505.23</v>
      </c>
      <c r="G344" s="188"/>
      <c r="H344" s="159">
        <f t="shared" ref="H344:H351" si="40">+ROUND(G344*E344,2)</f>
        <v>0</v>
      </c>
      <c r="I344" s="348" t="str">
        <f t="shared" ref="I344:I351" si="41">IF(G344="","",IF(AND(G344&gt;=ROUND(F344*95%,4),G344&lt;=ROUND(F344,4)),"CUMPLE","NO CUMPLE"))</f>
        <v/>
      </c>
      <c r="J344" s="349"/>
      <c r="K344" s="226"/>
    </row>
    <row r="345" spans="2:11" ht="24" x14ac:dyDescent="0.3">
      <c r="B345" s="200" t="s">
        <v>663</v>
      </c>
      <c r="C345" s="225" t="s">
        <v>664</v>
      </c>
      <c r="D345" s="202" t="s">
        <v>72</v>
      </c>
      <c r="E345" s="174">
        <v>510</v>
      </c>
      <c r="F345" s="188">
        <v>24241.05</v>
      </c>
      <c r="G345" s="188"/>
      <c r="H345" s="159">
        <f t="shared" si="40"/>
        <v>0</v>
      </c>
      <c r="I345" s="348" t="str">
        <f t="shared" si="41"/>
        <v/>
      </c>
      <c r="J345" s="349"/>
      <c r="K345" s="226"/>
    </row>
    <row r="346" spans="2:11" x14ac:dyDescent="0.3">
      <c r="B346" s="200" t="s">
        <v>665</v>
      </c>
      <c r="C346" s="225" t="s">
        <v>666</v>
      </c>
      <c r="D346" s="202" t="s">
        <v>7</v>
      </c>
      <c r="E346" s="174">
        <v>43</v>
      </c>
      <c r="F346" s="188">
        <v>42016.05</v>
      </c>
      <c r="G346" s="188"/>
      <c r="H346" s="159">
        <f t="shared" si="40"/>
        <v>0</v>
      </c>
      <c r="I346" s="348" t="str">
        <f t="shared" si="41"/>
        <v/>
      </c>
      <c r="J346" s="349"/>
      <c r="K346" s="226"/>
    </row>
    <row r="347" spans="2:11" x14ac:dyDescent="0.3">
      <c r="B347" s="200" t="s">
        <v>667</v>
      </c>
      <c r="C347" s="225" t="s">
        <v>668</v>
      </c>
      <c r="D347" s="202" t="s">
        <v>7</v>
      </c>
      <c r="E347" s="174">
        <v>510</v>
      </c>
      <c r="F347" s="188">
        <v>17342.400000000001</v>
      </c>
      <c r="G347" s="188"/>
      <c r="H347" s="159">
        <f t="shared" si="40"/>
        <v>0</v>
      </c>
      <c r="I347" s="348" t="str">
        <f t="shared" si="41"/>
        <v/>
      </c>
      <c r="J347" s="349"/>
      <c r="K347" s="226"/>
    </row>
    <row r="348" spans="2:11" ht="36" x14ac:dyDescent="0.3">
      <c r="B348" s="200" t="s">
        <v>669</v>
      </c>
      <c r="C348" s="225" t="s">
        <v>670</v>
      </c>
      <c r="D348" s="202" t="s">
        <v>72</v>
      </c>
      <c r="E348" s="174">
        <v>430</v>
      </c>
      <c r="F348" s="188">
        <v>116622.99</v>
      </c>
      <c r="G348" s="188"/>
      <c r="H348" s="159">
        <f t="shared" si="40"/>
        <v>0</v>
      </c>
      <c r="I348" s="348" t="str">
        <f t="shared" si="41"/>
        <v/>
      </c>
      <c r="J348" s="349"/>
      <c r="K348" s="226"/>
    </row>
    <row r="349" spans="2:11" ht="24" x14ac:dyDescent="0.3">
      <c r="B349" s="200" t="s">
        <v>671</v>
      </c>
      <c r="C349" s="225" t="s">
        <v>672</v>
      </c>
      <c r="D349" s="202" t="s">
        <v>7</v>
      </c>
      <c r="E349" s="174">
        <v>20</v>
      </c>
      <c r="F349" s="188">
        <v>143086.57</v>
      </c>
      <c r="G349" s="188"/>
      <c r="H349" s="159">
        <f t="shared" si="40"/>
        <v>0</v>
      </c>
      <c r="I349" s="348" t="str">
        <f t="shared" si="41"/>
        <v/>
      </c>
      <c r="J349" s="349"/>
      <c r="K349" s="226"/>
    </row>
    <row r="350" spans="2:11" ht="61.2" customHeight="1" x14ac:dyDescent="0.3">
      <c r="B350" s="200" t="s">
        <v>673</v>
      </c>
      <c r="C350" s="225" t="s">
        <v>674</v>
      </c>
      <c r="D350" s="202" t="s">
        <v>7</v>
      </c>
      <c r="E350" s="174">
        <v>19</v>
      </c>
      <c r="F350" s="188">
        <v>351167.73</v>
      </c>
      <c r="G350" s="188"/>
      <c r="H350" s="159">
        <f t="shared" si="40"/>
        <v>0</v>
      </c>
      <c r="I350" s="348" t="str">
        <f t="shared" si="41"/>
        <v/>
      </c>
      <c r="J350" s="349"/>
      <c r="K350" s="226"/>
    </row>
    <row r="351" spans="2:11" ht="24" x14ac:dyDescent="0.3">
      <c r="B351" s="200" t="s">
        <v>675</v>
      </c>
      <c r="C351" s="225" t="s">
        <v>676</v>
      </c>
      <c r="D351" s="202" t="s">
        <v>7</v>
      </c>
      <c r="E351" s="174">
        <v>15</v>
      </c>
      <c r="F351" s="188">
        <v>26145.52</v>
      </c>
      <c r="G351" s="188"/>
      <c r="H351" s="159">
        <f t="shared" si="40"/>
        <v>0</v>
      </c>
      <c r="I351" s="348" t="str">
        <f t="shared" si="41"/>
        <v/>
      </c>
      <c r="J351" s="349"/>
      <c r="K351" s="226"/>
    </row>
    <row r="352" spans="2:11" x14ac:dyDescent="0.3">
      <c r="B352" s="208" t="s">
        <v>677</v>
      </c>
      <c r="C352" s="209" t="s">
        <v>678</v>
      </c>
      <c r="D352" s="210"/>
      <c r="E352" s="220"/>
      <c r="F352" s="221"/>
      <c r="G352" s="221"/>
      <c r="H352" s="223"/>
      <c r="I352" s="357"/>
      <c r="J352" s="358"/>
      <c r="K352" s="224"/>
    </row>
    <row r="353" spans="2:11" ht="48" x14ac:dyDescent="0.3">
      <c r="B353" s="200" t="s">
        <v>679</v>
      </c>
      <c r="C353" s="225" t="s">
        <v>680</v>
      </c>
      <c r="D353" s="202" t="s">
        <v>7</v>
      </c>
      <c r="E353" s="174">
        <v>102</v>
      </c>
      <c r="F353" s="188">
        <v>427145.53</v>
      </c>
      <c r="G353" s="188"/>
      <c r="H353" s="159">
        <f t="shared" ref="H353:H366" si="42">+ROUND(G353*E353,2)</f>
        <v>0</v>
      </c>
      <c r="I353" s="348" t="str">
        <f t="shared" ref="I353:I366" si="43">IF(G353="","",IF(AND(G353&gt;=ROUND(F353*95%,4),G353&lt;=ROUND(F353,4)),"CUMPLE","NO CUMPLE"))</f>
        <v/>
      </c>
      <c r="J353" s="349"/>
      <c r="K353" s="226"/>
    </row>
    <row r="354" spans="2:11" ht="48" x14ac:dyDescent="0.3">
      <c r="B354" s="200" t="s">
        <v>681</v>
      </c>
      <c r="C354" s="225" t="s">
        <v>682</v>
      </c>
      <c r="D354" s="202" t="s">
        <v>7</v>
      </c>
      <c r="E354" s="174">
        <v>4</v>
      </c>
      <c r="F354" s="188">
        <v>362145.53</v>
      </c>
      <c r="G354" s="188"/>
      <c r="H354" s="159">
        <f t="shared" si="42"/>
        <v>0</v>
      </c>
      <c r="I354" s="348" t="str">
        <f t="shared" si="43"/>
        <v/>
      </c>
      <c r="J354" s="349"/>
      <c r="K354" s="226"/>
    </row>
    <row r="355" spans="2:11" ht="36" x14ac:dyDescent="0.3">
      <c r="B355" s="200" t="s">
        <v>683</v>
      </c>
      <c r="C355" s="225" t="s">
        <v>684</v>
      </c>
      <c r="D355" s="202" t="s">
        <v>7</v>
      </c>
      <c r="E355" s="174">
        <v>53</v>
      </c>
      <c r="F355" s="188">
        <v>489145.53</v>
      </c>
      <c r="G355" s="188"/>
      <c r="H355" s="159">
        <f t="shared" si="42"/>
        <v>0</v>
      </c>
      <c r="I355" s="348" t="str">
        <f t="shared" si="43"/>
        <v/>
      </c>
      <c r="J355" s="349"/>
      <c r="K355" s="226"/>
    </row>
    <row r="356" spans="2:11" x14ac:dyDescent="0.3">
      <c r="B356" s="200" t="s">
        <v>685</v>
      </c>
      <c r="C356" s="225" t="s">
        <v>686</v>
      </c>
      <c r="D356" s="202" t="s">
        <v>7</v>
      </c>
      <c r="E356" s="174">
        <v>30</v>
      </c>
      <c r="F356" s="188">
        <v>560501.53</v>
      </c>
      <c r="G356" s="188"/>
      <c r="H356" s="159">
        <f t="shared" si="42"/>
        <v>0</v>
      </c>
      <c r="I356" s="348" t="str">
        <f t="shared" si="43"/>
        <v/>
      </c>
      <c r="J356" s="349"/>
      <c r="K356" s="226"/>
    </row>
    <row r="357" spans="2:11" x14ac:dyDescent="0.3">
      <c r="B357" s="200" t="s">
        <v>687</v>
      </c>
      <c r="C357" s="225" t="s">
        <v>688</v>
      </c>
      <c r="D357" s="202" t="s">
        <v>7</v>
      </c>
      <c r="E357" s="174">
        <v>30</v>
      </c>
      <c r="F357" s="188">
        <v>701056.53</v>
      </c>
      <c r="G357" s="188"/>
      <c r="H357" s="159">
        <f t="shared" si="42"/>
        <v>0</v>
      </c>
      <c r="I357" s="348" t="str">
        <f t="shared" si="43"/>
        <v/>
      </c>
      <c r="J357" s="349"/>
      <c r="K357" s="226"/>
    </row>
    <row r="358" spans="2:11" x14ac:dyDescent="0.3">
      <c r="B358" s="200" t="s">
        <v>689</v>
      </c>
      <c r="C358" s="225" t="s">
        <v>690</v>
      </c>
      <c r="D358" s="202" t="s">
        <v>7</v>
      </c>
      <c r="E358" s="174">
        <v>3</v>
      </c>
      <c r="F358" s="188">
        <v>5474823.5300000003</v>
      </c>
      <c r="G358" s="188"/>
      <c r="H358" s="159">
        <f t="shared" si="42"/>
        <v>0</v>
      </c>
      <c r="I358" s="348" t="str">
        <f t="shared" si="43"/>
        <v/>
      </c>
      <c r="J358" s="349"/>
      <c r="K358" s="226"/>
    </row>
    <row r="359" spans="2:11" x14ac:dyDescent="0.3">
      <c r="B359" s="200" t="s">
        <v>691</v>
      </c>
      <c r="C359" s="225" t="s">
        <v>692</v>
      </c>
      <c r="D359" s="202" t="s">
        <v>7</v>
      </c>
      <c r="E359" s="174">
        <v>73</v>
      </c>
      <c r="F359" s="188">
        <v>167976.63</v>
      </c>
      <c r="G359" s="188"/>
      <c r="H359" s="159">
        <f t="shared" si="42"/>
        <v>0</v>
      </c>
      <c r="I359" s="348" t="str">
        <f t="shared" si="43"/>
        <v/>
      </c>
      <c r="J359" s="349"/>
      <c r="K359" s="227"/>
    </row>
    <row r="360" spans="2:11" x14ac:dyDescent="0.3">
      <c r="B360" s="200" t="s">
        <v>693</v>
      </c>
      <c r="C360" s="225" t="s">
        <v>694</v>
      </c>
      <c r="D360" s="202" t="s">
        <v>7</v>
      </c>
      <c r="E360" s="174">
        <v>29</v>
      </c>
      <c r="F360" s="188">
        <v>416381.3</v>
      </c>
      <c r="G360" s="188"/>
      <c r="H360" s="159">
        <f t="shared" si="42"/>
        <v>0</v>
      </c>
      <c r="I360" s="348" t="str">
        <f t="shared" si="43"/>
        <v/>
      </c>
      <c r="J360" s="349"/>
      <c r="K360" s="227"/>
    </row>
    <row r="361" spans="2:11" x14ac:dyDescent="0.3">
      <c r="B361" s="200" t="s">
        <v>695</v>
      </c>
      <c r="C361" s="225" t="s">
        <v>696</v>
      </c>
      <c r="D361" s="202" t="s">
        <v>7</v>
      </c>
      <c r="E361" s="174">
        <v>12</v>
      </c>
      <c r="F361" s="188">
        <v>298976.63</v>
      </c>
      <c r="G361" s="188"/>
      <c r="H361" s="159">
        <f t="shared" si="42"/>
        <v>0</v>
      </c>
      <c r="I361" s="348" t="str">
        <f t="shared" si="43"/>
        <v/>
      </c>
      <c r="J361" s="349"/>
      <c r="K361" s="227"/>
    </row>
    <row r="362" spans="2:11" x14ac:dyDescent="0.3">
      <c r="B362" s="200" t="s">
        <v>697</v>
      </c>
      <c r="C362" s="225" t="s">
        <v>698</v>
      </c>
      <c r="D362" s="202" t="s">
        <v>7</v>
      </c>
      <c r="E362" s="174">
        <v>12</v>
      </c>
      <c r="F362" s="188">
        <v>621671.63</v>
      </c>
      <c r="G362" s="188"/>
      <c r="H362" s="159">
        <f t="shared" si="42"/>
        <v>0</v>
      </c>
      <c r="I362" s="348" t="str">
        <f t="shared" si="43"/>
        <v/>
      </c>
      <c r="J362" s="349"/>
      <c r="K362" s="227"/>
    </row>
    <row r="363" spans="2:11" x14ac:dyDescent="0.3">
      <c r="B363" s="200" t="s">
        <v>699</v>
      </c>
      <c r="C363" s="225" t="s">
        <v>700</v>
      </c>
      <c r="D363" s="202" t="s">
        <v>7</v>
      </c>
      <c r="E363" s="174">
        <v>3</v>
      </c>
      <c r="F363" s="188">
        <v>2140842.63</v>
      </c>
      <c r="G363" s="188"/>
      <c r="H363" s="159">
        <f t="shared" si="42"/>
        <v>0</v>
      </c>
      <c r="I363" s="348" t="str">
        <f t="shared" si="43"/>
        <v/>
      </c>
      <c r="J363" s="349"/>
      <c r="K363" s="227"/>
    </row>
    <row r="364" spans="2:11" x14ac:dyDescent="0.3">
      <c r="B364" s="200" t="s">
        <v>701</v>
      </c>
      <c r="C364" s="225" t="s">
        <v>702</v>
      </c>
      <c r="D364" s="202" t="s">
        <v>7</v>
      </c>
      <c r="E364" s="174">
        <v>9</v>
      </c>
      <c r="F364" s="188">
        <v>659785.98</v>
      </c>
      <c r="G364" s="188"/>
      <c r="H364" s="159">
        <f t="shared" si="42"/>
        <v>0</v>
      </c>
      <c r="I364" s="348" t="str">
        <f t="shared" si="43"/>
        <v/>
      </c>
      <c r="J364" s="349"/>
      <c r="K364" s="227"/>
    </row>
    <row r="365" spans="2:11" x14ac:dyDescent="0.3">
      <c r="B365" s="200" t="s">
        <v>703</v>
      </c>
      <c r="C365" s="225" t="s">
        <v>704</v>
      </c>
      <c r="D365" s="202" t="s">
        <v>7</v>
      </c>
      <c r="E365" s="174">
        <v>3</v>
      </c>
      <c r="F365" s="188">
        <v>975569.66</v>
      </c>
      <c r="G365" s="188"/>
      <c r="H365" s="159">
        <f t="shared" si="42"/>
        <v>0</v>
      </c>
      <c r="I365" s="348" t="str">
        <f t="shared" si="43"/>
        <v/>
      </c>
      <c r="J365" s="349"/>
      <c r="K365" s="227"/>
    </row>
    <row r="366" spans="2:11" x14ac:dyDescent="0.3">
      <c r="B366" s="200" t="s">
        <v>705</v>
      </c>
      <c r="C366" s="225" t="s">
        <v>706</v>
      </c>
      <c r="D366" s="202" t="s">
        <v>7</v>
      </c>
      <c r="E366" s="174">
        <v>3</v>
      </c>
      <c r="F366" s="188">
        <v>526488.31000000006</v>
      </c>
      <c r="G366" s="188"/>
      <c r="H366" s="159">
        <f t="shared" si="42"/>
        <v>0</v>
      </c>
      <c r="I366" s="348" t="str">
        <f t="shared" si="43"/>
        <v/>
      </c>
      <c r="J366" s="349"/>
      <c r="K366" s="227"/>
    </row>
    <row r="367" spans="2:11" x14ac:dyDescent="0.3">
      <c r="B367" s="208" t="s">
        <v>707</v>
      </c>
      <c r="C367" s="209" t="s">
        <v>708</v>
      </c>
      <c r="D367" s="210"/>
      <c r="E367" s="220"/>
      <c r="F367" s="221"/>
      <c r="G367" s="221"/>
      <c r="H367" s="223"/>
      <c r="I367" s="357"/>
      <c r="J367" s="358"/>
      <c r="K367" s="224"/>
    </row>
    <row r="368" spans="2:11" ht="24" x14ac:dyDescent="0.3">
      <c r="B368" s="200" t="s">
        <v>709</v>
      </c>
      <c r="C368" s="225" t="s">
        <v>710</v>
      </c>
      <c r="D368" s="202" t="s">
        <v>7</v>
      </c>
      <c r="E368" s="174">
        <v>46</v>
      </c>
      <c r="F368" s="188">
        <v>1144290.82</v>
      </c>
      <c r="G368" s="188"/>
      <c r="H368" s="159">
        <f t="shared" ref="H368:H381" si="44">+ROUND(G368*E368,2)</f>
        <v>0</v>
      </c>
      <c r="I368" s="348" t="str">
        <f t="shared" ref="I368:I381" si="45">IF(G368="","",IF(AND(G368&gt;=ROUND(F368*95%,4),G368&lt;=ROUND(F368,4)),"CUMPLE","NO CUMPLE"))</f>
        <v/>
      </c>
      <c r="J368" s="349"/>
      <c r="K368" s="226"/>
    </row>
    <row r="369" spans="2:11" ht="48" x14ac:dyDescent="0.3">
      <c r="B369" s="200" t="s">
        <v>711</v>
      </c>
      <c r="C369" s="225" t="s">
        <v>712</v>
      </c>
      <c r="D369" s="202" t="s">
        <v>7</v>
      </c>
      <c r="E369" s="174">
        <v>40</v>
      </c>
      <c r="F369" s="188">
        <v>1107610.45</v>
      </c>
      <c r="G369" s="188"/>
      <c r="H369" s="159">
        <f t="shared" si="44"/>
        <v>0</v>
      </c>
      <c r="I369" s="348" t="str">
        <f t="shared" si="45"/>
        <v/>
      </c>
      <c r="J369" s="349"/>
      <c r="K369" s="226"/>
    </row>
    <row r="370" spans="2:11" ht="48" x14ac:dyDescent="0.3">
      <c r="B370" s="200" t="s">
        <v>713</v>
      </c>
      <c r="C370" s="225" t="s">
        <v>714</v>
      </c>
      <c r="D370" s="202" t="s">
        <v>7</v>
      </c>
      <c r="E370" s="174">
        <v>18</v>
      </c>
      <c r="F370" s="188">
        <v>893997.01</v>
      </c>
      <c r="G370" s="188"/>
      <c r="H370" s="159">
        <f t="shared" si="44"/>
        <v>0</v>
      </c>
      <c r="I370" s="348" t="str">
        <f t="shared" si="45"/>
        <v/>
      </c>
      <c r="J370" s="349"/>
      <c r="K370" s="226"/>
    </row>
    <row r="371" spans="2:11" ht="24" x14ac:dyDescent="0.3">
      <c r="B371" s="200" t="s">
        <v>715</v>
      </c>
      <c r="C371" s="225" t="s">
        <v>716</v>
      </c>
      <c r="D371" s="202" t="s">
        <v>72</v>
      </c>
      <c r="E371" s="174">
        <v>460</v>
      </c>
      <c r="F371" s="188">
        <v>149538.95000000001</v>
      </c>
      <c r="G371" s="188"/>
      <c r="H371" s="159">
        <f t="shared" si="44"/>
        <v>0</v>
      </c>
      <c r="I371" s="348" t="str">
        <f t="shared" si="45"/>
        <v/>
      </c>
      <c r="J371" s="349"/>
      <c r="K371" s="226"/>
    </row>
    <row r="372" spans="2:11" ht="24" x14ac:dyDescent="0.3">
      <c r="B372" s="200" t="s">
        <v>717</v>
      </c>
      <c r="C372" s="225" t="s">
        <v>718</v>
      </c>
      <c r="D372" s="202" t="s">
        <v>7</v>
      </c>
      <c r="E372" s="174">
        <v>40</v>
      </c>
      <c r="F372" s="188">
        <v>2230881.34</v>
      </c>
      <c r="G372" s="188"/>
      <c r="H372" s="159">
        <f t="shared" si="44"/>
        <v>0</v>
      </c>
      <c r="I372" s="348" t="str">
        <f t="shared" si="45"/>
        <v/>
      </c>
      <c r="J372" s="349"/>
      <c r="K372" s="226"/>
    </row>
    <row r="373" spans="2:11" ht="24" x14ac:dyDescent="0.3">
      <c r="B373" s="200" t="s">
        <v>719</v>
      </c>
      <c r="C373" s="225" t="s">
        <v>720</v>
      </c>
      <c r="D373" s="202" t="s">
        <v>7</v>
      </c>
      <c r="E373" s="174">
        <v>18</v>
      </c>
      <c r="F373" s="188">
        <v>1412865.67</v>
      </c>
      <c r="G373" s="188"/>
      <c r="H373" s="159">
        <f t="shared" si="44"/>
        <v>0</v>
      </c>
      <c r="I373" s="348" t="str">
        <f t="shared" si="45"/>
        <v/>
      </c>
      <c r="J373" s="349"/>
      <c r="K373" s="226"/>
    </row>
    <row r="374" spans="2:11" ht="24" x14ac:dyDescent="0.3">
      <c r="B374" s="200" t="s">
        <v>721</v>
      </c>
      <c r="C374" s="225" t="s">
        <v>722</v>
      </c>
      <c r="D374" s="202" t="s">
        <v>72</v>
      </c>
      <c r="E374" s="174">
        <v>215</v>
      </c>
      <c r="F374" s="188">
        <v>57627.61</v>
      </c>
      <c r="G374" s="188"/>
      <c r="H374" s="159">
        <f t="shared" si="44"/>
        <v>0</v>
      </c>
      <c r="I374" s="348" t="str">
        <f t="shared" si="45"/>
        <v/>
      </c>
      <c r="J374" s="349"/>
      <c r="K374" s="226"/>
    </row>
    <row r="375" spans="2:11" ht="24" x14ac:dyDescent="0.3">
      <c r="B375" s="200" t="s">
        <v>723</v>
      </c>
      <c r="C375" s="225" t="s">
        <v>724</v>
      </c>
      <c r="D375" s="202" t="s">
        <v>72</v>
      </c>
      <c r="E375" s="174">
        <v>530</v>
      </c>
      <c r="F375" s="188">
        <v>38676.57</v>
      </c>
      <c r="G375" s="188"/>
      <c r="H375" s="159">
        <f t="shared" si="44"/>
        <v>0</v>
      </c>
      <c r="I375" s="348" t="str">
        <f t="shared" si="45"/>
        <v/>
      </c>
      <c r="J375" s="349"/>
      <c r="K375" s="226"/>
    </row>
    <row r="376" spans="2:11" ht="24" x14ac:dyDescent="0.3">
      <c r="B376" s="200" t="s">
        <v>725</v>
      </c>
      <c r="C376" s="225" t="s">
        <v>726</v>
      </c>
      <c r="D376" s="202" t="s">
        <v>72</v>
      </c>
      <c r="E376" s="174">
        <v>425</v>
      </c>
      <c r="F376" s="188">
        <v>80721.05</v>
      </c>
      <c r="G376" s="188"/>
      <c r="H376" s="159">
        <f t="shared" si="44"/>
        <v>0</v>
      </c>
      <c r="I376" s="348" t="str">
        <f t="shared" si="45"/>
        <v/>
      </c>
      <c r="J376" s="349"/>
      <c r="K376" s="226"/>
    </row>
    <row r="377" spans="2:11" ht="24" x14ac:dyDescent="0.3">
      <c r="B377" s="200" t="s">
        <v>727</v>
      </c>
      <c r="C377" s="225" t="s">
        <v>728</v>
      </c>
      <c r="D377" s="202" t="s">
        <v>7</v>
      </c>
      <c r="E377" s="174">
        <v>2</v>
      </c>
      <c r="F377" s="188">
        <v>2604955.23</v>
      </c>
      <c r="G377" s="188"/>
      <c r="H377" s="159">
        <f t="shared" si="44"/>
        <v>0</v>
      </c>
      <c r="I377" s="348" t="str">
        <f t="shared" si="45"/>
        <v/>
      </c>
      <c r="J377" s="349"/>
      <c r="K377" s="226"/>
    </row>
    <row r="378" spans="2:11" ht="24" x14ac:dyDescent="0.3">
      <c r="B378" s="200" t="s">
        <v>729</v>
      </c>
      <c r="C378" s="225" t="s">
        <v>730</v>
      </c>
      <c r="D378" s="202" t="s">
        <v>7</v>
      </c>
      <c r="E378" s="174">
        <v>24</v>
      </c>
      <c r="F378" s="188">
        <v>163227.60999999999</v>
      </c>
      <c r="G378" s="188"/>
      <c r="H378" s="159">
        <f t="shared" si="44"/>
        <v>0</v>
      </c>
      <c r="I378" s="348" t="str">
        <f t="shared" si="45"/>
        <v/>
      </c>
      <c r="J378" s="349"/>
      <c r="K378" s="226"/>
    </row>
    <row r="379" spans="2:11" ht="24" x14ac:dyDescent="0.3">
      <c r="B379" s="200" t="s">
        <v>731</v>
      </c>
      <c r="C379" s="225" t="s">
        <v>732</v>
      </c>
      <c r="D379" s="202" t="s">
        <v>7</v>
      </c>
      <c r="E379" s="174">
        <v>6</v>
      </c>
      <c r="F379" s="188">
        <v>136441.04999999999</v>
      </c>
      <c r="G379" s="188"/>
      <c r="H379" s="159">
        <f t="shared" si="44"/>
        <v>0</v>
      </c>
      <c r="I379" s="348" t="str">
        <f t="shared" si="45"/>
        <v/>
      </c>
      <c r="J379" s="349"/>
      <c r="K379" s="226"/>
    </row>
    <row r="380" spans="2:11" ht="24" x14ac:dyDescent="0.3">
      <c r="B380" s="200" t="s">
        <v>733</v>
      </c>
      <c r="C380" s="225" t="s">
        <v>734</v>
      </c>
      <c r="D380" s="202" t="s">
        <v>7</v>
      </c>
      <c r="E380" s="174">
        <v>85</v>
      </c>
      <c r="F380" s="188">
        <v>85236.57</v>
      </c>
      <c r="G380" s="188"/>
      <c r="H380" s="159">
        <f t="shared" si="44"/>
        <v>0</v>
      </c>
      <c r="I380" s="348" t="str">
        <f t="shared" si="45"/>
        <v/>
      </c>
      <c r="J380" s="349"/>
      <c r="K380" s="226"/>
    </row>
    <row r="381" spans="2:11" x14ac:dyDescent="0.3">
      <c r="B381" s="200" t="s">
        <v>735</v>
      </c>
      <c r="C381" s="225" t="s">
        <v>736</v>
      </c>
      <c r="D381" s="202" t="s">
        <v>7</v>
      </c>
      <c r="E381" s="174">
        <v>11</v>
      </c>
      <c r="F381" s="188">
        <v>109286.57</v>
      </c>
      <c r="G381" s="188"/>
      <c r="H381" s="159">
        <f t="shared" si="44"/>
        <v>0</v>
      </c>
      <c r="I381" s="348" t="str">
        <f t="shared" si="45"/>
        <v/>
      </c>
      <c r="J381" s="349"/>
      <c r="K381" s="226"/>
    </row>
    <row r="382" spans="2:11" x14ac:dyDescent="0.3">
      <c r="B382" s="208" t="s">
        <v>737</v>
      </c>
      <c r="C382" s="209" t="s">
        <v>738</v>
      </c>
      <c r="D382" s="210"/>
      <c r="E382" s="220"/>
      <c r="F382" s="221"/>
      <c r="G382" s="221"/>
      <c r="H382" s="223"/>
      <c r="I382" s="357"/>
      <c r="J382" s="358"/>
      <c r="K382" s="224"/>
    </row>
    <row r="383" spans="2:11" ht="24" x14ac:dyDescent="0.3">
      <c r="B383" s="200" t="s">
        <v>739</v>
      </c>
      <c r="C383" s="225" t="s">
        <v>740</v>
      </c>
      <c r="D383" s="202" t="s">
        <v>72</v>
      </c>
      <c r="E383" s="174">
        <v>559.37</v>
      </c>
      <c r="F383" s="188">
        <v>248069.23</v>
      </c>
      <c r="G383" s="188"/>
      <c r="H383" s="159">
        <f t="shared" ref="H383:H404" si="46">+ROUND(G383*E383,2)</f>
        <v>0</v>
      </c>
      <c r="I383" s="348" t="str">
        <f t="shared" ref="I383:I404" si="47">IF(G383="","",IF(AND(G383&gt;=ROUND(F383*95%,4),G383&lt;=ROUND(F383,4)),"CUMPLE","NO CUMPLE"))</f>
        <v/>
      </c>
      <c r="J383" s="349"/>
      <c r="K383" s="226"/>
    </row>
    <row r="384" spans="2:11" ht="24" x14ac:dyDescent="0.3">
      <c r="B384" s="200" t="s">
        <v>741</v>
      </c>
      <c r="C384" s="225" t="s">
        <v>742</v>
      </c>
      <c r="D384" s="202" t="s">
        <v>72</v>
      </c>
      <c r="E384" s="174">
        <v>200</v>
      </c>
      <c r="F384" s="188">
        <v>320248.09000000003</v>
      </c>
      <c r="G384" s="188"/>
      <c r="H384" s="159">
        <f t="shared" si="46"/>
        <v>0</v>
      </c>
      <c r="I384" s="348" t="str">
        <f t="shared" si="47"/>
        <v/>
      </c>
      <c r="J384" s="349"/>
      <c r="K384" s="226"/>
    </row>
    <row r="385" spans="2:11" ht="24" x14ac:dyDescent="0.3">
      <c r="B385" s="200" t="s">
        <v>743</v>
      </c>
      <c r="C385" s="225" t="s">
        <v>744</v>
      </c>
      <c r="D385" s="202" t="s">
        <v>72</v>
      </c>
      <c r="E385" s="174">
        <v>109.31</v>
      </c>
      <c r="F385" s="188">
        <v>325696.53999999998</v>
      </c>
      <c r="G385" s="188"/>
      <c r="H385" s="159">
        <f t="shared" si="46"/>
        <v>0</v>
      </c>
      <c r="I385" s="348" t="str">
        <f t="shared" si="47"/>
        <v/>
      </c>
      <c r="J385" s="349"/>
      <c r="K385" s="226"/>
    </row>
    <row r="386" spans="2:11" ht="24" x14ac:dyDescent="0.3">
      <c r="B386" s="200" t="s">
        <v>745</v>
      </c>
      <c r="C386" s="225" t="s">
        <v>746</v>
      </c>
      <c r="D386" s="202" t="s">
        <v>72</v>
      </c>
      <c r="E386" s="174">
        <v>141.69999999999999</v>
      </c>
      <c r="F386" s="188">
        <v>132746.66</v>
      </c>
      <c r="G386" s="188"/>
      <c r="H386" s="159">
        <f t="shared" si="46"/>
        <v>0</v>
      </c>
      <c r="I386" s="348" t="str">
        <f t="shared" si="47"/>
        <v/>
      </c>
      <c r="J386" s="349"/>
      <c r="K386" s="226"/>
    </row>
    <row r="387" spans="2:11" ht="24" x14ac:dyDescent="0.3">
      <c r="B387" s="200" t="s">
        <v>747</v>
      </c>
      <c r="C387" s="225" t="s">
        <v>748</v>
      </c>
      <c r="D387" s="202" t="s">
        <v>72</v>
      </c>
      <c r="E387" s="174">
        <v>300</v>
      </c>
      <c r="F387" s="188">
        <v>96533.43</v>
      </c>
      <c r="G387" s="188"/>
      <c r="H387" s="159">
        <f t="shared" si="46"/>
        <v>0</v>
      </c>
      <c r="I387" s="348" t="str">
        <f t="shared" si="47"/>
        <v/>
      </c>
      <c r="J387" s="349"/>
      <c r="K387" s="226"/>
    </row>
    <row r="388" spans="2:11" x14ac:dyDescent="0.3">
      <c r="B388" s="200" t="s">
        <v>749</v>
      </c>
      <c r="C388" s="225" t="s">
        <v>750</v>
      </c>
      <c r="D388" s="202" t="s">
        <v>72</v>
      </c>
      <c r="E388" s="174">
        <v>1192.4100000000001</v>
      </c>
      <c r="F388" s="188">
        <v>40271.050000000003</v>
      </c>
      <c r="G388" s="188"/>
      <c r="H388" s="159">
        <f t="shared" si="46"/>
        <v>0</v>
      </c>
      <c r="I388" s="348" t="str">
        <f t="shared" si="47"/>
        <v/>
      </c>
      <c r="J388" s="349"/>
      <c r="K388" s="226"/>
    </row>
    <row r="389" spans="2:11" ht="24" x14ac:dyDescent="0.3">
      <c r="B389" s="200" t="s">
        <v>751</v>
      </c>
      <c r="C389" s="225" t="s">
        <v>752</v>
      </c>
      <c r="D389" s="202" t="s">
        <v>7</v>
      </c>
      <c r="E389" s="174">
        <v>34</v>
      </c>
      <c r="F389" s="188">
        <v>1599347.28</v>
      </c>
      <c r="G389" s="188"/>
      <c r="H389" s="159">
        <f t="shared" si="46"/>
        <v>0</v>
      </c>
      <c r="I389" s="348" t="str">
        <f t="shared" si="47"/>
        <v/>
      </c>
      <c r="J389" s="349"/>
      <c r="K389" s="226"/>
    </row>
    <row r="390" spans="2:11" ht="24" x14ac:dyDescent="0.3">
      <c r="B390" s="200" t="s">
        <v>753</v>
      </c>
      <c r="C390" s="225" t="s">
        <v>754</v>
      </c>
      <c r="D390" s="202" t="s">
        <v>7</v>
      </c>
      <c r="E390" s="174">
        <v>13</v>
      </c>
      <c r="F390" s="188">
        <v>2931378.53</v>
      </c>
      <c r="G390" s="188"/>
      <c r="H390" s="159">
        <f t="shared" si="46"/>
        <v>0</v>
      </c>
      <c r="I390" s="348" t="str">
        <f t="shared" si="47"/>
        <v/>
      </c>
      <c r="J390" s="349"/>
      <c r="K390" s="226"/>
    </row>
    <row r="391" spans="2:11" ht="36" x14ac:dyDescent="0.3">
      <c r="B391" s="200" t="s">
        <v>755</v>
      </c>
      <c r="C391" s="225" t="s">
        <v>756</v>
      </c>
      <c r="D391" s="202" t="s">
        <v>72</v>
      </c>
      <c r="E391" s="174">
        <v>466.16</v>
      </c>
      <c r="F391" s="188">
        <v>271786.57</v>
      </c>
      <c r="G391" s="188"/>
      <c r="H391" s="159">
        <f t="shared" si="46"/>
        <v>0</v>
      </c>
      <c r="I391" s="348" t="str">
        <f t="shared" si="47"/>
        <v/>
      </c>
      <c r="J391" s="349"/>
      <c r="K391" s="226"/>
    </row>
    <row r="392" spans="2:11" ht="60" x14ac:dyDescent="0.3">
      <c r="B392" s="200" t="s">
        <v>757</v>
      </c>
      <c r="C392" s="225" t="s">
        <v>758</v>
      </c>
      <c r="D392" s="202" t="s">
        <v>72</v>
      </c>
      <c r="E392" s="174">
        <v>10</v>
      </c>
      <c r="F392" s="188">
        <v>310195.14</v>
      </c>
      <c r="G392" s="188"/>
      <c r="H392" s="159">
        <f t="shared" si="46"/>
        <v>0</v>
      </c>
      <c r="I392" s="348" t="str">
        <f t="shared" si="47"/>
        <v/>
      </c>
      <c r="J392" s="349"/>
      <c r="K392" s="226"/>
    </row>
    <row r="393" spans="2:11" ht="60" x14ac:dyDescent="0.3">
      <c r="B393" s="200" t="s">
        <v>759</v>
      </c>
      <c r="C393" s="225" t="s">
        <v>760</v>
      </c>
      <c r="D393" s="202" t="s">
        <v>72</v>
      </c>
      <c r="E393" s="174">
        <v>20</v>
      </c>
      <c r="F393" s="188">
        <v>300166.18</v>
      </c>
      <c r="G393" s="188"/>
      <c r="H393" s="159">
        <f t="shared" si="46"/>
        <v>0</v>
      </c>
      <c r="I393" s="348" t="str">
        <f t="shared" si="47"/>
        <v/>
      </c>
      <c r="J393" s="349"/>
      <c r="K393" s="226"/>
    </row>
    <row r="394" spans="2:11" ht="72" x14ac:dyDescent="0.3">
      <c r="B394" s="200" t="s">
        <v>761</v>
      </c>
      <c r="C394" s="225" t="s">
        <v>762</v>
      </c>
      <c r="D394" s="202" t="s">
        <v>7</v>
      </c>
      <c r="E394" s="174">
        <v>1</v>
      </c>
      <c r="F394" s="188">
        <v>12612169.92</v>
      </c>
      <c r="G394" s="188"/>
      <c r="H394" s="159">
        <f t="shared" si="46"/>
        <v>0</v>
      </c>
      <c r="I394" s="348" t="str">
        <f t="shared" si="47"/>
        <v/>
      </c>
      <c r="J394" s="349"/>
      <c r="K394" s="226"/>
    </row>
    <row r="395" spans="2:11" ht="24" x14ac:dyDescent="0.3">
      <c r="B395" s="200" t="s">
        <v>763</v>
      </c>
      <c r="C395" s="225" t="s">
        <v>764</v>
      </c>
      <c r="D395" s="202" t="s">
        <v>7</v>
      </c>
      <c r="E395" s="174">
        <v>1</v>
      </c>
      <c r="F395" s="188">
        <v>44622847.609999999</v>
      </c>
      <c r="G395" s="188"/>
      <c r="H395" s="159">
        <f t="shared" si="46"/>
        <v>0</v>
      </c>
      <c r="I395" s="348" t="str">
        <f t="shared" si="47"/>
        <v/>
      </c>
      <c r="J395" s="349"/>
      <c r="K395" s="227"/>
    </row>
    <row r="396" spans="2:11" x14ac:dyDescent="0.3">
      <c r="B396" s="200" t="s">
        <v>765</v>
      </c>
      <c r="C396" s="225" t="s">
        <v>766</v>
      </c>
      <c r="D396" s="202" t="s">
        <v>7</v>
      </c>
      <c r="E396" s="174">
        <v>1</v>
      </c>
      <c r="F396" s="188">
        <v>42240000</v>
      </c>
      <c r="G396" s="188"/>
      <c r="H396" s="159">
        <f t="shared" si="46"/>
        <v>0</v>
      </c>
      <c r="I396" s="348" t="str">
        <f t="shared" si="47"/>
        <v/>
      </c>
      <c r="J396" s="349"/>
      <c r="K396" s="227"/>
    </row>
    <row r="397" spans="2:11" x14ac:dyDescent="0.3">
      <c r="B397" s="200" t="s">
        <v>767</v>
      </c>
      <c r="C397" s="225" t="s">
        <v>768</v>
      </c>
      <c r="D397" s="202" t="s">
        <v>7</v>
      </c>
      <c r="E397" s="174">
        <v>1</v>
      </c>
      <c r="F397" s="188">
        <v>39600000</v>
      </c>
      <c r="G397" s="188"/>
      <c r="H397" s="159">
        <f t="shared" si="46"/>
        <v>0</v>
      </c>
      <c r="I397" s="348" t="str">
        <f t="shared" si="47"/>
        <v/>
      </c>
      <c r="J397" s="349"/>
      <c r="K397" s="227"/>
    </row>
    <row r="398" spans="2:11" x14ac:dyDescent="0.3">
      <c r="B398" s="200" t="s">
        <v>769</v>
      </c>
      <c r="C398" s="225" t="s">
        <v>770</v>
      </c>
      <c r="D398" s="202" t="s">
        <v>7</v>
      </c>
      <c r="E398" s="174">
        <v>1</v>
      </c>
      <c r="F398" s="188">
        <v>39600000</v>
      </c>
      <c r="G398" s="188"/>
      <c r="H398" s="159">
        <f t="shared" si="46"/>
        <v>0</v>
      </c>
      <c r="I398" s="348" t="str">
        <f t="shared" si="47"/>
        <v/>
      </c>
      <c r="J398" s="349"/>
      <c r="K398" s="227"/>
    </row>
    <row r="399" spans="2:11" ht="24" x14ac:dyDescent="0.3">
      <c r="B399" s="200" t="s">
        <v>771</v>
      </c>
      <c r="C399" s="225" t="s">
        <v>772</v>
      </c>
      <c r="D399" s="202" t="s">
        <v>7</v>
      </c>
      <c r="E399" s="174">
        <v>1</v>
      </c>
      <c r="F399" s="188">
        <v>9004965.6500000004</v>
      </c>
      <c r="G399" s="188"/>
      <c r="H399" s="159">
        <f t="shared" si="46"/>
        <v>0</v>
      </c>
      <c r="I399" s="348" t="str">
        <f t="shared" si="47"/>
        <v/>
      </c>
      <c r="J399" s="349"/>
      <c r="K399" s="227"/>
    </row>
    <row r="400" spans="2:11" ht="24" x14ac:dyDescent="0.3">
      <c r="B400" s="200" t="s">
        <v>773</v>
      </c>
      <c r="C400" s="225" t="s">
        <v>774</v>
      </c>
      <c r="D400" s="202" t="s">
        <v>7</v>
      </c>
      <c r="E400" s="174">
        <v>1</v>
      </c>
      <c r="F400" s="188">
        <v>14941762.470000001</v>
      </c>
      <c r="G400" s="188"/>
      <c r="H400" s="159">
        <f t="shared" si="46"/>
        <v>0</v>
      </c>
      <c r="I400" s="348" t="str">
        <f t="shared" si="47"/>
        <v/>
      </c>
      <c r="J400" s="349"/>
      <c r="K400" s="227"/>
    </row>
    <row r="401" spans="2:11" ht="48" x14ac:dyDescent="0.3">
      <c r="B401" s="200" t="s">
        <v>775</v>
      </c>
      <c r="C401" s="225" t="s">
        <v>776</v>
      </c>
      <c r="D401" s="202" t="s">
        <v>7</v>
      </c>
      <c r="E401" s="174">
        <v>3</v>
      </c>
      <c r="F401" s="188">
        <v>6277989.6799999997</v>
      </c>
      <c r="G401" s="188"/>
      <c r="H401" s="159">
        <f t="shared" si="46"/>
        <v>0</v>
      </c>
      <c r="I401" s="348" t="str">
        <f t="shared" si="47"/>
        <v/>
      </c>
      <c r="J401" s="349"/>
      <c r="K401" s="227"/>
    </row>
    <row r="402" spans="2:11" ht="36" x14ac:dyDescent="0.3">
      <c r="B402" s="200" t="s">
        <v>777</v>
      </c>
      <c r="C402" s="225" t="s">
        <v>778</v>
      </c>
      <c r="D402" s="202" t="s">
        <v>7</v>
      </c>
      <c r="E402" s="174">
        <v>1</v>
      </c>
      <c r="F402" s="188">
        <v>6627436.8899999997</v>
      </c>
      <c r="G402" s="188"/>
      <c r="H402" s="159">
        <f t="shared" si="46"/>
        <v>0</v>
      </c>
      <c r="I402" s="348" t="str">
        <f t="shared" si="47"/>
        <v/>
      </c>
      <c r="J402" s="349"/>
      <c r="K402" s="227"/>
    </row>
    <row r="403" spans="2:11" x14ac:dyDescent="0.3">
      <c r="B403" s="200" t="s">
        <v>779</v>
      </c>
      <c r="C403" s="225" t="s">
        <v>780</v>
      </c>
      <c r="D403" s="202" t="s">
        <v>7</v>
      </c>
      <c r="E403" s="174">
        <v>2</v>
      </c>
      <c r="F403" s="188">
        <v>5800000</v>
      </c>
      <c r="G403" s="188"/>
      <c r="H403" s="159">
        <f t="shared" si="46"/>
        <v>0</v>
      </c>
      <c r="I403" s="348" t="str">
        <f t="shared" si="47"/>
        <v/>
      </c>
      <c r="J403" s="349"/>
      <c r="K403" s="227"/>
    </row>
    <row r="404" spans="2:11" x14ac:dyDescent="0.3">
      <c r="B404" s="200" t="s">
        <v>781</v>
      </c>
      <c r="C404" s="225" t="s">
        <v>782</v>
      </c>
      <c r="D404" s="202" t="s">
        <v>7</v>
      </c>
      <c r="E404" s="174">
        <v>4</v>
      </c>
      <c r="F404" s="188">
        <v>1383041.71</v>
      </c>
      <c r="G404" s="188"/>
      <c r="H404" s="159">
        <f t="shared" si="46"/>
        <v>0</v>
      </c>
      <c r="I404" s="348" t="str">
        <f t="shared" si="47"/>
        <v/>
      </c>
      <c r="J404" s="349"/>
      <c r="K404" s="227"/>
    </row>
    <row r="405" spans="2:11" x14ac:dyDescent="0.3">
      <c r="B405" s="166">
        <v>9</v>
      </c>
      <c r="C405" s="206" t="s">
        <v>783</v>
      </c>
      <c r="D405" s="207"/>
      <c r="E405" s="207"/>
      <c r="F405" s="228"/>
      <c r="G405" s="228"/>
      <c r="H405" s="170"/>
      <c r="I405" s="353"/>
      <c r="J405" s="354"/>
    </row>
    <row r="406" spans="2:11" x14ac:dyDescent="0.3">
      <c r="B406" s="229" t="s">
        <v>784</v>
      </c>
      <c r="C406" s="230" t="s">
        <v>785</v>
      </c>
      <c r="D406" s="231"/>
      <c r="E406" s="231"/>
      <c r="F406" s="232"/>
      <c r="G406" s="232"/>
      <c r="H406" s="233"/>
      <c r="I406" s="359"/>
      <c r="J406" s="360"/>
    </row>
    <row r="407" spans="2:11" ht="24" x14ac:dyDescent="0.3">
      <c r="B407" s="200" t="s">
        <v>786</v>
      </c>
      <c r="C407" s="225" t="s">
        <v>787</v>
      </c>
      <c r="D407" s="202" t="s">
        <v>72</v>
      </c>
      <c r="E407" s="174">
        <v>32</v>
      </c>
      <c r="F407" s="188">
        <v>60095.4</v>
      </c>
      <c r="G407" s="188"/>
      <c r="H407" s="159">
        <f t="shared" ref="H407:H409" si="48">+ROUND(G407*E407,2)</f>
        <v>0</v>
      </c>
      <c r="I407" s="348" t="str">
        <f t="shared" ref="I407:I409" si="49">IF(G407="","",IF(AND(G407&gt;=ROUND(F407*95%,4),G407&lt;=ROUND(F407,4)),"CUMPLE","NO CUMPLE"))</f>
        <v/>
      </c>
      <c r="J407" s="349"/>
    </row>
    <row r="408" spans="2:11" x14ac:dyDescent="0.3">
      <c r="B408" s="200" t="s">
        <v>788</v>
      </c>
      <c r="C408" s="225" t="s">
        <v>789</v>
      </c>
      <c r="D408" s="202" t="s">
        <v>7</v>
      </c>
      <c r="E408" s="174">
        <v>1</v>
      </c>
      <c r="F408" s="188">
        <v>85375.42</v>
      </c>
      <c r="G408" s="188"/>
      <c r="H408" s="159">
        <f t="shared" si="48"/>
        <v>0</v>
      </c>
      <c r="I408" s="348" t="str">
        <f t="shared" si="49"/>
        <v/>
      </c>
      <c r="J408" s="349"/>
    </row>
    <row r="409" spans="2:11" ht="24" x14ac:dyDescent="0.3">
      <c r="B409" s="200" t="s">
        <v>1592</v>
      </c>
      <c r="C409" s="225" t="s">
        <v>790</v>
      </c>
      <c r="D409" s="202" t="s">
        <v>72</v>
      </c>
      <c r="E409" s="174">
        <v>16</v>
      </c>
      <c r="F409" s="188">
        <v>27675</v>
      </c>
      <c r="G409" s="188"/>
      <c r="H409" s="159">
        <f t="shared" si="48"/>
        <v>0</v>
      </c>
      <c r="I409" s="348" t="str">
        <f t="shared" si="49"/>
        <v/>
      </c>
      <c r="J409" s="349"/>
    </row>
    <row r="410" spans="2:11" x14ac:dyDescent="0.3">
      <c r="B410" s="166">
        <v>10</v>
      </c>
      <c r="C410" s="206" t="s">
        <v>791</v>
      </c>
      <c r="D410" s="207"/>
      <c r="E410" s="168"/>
      <c r="F410" s="178"/>
      <c r="G410" s="178"/>
      <c r="H410" s="170"/>
      <c r="I410" s="353"/>
      <c r="J410" s="354"/>
    </row>
    <row r="411" spans="2:11" x14ac:dyDescent="0.3">
      <c r="B411" s="234" t="s">
        <v>792</v>
      </c>
      <c r="C411" s="230" t="s">
        <v>793</v>
      </c>
      <c r="D411" s="231"/>
      <c r="E411" s="211"/>
      <c r="F411" s="212"/>
      <c r="G411" s="212"/>
      <c r="H411" s="214"/>
      <c r="I411" s="355"/>
      <c r="J411" s="356"/>
      <c r="K411" s="224"/>
    </row>
    <row r="412" spans="2:11" ht="24" x14ac:dyDescent="0.3">
      <c r="B412" s="200" t="s">
        <v>794</v>
      </c>
      <c r="C412" s="225" t="s">
        <v>795</v>
      </c>
      <c r="D412" s="202" t="s">
        <v>72</v>
      </c>
      <c r="E412" s="174">
        <v>390</v>
      </c>
      <c r="F412" s="188">
        <v>54118.63</v>
      </c>
      <c r="G412" s="188"/>
      <c r="H412" s="159">
        <f t="shared" ref="H412:H475" si="50">+ROUND(G412*E412,2)</f>
        <v>0</v>
      </c>
      <c r="I412" s="348" t="str">
        <f t="shared" ref="I412:I475" si="51">IF(G412="","",IF(AND(G412&gt;=ROUND(F412*95%,4),G412&lt;=ROUND(F412,4)),"CUMPLE","NO CUMPLE"))</f>
        <v/>
      </c>
      <c r="J412" s="349"/>
      <c r="K412" s="235"/>
    </row>
    <row r="413" spans="2:11" ht="24" x14ac:dyDescent="0.3">
      <c r="B413" s="200" t="s">
        <v>796</v>
      </c>
      <c r="C413" s="225" t="s">
        <v>797</v>
      </c>
      <c r="D413" s="202" t="s">
        <v>72</v>
      </c>
      <c r="E413" s="174">
        <v>431</v>
      </c>
      <c r="F413" s="188">
        <v>68051.13</v>
      </c>
      <c r="G413" s="188"/>
      <c r="H413" s="159">
        <f t="shared" si="50"/>
        <v>0</v>
      </c>
      <c r="I413" s="348" t="str">
        <f t="shared" si="51"/>
        <v/>
      </c>
      <c r="J413" s="349"/>
      <c r="K413" s="235"/>
    </row>
    <row r="414" spans="2:11" ht="24" x14ac:dyDescent="0.3">
      <c r="B414" s="200" t="s">
        <v>798</v>
      </c>
      <c r="C414" s="225" t="s">
        <v>799</v>
      </c>
      <c r="D414" s="202" t="s">
        <v>72</v>
      </c>
      <c r="E414" s="174">
        <v>901</v>
      </c>
      <c r="F414" s="188">
        <v>82479.759999999995</v>
      </c>
      <c r="G414" s="188"/>
      <c r="H414" s="159">
        <f t="shared" si="50"/>
        <v>0</v>
      </c>
      <c r="I414" s="348" t="str">
        <f t="shared" si="51"/>
        <v/>
      </c>
      <c r="J414" s="349"/>
      <c r="K414" s="235"/>
    </row>
    <row r="415" spans="2:11" ht="24" x14ac:dyDescent="0.3">
      <c r="B415" s="200" t="s">
        <v>800</v>
      </c>
      <c r="C415" s="225" t="s">
        <v>801</v>
      </c>
      <c r="D415" s="202" t="s">
        <v>72</v>
      </c>
      <c r="E415" s="174">
        <v>294</v>
      </c>
      <c r="F415" s="188">
        <v>98139.76</v>
      </c>
      <c r="G415" s="188"/>
      <c r="H415" s="159">
        <f t="shared" si="50"/>
        <v>0</v>
      </c>
      <c r="I415" s="348" t="str">
        <f t="shared" si="51"/>
        <v/>
      </c>
      <c r="J415" s="349"/>
      <c r="K415" s="235"/>
    </row>
    <row r="416" spans="2:11" ht="24" x14ac:dyDescent="0.3">
      <c r="B416" s="200" t="s">
        <v>802</v>
      </c>
      <c r="C416" s="225" t="s">
        <v>803</v>
      </c>
      <c r="D416" s="202" t="s">
        <v>72</v>
      </c>
      <c r="E416" s="174">
        <v>371</v>
      </c>
      <c r="F416" s="188">
        <v>115341.13</v>
      </c>
      <c r="G416" s="188"/>
      <c r="H416" s="159">
        <f t="shared" si="50"/>
        <v>0</v>
      </c>
      <c r="I416" s="348" t="str">
        <f t="shared" si="51"/>
        <v/>
      </c>
      <c r="J416" s="349"/>
      <c r="K416" s="235"/>
    </row>
    <row r="417" spans="2:11" ht="24" x14ac:dyDescent="0.3">
      <c r="B417" s="200" t="s">
        <v>804</v>
      </c>
      <c r="C417" s="225" t="s">
        <v>805</v>
      </c>
      <c r="D417" s="202" t="s">
        <v>72</v>
      </c>
      <c r="E417" s="174">
        <v>107</v>
      </c>
      <c r="F417" s="188">
        <v>145746.13</v>
      </c>
      <c r="G417" s="188"/>
      <c r="H417" s="159">
        <f t="shared" si="50"/>
        <v>0</v>
      </c>
      <c r="I417" s="348" t="str">
        <f t="shared" si="51"/>
        <v/>
      </c>
      <c r="J417" s="349"/>
      <c r="K417" s="235"/>
    </row>
    <row r="418" spans="2:11" ht="24" x14ac:dyDescent="0.3">
      <c r="B418" s="200" t="s">
        <v>806</v>
      </c>
      <c r="C418" s="225" t="s">
        <v>807</v>
      </c>
      <c r="D418" s="202" t="s">
        <v>72</v>
      </c>
      <c r="E418" s="174">
        <v>181</v>
      </c>
      <c r="F418" s="188">
        <v>208156.13</v>
      </c>
      <c r="G418" s="188"/>
      <c r="H418" s="159">
        <f t="shared" si="50"/>
        <v>0</v>
      </c>
      <c r="I418" s="348" t="str">
        <f t="shared" si="51"/>
        <v/>
      </c>
      <c r="J418" s="349"/>
      <c r="K418" s="235"/>
    </row>
    <row r="419" spans="2:11" ht="24" x14ac:dyDescent="0.3">
      <c r="B419" s="200" t="s">
        <v>808</v>
      </c>
      <c r="C419" s="225" t="s">
        <v>809</v>
      </c>
      <c r="D419" s="202" t="s">
        <v>72</v>
      </c>
      <c r="E419" s="174">
        <v>5</v>
      </c>
      <c r="F419" s="188">
        <v>228576.13</v>
      </c>
      <c r="G419" s="188"/>
      <c r="H419" s="159">
        <f t="shared" si="50"/>
        <v>0</v>
      </c>
      <c r="I419" s="348" t="str">
        <f t="shared" si="51"/>
        <v/>
      </c>
      <c r="J419" s="349"/>
      <c r="K419" s="235"/>
    </row>
    <row r="420" spans="2:11" x14ac:dyDescent="0.3">
      <c r="B420" s="200" t="s">
        <v>810</v>
      </c>
      <c r="C420" s="225" t="s">
        <v>811</v>
      </c>
      <c r="D420" s="202" t="s">
        <v>7</v>
      </c>
      <c r="E420" s="174">
        <v>43</v>
      </c>
      <c r="F420" s="188">
        <v>294192.49</v>
      </c>
      <c r="G420" s="188"/>
      <c r="H420" s="159">
        <f t="shared" si="50"/>
        <v>0</v>
      </c>
      <c r="I420" s="348" t="str">
        <f t="shared" si="51"/>
        <v/>
      </c>
      <c r="J420" s="349"/>
      <c r="K420" s="235"/>
    </row>
    <row r="421" spans="2:11" x14ac:dyDescent="0.3">
      <c r="B421" s="200" t="s">
        <v>812</v>
      </c>
      <c r="C421" s="225" t="s">
        <v>813</v>
      </c>
      <c r="D421" s="202" t="s">
        <v>7</v>
      </c>
      <c r="E421" s="174">
        <v>30</v>
      </c>
      <c r="F421" s="188">
        <v>314319.25</v>
      </c>
      <c r="G421" s="188"/>
      <c r="H421" s="159">
        <f t="shared" si="50"/>
        <v>0</v>
      </c>
      <c r="I421" s="348" t="str">
        <f t="shared" si="51"/>
        <v/>
      </c>
      <c r="J421" s="349"/>
      <c r="K421" s="235"/>
    </row>
    <row r="422" spans="2:11" x14ac:dyDescent="0.3">
      <c r="B422" s="200" t="s">
        <v>814</v>
      </c>
      <c r="C422" s="225" t="s">
        <v>815</v>
      </c>
      <c r="D422" s="202" t="s">
        <v>7</v>
      </c>
      <c r="E422" s="174">
        <v>4</v>
      </c>
      <c r="F422" s="188">
        <v>465596.25</v>
      </c>
      <c r="G422" s="188"/>
      <c r="H422" s="159">
        <f t="shared" si="50"/>
        <v>0</v>
      </c>
      <c r="I422" s="348" t="str">
        <f t="shared" si="51"/>
        <v/>
      </c>
      <c r="J422" s="349"/>
      <c r="K422" s="235"/>
    </row>
    <row r="423" spans="2:11" x14ac:dyDescent="0.3">
      <c r="B423" s="200" t="s">
        <v>816</v>
      </c>
      <c r="C423" s="225" t="s">
        <v>817</v>
      </c>
      <c r="D423" s="202" t="s">
        <v>818</v>
      </c>
      <c r="E423" s="174">
        <v>328</v>
      </c>
      <c r="F423" s="188">
        <v>53600</v>
      </c>
      <c r="G423" s="188"/>
      <c r="H423" s="159">
        <f t="shared" si="50"/>
        <v>0</v>
      </c>
      <c r="I423" s="348" t="str">
        <f t="shared" si="51"/>
        <v/>
      </c>
      <c r="J423" s="349"/>
      <c r="K423" s="235"/>
    </row>
    <row r="424" spans="2:11" x14ac:dyDescent="0.3">
      <c r="B424" s="200" t="s">
        <v>819</v>
      </c>
      <c r="C424" s="225" t="s">
        <v>820</v>
      </c>
      <c r="D424" s="202" t="s">
        <v>7</v>
      </c>
      <c r="E424" s="174">
        <v>6</v>
      </c>
      <c r="F424" s="188">
        <v>207483.25</v>
      </c>
      <c r="G424" s="188"/>
      <c r="H424" s="159">
        <f t="shared" si="50"/>
        <v>0</v>
      </c>
      <c r="I424" s="348" t="str">
        <f t="shared" si="51"/>
        <v/>
      </c>
      <c r="J424" s="349"/>
      <c r="K424" s="235"/>
    </row>
    <row r="425" spans="2:11" x14ac:dyDescent="0.3">
      <c r="B425" s="200" t="s">
        <v>821</v>
      </c>
      <c r="C425" s="225" t="s">
        <v>822</v>
      </c>
      <c r="D425" s="202" t="s">
        <v>72</v>
      </c>
      <c r="E425" s="174">
        <v>38</v>
      </c>
      <c r="F425" s="188">
        <v>121916.12</v>
      </c>
      <c r="G425" s="188"/>
      <c r="H425" s="159">
        <f t="shared" si="50"/>
        <v>0</v>
      </c>
      <c r="I425" s="348" t="str">
        <f t="shared" si="51"/>
        <v/>
      </c>
      <c r="J425" s="349"/>
      <c r="K425" s="235"/>
    </row>
    <row r="426" spans="2:11" x14ac:dyDescent="0.3">
      <c r="B426" s="200" t="s">
        <v>823</v>
      </c>
      <c r="C426" s="225" t="s">
        <v>824</v>
      </c>
      <c r="D426" s="202" t="s">
        <v>31</v>
      </c>
      <c r="E426" s="174">
        <v>4025</v>
      </c>
      <c r="F426" s="188">
        <v>85336.25</v>
      </c>
      <c r="G426" s="188"/>
      <c r="H426" s="159">
        <f t="shared" si="50"/>
        <v>0</v>
      </c>
      <c r="I426" s="348" t="str">
        <f t="shared" si="51"/>
        <v/>
      </c>
      <c r="J426" s="349"/>
      <c r="K426" s="235"/>
    </row>
    <row r="427" spans="2:11" x14ac:dyDescent="0.3">
      <c r="B427" s="200" t="s">
        <v>825</v>
      </c>
      <c r="C427" s="225" t="s">
        <v>826</v>
      </c>
      <c r="D427" s="202" t="s">
        <v>31</v>
      </c>
      <c r="E427" s="174">
        <v>1207</v>
      </c>
      <c r="F427" s="188">
        <v>176848.13</v>
      </c>
      <c r="G427" s="188"/>
      <c r="H427" s="159">
        <f t="shared" si="50"/>
        <v>0</v>
      </c>
      <c r="I427" s="348" t="str">
        <f t="shared" si="51"/>
        <v/>
      </c>
      <c r="J427" s="349"/>
      <c r="K427" s="235"/>
    </row>
    <row r="428" spans="2:11" x14ac:dyDescent="0.3">
      <c r="B428" s="200" t="s">
        <v>827</v>
      </c>
      <c r="C428" s="225" t="s">
        <v>828</v>
      </c>
      <c r="D428" s="202" t="s">
        <v>72</v>
      </c>
      <c r="E428" s="174">
        <v>275</v>
      </c>
      <c r="F428" s="188">
        <v>47322.94</v>
      </c>
      <c r="G428" s="188"/>
      <c r="H428" s="159">
        <f t="shared" si="50"/>
        <v>0</v>
      </c>
      <c r="I428" s="348" t="str">
        <f t="shared" si="51"/>
        <v/>
      </c>
      <c r="J428" s="349"/>
      <c r="K428" s="235"/>
    </row>
    <row r="429" spans="2:11" x14ac:dyDescent="0.3">
      <c r="B429" s="200" t="s">
        <v>829</v>
      </c>
      <c r="C429" s="225" t="s">
        <v>830</v>
      </c>
      <c r="D429" s="202" t="s">
        <v>72</v>
      </c>
      <c r="E429" s="174">
        <v>165</v>
      </c>
      <c r="F429" s="188">
        <v>54921.57</v>
      </c>
      <c r="G429" s="188"/>
      <c r="H429" s="159">
        <f t="shared" si="50"/>
        <v>0</v>
      </c>
      <c r="I429" s="348" t="str">
        <f t="shared" si="51"/>
        <v/>
      </c>
      <c r="J429" s="349"/>
      <c r="K429" s="235"/>
    </row>
    <row r="430" spans="2:11" x14ac:dyDescent="0.3">
      <c r="B430" s="200" t="s">
        <v>831</v>
      </c>
      <c r="C430" s="225" t="s">
        <v>832</v>
      </c>
      <c r="D430" s="202" t="s">
        <v>72</v>
      </c>
      <c r="E430" s="174">
        <v>10</v>
      </c>
      <c r="F430" s="188">
        <v>62758.44</v>
      </c>
      <c r="G430" s="188"/>
      <c r="H430" s="159">
        <f t="shared" si="50"/>
        <v>0</v>
      </c>
      <c r="I430" s="348" t="str">
        <f t="shared" si="51"/>
        <v/>
      </c>
      <c r="J430" s="349"/>
      <c r="K430" s="235"/>
    </row>
    <row r="431" spans="2:11" x14ac:dyDescent="0.3">
      <c r="B431" s="200" t="s">
        <v>833</v>
      </c>
      <c r="C431" s="225" t="s">
        <v>834</v>
      </c>
      <c r="D431" s="202" t="s">
        <v>7</v>
      </c>
      <c r="E431" s="174">
        <v>9</v>
      </c>
      <c r="F431" s="188">
        <v>2905250</v>
      </c>
      <c r="G431" s="188"/>
      <c r="H431" s="159">
        <f t="shared" si="50"/>
        <v>0</v>
      </c>
      <c r="I431" s="348" t="str">
        <f t="shared" si="51"/>
        <v/>
      </c>
      <c r="J431" s="349"/>
      <c r="K431" s="235"/>
    </row>
    <row r="432" spans="2:11" x14ac:dyDescent="0.3">
      <c r="B432" s="200" t="s">
        <v>835</v>
      </c>
      <c r="C432" s="225" t="s">
        <v>836</v>
      </c>
      <c r="D432" s="202" t="s">
        <v>7</v>
      </c>
      <c r="E432" s="174">
        <v>25</v>
      </c>
      <c r="F432" s="188">
        <v>1068950</v>
      </c>
      <c r="G432" s="188"/>
      <c r="H432" s="159">
        <f t="shared" si="50"/>
        <v>0</v>
      </c>
      <c r="I432" s="348" t="str">
        <f t="shared" si="51"/>
        <v/>
      </c>
      <c r="J432" s="349"/>
      <c r="K432" s="235"/>
    </row>
    <row r="433" spans="2:11" x14ac:dyDescent="0.3">
      <c r="B433" s="200" t="s">
        <v>837</v>
      </c>
      <c r="C433" s="225" t="s">
        <v>838</v>
      </c>
      <c r="D433" s="202" t="s">
        <v>7</v>
      </c>
      <c r="E433" s="174">
        <v>64</v>
      </c>
      <c r="F433" s="188">
        <v>762700</v>
      </c>
      <c r="G433" s="188"/>
      <c r="H433" s="159">
        <f t="shared" si="50"/>
        <v>0</v>
      </c>
      <c r="I433" s="348" t="str">
        <f t="shared" si="51"/>
        <v/>
      </c>
      <c r="J433" s="349"/>
      <c r="K433" s="235"/>
    </row>
    <row r="434" spans="2:11" x14ac:dyDescent="0.3">
      <c r="B434" s="200" t="s">
        <v>839</v>
      </c>
      <c r="C434" s="225" t="s">
        <v>840</v>
      </c>
      <c r="D434" s="202" t="s">
        <v>7</v>
      </c>
      <c r="E434" s="174">
        <v>1</v>
      </c>
      <c r="F434" s="188">
        <v>1864420</v>
      </c>
      <c r="G434" s="188"/>
      <c r="H434" s="159">
        <f t="shared" si="50"/>
        <v>0</v>
      </c>
      <c r="I434" s="348" t="str">
        <f t="shared" si="51"/>
        <v/>
      </c>
      <c r="J434" s="349"/>
      <c r="K434" s="235"/>
    </row>
    <row r="435" spans="2:11" ht="24" x14ac:dyDescent="0.3">
      <c r="B435" s="200" t="s">
        <v>841</v>
      </c>
      <c r="C435" s="225" t="s">
        <v>842</v>
      </c>
      <c r="D435" s="202" t="s">
        <v>7</v>
      </c>
      <c r="E435" s="174">
        <v>1</v>
      </c>
      <c r="F435" s="188">
        <v>3169881.23</v>
      </c>
      <c r="G435" s="188"/>
      <c r="H435" s="159">
        <f t="shared" si="50"/>
        <v>0</v>
      </c>
      <c r="I435" s="348" t="str">
        <f t="shared" si="51"/>
        <v/>
      </c>
      <c r="J435" s="349"/>
      <c r="K435" s="235"/>
    </row>
    <row r="436" spans="2:11" x14ac:dyDescent="0.3">
      <c r="B436" s="200" t="s">
        <v>843</v>
      </c>
      <c r="C436" s="225" t="s">
        <v>844</v>
      </c>
      <c r="D436" s="202" t="s">
        <v>7</v>
      </c>
      <c r="E436" s="174">
        <v>2</v>
      </c>
      <c r="F436" s="188">
        <v>438192.49</v>
      </c>
      <c r="G436" s="188"/>
      <c r="H436" s="159">
        <f t="shared" si="50"/>
        <v>0</v>
      </c>
      <c r="I436" s="348" t="str">
        <f t="shared" si="51"/>
        <v/>
      </c>
      <c r="J436" s="349"/>
      <c r="K436" s="235"/>
    </row>
    <row r="437" spans="2:11" x14ac:dyDescent="0.3">
      <c r="B437" s="200" t="s">
        <v>845</v>
      </c>
      <c r="C437" s="225" t="s">
        <v>846</v>
      </c>
      <c r="D437" s="202" t="s">
        <v>7</v>
      </c>
      <c r="E437" s="174">
        <v>2</v>
      </c>
      <c r="F437" s="188">
        <v>267819.25</v>
      </c>
      <c r="G437" s="188"/>
      <c r="H437" s="159">
        <f t="shared" si="50"/>
        <v>0</v>
      </c>
      <c r="I437" s="348" t="str">
        <f t="shared" si="51"/>
        <v/>
      </c>
      <c r="J437" s="349"/>
      <c r="K437" s="235"/>
    </row>
    <row r="438" spans="2:11" x14ac:dyDescent="0.3">
      <c r="B438" s="200" t="s">
        <v>847</v>
      </c>
      <c r="C438" s="225" t="s">
        <v>848</v>
      </c>
      <c r="D438" s="202" t="s">
        <v>7</v>
      </c>
      <c r="E438" s="174">
        <v>2</v>
      </c>
      <c r="F438" s="188">
        <v>1347100</v>
      </c>
      <c r="G438" s="188"/>
      <c r="H438" s="159">
        <f t="shared" si="50"/>
        <v>0</v>
      </c>
      <c r="I438" s="348" t="str">
        <f t="shared" si="51"/>
        <v/>
      </c>
      <c r="J438" s="349"/>
      <c r="K438" s="235"/>
    </row>
    <row r="439" spans="2:11" x14ac:dyDescent="0.3">
      <c r="B439" s="200" t="s">
        <v>849</v>
      </c>
      <c r="C439" s="225" t="s">
        <v>850</v>
      </c>
      <c r="D439" s="202" t="s">
        <v>31</v>
      </c>
      <c r="E439" s="174">
        <v>29</v>
      </c>
      <c r="F439" s="188">
        <v>256225.29</v>
      </c>
      <c r="G439" s="188"/>
      <c r="H439" s="159">
        <f t="shared" si="50"/>
        <v>0</v>
      </c>
      <c r="I439" s="348" t="str">
        <f t="shared" si="51"/>
        <v/>
      </c>
      <c r="J439" s="349"/>
      <c r="K439" s="235"/>
    </row>
    <row r="440" spans="2:11" x14ac:dyDescent="0.3">
      <c r="B440" s="200" t="s">
        <v>851</v>
      </c>
      <c r="C440" s="225" t="s">
        <v>852</v>
      </c>
      <c r="D440" s="202" t="s">
        <v>7</v>
      </c>
      <c r="E440" s="174">
        <v>34</v>
      </c>
      <c r="F440" s="188">
        <v>90000</v>
      </c>
      <c r="G440" s="188"/>
      <c r="H440" s="159">
        <f t="shared" si="50"/>
        <v>0</v>
      </c>
      <c r="I440" s="348" t="str">
        <f t="shared" si="51"/>
        <v/>
      </c>
      <c r="J440" s="349"/>
      <c r="K440" s="235"/>
    </row>
    <row r="441" spans="2:11" x14ac:dyDescent="0.3">
      <c r="B441" s="200" t="s">
        <v>853</v>
      </c>
      <c r="C441" s="225" t="s">
        <v>854</v>
      </c>
      <c r="D441" s="202" t="s">
        <v>72</v>
      </c>
      <c r="E441" s="174">
        <v>1</v>
      </c>
      <c r="F441" s="188">
        <v>165000</v>
      </c>
      <c r="G441" s="188"/>
      <c r="H441" s="159">
        <f t="shared" si="50"/>
        <v>0</v>
      </c>
      <c r="I441" s="348" t="str">
        <f t="shared" si="51"/>
        <v/>
      </c>
      <c r="J441" s="349"/>
      <c r="K441" s="235"/>
    </row>
    <row r="442" spans="2:11" ht="24" x14ac:dyDescent="0.3">
      <c r="B442" s="200" t="s">
        <v>855</v>
      </c>
      <c r="C442" s="225" t="s">
        <v>856</v>
      </c>
      <c r="D442" s="202" t="s">
        <v>7</v>
      </c>
      <c r="E442" s="174">
        <v>2</v>
      </c>
      <c r="F442" s="188">
        <v>13500000</v>
      </c>
      <c r="G442" s="188"/>
      <c r="H442" s="159">
        <f t="shared" si="50"/>
        <v>0</v>
      </c>
      <c r="I442" s="348" t="str">
        <f t="shared" si="51"/>
        <v/>
      </c>
      <c r="J442" s="349"/>
      <c r="K442" s="235"/>
    </row>
    <row r="443" spans="2:11" x14ac:dyDescent="0.3">
      <c r="B443" s="200" t="s">
        <v>857</v>
      </c>
      <c r="C443" s="225" t="s">
        <v>858</v>
      </c>
      <c r="D443" s="202" t="s">
        <v>7</v>
      </c>
      <c r="E443" s="174">
        <v>6</v>
      </c>
      <c r="F443" s="188">
        <v>50000</v>
      </c>
      <c r="G443" s="188"/>
      <c r="H443" s="159">
        <f t="shared" si="50"/>
        <v>0</v>
      </c>
      <c r="I443" s="348" t="str">
        <f t="shared" si="51"/>
        <v/>
      </c>
      <c r="J443" s="349"/>
      <c r="K443" s="235"/>
    </row>
    <row r="444" spans="2:11" ht="24" x14ac:dyDescent="0.3">
      <c r="B444" s="200" t="s">
        <v>859</v>
      </c>
      <c r="C444" s="225" t="s">
        <v>860</v>
      </c>
      <c r="D444" s="202" t="s">
        <v>7</v>
      </c>
      <c r="E444" s="174">
        <v>1</v>
      </c>
      <c r="F444" s="188">
        <v>1800000</v>
      </c>
      <c r="G444" s="188"/>
      <c r="H444" s="159">
        <f t="shared" si="50"/>
        <v>0</v>
      </c>
      <c r="I444" s="348" t="str">
        <f t="shared" si="51"/>
        <v/>
      </c>
      <c r="J444" s="349"/>
      <c r="K444" s="235"/>
    </row>
    <row r="445" spans="2:11" x14ac:dyDescent="0.3">
      <c r="B445" s="200" t="s">
        <v>861</v>
      </c>
      <c r="C445" s="225" t="s">
        <v>862</v>
      </c>
      <c r="D445" s="202" t="s">
        <v>7</v>
      </c>
      <c r="E445" s="174">
        <v>7</v>
      </c>
      <c r="F445" s="188">
        <v>66000</v>
      </c>
      <c r="G445" s="188"/>
      <c r="H445" s="159">
        <f t="shared" si="50"/>
        <v>0</v>
      </c>
      <c r="I445" s="348" t="str">
        <f t="shared" si="51"/>
        <v/>
      </c>
      <c r="J445" s="349"/>
      <c r="K445" s="235"/>
    </row>
    <row r="446" spans="2:11" x14ac:dyDescent="0.3">
      <c r="B446" s="200" t="s">
        <v>863</v>
      </c>
      <c r="C446" s="225" t="s">
        <v>864</v>
      </c>
      <c r="D446" s="202" t="s">
        <v>31</v>
      </c>
      <c r="E446" s="174">
        <v>127</v>
      </c>
      <c r="F446" s="188">
        <v>140000</v>
      </c>
      <c r="G446" s="188"/>
      <c r="H446" s="159">
        <f t="shared" si="50"/>
        <v>0</v>
      </c>
      <c r="I446" s="348" t="str">
        <f t="shared" si="51"/>
        <v/>
      </c>
      <c r="J446" s="349"/>
      <c r="K446" s="235"/>
    </row>
    <row r="447" spans="2:11" x14ac:dyDescent="0.3">
      <c r="B447" s="200" t="s">
        <v>865</v>
      </c>
      <c r="C447" s="225" t="s">
        <v>866</v>
      </c>
      <c r="D447" s="202" t="s">
        <v>31</v>
      </c>
      <c r="E447" s="174">
        <v>32</v>
      </c>
      <c r="F447" s="188">
        <v>108000</v>
      </c>
      <c r="G447" s="188"/>
      <c r="H447" s="159">
        <f t="shared" si="50"/>
        <v>0</v>
      </c>
      <c r="I447" s="348" t="str">
        <f t="shared" si="51"/>
        <v/>
      </c>
      <c r="J447" s="349"/>
      <c r="K447" s="235"/>
    </row>
    <row r="448" spans="2:11" x14ac:dyDescent="0.3">
      <c r="B448" s="200" t="s">
        <v>867</v>
      </c>
      <c r="C448" s="225" t="s">
        <v>868</v>
      </c>
      <c r="D448" s="202" t="s">
        <v>72</v>
      </c>
      <c r="E448" s="174">
        <v>28</v>
      </c>
      <c r="F448" s="188">
        <v>22000</v>
      </c>
      <c r="G448" s="188"/>
      <c r="H448" s="159">
        <f t="shared" si="50"/>
        <v>0</v>
      </c>
      <c r="I448" s="348" t="str">
        <f t="shared" si="51"/>
        <v/>
      </c>
      <c r="J448" s="349"/>
      <c r="K448" s="235"/>
    </row>
    <row r="449" spans="2:11" x14ac:dyDescent="0.3">
      <c r="B449" s="200" t="s">
        <v>869</v>
      </c>
      <c r="C449" s="225" t="s">
        <v>870</v>
      </c>
      <c r="D449" s="202" t="s">
        <v>72</v>
      </c>
      <c r="E449" s="174">
        <v>48</v>
      </c>
      <c r="F449" s="188">
        <v>26000</v>
      </c>
      <c r="G449" s="188"/>
      <c r="H449" s="159">
        <f t="shared" si="50"/>
        <v>0</v>
      </c>
      <c r="I449" s="348" t="str">
        <f t="shared" si="51"/>
        <v/>
      </c>
      <c r="J449" s="349"/>
      <c r="K449" s="235"/>
    </row>
    <row r="450" spans="2:11" x14ac:dyDescent="0.3">
      <c r="B450" s="200" t="s">
        <v>871</v>
      </c>
      <c r="C450" s="225" t="s">
        <v>872</v>
      </c>
      <c r="D450" s="202" t="s">
        <v>72</v>
      </c>
      <c r="E450" s="174">
        <v>76</v>
      </c>
      <c r="F450" s="188">
        <v>29500</v>
      </c>
      <c r="G450" s="188"/>
      <c r="H450" s="159">
        <f t="shared" si="50"/>
        <v>0</v>
      </c>
      <c r="I450" s="348" t="str">
        <f t="shared" si="51"/>
        <v/>
      </c>
      <c r="J450" s="349"/>
      <c r="K450" s="235"/>
    </row>
    <row r="451" spans="2:11" x14ac:dyDescent="0.3">
      <c r="B451" s="200" t="s">
        <v>873</v>
      </c>
      <c r="C451" s="225" t="s">
        <v>874</v>
      </c>
      <c r="D451" s="202" t="s">
        <v>72</v>
      </c>
      <c r="E451" s="174">
        <v>22</v>
      </c>
      <c r="F451" s="188">
        <v>34000</v>
      </c>
      <c r="G451" s="188"/>
      <c r="H451" s="159">
        <f t="shared" si="50"/>
        <v>0</v>
      </c>
      <c r="I451" s="348" t="str">
        <f t="shared" si="51"/>
        <v/>
      </c>
      <c r="J451" s="349"/>
      <c r="K451" s="235"/>
    </row>
    <row r="452" spans="2:11" x14ac:dyDescent="0.3">
      <c r="B452" s="200" t="s">
        <v>875</v>
      </c>
      <c r="C452" s="225" t="s">
        <v>876</v>
      </c>
      <c r="D452" s="202" t="s">
        <v>72</v>
      </c>
      <c r="E452" s="174">
        <v>67</v>
      </c>
      <c r="F452" s="188">
        <v>39000</v>
      </c>
      <c r="G452" s="188"/>
      <c r="H452" s="159">
        <f t="shared" si="50"/>
        <v>0</v>
      </c>
      <c r="I452" s="348" t="str">
        <f t="shared" si="51"/>
        <v/>
      </c>
      <c r="J452" s="349"/>
      <c r="K452" s="235"/>
    </row>
    <row r="453" spans="2:11" x14ac:dyDescent="0.3">
      <c r="B453" s="200" t="s">
        <v>877</v>
      </c>
      <c r="C453" s="225" t="s">
        <v>878</v>
      </c>
      <c r="D453" s="202" t="s">
        <v>72</v>
      </c>
      <c r="E453" s="174">
        <v>42</v>
      </c>
      <c r="F453" s="188">
        <v>48500</v>
      </c>
      <c r="G453" s="188"/>
      <c r="H453" s="159">
        <f t="shared" si="50"/>
        <v>0</v>
      </c>
      <c r="I453" s="348" t="str">
        <f t="shared" si="51"/>
        <v/>
      </c>
      <c r="J453" s="349"/>
      <c r="K453" s="235"/>
    </row>
    <row r="454" spans="2:11" x14ac:dyDescent="0.3">
      <c r="B454" s="200" t="s">
        <v>879</v>
      </c>
      <c r="C454" s="225" t="s">
        <v>880</v>
      </c>
      <c r="D454" s="202" t="s">
        <v>72</v>
      </c>
      <c r="E454" s="174">
        <v>45</v>
      </c>
      <c r="F454" s="188">
        <v>58000</v>
      </c>
      <c r="G454" s="188"/>
      <c r="H454" s="159">
        <f t="shared" si="50"/>
        <v>0</v>
      </c>
      <c r="I454" s="348" t="str">
        <f t="shared" si="51"/>
        <v/>
      </c>
      <c r="J454" s="349"/>
      <c r="K454" s="235"/>
    </row>
    <row r="455" spans="2:11" x14ac:dyDescent="0.3">
      <c r="B455" s="200" t="s">
        <v>881</v>
      </c>
      <c r="C455" s="225" t="s">
        <v>882</v>
      </c>
      <c r="D455" s="202" t="s">
        <v>72</v>
      </c>
      <c r="E455" s="174">
        <v>67</v>
      </c>
      <c r="F455" s="188">
        <v>68000</v>
      </c>
      <c r="G455" s="188"/>
      <c r="H455" s="159">
        <f t="shared" si="50"/>
        <v>0</v>
      </c>
      <c r="I455" s="348" t="str">
        <f t="shared" si="51"/>
        <v/>
      </c>
      <c r="J455" s="349"/>
      <c r="K455" s="235"/>
    </row>
    <row r="456" spans="2:11" x14ac:dyDescent="0.3">
      <c r="B456" s="200" t="s">
        <v>883</v>
      </c>
      <c r="C456" s="225" t="s">
        <v>884</v>
      </c>
      <c r="D456" s="202" t="s">
        <v>7</v>
      </c>
      <c r="E456" s="174">
        <v>56</v>
      </c>
      <c r="F456" s="188">
        <v>16500</v>
      </c>
      <c r="G456" s="188"/>
      <c r="H456" s="159">
        <f t="shared" si="50"/>
        <v>0</v>
      </c>
      <c r="I456" s="348" t="str">
        <f t="shared" si="51"/>
        <v/>
      </c>
      <c r="J456" s="349"/>
      <c r="K456" s="235"/>
    </row>
    <row r="457" spans="2:11" x14ac:dyDescent="0.3">
      <c r="B457" s="200" t="s">
        <v>885</v>
      </c>
      <c r="C457" s="225" t="s">
        <v>886</v>
      </c>
      <c r="D457" s="202" t="s">
        <v>7</v>
      </c>
      <c r="E457" s="174">
        <v>57</v>
      </c>
      <c r="F457" s="188">
        <v>18000</v>
      </c>
      <c r="G457" s="188"/>
      <c r="H457" s="159">
        <f t="shared" si="50"/>
        <v>0</v>
      </c>
      <c r="I457" s="348" t="str">
        <f t="shared" si="51"/>
        <v/>
      </c>
      <c r="J457" s="349"/>
      <c r="K457" s="235"/>
    </row>
    <row r="458" spans="2:11" x14ac:dyDescent="0.3">
      <c r="B458" s="200" t="s">
        <v>887</v>
      </c>
      <c r="C458" s="225" t="s">
        <v>888</v>
      </c>
      <c r="D458" s="202" t="s">
        <v>7</v>
      </c>
      <c r="E458" s="174">
        <v>54</v>
      </c>
      <c r="F458" s="188">
        <v>21500</v>
      </c>
      <c r="G458" s="188"/>
      <c r="H458" s="159">
        <f t="shared" si="50"/>
        <v>0</v>
      </c>
      <c r="I458" s="348" t="str">
        <f t="shared" si="51"/>
        <v/>
      </c>
      <c r="J458" s="349"/>
      <c r="K458" s="235"/>
    </row>
    <row r="459" spans="2:11" x14ac:dyDescent="0.3">
      <c r="B459" s="200" t="s">
        <v>889</v>
      </c>
      <c r="C459" s="225" t="s">
        <v>890</v>
      </c>
      <c r="D459" s="202" t="s">
        <v>7</v>
      </c>
      <c r="E459" s="174">
        <v>53</v>
      </c>
      <c r="F459" s="188">
        <v>29000</v>
      </c>
      <c r="G459" s="188"/>
      <c r="H459" s="159">
        <f t="shared" si="50"/>
        <v>0</v>
      </c>
      <c r="I459" s="348" t="str">
        <f t="shared" si="51"/>
        <v/>
      </c>
      <c r="J459" s="349"/>
      <c r="K459" s="235"/>
    </row>
    <row r="460" spans="2:11" x14ac:dyDescent="0.3">
      <c r="B460" s="200" t="s">
        <v>891</v>
      </c>
      <c r="C460" s="225" t="s">
        <v>892</v>
      </c>
      <c r="D460" s="202" t="s">
        <v>7</v>
      </c>
      <c r="E460" s="174">
        <v>55</v>
      </c>
      <c r="F460" s="188">
        <v>40000</v>
      </c>
      <c r="G460" s="188"/>
      <c r="H460" s="159">
        <f t="shared" si="50"/>
        <v>0</v>
      </c>
      <c r="I460" s="348" t="str">
        <f t="shared" si="51"/>
        <v/>
      </c>
      <c r="J460" s="349"/>
      <c r="K460" s="235"/>
    </row>
    <row r="461" spans="2:11" x14ac:dyDescent="0.3">
      <c r="B461" s="200" t="s">
        <v>893</v>
      </c>
      <c r="C461" s="225" t="s">
        <v>894</v>
      </c>
      <c r="D461" s="202" t="s">
        <v>7</v>
      </c>
      <c r="E461" s="174">
        <v>67</v>
      </c>
      <c r="F461" s="188">
        <v>60000</v>
      </c>
      <c r="G461" s="188"/>
      <c r="H461" s="159">
        <f t="shared" si="50"/>
        <v>0</v>
      </c>
      <c r="I461" s="348" t="str">
        <f t="shared" si="51"/>
        <v/>
      </c>
      <c r="J461" s="349"/>
      <c r="K461" s="235"/>
    </row>
    <row r="462" spans="2:11" x14ac:dyDescent="0.3">
      <c r="B462" s="200" t="s">
        <v>895</v>
      </c>
      <c r="C462" s="225" t="s">
        <v>896</v>
      </c>
      <c r="D462" s="202" t="s">
        <v>7</v>
      </c>
      <c r="E462" s="174">
        <v>56</v>
      </c>
      <c r="F462" s="188">
        <v>81000</v>
      </c>
      <c r="G462" s="188"/>
      <c r="H462" s="159">
        <f t="shared" si="50"/>
        <v>0</v>
      </c>
      <c r="I462" s="348" t="str">
        <f t="shared" si="51"/>
        <v/>
      </c>
      <c r="J462" s="349"/>
      <c r="K462" s="235"/>
    </row>
    <row r="463" spans="2:11" x14ac:dyDescent="0.3">
      <c r="B463" s="200" t="s">
        <v>897</v>
      </c>
      <c r="C463" s="225" t="s">
        <v>898</v>
      </c>
      <c r="D463" s="202" t="s">
        <v>7</v>
      </c>
      <c r="E463" s="174">
        <v>52</v>
      </c>
      <c r="F463" s="188">
        <v>5000</v>
      </c>
      <c r="G463" s="188"/>
      <c r="H463" s="159">
        <f t="shared" si="50"/>
        <v>0</v>
      </c>
      <c r="I463" s="348" t="str">
        <f t="shared" si="51"/>
        <v/>
      </c>
      <c r="J463" s="349"/>
      <c r="K463" s="235"/>
    </row>
    <row r="464" spans="2:11" x14ac:dyDescent="0.3">
      <c r="B464" s="200" t="s">
        <v>899</v>
      </c>
      <c r="C464" s="225" t="s">
        <v>900</v>
      </c>
      <c r="D464" s="202" t="s">
        <v>7</v>
      </c>
      <c r="E464" s="174">
        <v>73</v>
      </c>
      <c r="F464" s="188">
        <v>6000</v>
      </c>
      <c r="G464" s="188"/>
      <c r="H464" s="159">
        <f t="shared" si="50"/>
        <v>0</v>
      </c>
      <c r="I464" s="348" t="str">
        <f t="shared" si="51"/>
        <v/>
      </c>
      <c r="J464" s="349"/>
      <c r="K464" s="235"/>
    </row>
    <row r="465" spans="2:11" x14ac:dyDescent="0.3">
      <c r="B465" s="200" t="s">
        <v>901</v>
      </c>
      <c r="C465" s="225" t="s">
        <v>902</v>
      </c>
      <c r="D465" s="202" t="s">
        <v>7</v>
      </c>
      <c r="E465" s="174">
        <v>35</v>
      </c>
      <c r="F465" s="188">
        <v>7500</v>
      </c>
      <c r="G465" s="188"/>
      <c r="H465" s="159">
        <f t="shared" si="50"/>
        <v>0</v>
      </c>
      <c r="I465" s="348" t="str">
        <f t="shared" si="51"/>
        <v/>
      </c>
      <c r="J465" s="349"/>
      <c r="K465" s="235"/>
    </row>
    <row r="466" spans="2:11" x14ac:dyDescent="0.3">
      <c r="B466" s="200" t="s">
        <v>903</v>
      </c>
      <c r="C466" s="225" t="s">
        <v>904</v>
      </c>
      <c r="D466" s="202" t="s">
        <v>7</v>
      </c>
      <c r="E466" s="174">
        <v>49</v>
      </c>
      <c r="F466" s="188">
        <v>9000</v>
      </c>
      <c r="G466" s="188"/>
      <c r="H466" s="159">
        <f t="shared" si="50"/>
        <v>0</v>
      </c>
      <c r="I466" s="348" t="str">
        <f t="shared" si="51"/>
        <v/>
      </c>
      <c r="J466" s="349"/>
      <c r="K466" s="235"/>
    </row>
    <row r="467" spans="2:11" x14ac:dyDescent="0.3">
      <c r="B467" s="200" t="s">
        <v>905</v>
      </c>
      <c r="C467" s="225" t="s">
        <v>906</v>
      </c>
      <c r="D467" s="202" t="s">
        <v>7</v>
      </c>
      <c r="E467" s="174">
        <v>45</v>
      </c>
      <c r="F467" s="188">
        <v>12500</v>
      </c>
      <c r="G467" s="188"/>
      <c r="H467" s="159">
        <f t="shared" si="50"/>
        <v>0</v>
      </c>
      <c r="I467" s="348" t="str">
        <f t="shared" si="51"/>
        <v/>
      </c>
      <c r="J467" s="349"/>
      <c r="K467" s="235"/>
    </row>
    <row r="468" spans="2:11" x14ac:dyDescent="0.3">
      <c r="B468" s="200" t="s">
        <v>907</v>
      </c>
      <c r="C468" s="225" t="s">
        <v>908</v>
      </c>
      <c r="D468" s="202" t="s">
        <v>7</v>
      </c>
      <c r="E468" s="174">
        <v>50</v>
      </c>
      <c r="F468" s="188">
        <v>20000</v>
      </c>
      <c r="G468" s="188"/>
      <c r="H468" s="159">
        <f t="shared" si="50"/>
        <v>0</v>
      </c>
      <c r="I468" s="348" t="str">
        <f t="shared" si="51"/>
        <v/>
      </c>
      <c r="J468" s="349"/>
      <c r="K468" s="235"/>
    </row>
    <row r="469" spans="2:11" x14ac:dyDescent="0.3">
      <c r="B469" s="200" t="s">
        <v>909</v>
      </c>
      <c r="C469" s="225" t="s">
        <v>910</v>
      </c>
      <c r="D469" s="202" t="s">
        <v>7</v>
      </c>
      <c r="E469" s="174">
        <v>46</v>
      </c>
      <c r="F469" s="188">
        <v>33000</v>
      </c>
      <c r="G469" s="188"/>
      <c r="H469" s="159">
        <f t="shared" si="50"/>
        <v>0</v>
      </c>
      <c r="I469" s="348" t="str">
        <f t="shared" si="51"/>
        <v/>
      </c>
      <c r="J469" s="349"/>
      <c r="K469" s="235"/>
    </row>
    <row r="470" spans="2:11" x14ac:dyDescent="0.3">
      <c r="B470" s="200" t="s">
        <v>911</v>
      </c>
      <c r="C470" s="225" t="s">
        <v>912</v>
      </c>
      <c r="D470" s="202" t="s">
        <v>7</v>
      </c>
      <c r="E470" s="174">
        <v>60</v>
      </c>
      <c r="F470" s="188">
        <v>46000</v>
      </c>
      <c r="G470" s="188"/>
      <c r="H470" s="159">
        <f t="shared" si="50"/>
        <v>0</v>
      </c>
      <c r="I470" s="348" t="str">
        <f t="shared" si="51"/>
        <v/>
      </c>
      <c r="J470" s="349"/>
      <c r="K470" s="235"/>
    </row>
    <row r="471" spans="2:11" x14ac:dyDescent="0.3">
      <c r="B471" s="200" t="s">
        <v>913</v>
      </c>
      <c r="C471" s="225" t="s">
        <v>914</v>
      </c>
      <c r="D471" s="202" t="s">
        <v>72</v>
      </c>
      <c r="E471" s="174">
        <v>66</v>
      </c>
      <c r="F471" s="188">
        <v>42000</v>
      </c>
      <c r="G471" s="188"/>
      <c r="H471" s="159">
        <f t="shared" si="50"/>
        <v>0</v>
      </c>
      <c r="I471" s="348" t="str">
        <f t="shared" si="51"/>
        <v/>
      </c>
      <c r="J471" s="349"/>
      <c r="K471" s="235"/>
    </row>
    <row r="472" spans="2:11" x14ac:dyDescent="0.3">
      <c r="B472" s="200" t="s">
        <v>915</v>
      </c>
      <c r="C472" s="225" t="s">
        <v>916</v>
      </c>
      <c r="D472" s="202" t="s">
        <v>51</v>
      </c>
      <c r="E472" s="174">
        <v>72</v>
      </c>
      <c r="F472" s="188">
        <v>420000</v>
      </c>
      <c r="G472" s="188"/>
      <c r="H472" s="159">
        <f t="shared" si="50"/>
        <v>0</v>
      </c>
      <c r="I472" s="348" t="str">
        <f t="shared" si="51"/>
        <v/>
      </c>
      <c r="J472" s="349"/>
      <c r="K472" s="235"/>
    </row>
    <row r="473" spans="2:11" x14ac:dyDescent="0.3">
      <c r="B473" s="200" t="s">
        <v>917</v>
      </c>
      <c r="C473" s="225" t="s">
        <v>918</v>
      </c>
      <c r="D473" s="202" t="s">
        <v>7</v>
      </c>
      <c r="E473" s="174">
        <v>22</v>
      </c>
      <c r="F473" s="188">
        <v>11000</v>
      </c>
      <c r="G473" s="188"/>
      <c r="H473" s="159">
        <f t="shared" si="50"/>
        <v>0</v>
      </c>
      <c r="I473" s="348" t="str">
        <f t="shared" si="51"/>
        <v/>
      </c>
      <c r="J473" s="349"/>
      <c r="K473" s="235"/>
    </row>
    <row r="474" spans="2:11" x14ac:dyDescent="0.3">
      <c r="B474" s="200" t="s">
        <v>919</v>
      </c>
      <c r="C474" s="225" t="s">
        <v>920</v>
      </c>
      <c r="D474" s="202" t="s">
        <v>7</v>
      </c>
      <c r="E474" s="174">
        <v>12</v>
      </c>
      <c r="F474" s="188">
        <v>21500</v>
      </c>
      <c r="G474" s="188"/>
      <c r="H474" s="159">
        <f t="shared" si="50"/>
        <v>0</v>
      </c>
      <c r="I474" s="348" t="str">
        <f t="shared" si="51"/>
        <v/>
      </c>
      <c r="J474" s="349"/>
      <c r="K474" s="235"/>
    </row>
    <row r="475" spans="2:11" x14ac:dyDescent="0.3">
      <c r="B475" s="200" t="s">
        <v>921</v>
      </c>
      <c r="C475" s="225" t="s">
        <v>922</v>
      </c>
      <c r="D475" s="202" t="s">
        <v>7</v>
      </c>
      <c r="E475" s="174">
        <v>8</v>
      </c>
      <c r="F475" s="188">
        <v>190000</v>
      </c>
      <c r="G475" s="188"/>
      <c r="H475" s="159">
        <f t="shared" si="50"/>
        <v>0</v>
      </c>
      <c r="I475" s="348" t="str">
        <f t="shared" si="51"/>
        <v/>
      </c>
      <c r="J475" s="349"/>
      <c r="K475" s="235"/>
    </row>
    <row r="476" spans="2:11" x14ac:dyDescent="0.3">
      <c r="B476" s="200" t="s">
        <v>923</v>
      </c>
      <c r="C476" s="225" t="s">
        <v>924</v>
      </c>
      <c r="D476" s="202" t="s">
        <v>7</v>
      </c>
      <c r="E476" s="174">
        <v>19</v>
      </c>
      <c r="F476" s="188">
        <v>60000</v>
      </c>
      <c r="G476" s="188"/>
      <c r="H476" s="159">
        <f t="shared" ref="H476:H539" si="52">+ROUND(G476*E476,2)</f>
        <v>0</v>
      </c>
      <c r="I476" s="348" t="str">
        <f t="shared" ref="I476:I496" si="53">IF(G476="","",IF(AND(G476&gt;=ROUND(F476*95%,4),G476&lt;=ROUND(F476,4)),"CUMPLE","NO CUMPLE"))</f>
        <v/>
      </c>
      <c r="J476" s="349"/>
      <c r="K476" s="235"/>
    </row>
    <row r="477" spans="2:11" x14ac:dyDescent="0.3">
      <c r="B477" s="200" t="s">
        <v>925</v>
      </c>
      <c r="C477" s="225" t="s">
        <v>926</v>
      </c>
      <c r="D477" s="202" t="s">
        <v>72</v>
      </c>
      <c r="E477" s="174">
        <v>45</v>
      </c>
      <c r="F477" s="188">
        <v>73000</v>
      </c>
      <c r="G477" s="188"/>
      <c r="H477" s="159">
        <f t="shared" si="52"/>
        <v>0</v>
      </c>
      <c r="I477" s="348" t="str">
        <f t="shared" si="53"/>
        <v/>
      </c>
      <c r="J477" s="349"/>
      <c r="K477" s="235"/>
    </row>
    <row r="478" spans="2:11" ht="24" x14ac:dyDescent="0.3">
      <c r="B478" s="200" t="s">
        <v>927</v>
      </c>
      <c r="C478" s="225" t="s">
        <v>928</v>
      </c>
      <c r="D478" s="202" t="s">
        <v>51</v>
      </c>
      <c r="E478" s="174">
        <v>380</v>
      </c>
      <c r="F478" s="188">
        <v>3000</v>
      </c>
      <c r="G478" s="188"/>
      <c r="H478" s="159">
        <f t="shared" si="52"/>
        <v>0</v>
      </c>
      <c r="I478" s="348" t="str">
        <f t="shared" si="53"/>
        <v/>
      </c>
      <c r="J478" s="349"/>
      <c r="K478" s="235"/>
    </row>
    <row r="479" spans="2:11" x14ac:dyDescent="0.3">
      <c r="B479" s="200" t="s">
        <v>929</v>
      </c>
      <c r="C479" s="225" t="s">
        <v>930</v>
      </c>
      <c r="D479" s="202" t="s">
        <v>72</v>
      </c>
      <c r="E479" s="174">
        <v>28</v>
      </c>
      <c r="F479" s="188">
        <v>94000</v>
      </c>
      <c r="G479" s="188"/>
      <c r="H479" s="159">
        <f t="shared" si="52"/>
        <v>0</v>
      </c>
      <c r="I479" s="348" t="str">
        <f t="shared" si="53"/>
        <v/>
      </c>
      <c r="J479" s="349"/>
      <c r="K479" s="235"/>
    </row>
    <row r="480" spans="2:11" x14ac:dyDescent="0.3">
      <c r="B480" s="200" t="s">
        <v>931</v>
      </c>
      <c r="C480" s="225" t="s">
        <v>932</v>
      </c>
      <c r="D480" s="202" t="s">
        <v>7</v>
      </c>
      <c r="E480" s="174">
        <v>57</v>
      </c>
      <c r="F480" s="188">
        <v>48000</v>
      </c>
      <c r="G480" s="188"/>
      <c r="H480" s="159">
        <f t="shared" si="52"/>
        <v>0</v>
      </c>
      <c r="I480" s="348" t="str">
        <f t="shared" si="53"/>
        <v/>
      </c>
      <c r="J480" s="349"/>
      <c r="K480" s="235"/>
    </row>
    <row r="481" spans="2:11" x14ac:dyDescent="0.3">
      <c r="B481" s="200" t="s">
        <v>933</v>
      </c>
      <c r="C481" s="225" t="s">
        <v>934</v>
      </c>
      <c r="D481" s="202" t="s">
        <v>7</v>
      </c>
      <c r="E481" s="174">
        <v>53</v>
      </c>
      <c r="F481" s="188">
        <v>225000</v>
      </c>
      <c r="G481" s="188"/>
      <c r="H481" s="159">
        <f t="shared" si="52"/>
        <v>0</v>
      </c>
      <c r="I481" s="348" t="str">
        <f t="shared" si="53"/>
        <v/>
      </c>
      <c r="J481" s="349"/>
      <c r="K481" s="235"/>
    </row>
    <row r="482" spans="2:11" x14ac:dyDescent="0.3">
      <c r="B482" s="200" t="s">
        <v>935</v>
      </c>
      <c r="C482" s="225" t="s">
        <v>936</v>
      </c>
      <c r="D482" s="202" t="s">
        <v>72</v>
      </c>
      <c r="E482" s="174">
        <v>57</v>
      </c>
      <c r="F482" s="188">
        <v>26000</v>
      </c>
      <c r="G482" s="188"/>
      <c r="H482" s="159">
        <f t="shared" si="52"/>
        <v>0</v>
      </c>
      <c r="I482" s="348" t="str">
        <f t="shared" si="53"/>
        <v/>
      </c>
      <c r="J482" s="349"/>
      <c r="K482" s="235"/>
    </row>
    <row r="483" spans="2:11" x14ac:dyDescent="0.3">
      <c r="B483" s="200" t="s">
        <v>937</v>
      </c>
      <c r="C483" s="225" t="s">
        <v>938</v>
      </c>
      <c r="D483" s="202" t="s">
        <v>7</v>
      </c>
      <c r="E483" s="174">
        <v>58</v>
      </c>
      <c r="F483" s="188">
        <v>135000</v>
      </c>
      <c r="G483" s="188"/>
      <c r="H483" s="159">
        <f t="shared" si="52"/>
        <v>0</v>
      </c>
      <c r="I483" s="348" t="str">
        <f t="shared" si="53"/>
        <v/>
      </c>
      <c r="J483" s="349"/>
      <c r="K483" s="235"/>
    </row>
    <row r="484" spans="2:11" x14ac:dyDescent="0.3">
      <c r="B484" s="200" t="s">
        <v>939</v>
      </c>
      <c r="C484" s="225" t="s">
        <v>1591</v>
      </c>
      <c r="D484" s="202" t="s">
        <v>7</v>
      </c>
      <c r="E484" s="174">
        <v>25</v>
      </c>
      <c r="F484" s="188">
        <v>11200</v>
      </c>
      <c r="G484" s="188"/>
      <c r="H484" s="159">
        <f t="shared" si="52"/>
        <v>0</v>
      </c>
      <c r="I484" s="348" t="str">
        <f t="shared" si="53"/>
        <v/>
      </c>
      <c r="J484" s="349"/>
      <c r="K484" s="235"/>
    </row>
    <row r="485" spans="2:11" ht="24" x14ac:dyDescent="0.3">
      <c r="B485" s="200" t="s">
        <v>940</v>
      </c>
      <c r="C485" s="225" t="s">
        <v>941</v>
      </c>
      <c r="D485" s="202" t="s">
        <v>7</v>
      </c>
      <c r="E485" s="174">
        <v>29</v>
      </c>
      <c r="F485" s="188">
        <v>33500</v>
      </c>
      <c r="G485" s="188"/>
      <c r="H485" s="159">
        <f t="shared" si="52"/>
        <v>0</v>
      </c>
      <c r="I485" s="348" t="str">
        <f t="shared" si="53"/>
        <v/>
      </c>
      <c r="J485" s="349"/>
      <c r="K485" s="235"/>
    </row>
    <row r="486" spans="2:11" x14ac:dyDescent="0.3">
      <c r="B486" s="200" t="s">
        <v>942</v>
      </c>
      <c r="C486" s="225" t="s">
        <v>943</v>
      </c>
      <c r="D486" s="202" t="s">
        <v>7</v>
      </c>
      <c r="E486" s="174">
        <v>24</v>
      </c>
      <c r="F486" s="188">
        <v>1000</v>
      </c>
      <c r="G486" s="188"/>
      <c r="H486" s="159">
        <f t="shared" si="52"/>
        <v>0</v>
      </c>
      <c r="I486" s="348" t="str">
        <f t="shared" si="53"/>
        <v/>
      </c>
      <c r="J486" s="349"/>
      <c r="K486" s="235"/>
    </row>
    <row r="487" spans="2:11" x14ac:dyDescent="0.3">
      <c r="B487" s="200" t="s">
        <v>944</v>
      </c>
      <c r="C487" s="225" t="s">
        <v>945</v>
      </c>
      <c r="D487" s="202" t="s">
        <v>72</v>
      </c>
      <c r="E487" s="174">
        <v>29</v>
      </c>
      <c r="F487" s="188">
        <v>17000</v>
      </c>
      <c r="G487" s="188"/>
      <c r="H487" s="159">
        <f t="shared" si="52"/>
        <v>0</v>
      </c>
      <c r="I487" s="348" t="str">
        <f t="shared" si="53"/>
        <v/>
      </c>
      <c r="J487" s="349"/>
      <c r="K487" s="235"/>
    </row>
    <row r="488" spans="2:11" x14ac:dyDescent="0.3">
      <c r="B488" s="200" t="s">
        <v>946</v>
      </c>
      <c r="C488" s="225" t="s">
        <v>947</v>
      </c>
      <c r="D488" s="202" t="s">
        <v>72</v>
      </c>
      <c r="E488" s="174">
        <v>32</v>
      </c>
      <c r="F488" s="188">
        <v>40000</v>
      </c>
      <c r="G488" s="188"/>
      <c r="H488" s="159">
        <f t="shared" si="52"/>
        <v>0</v>
      </c>
      <c r="I488" s="348" t="str">
        <f t="shared" si="53"/>
        <v/>
      </c>
      <c r="J488" s="349"/>
      <c r="K488" s="235"/>
    </row>
    <row r="489" spans="2:11" x14ac:dyDescent="0.3">
      <c r="B489" s="200" t="s">
        <v>948</v>
      </c>
      <c r="C489" s="225" t="s">
        <v>949</v>
      </c>
      <c r="D489" s="202" t="s">
        <v>7</v>
      </c>
      <c r="E489" s="174">
        <v>32</v>
      </c>
      <c r="F489" s="188">
        <v>32000</v>
      </c>
      <c r="G489" s="188"/>
      <c r="H489" s="159">
        <f t="shared" si="52"/>
        <v>0</v>
      </c>
      <c r="I489" s="348" t="str">
        <f t="shared" si="53"/>
        <v/>
      </c>
      <c r="J489" s="349"/>
      <c r="K489" s="235"/>
    </row>
    <row r="490" spans="2:11" x14ac:dyDescent="0.3">
      <c r="B490" s="200" t="s">
        <v>950</v>
      </c>
      <c r="C490" s="225" t="s">
        <v>951</v>
      </c>
      <c r="D490" s="202" t="s">
        <v>7</v>
      </c>
      <c r="E490" s="174">
        <v>68</v>
      </c>
      <c r="F490" s="188">
        <v>4500</v>
      </c>
      <c r="G490" s="188"/>
      <c r="H490" s="159">
        <f t="shared" si="52"/>
        <v>0</v>
      </c>
      <c r="I490" s="348" t="str">
        <f t="shared" si="53"/>
        <v/>
      </c>
      <c r="J490" s="349"/>
      <c r="K490" s="235"/>
    </row>
    <row r="491" spans="2:11" x14ac:dyDescent="0.3">
      <c r="B491" s="200" t="s">
        <v>952</v>
      </c>
      <c r="C491" s="225" t="s">
        <v>953</v>
      </c>
      <c r="D491" s="202" t="s">
        <v>7</v>
      </c>
      <c r="E491" s="174">
        <v>68</v>
      </c>
      <c r="F491" s="188">
        <v>1400</v>
      </c>
      <c r="G491" s="188"/>
      <c r="H491" s="159">
        <f t="shared" si="52"/>
        <v>0</v>
      </c>
      <c r="I491" s="348" t="str">
        <f t="shared" si="53"/>
        <v/>
      </c>
      <c r="J491" s="349"/>
      <c r="K491" s="235"/>
    </row>
    <row r="492" spans="2:11" x14ac:dyDescent="0.3">
      <c r="B492" s="200" t="s">
        <v>954</v>
      </c>
      <c r="C492" s="225" t="s">
        <v>955</v>
      </c>
      <c r="D492" s="202" t="s">
        <v>7</v>
      </c>
      <c r="E492" s="174">
        <v>33</v>
      </c>
      <c r="F492" s="188">
        <v>24000</v>
      </c>
      <c r="G492" s="188"/>
      <c r="H492" s="159">
        <f t="shared" si="52"/>
        <v>0</v>
      </c>
      <c r="I492" s="348" t="str">
        <f t="shared" si="53"/>
        <v/>
      </c>
      <c r="J492" s="349"/>
      <c r="K492" s="235"/>
    </row>
    <row r="493" spans="2:11" x14ac:dyDescent="0.3">
      <c r="B493" s="200" t="s">
        <v>956</v>
      </c>
      <c r="C493" s="225" t="s">
        <v>957</v>
      </c>
      <c r="D493" s="202" t="s">
        <v>72</v>
      </c>
      <c r="E493" s="174">
        <v>54</v>
      </c>
      <c r="F493" s="188">
        <v>18000</v>
      </c>
      <c r="G493" s="188"/>
      <c r="H493" s="159">
        <f t="shared" si="52"/>
        <v>0</v>
      </c>
      <c r="I493" s="348" t="str">
        <f t="shared" si="53"/>
        <v/>
      </c>
      <c r="J493" s="349"/>
      <c r="K493" s="235"/>
    </row>
    <row r="494" spans="2:11" x14ac:dyDescent="0.3">
      <c r="B494" s="200" t="s">
        <v>958</v>
      </c>
      <c r="C494" s="225" t="s">
        <v>959</v>
      </c>
      <c r="D494" s="202" t="s">
        <v>7</v>
      </c>
      <c r="E494" s="174">
        <v>1</v>
      </c>
      <c r="F494" s="188">
        <v>120000</v>
      </c>
      <c r="G494" s="188"/>
      <c r="H494" s="159">
        <f t="shared" si="52"/>
        <v>0</v>
      </c>
      <c r="I494" s="348" t="str">
        <f t="shared" si="53"/>
        <v/>
      </c>
      <c r="J494" s="349"/>
      <c r="K494" s="235"/>
    </row>
    <row r="495" spans="2:11" x14ac:dyDescent="0.3">
      <c r="B495" s="200" t="s">
        <v>960</v>
      </c>
      <c r="C495" s="225" t="s">
        <v>961</v>
      </c>
      <c r="D495" s="202" t="s">
        <v>7</v>
      </c>
      <c r="E495" s="174">
        <v>1</v>
      </c>
      <c r="F495" s="188">
        <v>65000</v>
      </c>
      <c r="G495" s="188"/>
      <c r="H495" s="159">
        <f t="shared" si="52"/>
        <v>0</v>
      </c>
      <c r="I495" s="348" t="str">
        <f t="shared" si="53"/>
        <v/>
      </c>
      <c r="J495" s="349"/>
      <c r="K495" s="235"/>
    </row>
    <row r="496" spans="2:11" ht="48" x14ac:dyDescent="0.3">
      <c r="B496" s="200" t="s">
        <v>962</v>
      </c>
      <c r="C496" s="225" t="s">
        <v>963</v>
      </c>
      <c r="D496" s="202" t="s">
        <v>7</v>
      </c>
      <c r="E496" s="174">
        <v>4</v>
      </c>
      <c r="F496" s="188">
        <v>3600000</v>
      </c>
      <c r="G496" s="188"/>
      <c r="H496" s="159">
        <f t="shared" si="52"/>
        <v>0</v>
      </c>
      <c r="I496" s="348" t="str">
        <f t="shared" si="53"/>
        <v/>
      </c>
      <c r="J496" s="349"/>
      <c r="K496" s="235"/>
    </row>
    <row r="497" spans="2:11" x14ac:dyDescent="0.3">
      <c r="B497" s="234" t="s">
        <v>964</v>
      </c>
      <c r="C497" s="230" t="s">
        <v>965</v>
      </c>
      <c r="D497" s="231"/>
      <c r="E497" s="211"/>
      <c r="F497" s="212"/>
      <c r="G497" s="212"/>
      <c r="H497" s="214"/>
      <c r="I497" s="355"/>
      <c r="J497" s="356"/>
      <c r="K497" s="224"/>
    </row>
    <row r="498" spans="2:11" x14ac:dyDescent="0.3">
      <c r="B498" s="200" t="s">
        <v>966</v>
      </c>
      <c r="C498" s="225" t="s">
        <v>967</v>
      </c>
      <c r="D498" s="202" t="s">
        <v>7</v>
      </c>
      <c r="E498" s="174">
        <v>108</v>
      </c>
      <c r="F498" s="188">
        <v>76499.94</v>
      </c>
      <c r="G498" s="188"/>
      <c r="H498" s="159">
        <f t="shared" si="52"/>
        <v>0</v>
      </c>
      <c r="I498" s="348" t="str">
        <f t="shared" ref="I498:I523" si="54">IF(G498="","",IF(AND(G498&gt;=ROUND(F498*95%,4),G498&lt;=ROUND(F498,4)),"CUMPLE","NO CUMPLE"))</f>
        <v/>
      </c>
      <c r="J498" s="349"/>
      <c r="K498" s="235"/>
    </row>
    <row r="499" spans="2:11" x14ac:dyDescent="0.3">
      <c r="B499" s="200" t="s">
        <v>968</v>
      </c>
      <c r="C499" s="225" t="s">
        <v>969</v>
      </c>
      <c r="D499" s="202" t="s">
        <v>7</v>
      </c>
      <c r="E499" s="174">
        <v>3</v>
      </c>
      <c r="F499" s="188">
        <v>117123.69</v>
      </c>
      <c r="G499" s="188"/>
      <c r="H499" s="159">
        <f t="shared" si="52"/>
        <v>0</v>
      </c>
      <c r="I499" s="348" t="str">
        <f t="shared" si="54"/>
        <v/>
      </c>
      <c r="J499" s="349"/>
      <c r="K499" s="235"/>
    </row>
    <row r="500" spans="2:11" x14ac:dyDescent="0.3">
      <c r="B500" s="200" t="s">
        <v>970</v>
      </c>
      <c r="C500" s="225" t="s">
        <v>971</v>
      </c>
      <c r="D500" s="202" t="s">
        <v>7</v>
      </c>
      <c r="E500" s="174">
        <v>1</v>
      </c>
      <c r="F500" s="188">
        <v>156326.63</v>
      </c>
      <c r="G500" s="188"/>
      <c r="H500" s="159">
        <f t="shared" si="52"/>
        <v>0</v>
      </c>
      <c r="I500" s="348" t="str">
        <f t="shared" si="54"/>
        <v/>
      </c>
      <c r="J500" s="349"/>
      <c r="K500" s="235"/>
    </row>
    <row r="501" spans="2:11" x14ac:dyDescent="0.3">
      <c r="B501" s="200" t="s">
        <v>972</v>
      </c>
      <c r="C501" s="225" t="s">
        <v>973</v>
      </c>
      <c r="D501" s="202" t="s">
        <v>7</v>
      </c>
      <c r="E501" s="174">
        <v>25</v>
      </c>
      <c r="F501" s="188">
        <v>314751.25</v>
      </c>
      <c r="G501" s="188"/>
      <c r="H501" s="159">
        <f t="shared" si="52"/>
        <v>0</v>
      </c>
      <c r="I501" s="348" t="str">
        <f t="shared" si="54"/>
        <v/>
      </c>
      <c r="J501" s="349"/>
      <c r="K501" s="235"/>
    </row>
    <row r="502" spans="2:11" x14ac:dyDescent="0.3">
      <c r="B502" s="200" t="s">
        <v>974</v>
      </c>
      <c r="C502" s="225" t="s">
        <v>975</v>
      </c>
      <c r="D502" s="202" t="s">
        <v>7</v>
      </c>
      <c r="E502" s="174">
        <v>2</v>
      </c>
      <c r="F502" s="188">
        <v>84816.25</v>
      </c>
      <c r="G502" s="188"/>
      <c r="H502" s="159">
        <f t="shared" si="52"/>
        <v>0</v>
      </c>
      <c r="I502" s="348" t="str">
        <f t="shared" si="54"/>
        <v/>
      </c>
      <c r="J502" s="349"/>
      <c r="K502" s="235"/>
    </row>
    <row r="503" spans="2:11" x14ac:dyDescent="0.3">
      <c r="B503" s="200" t="s">
        <v>976</v>
      </c>
      <c r="C503" s="225" t="s">
        <v>977</v>
      </c>
      <c r="D503" s="202" t="s">
        <v>7</v>
      </c>
      <c r="E503" s="174">
        <v>13</v>
      </c>
      <c r="F503" s="188">
        <v>121123.69</v>
      </c>
      <c r="G503" s="188"/>
      <c r="H503" s="159">
        <f t="shared" si="52"/>
        <v>0</v>
      </c>
      <c r="I503" s="348" t="str">
        <f t="shared" si="54"/>
        <v/>
      </c>
      <c r="J503" s="349"/>
      <c r="K503" s="235"/>
    </row>
    <row r="504" spans="2:11" x14ac:dyDescent="0.3">
      <c r="B504" s="200" t="s">
        <v>978</v>
      </c>
      <c r="C504" s="225" t="s">
        <v>979</v>
      </c>
      <c r="D504" s="202" t="s">
        <v>7</v>
      </c>
      <c r="E504" s="174">
        <v>58</v>
      </c>
      <c r="F504" s="188">
        <v>127736.25</v>
      </c>
      <c r="G504" s="188"/>
      <c r="H504" s="159">
        <f t="shared" si="52"/>
        <v>0</v>
      </c>
      <c r="I504" s="348" t="str">
        <f t="shared" si="54"/>
        <v/>
      </c>
      <c r="J504" s="349"/>
      <c r="K504" s="235"/>
    </row>
    <row r="505" spans="2:11" x14ac:dyDescent="0.3">
      <c r="B505" s="200" t="s">
        <v>980</v>
      </c>
      <c r="C505" s="225" t="s">
        <v>981</v>
      </c>
      <c r="D505" s="202" t="s">
        <v>7</v>
      </c>
      <c r="E505" s="174">
        <v>6</v>
      </c>
      <c r="F505" s="188">
        <v>136207.38</v>
      </c>
      <c r="G505" s="188"/>
      <c r="H505" s="159">
        <f t="shared" si="52"/>
        <v>0</v>
      </c>
      <c r="I505" s="348" t="str">
        <f t="shared" si="54"/>
        <v/>
      </c>
      <c r="J505" s="349"/>
      <c r="K505" s="235"/>
    </row>
    <row r="506" spans="2:11" x14ac:dyDescent="0.3">
      <c r="B506" s="200" t="s">
        <v>982</v>
      </c>
      <c r="C506" s="225" t="s">
        <v>983</v>
      </c>
      <c r="D506" s="202" t="s">
        <v>7</v>
      </c>
      <c r="E506" s="174">
        <v>18</v>
      </c>
      <c r="F506" s="188">
        <v>157917</v>
      </c>
      <c r="G506" s="188"/>
      <c r="H506" s="159">
        <f t="shared" si="52"/>
        <v>0</v>
      </c>
      <c r="I506" s="348" t="str">
        <f t="shared" si="54"/>
        <v/>
      </c>
      <c r="J506" s="349"/>
      <c r="K506" s="235"/>
    </row>
    <row r="507" spans="2:11" x14ac:dyDescent="0.3">
      <c r="B507" s="200" t="s">
        <v>984</v>
      </c>
      <c r="C507" s="225" t="s">
        <v>985</v>
      </c>
      <c r="D507" s="202" t="s">
        <v>7</v>
      </c>
      <c r="E507" s="174">
        <v>2</v>
      </c>
      <c r="F507" s="188">
        <v>179007.38</v>
      </c>
      <c r="G507" s="188"/>
      <c r="H507" s="159">
        <f t="shared" si="52"/>
        <v>0</v>
      </c>
      <c r="I507" s="348" t="str">
        <f t="shared" si="54"/>
        <v/>
      </c>
      <c r="J507" s="349"/>
      <c r="K507" s="235"/>
    </row>
    <row r="508" spans="2:11" x14ac:dyDescent="0.3">
      <c r="B508" s="200" t="s">
        <v>986</v>
      </c>
      <c r="C508" s="225" t="s">
        <v>987</v>
      </c>
      <c r="D508" s="202" t="s">
        <v>7</v>
      </c>
      <c r="E508" s="174">
        <v>18</v>
      </c>
      <c r="F508" s="188">
        <v>147736.25</v>
      </c>
      <c r="G508" s="188"/>
      <c r="H508" s="159">
        <f t="shared" si="52"/>
        <v>0</v>
      </c>
      <c r="I508" s="348" t="str">
        <f t="shared" si="54"/>
        <v/>
      </c>
      <c r="J508" s="349"/>
      <c r="K508" s="235"/>
    </row>
    <row r="509" spans="2:11" x14ac:dyDescent="0.3">
      <c r="B509" s="200" t="s">
        <v>988</v>
      </c>
      <c r="C509" s="225" t="s">
        <v>989</v>
      </c>
      <c r="D509" s="202" t="s">
        <v>7</v>
      </c>
      <c r="E509" s="174">
        <v>61</v>
      </c>
      <c r="F509" s="188">
        <v>97816.25</v>
      </c>
      <c r="G509" s="188"/>
      <c r="H509" s="159">
        <f t="shared" si="52"/>
        <v>0</v>
      </c>
      <c r="I509" s="348" t="str">
        <f t="shared" si="54"/>
        <v/>
      </c>
      <c r="J509" s="349"/>
      <c r="K509" s="235"/>
    </row>
    <row r="510" spans="2:11" x14ac:dyDescent="0.3">
      <c r="B510" s="200" t="s">
        <v>990</v>
      </c>
      <c r="C510" s="225" t="s">
        <v>991</v>
      </c>
      <c r="D510" s="202" t="s">
        <v>7</v>
      </c>
      <c r="E510" s="174">
        <v>19</v>
      </c>
      <c r="F510" s="188">
        <v>554300</v>
      </c>
      <c r="G510" s="188"/>
      <c r="H510" s="159">
        <f t="shared" si="52"/>
        <v>0</v>
      </c>
      <c r="I510" s="348" t="str">
        <f t="shared" si="54"/>
        <v/>
      </c>
      <c r="J510" s="349"/>
      <c r="K510" s="235"/>
    </row>
    <row r="511" spans="2:11" x14ac:dyDescent="0.3">
      <c r="B511" s="200" t="s">
        <v>992</v>
      </c>
      <c r="C511" s="225" t="s">
        <v>993</v>
      </c>
      <c r="D511" s="202" t="s">
        <v>7</v>
      </c>
      <c r="E511" s="174">
        <v>12</v>
      </c>
      <c r="F511" s="188">
        <v>100364.83</v>
      </c>
      <c r="G511" s="188"/>
      <c r="H511" s="159">
        <f t="shared" si="52"/>
        <v>0</v>
      </c>
      <c r="I511" s="348" t="str">
        <f t="shared" si="54"/>
        <v/>
      </c>
      <c r="J511" s="349"/>
      <c r="K511" s="235"/>
    </row>
    <row r="512" spans="2:11" x14ac:dyDescent="0.3">
      <c r="B512" s="200" t="s">
        <v>994</v>
      </c>
      <c r="C512" s="225" t="s">
        <v>995</v>
      </c>
      <c r="D512" s="202" t="s">
        <v>7</v>
      </c>
      <c r="E512" s="174">
        <v>6</v>
      </c>
      <c r="F512" s="188">
        <v>211858.69</v>
      </c>
      <c r="G512" s="188"/>
      <c r="H512" s="159">
        <f t="shared" si="52"/>
        <v>0</v>
      </c>
      <c r="I512" s="348" t="str">
        <f t="shared" si="54"/>
        <v/>
      </c>
      <c r="J512" s="349"/>
      <c r="K512" s="235"/>
    </row>
    <row r="513" spans="2:11" x14ac:dyDescent="0.3">
      <c r="B513" s="200" t="s">
        <v>996</v>
      </c>
      <c r="C513" s="225" t="s">
        <v>997</v>
      </c>
      <c r="D513" s="202" t="s">
        <v>7</v>
      </c>
      <c r="E513" s="174">
        <v>6</v>
      </c>
      <c r="F513" s="188">
        <v>99536.25</v>
      </c>
      <c r="G513" s="188"/>
      <c r="H513" s="159">
        <f t="shared" si="52"/>
        <v>0</v>
      </c>
      <c r="I513" s="348" t="str">
        <f t="shared" si="54"/>
        <v/>
      </c>
      <c r="J513" s="349"/>
      <c r="K513" s="235"/>
    </row>
    <row r="514" spans="2:11" x14ac:dyDescent="0.3">
      <c r="B514" s="200" t="s">
        <v>998</v>
      </c>
      <c r="C514" s="225" t="s">
        <v>999</v>
      </c>
      <c r="D514" s="202" t="s">
        <v>31</v>
      </c>
      <c r="E514" s="174">
        <v>5</v>
      </c>
      <c r="F514" s="188">
        <v>65200</v>
      </c>
      <c r="G514" s="188"/>
      <c r="H514" s="159">
        <f t="shared" si="52"/>
        <v>0</v>
      </c>
      <c r="I514" s="348" t="str">
        <f t="shared" si="54"/>
        <v/>
      </c>
      <c r="J514" s="349"/>
      <c r="K514" s="235"/>
    </row>
    <row r="515" spans="2:11" x14ac:dyDescent="0.3">
      <c r="B515" s="200" t="s">
        <v>1000</v>
      </c>
      <c r="C515" s="225" t="s">
        <v>1001</v>
      </c>
      <c r="D515" s="202" t="s">
        <v>7</v>
      </c>
      <c r="E515" s="174">
        <v>1</v>
      </c>
      <c r="F515" s="188">
        <v>160123.69</v>
      </c>
      <c r="G515" s="188"/>
      <c r="H515" s="159">
        <f t="shared" si="52"/>
        <v>0</v>
      </c>
      <c r="I515" s="348" t="str">
        <f t="shared" si="54"/>
        <v/>
      </c>
      <c r="J515" s="349"/>
      <c r="K515" s="235"/>
    </row>
    <row r="516" spans="2:11" x14ac:dyDescent="0.3">
      <c r="B516" s="200" t="s">
        <v>1002</v>
      </c>
      <c r="C516" s="225" t="s">
        <v>1003</v>
      </c>
      <c r="D516" s="202" t="s">
        <v>7</v>
      </c>
      <c r="E516" s="174">
        <v>2</v>
      </c>
      <c r="F516" s="188">
        <v>111123.69</v>
      </c>
      <c r="G516" s="188"/>
      <c r="H516" s="159">
        <f t="shared" si="52"/>
        <v>0</v>
      </c>
      <c r="I516" s="348" t="str">
        <f t="shared" si="54"/>
        <v/>
      </c>
      <c r="J516" s="349"/>
      <c r="K516" s="235"/>
    </row>
    <row r="517" spans="2:11" x14ac:dyDescent="0.3">
      <c r="B517" s="200" t="s">
        <v>1004</v>
      </c>
      <c r="C517" s="225" t="s">
        <v>1005</v>
      </c>
      <c r="D517" s="202" t="s">
        <v>72</v>
      </c>
      <c r="E517" s="174">
        <v>30</v>
      </c>
      <c r="F517" s="188">
        <v>8120</v>
      </c>
      <c r="G517" s="188"/>
      <c r="H517" s="159">
        <f t="shared" si="52"/>
        <v>0</v>
      </c>
      <c r="I517" s="348" t="str">
        <f t="shared" si="54"/>
        <v/>
      </c>
      <c r="J517" s="349"/>
      <c r="K517" s="235"/>
    </row>
    <row r="518" spans="2:11" x14ac:dyDescent="0.3">
      <c r="B518" s="200" t="s">
        <v>1006</v>
      </c>
      <c r="C518" s="225" t="s">
        <v>1007</v>
      </c>
      <c r="D518" s="202" t="s">
        <v>7</v>
      </c>
      <c r="E518" s="174">
        <v>1</v>
      </c>
      <c r="F518" s="188">
        <v>145123.69</v>
      </c>
      <c r="G518" s="188"/>
      <c r="H518" s="159">
        <f t="shared" si="52"/>
        <v>0</v>
      </c>
      <c r="I518" s="348" t="str">
        <f t="shared" si="54"/>
        <v/>
      </c>
      <c r="J518" s="349"/>
      <c r="K518" s="235"/>
    </row>
    <row r="519" spans="2:11" x14ac:dyDescent="0.3">
      <c r="B519" s="200" t="s">
        <v>1008</v>
      </c>
      <c r="C519" s="225" t="s">
        <v>1009</v>
      </c>
      <c r="D519" s="202" t="s">
        <v>7</v>
      </c>
      <c r="E519" s="174">
        <v>1</v>
      </c>
      <c r="F519" s="188">
        <v>153736.25</v>
      </c>
      <c r="G519" s="188"/>
      <c r="H519" s="159">
        <f t="shared" si="52"/>
        <v>0</v>
      </c>
      <c r="I519" s="348" t="str">
        <f t="shared" si="54"/>
        <v/>
      </c>
      <c r="J519" s="349"/>
      <c r="K519" s="235"/>
    </row>
    <row r="520" spans="2:11" x14ac:dyDescent="0.3">
      <c r="B520" s="200" t="s">
        <v>1010</v>
      </c>
      <c r="C520" s="225" t="s">
        <v>1011</v>
      </c>
      <c r="D520" s="202" t="s">
        <v>7</v>
      </c>
      <c r="E520" s="174">
        <v>1</v>
      </c>
      <c r="F520" s="188">
        <v>136626.63</v>
      </c>
      <c r="G520" s="188"/>
      <c r="H520" s="159">
        <f t="shared" si="52"/>
        <v>0</v>
      </c>
      <c r="I520" s="348" t="str">
        <f t="shared" si="54"/>
        <v/>
      </c>
      <c r="J520" s="349"/>
      <c r="K520" s="235"/>
    </row>
    <row r="521" spans="2:11" x14ac:dyDescent="0.3">
      <c r="B521" s="200" t="s">
        <v>1012</v>
      </c>
      <c r="C521" s="225" t="s">
        <v>1013</v>
      </c>
      <c r="D521" s="202" t="s">
        <v>7</v>
      </c>
      <c r="E521" s="174">
        <v>1</v>
      </c>
      <c r="F521" s="188">
        <v>111649.19</v>
      </c>
      <c r="G521" s="188"/>
      <c r="H521" s="159">
        <f t="shared" si="52"/>
        <v>0</v>
      </c>
      <c r="I521" s="348" t="str">
        <f t="shared" si="54"/>
        <v/>
      </c>
      <c r="J521" s="349"/>
      <c r="K521" s="235"/>
    </row>
    <row r="522" spans="2:11" x14ac:dyDescent="0.3">
      <c r="B522" s="200" t="s">
        <v>1014</v>
      </c>
      <c r="C522" s="225" t="s">
        <v>1015</v>
      </c>
      <c r="D522" s="202" t="s">
        <v>7</v>
      </c>
      <c r="E522" s="174">
        <v>4</v>
      </c>
      <c r="F522" s="188">
        <v>533770.06000000006</v>
      </c>
      <c r="G522" s="188"/>
      <c r="H522" s="159">
        <f t="shared" si="52"/>
        <v>0</v>
      </c>
      <c r="I522" s="348" t="str">
        <f t="shared" si="54"/>
        <v/>
      </c>
      <c r="J522" s="349"/>
      <c r="K522" s="235"/>
    </row>
    <row r="523" spans="2:11" x14ac:dyDescent="0.3">
      <c r="B523" s="200" t="s">
        <v>1016</v>
      </c>
      <c r="C523" s="225" t="s">
        <v>1017</v>
      </c>
      <c r="D523" s="202" t="s">
        <v>1018</v>
      </c>
      <c r="E523" s="174">
        <v>90</v>
      </c>
      <c r="F523" s="188">
        <v>837000</v>
      </c>
      <c r="G523" s="188"/>
      <c r="H523" s="159">
        <f t="shared" si="52"/>
        <v>0</v>
      </c>
      <c r="I523" s="348" t="str">
        <f t="shared" si="54"/>
        <v/>
      </c>
      <c r="J523" s="349"/>
      <c r="K523" s="235"/>
    </row>
    <row r="524" spans="2:11" x14ac:dyDescent="0.3">
      <c r="B524" s="234" t="s">
        <v>1019</v>
      </c>
      <c r="C524" s="230" t="s">
        <v>1020</v>
      </c>
      <c r="D524" s="231"/>
      <c r="E524" s="211"/>
      <c r="F524" s="212"/>
      <c r="G524" s="212"/>
      <c r="H524" s="214"/>
      <c r="I524" s="355"/>
      <c r="J524" s="356"/>
      <c r="K524" s="224"/>
    </row>
    <row r="525" spans="2:11" x14ac:dyDescent="0.3">
      <c r="B525" s="200" t="s">
        <v>1021</v>
      </c>
      <c r="C525" s="225" t="s">
        <v>1022</v>
      </c>
      <c r="D525" s="202" t="s">
        <v>72</v>
      </c>
      <c r="E525" s="174">
        <v>1646.5</v>
      </c>
      <c r="F525" s="188">
        <v>15000</v>
      </c>
      <c r="G525" s="188"/>
      <c r="H525" s="159">
        <f t="shared" si="52"/>
        <v>0</v>
      </c>
      <c r="I525" s="348" t="str">
        <f t="shared" ref="I525:I526" si="55">IF(G525="","",IF(AND(G525&gt;=ROUND(F525*95%,4),G525&lt;=ROUND(F525,4)),"CUMPLE","NO CUMPLE"))</f>
        <v/>
      </c>
      <c r="J525" s="349"/>
      <c r="K525" s="227"/>
    </row>
    <row r="526" spans="2:11" x14ac:dyDescent="0.3">
      <c r="B526" s="200" t="s">
        <v>1023</v>
      </c>
      <c r="C526" s="225" t="s">
        <v>1024</v>
      </c>
      <c r="D526" s="202" t="s">
        <v>72</v>
      </c>
      <c r="E526" s="174">
        <v>1442.5</v>
      </c>
      <c r="F526" s="188">
        <v>23909.14</v>
      </c>
      <c r="G526" s="188"/>
      <c r="H526" s="159">
        <f t="shared" si="52"/>
        <v>0</v>
      </c>
      <c r="I526" s="348" t="str">
        <f t="shared" si="55"/>
        <v/>
      </c>
      <c r="J526" s="349"/>
      <c r="K526" s="227"/>
    </row>
    <row r="527" spans="2:11" x14ac:dyDescent="0.3">
      <c r="B527" s="234">
        <v>10.4</v>
      </c>
      <c r="C527" s="230" t="s">
        <v>1025</v>
      </c>
      <c r="D527" s="231"/>
      <c r="E527" s="211"/>
      <c r="F527" s="212"/>
      <c r="G527" s="212"/>
      <c r="H527" s="214"/>
      <c r="I527" s="355"/>
      <c r="J527" s="356"/>
      <c r="K527" s="227"/>
    </row>
    <row r="528" spans="2:11" x14ac:dyDescent="0.3">
      <c r="B528" s="200" t="s">
        <v>1026</v>
      </c>
      <c r="C528" s="225" t="s">
        <v>1027</v>
      </c>
      <c r="D528" s="202" t="s">
        <v>1018</v>
      </c>
      <c r="E528" s="174">
        <v>1</v>
      </c>
      <c r="F528" s="188">
        <v>2839578.78</v>
      </c>
      <c r="G528" s="188"/>
      <c r="H528" s="159">
        <f t="shared" si="52"/>
        <v>0</v>
      </c>
      <c r="I528" s="348" t="str">
        <f t="shared" ref="I528:I547" si="56">IF(G528="","",IF(AND(G528&gt;=ROUND(F528*95%,4),G528&lt;=ROUND(F528,4)),"CUMPLE","NO CUMPLE"))</f>
        <v/>
      </c>
      <c r="J528" s="349"/>
      <c r="K528" s="227"/>
    </row>
    <row r="529" spans="2:11" x14ac:dyDescent="0.3">
      <c r="B529" s="200" t="s">
        <v>1028</v>
      </c>
      <c r="C529" s="225" t="s">
        <v>1029</v>
      </c>
      <c r="D529" s="202" t="s">
        <v>1018</v>
      </c>
      <c r="E529" s="174">
        <v>3</v>
      </c>
      <c r="F529" s="188">
        <v>2587527.94</v>
      </c>
      <c r="G529" s="188"/>
      <c r="H529" s="159">
        <f t="shared" si="52"/>
        <v>0</v>
      </c>
      <c r="I529" s="348" t="str">
        <f t="shared" si="56"/>
        <v/>
      </c>
      <c r="J529" s="349"/>
      <c r="K529" s="227"/>
    </row>
    <row r="530" spans="2:11" x14ac:dyDescent="0.3">
      <c r="B530" s="200" t="s">
        <v>1030</v>
      </c>
      <c r="C530" s="225" t="s">
        <v>1031</v>
      </c>
      <c r="D530" s="202" t="s">
        <v>1018</v>
      </c>
      <c r="E530" s="174">
        <v>3</v>
      </c>
      <c r="F530" s="188">
        <v>2335739.13</v>
      </c>
      <c r="G530" s="188"/>
      <c r="H530" s="159">
        <f t="shared" si="52"/>
        <v>0</v>
      </c>
      <c r="I530" s="348" t="str">
        <f t="shared" si="56"/>
        <v/>
      </c>
      <c r="J530" s="349"/>
      <c r="K530" s="227"/>
    </row>
    <row r="531" spans="2:11" x14ac:dyDescent="0.3">
      <c r="B531" s="200" t="s">
        <v>1032</v>
      </c>
      <c r="C531" s="225" t="s">
        <v>1033</v>
      </c>
      <c r="D531" s="202" t="s">
        <v>1018</v>
      </c>
      <c r="E531" s="174">
        <v>4</v>
      </c>
      <c r="F531" s="188">
        <v>1972564.14</v>
      </c>
      <c r="G531" s="188"/>
      <c r="H531" s="159">
        <f t="shared" si="52"/>
        <v>0</v>
      </c>
      <c r="I531" s="348" t="str">
        <f t="shared" si="56"/>
        <v/>
      </c>
      <c r="J531" s="349"/>
      <c r="K531" s="227"/>
    </row>
    <row r="532" spans="2:11" x14ac:dyDescent="0.3">
      <c r="B532" s="200" t="s">
        <v>1034</v>
      </c>
      <c r="C532" s="225" t="s">
        <v>1035</v>
      </c>
      <c r="D532" s="202" t="s">
        <v>1018</v>
      </c>
      <c r="E532" s="174">
        <v>1</v>
      </c>
      <c r="F532" s="188">
        <v>1440000</v>
      </c>
      <c r="G532" s="188"/>
      <c r="H532" s="159">
        <f t="shared" si="52"/>
        <v>0</v>
      </c>
      <c r="I532" s="348" t="str">
        <f t="shared" si="56"/>
        <v/>
      </c>
      <c r="J532" s="349"/>
      <c r="K532" s="227"/>
    </row>
    <row r="533" spans="2:11" x14ac:dyDescent="0.3">
      <c r="B533" s="200" t="s">
        <v>1036</v>
      </c>
      <c r="C533" s="225" t="s">
        <v>1037</v>
      </c>
      <c r="D533" s="202" t="s">
        <v>1018</v>
      </c>
      <c r="E533" s="174">
        <v>4</v>
      </c>
      <c r="F533" s="188">
        <v>1020000</v>
      </c>
      <c r="G533" s="188"/>
      <c r="H533" s="159">
        <f t="shared" si="52"/>
        <v>0</v>
      </c>
      <c r="I533" s="348" t="str">
        <f t="shared" si="56"/>
        <v/>
      </c>
      <c r="J533" s="349"/>
      <c r="K533" s="227"/>
    </row>
    <row r="534" spans="2:11" x14ac:dyDescent="0.3">
      <c r="B534" s="200" t="s">
        <v>1038</v>
      </c>
      <c r="C534" s="225" t="s">
        <v>1039</v>
      </c>
      <c r="D534" s="202" t="s">
        <v>1018</v>
      </c>
      <c r="E534" s="174">
        <v>1</v>
      </c>
      <c r="F534" s="188">
        <v>1140000</v>
      </c>
      <c r="G534" s="188"/>
      <c r="H534" s="159">
        <f t="shared" si="52"/>
        <v>0</v>
      </c>
      <c r="I534" s="348" t="str">
        <f t="shared" si="56"/>
        <v/>
      </c>
      <c r="J534" s="349"/>
      <c r="K534" s="227"/>
    </row>
    <row r="535" spans="2:11" ht="24" x14ac:dyDescent="0.3">
      <c r="B535" s="200" t="s">
        <v>1040</v>
      </c>
      <c r="C535" s="236" t="s">
        <v>1595</v>
      </c>
      <c r="D535" s="202" t="s">
        <v>1018</v>
      </c>
      <c r="E535" s="174">
        <v>17</v>
      </c>
      <c r="F535" s="188">
        <v>732000</v>
      </c>
      <c r="G535" s="188"/>
      <c r="H535" s="159">
        <f t="shared" si="52"/>
        <v>0</v>
      </c>
      <c r="I535" s="348" t="str">
        <f t="shared" si="56"/>
        <v/>
      </c>
      <c r="J535" s="349"/>
      <c r="K535" s="227"/>
    </row>
    <row r="536" spans="2:11" ht="24" x14ac:dyDescent="0.3">
      <c r="B536" s="200" t="s">
        <v>1041</v>
      </c>
      <c r="C536" s="225" t="s">
        <v>1042</v>
      </c>
      <c r="D536" s="202" t="s">
        <v>1018</v>
      </c>
      <c r="E536" s="174">
        <v>11</v>
      </c>
      <c r="F536" s="188">
        <v>756000</v>
      </c>
      <c r="G536" s="188"/>
      <c r="H536" s="159">
        <f t="shared" si="52"/>
        <v>0</v>
      </c>
      <c r="I536" s="348" t="str">
        <f t="shared" si="56"/>
        <v/>
      </c>
      <c r="J536" s="349"/>
      <c r="K536" s="227"/>
    </row>
    <row r="537" spans="2:11" x14ac:dyDescent="0.3">
      <c r="B537" s="200" t="s">
        <v>1043</v>
      </c>
      <c r="C537" s="225" t="s">
        <v>1044</v>
      </c>
      <c r="D537" s="202" t="s">
        <v>1018</v>
      </c>
      <c r="E537" s="174">
        <v>3</v>
      </c>
      <c r="F537" s="188">
        <v>1238400</v>
      </c>
      <c r="G537" s="188"/>
      <c r="H537" s="159">
        <f t="shared" si="52"/>
        <v>0</v>
      </c>
      <c r="I537" s="348" t="str">
        <f t="shared" si="56"/>
        <v/>
      </c>
      <c r="J537" s="349"/>
      <c r="K537" s="227"/>
    </row>
    <row r="538" spans="2:11" x14ac:dyDescent="0.3">
      <c r="B538" s="200" t="s">
        <v>1045</v>
      </c>
      <c r="C538" s="225" t="s">
        <v>1046</v>
      </c>
      <c r="D538" s="202" t="s">
        <v>7</v>
      </c>
      <c r="E538" s="174">
        <v>1</v>
      </c>
      <c r="F538" s="188">
        <v>4024800</v>
      </c>
      <c r="G538" s="188"/>
      <c r="H538" s="159">
        <f t="shared" si="52"/>
        <v>0</v>
      </c>
      <c r="I538" s="348" t="str">
        <f t="shared" si="56"/>
        <v/>
      </c>
      <c r="J538" s="349"/>
      <c r="K538" s="227"/>
    </row>
    <row r="539" spans="2:11" x14ac:dyDescent="0.3">
      <c r="B539" s="200" t="s">
        <v>1047</v>
      </c>
      <c r="C539" s="225" t="s">
        <v>1048</v>
      </c>
      <c r="D539" s="202" t="s">
        <v>7</v>
      </c>
      <c r="E539" s="174">
        <v>34</v>
      </c>
      <c r="F539" s="188">
        <v>348000</v>
      </c>
      <c r="G539" s="188"/>
      <c r="H539" s="159">
        <f t="shared" si="52"/>
        <v>0</v>
      </c>
      <c r="I539" s="348" t="str">
        <f t="shared" si="56"/>
        <v/>
      </c>
      <c r="J539" s="349"/>
      <c r="K539" s="227"/>
    </row>
    <row r="540" spans="2:11" x14ac:dyDescent="0.3">
      <c r="B540" s="200" t="s">
        <v>1049</v>
      </c>
      <c r="C540" s="225" t="s">
        <v>1050</v>
      </c>
      <c r="D540" s="202" t="s">
        <v>7</v>
      </c>
      <c r="E540" s="174">
        <v>2</v>
      </c>
      <c r="F540" s="188">
        <v>980400</v>
      </c>
      <c r="G540" s="188"/>
      <c r="H540" s="159">
        <f t="shared" ref="H540:H547" si="57">+ROUND(G540*E540,2)</f>
        <v>0</v>
      </c>
      <c r="I540" s="348" t="str">
        <f t="shared" si="56"/>
        <v/>
      </c>
      <c r="J540" s="349"/>
      <c r="K540" s="227"/>
    </row>
    <row r="541" spans="2:11" x14ac:dyDescent="0.3">
      <c r="B541" s="200" t="s">
        <v>1051</v>
      </c>
      <c r="C541" s="225" t="s">
        <v>1052</v>
      </c>
      <c r="D541" s="202" t="s">
        <v>1018</v>
      </c>
      <c r="E541" s="174">
        <v>4</v>
      </c>
      <c r="F541" s="188">
        <v>234000</v>
      </c>
      <c r="G541" s="188"/>
      <c r="H541" s="159">
        <f t="shared" si="57"/>
        <v>0</v>
      </c>
      <c r="I541" s="348" t="str">
        <f t="shared" si="56"/>
        <v/>
      </c>
      <c r="J541" s="349"/>
      <c r="K541" s="227"/>
    </row>
    <row r="542" spans="2:11" x14ac:dyDescent="0.3">
      <c r="B542" s="200" t="s">
        <v>1053</v>
      </c>
      <c r="C542" s="225" t="s">
        <v>1054</v>
      </c>
      <c r="D542" s="202" t="s">
        <v>1018</v>
      </c>
      <c r="E542" s="174">
        <v>2</v>
      </c>
      <c r="F542" s="188">
        <v>276000</v>
      </c>
      <c r="G542" s="188"/>
      <c r="H542" s="159">
        <f t="shared" si="57"/>
        <v>0</v>
      </c>
      <c r="I542" s="348" t="str">
        <f t="shared" si="56"/>
        <v/>
      </c>
      <c r="J542" s="349"/>
      <c r="K542" s="227"/>
    </row>
    <row r="543" spans="2:11" x14ac:dyDescent="0.3">
      <c r="B543" s="200" t="s">
        <v>1055</v>
      </c>
      <c r="C543" s="225" t="s">
        <v>1056</v>
      </c>
      <c r="D543" s="202" t="s">
        <v>1018</v>
      </c>
      <c r="E543" s="174">
        <v>40</v>
      </c>
      <c r="F543" s="188">
        <v>357600</v>
      </c>
      <c r="G543" s="188"/>
      <c r="H543" s="159">
        <f t="shared" si="57"/>
        <v>0</v>
      </c>
      <c r="I543" s="348" t="str">
        <f t="shared" si="56"/>
        <v/>
      </c>
      <c r="J543" s="349"/>
      <c r="K543" s="227"/>
    </row>
    <row r="544" spans="2:11" x14ac:dyDescent="0.3">
      <c r="B544" s="200" t="s">
        <v>1057</v>
      </c>
      <c r="C544" s="225" t="s">
        <v>1058</v>
      </c>
      <c r="D544" s="202" t="s">
        <v>1018</v>
      </c>
      <c r="E544" s="174">
        <v>48</v>
      </c>
      <c r="F544" s="188">
        <v>387000</v>
      </c>
      <c r="G544" s="188"/>
      <c r="H544" s="159">
        <f t="shared" si="57"/>
        <v>0</v>
      </c>
      <c r="I544" s="348" t="str">
        <f t="shared" si="56"/>
        <v/>
      </c>
      <c r="J544" s="349"/>
      <c r="K544" s="227"/>
    </row>
    <row r="545" spans="2:11" x14ac:dyDescent="0.3">
      <c r="B545" s="200" t="s">
        <v>1059</v>
      </c>
      <c r="C545" s="225" t="s">
        <v>1060</v>
      </c>
      <c r="D545" s="202" t="s">
        <v>1018</v>
      </c>
      <c r="E545" s="174">
        <v>1</v>
      </c>
      <c r="F545" s="188">
        <v>490200</v>
      </c>
      <c r="G545" s="188"/>
      <c r="H545" s="159">
        <f t="shared" si="57"/>
        <v>0</v>
      </c>
      <c r="I545" s="348" t="str">
        <f t="shared" si="56"/>
        <v/>
      </c>
      <c r="J545" s="349"/>
      <c r="K545" s="227"/>
    </row>
    <row r="546" spans="2:11" x14ac:dyDescent="0.3">
      <c r="B546" s="200" t="s">
        <v>1061</v>
      </c>
      <c r="C546" s="225" t="s">
        <v>1062</v>
      </c>
      <c r="D546" s="202" t="s">
        <v>1018</v>
      </c>
      <c r="E546" s="174">
        <v>1</v>
      </c>
      <c r="F546" s="188">
        <v>2838000</v>
      </c>
      <c r="G546" s="188"/>
      <c r="H546" s="159">
        <f t="shared" si="57"/>
        <v>0</v>
      </c>
      <c r="I546" s="348" t="str">
        <f t="shared" si="56"/>
        <v/>
      </c>
      <c r="J546" s="349"/>
      <c r="K546" s="227"/>
    </row>
    <row r="547" spans="2:11" x14ac:dyDescent="0.3">
      <c r="B547" s="200" t="s">
        <v>1063</v>
      </c>
      <c r="C547" s="225" t="s">
        <v>1064</v>
      </c>
      <c r="D547" s="202" t="s">
        <v>7</v>
      </c>
      <c r="E547" s="174">
        <v>4</v>
      </c>
      <c r="F547" s="188">
        <v>456000</v>
      </c>
      <c r="G547" s="188"/>
      <c r="H547" s="159">
        <f t="shared" si="57"/>
        <v>0</v>
      </c>
      <c r="I547" s="348" t="str">
        <f t="shared" si="56"/>
        <v/>
      </c>
      <c r="J547" s="349"/>
      <c r="K547" s="227"/>
    </row>
    <row r="548" spans="2:11" x14ac:dyDescent="0.3">
      <c r="B548" s="234">
        <v>10.5</v>
      </c>
      <c r="C548" s="230" t="s">
        <v>1065</v>
      </c>
      <c r="D548" s="231"/>
      <c r="E548" s="211"/>
      <c r="F548" s="212"/>
      <c r="G548" s="212"/>
      <c r="H548" s="214"/>
      <c r="I548" s="355"/>
      <c r="J548" s="356"/>
      <c r="K548" s="227"/>
    </row>
    <row r="549" spans="2:11" x14ac:dyDescent="0.3">
      <c r="B549" s="200" t="s">
        <v>1066</v>
      </c>
      <c r="C549" s="225" t="s">
        <v>1067</v>
      </c>
      <c r="D549" s="202" t="s">
        <v>7</v>
      </c>
      <c r="E549" s="174">
        <v>2</v>
      </c>
      <c r="F549" s="188">
        <v>149640</v>
      </c>
      <c r="G549" s="188"/>
      <c r="H549" s="159">
        <f t="shared" ref="H549:H562" si="58">+ROUND(G549*E549,2)</f>
        <v>0</v>
      </c>
      <c r="I549" s="348" t="str">
        <f t="shared" ref="I549:I562" si="59">IF(G549="","",IF(AND(G549&gt;=ROUND(F549*95%,4),G549&lt;=ROUND(F549,4)),"CUMPLE","NO CUMPLE"))</f>
        <v/>
      </c>
      <c r="J549" s="349"/>
      <c r="K549" s="227"/>
    </row>
    <row r="550" spans="2:11" x14ac:dyDescent="0.3">
      <c r="B550" s="200" t="s">
        <v>1068</v>
      </c>
      <c r="C550" s="225" t="s">
        <v>1069</v>
      </c>
      <c r="D550" s="202" t="s">
        <v>7</v>
      </c>
      <c r="E550" s="174">
        <v>2</v>
      </c>
      <c r="F550" s="188">
        <v>123840</v>
      </c>
      <c r="G550" s="188"/>
      <c r="H550" s="159">
        <f t="shared" si="58"/>
        <v>0</v>
      </c>
      <c r="I550" s="348" t="str">
        <f t="shared" si="59"/>
        <v/>
      </c>
      <c r="J550" s="349"/>
      <c r="K550" s="227"/>
    </row>
    <row r="551" spans="2:11" x14ac:dyDescent="0.3">
      <c r="B551" s="200" t="s">
        <v>1070</v>
      </c>
      <c r="C551" s="225" t="s">
        <v>1071</v>
      </c>
      <c r="D551" s="202" t="s">
        <v>7</v>
      </c>
      <c r="E551" s="174">
        <v>1</v>
      </c>
      <c r="F551" s="188">
        <v>672000</v>
      </c>
      <c r="G551" s="188"/>
      <c r="H551" s="159">
        <f t="shared" si="58"/>
        <v>0</v>
      </c>
      <c r="I551" s="348" t="str">
        <f t="shared" si="59"/>
        <v/>
      </c>
      <c r="J551" s="349"/>
      <c r="K551" s="227"/>
    </row>
    <row r="552" spans="2:11" x14ac:dyDescent="0.3">
      <c r="B552" s="200" t="s">
        <v>1072</v>
      </c>
      <c r="C552" s="225" t="s">
        <v>1073</v>
      </c>
      <c r="D552" s="202" t="s">
        <v>7</v>
      </c>
      <c r="E552" s="174">
        <v>2</v>
      </c>
      <c r="F552" s="188">
        <v>877200</v>
      </c>
      <c r="G552" s="188"/>
      <c r="H552" s="159">
        <f t="shared" si="58"/>
        <v>0</v>
      </c>
      <c r="I552" s="348" t="str">
        <f t="shared" si="59"/>
        <v/>
      </c>
      <c r="J552" s="349"/>
      <c r="K552" s="227"/>
    </row>
    <row r="553" spans="2:11" x14ac:dyDescent="0.3">
      <c r="B553" s="200" t="s">
        <v>1074</v>
      </c>
      <c r="C553" s="225" t="s">
        <v>1075</v>
      </c>
      <c r="D553" s="202" t="s">
        <v>7</v>
      </c>
      <c r="E553" s="174">
        <v>1</v>
      </c>
      <c r="F553" s="188">
        <v>1290000</v>
      </c>
      <c r="G553" s="188"/>
      <c r="H553" s="159">
        <f t="shared" si="58"/>
        <v>0</v>
      </c>
      <c r="I553" s="348" t="str">
        <f t="shared" si="59"/>
        <v/>
      </c>
      <c r="J553" s="349"/>
      <c r="K553" s="227"/>
    </row>
    <row r="554" spans="2:11" x14ac:dyDescent="0.3">
      <c r="B554" s="200" t="s">
        <v>1076</v>
      </c>
      <c r="C554" s="225" t="s">
        <v>1077</v>
      </c>
      <c r="D554" s="202" t="s">
        <v>7</v>
      </c>
      <c r="E554" s="174">
        <v>1</v>
      </c>
      <c r="F554" s="188">
        <v>612000</v>
      </c>
      <c r="G554" s="188"/>
      <c r="H554" s="159">
        <f t="shared" si="58"/>
        <v>0</v>
      </c>
      <c r="I554" s="348" t="str">
        <f t="shared" si="59"/>
        <v/>
      </c>
      <c r="J554" s="349"/>
      <c r="K554" s="227"/>
    </row>
    <row r="555" spans="2:11" x14ac:dyDescent="0.3">
      <c r="B555" s="200" t="s">
        <v>1078</v>
      </c>
      <c r="C555" s="225" t="s">
        <v>1079</v>
      </c>
      <c r="D555" s="202" t="s">
        <v>7</v>
      </c>
      <c r="E555" s="174">
        <v>2</v>
      </c>
      <c r="F555" s="188">
        <v>672000</v>
      </c>
      <c r="G555" s="188"/>
      <c r="H555" s="159">
        <f t="shared" si="58"/>
        <v>0</v>
      </c>
      <c r="I555" s="348" t="str">
        <f t="shared" si="59"/>
        <v/>
      </c>
      <c r="J555" s="349"/>
      <c r="K555" s="227"/>
    </row>
    <row r="556" spans="2:11" x14ac:dyDescent="0.3">
      <c r="B556" s="200" t="s">
        <v>1080</v>
      </c>
      <c r="C556" s="225" t="s">
        <v>1081</v>
      </c>
      <c r="D556" s="202" t="s">
        <v>7</v>
      </c>
      <c r="E556" s="174">
        <v>3</v>
      </c>
      <c r="F556" s="188">
        <v>822000</v>
      </c>
      <c r="G556" s="188"/>
      <c r="H556" s="159">
        <f t="shared" si="58"/>
        <v>0</v>
      </c>
      <c r="I556" s="348" t="str">
        <f t="shared" si="59"/>
        <v/>
      </c>
      <c r="J556" s="349"/>
      <c r="K556" s="227"/>
    </row>
    <row r="557" spans="2:11" x14ac:dyDescent="0.3">
      <c r="B557" s="200" t="s">
        <v>1082</v>
      </c>
      <c r="C557" s="225" t="s">
        <v>1083</v>
      </c>
      <c r="D557" s="202" t="s">
        <v>7</v>
      </c>
      <c r="E557" s="174">
        <v>50</v>
      </c>
      <c r="F557" s="188">
        <v>31200</v>
      </c>
      <c r="G557" s="188"/>
      <c r="H557" s="159">
        <f t="shared" si="58"/>
        <v>0</v>
      </c>
      <c r="I557" s="348" t="str">
        <f t="shared" si="59"/>
        <v/>
      </c>
      <c r="J557" s="349"/>
      <c r="K557" s="227"/>
    </row>
    <row r="558" spans="2:11" x14ac:dyDescent="0.3">
      <c r="B558" s="200" t="s">
        <v>1084</v>
      </c>
      <c r="C558" s="225" t="s">
        <v>1085</v>
      </c>
      <c r="D558" s="202" t="s">
        <v>7</v>
      </c>
      <c r="E558" s="174">
        <v>42</v>
      </c>
      <c r="F558" s="188">
        <v>56760</v>
      </c>
      <c r="G558" s="188"/>
      <c r="H558" s="159">
        <f t="shared" si="58"/>
        <v>0</v>
      </c>
      <c r="I558" s="348" t="str">
        <f t="shared" si="59"/>
        <v/>
      </c>
      <c r="J558" s="349"/>
      <c r="K558" s="227"/>
    </row>
    <row r="559" spans="2:11" ht="24" x14ac:dyDescent="0.3">
      <c r="B559" s="200" t="s">
        <v>1086</v>
      </c>
      <c r="C559" s="225" t="s">
        <v>1087</v>
      </c>
      <c r="D559" s="202" t="s">
        <v>7</v>
      </c>
      <c r="E559" s="174">
        <v>2</v>
      </c>
      <c r="F559" s="188">
        <v>567600</v>
      </c>
      <c r="G559" s="188"/>
      <c r="H559" s="159">
        <f t="shared" si="58"/>
        <v>0</v>
      </c>
      <c r="I559" s="348" t="str">
        <f t="shared" si="59"/>
        <v/>
      </c>
      <c r="J559" s="349"/>
      <c r="K559" s="227"/>
    </row>
    <row r="560" spans="2:11" ht="24" x14ac:dyDescent="0.3">
      <c r="B560" s="200" t="s">
        <v>1088</v>
      </c>
      <c r="C560" s="225" t="s">
        <v>1089</v>
      </c>
      <c r="D560" s="202" t="s">
        <v>7</v>
      </c>
      <c r="E560" s="174">
        <v>2</v>
      </c>
      <c r="F560" s="188">
        <v>490200</v>
      </c>
      <c r="G560" s="188"/>
      <c r="H560" s="159">
        <f t="shared" si="58"/>
        <v>0</v>
      </c>
      <c r="I560" s="348" t="str">
        <f t="shared" si="59"/>
        <v/>
      </c>
      <c r="J560" s="349"/>
      <c r="K560" s="227"/>
    </row>
    <row r="561" spans="2:11" ht="24" x14ac:dyDescent="0.3">
      <c r="B561" s="200" t="s">
        <v>1090</v>
      </c>
      <c r="C561" s="225" t="s">
        <v>1091</v>
      </c>
      <c r="D561" s="202" t="s">
        <v>7</v>
      </c>
      <c r="E561" s="174">
        <v>2</v>
      </c>
      <c r="F561" s="188">
        <v>541800</v>
      </c>
      <c r="G561" s="188"/>
      <c r="H561" s="159">
        <f t="shared" si="58"/>
        <v>0</v>
      </c>
      <c r="I561" s="348" t="str">
        <f t="shared" si="59"/>
        <v/>
      </c>
      <c r="J561" s="349"/>
      <c r="K561" s="227"/>
    </row>
    <row r="562" spans="2:11" ht="24" x14ac:dyDescent="0.3">
      <c r="B562" s="200" t="s">
        <v>1092</v>
      </c>
      <c r="C562" s="225" t="s">
        <v>1093</v>
      </c>
      <c r="D562" s="202" t="s">
        <v>7</v>
      </c>
      <c r="E562" s="174">
        <v>6</v>
      </c>
      <c r="F562" s="188">
        <v>696600</v>
      </c>
      <c r="G562" s="188"/>
      <c r="H562" s="159">
        <f t="shared" si="58"/>
        <v>0</v>
      </c>
      <c r="I562" s="348" t="str">
        <f t="shared" si="59"/>
        <v/>
      </c>
      <c r="J562" s="349"/>
      <c r="K562" s="227"/>
    </row>
    <row r="563" spans="2:11" x14ac:dyDescent="0.3">
      <c r="B563" s="166">
        <v>11</v>
      </c>
      <c r="C563" s="206" t="s">
        <v>1094</v>
      </c>
      <c r="D563" s="207"/>
      <c r="E563" s="168"/>
      <c r="F563" s="178"/>
      <c r="G563" s="178"/>
      <c r="H563" s="170"/>
      <c r="I563" s="353"/>
      <c r="J563" s="354"/>
    </row>
    <row r="564" spans="2:11" x14ac:dyDescent="0.3">
      <c r="B564" s="229" t="s">
        <v>1095</v>
      </c>
      <c r="C564" s="230" t="s">
        <v>1096</v>
      </c>
      <c r="D564" s="231"/>
      <c r="E564" s="211"/>
      <c r="F564" s="212"/>
      <c r="G564" s="212"/>
      <c r="H564" s="214"/>
      <c r="I564" s="355"/>
      <c r="J564" s="356"/>
    </row>
    <row r="565" spans="2:11" ht="36" x14ac:dyDescent="0.3">
      <c r="B565" s="200" t="s">
        <v>1097</v>
      </c>
      <c r="C565" s="225" t="s">
        <v>1098</v>
      </c>
      <c r="D565" s="202" t="s">
        <v>72</v>
      </c>
      <c r="E565" s="174">
        <v>35</v>
      </c>
      <c r="F565" s="188">
        <v>75546.570000000007</v>
      </c>
      <c r="G565" s="188"/>
      <c r="H565" s="159">
        <f t="shared" ref="H565:H575" si="60">+ROUND(G565*E565,2)</f>
        <v>0</v>
      </c>
      <c r="I565" s="348" t="str">
        <f t="shared" ref="I565:I575" si="61">IF(G565="","",IF(AND(G565&gt;=ROUND(F565*95%,4),G565&lt;=ROUND(F565,4)),"CUMPLE","NO CUMPLE"))</f>
        <v/>
      </c>
      <c r="J565" s="349"/>
    </row>
    <row r="566" spans="2:11" ht="24" x14ac:dyDescent="0.3">
      <c r="B566" s="200" t="s">
        <v>1099</v>
      </c>
      <c r="C566" s="225" t="s">
        <v>1100</v>
      </c>
      <c r="D566" s="202" t="s">
        <v>72</v>
      </c>
      <c r="E566" s="174">
        <v>674</v>
      </c>
      <c r="F566" s="188">
        <v>27605.33</v>
      </c>
      <c r="G566" s="188"/>
      <c r="H566" s="159">
        <f t="shared" si="60"/>
        <v>0</v>
      </c>
      <c r="I566" s="348" t="str">
        <f t="shared" si="61"/>
        <v/>
      </c>
      <c r="J566" s="349"/>
    </row>
    <row r="567" spans="2:11" x14ac:dyDescent="0.3">
      <c r="B567" s="200" t="s">
        <v>1101</v>
      </c>
      <c r="C567" s="225" t="s">
        <v>1102</v>
      </c>
      <c r="D567" s="202" t="s">
        <v>72</v>
      </c>
      <c r="E567" s="174">
        <v>66</v>
      </c>
      <c r="F567" s="188">
        <v>29968.19</v>
      </c>
      <c r="G567" s="188"/>
      <c r="H567" s="159">
        <f t="shared" si="60"/>
        <v>0</v>
      </c>
      <c r="I567" s="348" t="str">
        <f t="shared" si="61"/>
        <v/>
      </c>
      <c r="J567" s="349"/>
    </row>
    <row r="568" spans="2:11" ht="24" x14ac:dyDescent="0.3">
      <c r="B568" s="200" t="s">
        <v>1103</v>
      </c>
      <c r="C568" s="225" t="s">
        <v>1104</v>
      </c>
      <c r="D568" s="202" t="s">
        <v>72</v>
      </c>
      <c r="E568" s="174">
        <v>7</v>
      </c>
      <c r="F568" s="188">
        <v>41162.19</v>
      </c>
      <c r="G568" s="188"/>
      <c r="H568" s="159">
        <f t="shared" si="60"/>
        <v>0</v>
      </c>
      <c r="I568" s="348" t="str">
        <f t="shared" si="61"/>
        <v/>
      </c>
      <c r="J568" s="349"/>
    </row>
    <row r="569" spans="2:11" ht="24" x14ac:dyDescent="0.3">
      <c r="B569" s="200" t="s">
        <v>1105</v>
      </c>
      <c r="C569" s="225" t="s">
        <v>1106</v>
      </c>
      <c r="D569" s="202" t="s">
        <v>72</v>
      </c>
      <c r="E569" s="174">
        <v>18</v>
      </c>
      <c r="F569" s="188">
        <v>76202.2</v>
      </c>
      <c r="G569" s="188"/>
      <c r="H569" s="159">
        <f t="shared" si="60"/>
        <v>0</v>
      </c>
      <c r="I569" s="348" t="str">
        <f t="shared" si="61"/>
        <v/>
      </c>
      <c r="J569" s="349"/>
    </row>
    <row r="570" spans="2:11" x14ac:dyDescent="0.3">
      <c r="B570" s="200" t="s">
        <v>1107</v>
      </c>
      <c r="C570" s="225" t="s">
        <v>1108</v>
      </c>
      <c r="D570" s="202" t="s">
        <v>7</v>
      </c>
      <c r="E570" s="174">
        <v>48</v>
      </c>
      <c r="F570" s="188">
        <v>45591.05</v>
      </c>
      <c r="G570" s="188"/>
      <c r="H570" s="159">
        <f t="shared" si="60"/>
        <v>0</v>
      </c>
      <c r="I570" s="348" t="str">
        <f t="shared" si="61"/>
        <v/>
      </c>
      <c r="J570" s="349"/>
    </row>
    <row r="571" spans="2:11" x14ac:dyDescent="0.3">
      <c r="B571" s="200" t="s">
        <v>1109</v>
      </c>
      <c r="C571" s="225" t="s">
        <v>1110</v>
      </c>
      <c r="D571" s="202" t="s">
        <v>7</v>
      </c>
      <c r="E571" s="174">
        <v>17</v>
      </c>
      <c r="F571" s="188">
        <v>75591.05</v>
      </c>
      <c r="G571" s="188"/>
      <c r="H571" s="159">
        <f t="shared" si="60"/>
        <v>0</v>
      </c>
      <c r="I571" s="348" t="str">
        <f t="shared" si="61"/>
        <v/>
      </c>
      <c r="J571" s="349"/>
    </row>
    <row r="572" spans="2:11" ht="48" x14ac:dyDescent="0.3">
      <c r="B572" s="200" t="s">
        <v>1111</v>
      </c>
      <c r="C572" s="225" t="s">
        <v>1112</v>
      </c>
      <c r="D572" s="202" t="s">
        <v>72</v>
      </c>
      <c r="E572" s="174">
        <v>332</v>
      </c>
      <c r="F572" s="188">
        <v>202773.14</v>
      </c>
      <c r="G572" s="188"/>
      <c r="H572" s="159">
        <f t="shared" si="60"/>
        <v>0</v>
      </c>
      <c r="I572" s="348" t="str">
        <f t="shared" si="61"/>
        <v/>
      </c>
      <c r="J572" s="349"/>
    </row>
    <row r="573" spans="2:11" ht="48" x14ac:dyDescent="0.3">
      <c r="B573" s="200" t="s">
        <v>1113</v>
      </c>
      <c r="C573" s="225" t="s">
        <v>1114</v>
      </c>
      <c r="D573" s="202" t="s">
        <v>7</v>
      </c>
      <c r="E573" s="174">
        <v>13</v>
      </c>
      <c r="F573" s="188">
        <v>1420364.18</v>
      </c>
      <c r="G573" s="188"/>
      <c r="H573" s="159">
        <f t="shared" si="60"/>
        <v>0</v>
      </c>
      <c r="I573" s="348" t="str">
        <f t="shared" si="61"/>
        <v/>
      </c>
      <c r="J573" s="349"/>
    </row>
    <row r="574" spans="2:11" ht="24" x14ac:dyDescent="0.3">
      <c r="B574" s="200" t="s">
        <v>1115</v>
      </c>
      <c r="C574" s="225" t="s">
        <v>1116</v>
      </c>
      <c r="D574" s="202" t="s">
        <v>72</v>
      </c>
      <c r="E574" s="174">
        <v>20</v>
      </c>
      <c r="F574" s="188">
        <v>40128.85</v>
      </c>
      <c r="G574" s="188"/>
      <c r="H574" s="159">
        <f t="shared" si="60"/>
        <v>0</v>
      </c>
      <c r="I574" s="348" t="str">
        <f t="shared" si="61"/>
        <v/>
      </c>
      <c r="J574" s="349"/>
    </row>
    <row r="575" spans="2:11" ht="24" x14ac:dyDescent="0.3">
      <c r="B575" s="200" t="s">
        <v>1117</v>
      </c>
      <c r="C575" s="225" t="s">
        <v>1118</v>
      </c>
      <c r="D575" s="202" t="s">
        <v>72</v>
      </c>
      <c r="E575" s="174">
        <v>28</v>
      </c>
      <c r="F575" s="188">
        <v>122773.14</v>
      </c>
      <c r="G575" s="188"/>
      <c r="H575" s="159">
        <f t="shared" si="60"/>
        <v>0</v>
      </c>
      <c r="I575" s="348" t="str">
        <f t="shared" si="61"/>
        <v/>
      </c>
      <c r="J575" s="349"/>
    </row>
    <row r="576" spans="2:11" x14ac:dyDescent="0.3">
      <c r="B576" s="229" t="s">
        <v>1119</v>
      </c>
      <c r="C576" s="230" t="s">
        <v>1120</v>
      </c>
      <c r="D576" s="231"/>
      <c r="E576" s="211"/>
      <c r="F576" s="212"/>
      <c r="G576" s="212"/>
      <c r="H576" s="214"/>
      <c r="I576" s="355"/>
      <c r="J576" s="356"/>
    </row>
    <row r="577" spans="2:10" ht="24" x14ac:dyDescent="0.3">
      <c r="B577" s="200" t="s">
        <v>1121</v>
      </c>
      <c r="C577" s="225" t="s">
        <v>1122</v>
      </c>
      <c r="D577" s="202" t="s">
        <v>7</v>
      </c>
      <c r="E577" s="174">
        <v>1</v>
      </c>
      <c r="F577" s="188">
        <v>376386.57</v>
      </c>
      <c r="G577" s="188"/>
      <c r="H577" s="159">
        <f t="shared" ref="H577:H608" si="62">+ROUND(G577*E577,2)</f>
        <v>0</v>
      </c>
      <c r="I577" s="348" t="str">
        <f t="shared" ref="I577:I608" si="63">IF(G577="","",IF(AND(G577&gt;=ROUND(F577*95%,4),G577&lt;=ROUND(F577,4)),"CUMPLE","NO CUMPLE"))</f>
        <v/>
      </c>
      <c r="J577" s="349"/>
    </row>
    <row r="578" spans="2:10" ht="24" x14ac:dyDescent="0.3">
      <c r="B578" s="200" t="s">
        <v>1123</v>
      </c>
      <c r="C578" s="225" t="s">
        <v>1124</v>
      </c>
      <c r="D578" s="202" t="s">
        <v>72</v>
      </c>
      <c r="E578" s="174">
        <v>1175</v>
      </c>
      <c r="F578" s="188">
        <v>17667.89</v>
      </c>
      <c r="G578" s="188"/>
      <c r="H578" s="159">
        <f t="shared" si="62"/>
        <v>0</v>
      </c>
      <c r="I578" s="348" t="str">
        <f t="shared" si="63"/>
        <v/>
      </c>
      <c r="J578" s="349"/>
    </row>
    <row r="579" spans="2:10" ht="48" x14ac:dyDescent="0.3">
      <c r="B579" s="200" t="s">
        <v>1125</v>
      </c>
      <c r="C579" s="225" t="s">
        <v>1126</v>
      </c>
      <c r="D579" s="202" t="s">
        <v>7</v>
      </c>
      <c r="E579" s="174">
        <v>20</v>
      </c>
      <c r="F579" s="188">
        <v>154977.60999999999</v>
      </c>
      <c r="G579" s="188"/>
      <c r="H579" s="159">
        <f t="shared" si="62"/>
        <v>0</v>
      </c>
      <c r="I579" s="348" t="str">
        <f t="shared" si="63"/>
        <v/>
      </c>
      <c r="J579" s="349"/>
    </row>
    <row r="580" spans="2:10" ht="24" x14ac:dyDescent="0.3">
      <c r="B580" s="200" t="s">
        <v>1127</v>
      </c>
      <c r="C580" s="225" t="s">
        <v>1128</v>
      </c>
      <c r="D580" s="202" t="s">
        <v>7</v>
      </c>
      <c r="E580" s="174">
        <v>40</v>
      </c>
      <c r="F580" s="188">
        <v>117591.05</v>
      </c>
      <c r="G580" s="188"/>
      <c r="H580" s="159">
        <f t="shared" si="62"/>
        <v>0</v>
      </c>
      <c r="I580" s="348" t="str">
        <f t="shared" si="63"/>
        <v/>
      </c>
      <c r="J580" s="349"/>
    </row>
    <row r="581" spans="2:10" ht="24" x14ac:dyDescent="0.3">
      <c r="B581" s="200" t="s">
        <v>1129</v>
      </c>
      <c r="C581" s="225" t="s">
        <v>1130</v>
      </c>
      <c r="D581" s="202" t="s">
        <v>7</v>
      </c>
      <c r="E581" s="174">
        <v>40</v>
      </c>
      <c r="F581" s="188">
        <v>124072.84</v>
      </c>
      <c r="G581" s="188"/>
      <c r="H581" s="159">
        <f t="shared" si="62"/>
        <v>0</v>
      </c>
      <c r="I581" s="348" t="str">
        <f t="shared" si="63"/>
        <v/>
      </c>
      <c r="J581" s="349"/>
    </row>
    <row r="582" spans="2:10" ht="24" x14ac:dyDescent="0.3">
      <c r="B582" s="200" t="s">
        <v>1131</v>
      </c>
      <c r="C582" s="225" t="s">
        <v>1132</v>
      </c>
      <c r="D582" s="202" t="s">
        <v>7</v>
      </c>
      <c r="E582" s="174">
        <v>3</v>
      </c>
      <c r="F582" s="188">
        <v>2937955.23</v>
      </c>
      <c r="G582" s="188"/>
      <c r="H582" s="159">
        <f t="shared" si="62"/>
        <v>0</v>
      </c>
      <c r="I582" s="348" t="str">
        <f t="shared" si="63"/>
        <v/>
      </c>
      <c r="J582" s="349"/>
    </row>
    <row r="583" spans="2:10" ht="48" x14ac:dyDescent="0.3">
      <c r="B583" s="200" t="s">
        <v>1133</v>
      </c>
      <c r="C583" s="225" t="s">
        <v>1134</v>
      </c>
      <c r="D583" s="202" t="s">
        <v>7</v>
      </c>
      <c r="E583" s="174">
        <v>1</v>
      </c>
      <c r="F583" s="188">
        <v>11003444.5</v>
      </c>
      <c r="G583" s="188"/>
      <c r="H583" s="159">
        <f t="shared" si="62"/>
        <v>0</v>
      </c>
      <c r="I583" s="348" t="str">
        <f t="shared" si="63"/>
        <v/>
      </c>
      <c r="J583" s="349"/>
    </row>
    <row r="584" spans="2:10" ht="24" x14ac:dyDescent="0.3">
      <c r="B584" s="200" t="s">
        <v>1135</v>
      </c>
      <c r="C584" s="225" t="s">
        <v>1136</v>
      </c>
      <c r="D584" s="202" t="s">
        <v>7</v>
      </c>
      <c r="E584" s="174">
        <v>5</v>
      </c>
      <c r="F584" s="188">
        <v>402955.23</v>
      </c>
      <c r="G584" s="188"/>
      <c r="H584" s="159">
        <f t="shared" si="62"/>
        <v>0</v>
      </c>
      <c r="I584" s="348" t="str">
        <f t="shared" si="63"/>
        <v/>
      </c>
      <c r="J584" s="349"/>
    </row>
    <row r="585" spans="2:10" ht="24" x14ac:dyDescent="0.3">
      <c r="B585" s="200" t="s">
        <v>1137</v>
      </c>
      <c r="C585" s="225" t="s">
        <v>1138</v>
      </c>
      <c r="D585" s="202" t="s">
        <v>7</v>
      </c>
      <c r="E585" s="174">
        <v>12</v>
      </c>
      <c r="F585" s="188">
        <v>281241.25</v>
      </c>
      <c r="G585" s="188"/>
      <c r="H585" s="159">
        <f t="shared" si="62"/>
        <v>0</v>
      </c>
      <c r="I585" s="348" t="str">
        <f t="shared" si="63"/>
        <v/>
      </c>
      <c r="J585" s="349"/>
    </row>
    <row r="586" spans="2:10" ht="24" x14ac:dyDescent="0.3">
      <c r="B586" s="200" t="s">
        <v>1139</v>
      </c>
      <c r="C586" s="225" t="s">
        <v>1140</v>
      </c>
      <c r="D586" s="202" t="s">
        <v>7</v>
      </c>
      <c r="E586" s="174">
        <v>1</v>
      </c>
      <c r="F586" s="188">
        <v>4239776.12</v>
      </c>
      <c r="G586" s="188"/>
      <c r="H586" s="159">
        <f t="shared" si="62"/>
        <v>0</v>
      </c>
      <c r="I586" s="348" t="str">
        <f t="shared" si="63"/>
        <v/>
      </c>
      <c r="J586" s="349"/>
    </row>
    <row r="587" spans="2:10" ht="24" x14ac:dyDescent="0.3">
      <c r="B587" s="200" t="s">
        <v>1141</v>
      </c>
      <c r="C587" s="225" t="s">
        <v>1142</v>
      </c>
      <c r="D587" s="202" t="s">
        <v>7</v>
      </c>
      <c r="E587" s="174">
        <v>2</v>
      </c>
      <c r="F587" s="188">
        <v>6027731.3399999999</v>
      </c>
      <c r="G587" s="188"/>
      <c r="H587" s="159">
        <f t="shared" si="62"/>
        <v>0</v>
      </c>
      <c r="I587" s="348" t="str">
        <f t="shared" si="63"/>
        <v/>
      </c>
      <c r="J587" s="349"/>
    </row>
    <row r="588" spans="2:10" ht="24" x14ac:dyDescent="0.3">
      <c r="B588" s="200" t="s">
        <v>1143</v>
      </c>
      <c r="C588" s="225" t="s">
        <v>1144</v>
      </c>
      <c r="D588" s="202" t="s">
        <v>7</v>
      </c>
      <c r="E588" s="174">
        <v>1</v>
      </c>
      <c r="F588" s="188">
        <v>705900.83</v>
      </c>
      <c r="G588" s="188"/>
      <c r="H588" s="159">
        <f t="shared" si="62"/>
        <v>0</v>
      </c>
      <c r="I588" s="348" t="str">
        <f t="shared" si="63"/>
        <v/>
      </c>
      <c r="J588" s="349"/>
    </row>
    <row r="589" spans="2:10" x14ac:dyDescent="0.3">
      <c r="B589" s="200" t="s">
        <v>1145</v>
      </c>
      <c r="C589" s="225" t="s">
        <v>1146</v>
      </c>
      <c r="D589" s="202" t="s">
        <v>7</v>
      </c>
      <c r="E589" s="174">
        <v>1</v>
      </c>
      <c r="F589" s="188">
        <v>909636.56</v>
      </c>
      <c r="G589" s="188"/>
      <c r="H589" s="159">
        <f t="shared" si="62"/>
        <v>0</v>
      </c>
      <c r="I589" s="348" t="str">
        <f t="shared" si="63"/>
        <v/>
      </c>
      <c r="J589" s="349"/>
    </row>
    <row r="590" spans="2:10" x14ac:dyDescent="0.3">
      <c r="B590" s="200" t="s">
        <v>1147</v>
      </c>
      <c r="C590" s="225" t="s">
        <v>1148</v>
      </c>
      <c r="D590" s="202" t="s">
        <v>7</v>
      </c>
      <c r="E590" s="174">
        <v>1</v>
      </c>
      <c r="F590" s="188">
        <v>1825910.45</v>
      </c>
      <c r="G590" s="188"/>
      <c r="H590" s="159">
        <f t="shared" si="62"/>
        <v>0</v>
      </c>
      <c r="I590" s="348" t="str">
        <f t="shared" si="63"/>
        <v/>
      </c>
      <c r="J590" s="349"/>
    </row>
    <row r="591" spans="2:10" ht="24" x14ac:dyDescent="0.3">
      <c r="B591" s="200" t="s">
        <v>1149</v>
      </c>
      <c r="C591" s="225" t="s">
        <v>1150</v>
      </c>
      <c r="D591" s="202" t="s">
        <v>7</v>
      </c>
      <c r="E591" s="174">
        <v>8</v>
      </c>
      <c r="F591" s="188">
        <v>971932.84</v>
      </c>
      <c r="G591" s="188"/>
      <c r="H591" s="159">
        <f t="shared" si="62"/>
        <v>0</v>
      </c>
      <c r="I591" s="348" t="str">
        <f t="shared" si="63"/>
        <v/>
      </c>
      <c r="J591" s="349"/>
    </row>
    <row r="592" spans="2:10" ht="24" x14ac:dyDescent="0.3">
      <c r="B592" s="200" t="s">
        <v>1151</v>
      </c>
      <c r="C592" s="225" t="s">
        <v>1152</v>
      </c>
      <c r="D592" s="202" t="s">
        <v>7</v>
      </c>
      <c r="E592" s="174">
        <v>1</v>
      </c>
      <c r="F592" s="188">
        <v>157434.51999999999</v>
      </c>
      <c r="G592" s="188"/>
      <c r="H592" s="159">
        <f t="shared" si="62"/>
        <v>0</v>
      </c>
      <c r="I592" s="348" t="str">
        <f t="shared" si="63"/>
        <v/>
      </c>
      <c r="J592" s="349"/>
    </row>
    <row r="593" spans="2:10" x14ac:dyDescent="0.3">
      <c r="B593" s="200" t="s">
        <v>1153</v>
      </c>
      <c r="C593" s="225" t="s">
        <v>1154</v>
      </c>
      <c r="D593" s="202" t="s">
        <v>7</v>
      </c>
      <c r="E593" s="174">
        <v>2</v>
      </c>
      <c r="F593" s="188">
        <v>128125.02</v>
      </c>
      <c r="G593" s="188"/>
      <c r="H593" s="159">
        <f t="shared" si="62"/>
        <v>0</v>
      </c>
      <c r="I593" s="348" t="str">
        <f t="shared" si="63"/>
        <v/>
      </c>
      <c r="J593" s="349"/>
    </row>
    <row r="594" spans="2:10" ht="24" x14ac:dyDescent="0.3">
      <c r="B594" s="200" t="s">
        <v>1155</v>
      </c>
      <c r="C594" s="225" t="s">
        <v>1156</v>
      </c>
      <c r="D594" s="202" t="s">
        <v>7</v>
      </c>
      <c r="E594" s="174">
        <v>6</v>
      </c>
      <c r="F594" s="188">
        <v>263977.61</v>
      </c>
      <c r="G594" s="188"/>
      <c r="H594" s="159">
        <f t="shared" si="62"/>
        <v>0</v>
      </c>
      <c r="I594" s="348" t="str">
        <f t="shared" si="63"/>
        <v/>
      </c>
      <c r="J594" s="349"/>
    </row>
    <row r="595" spans="2:10" ht="24" x14ac:dyDescent="0.3">
      <c r="B595" s="200" t="s">
        <v>1157</v>
      </c>
      <c r="C595" s="225" t="s">
        <v>1158</v>
      </c>
      <c r="D595" s="202" t="s">
        <v>72</v>
      </c>
      <c r="E595" s="174">
        <v>1</v>
      </c>
      <c r="F595" s="188">
        <v>13897.76</v>
      </c>
      <c r="G595" s="188"/>
      <c r="H595" s="159">
        <f t="shared" si="62"/>
        <v>0</v>
      </c>
      <c r="I595" s="348" t="str">
        <f t="shared" si="63"/>
        <v/>
      </c>
      <c r="J595" s="349"/>
    </row>
    <row r="596" spans="2:10" ht="24" x14ac:dyDescent="0.3">
      <c r="B596" s="200" t="s">
        <v>1159</v>
      </c>
      <c r="C596" s="225" t="s">
        <v>1160</v>
      </c>
      <c r="D596" s="202" t="s">
        <v>7</v>
      </c>
      <c r="E596" s="174">
        <v>1</v>
      </c>
      <c r="F596" s="188">
        <v>332773.14</v>
      </c>
      <c r="G596" s="188"/>
      <c r="H596" s="159">
        <f t="shared" si="62"/>
        <v>0</v>
      </c>
      <c r="I596" s="348" t="str">
        <f t="shared" si="63"/>
        <v/>
      </c>
      <c r="J596" s="349"/>
    </row>
    <row r="597" spans="2:10" ht="24" x14ac:dyDescent="0.3">
      <c r="B597" s="200" t="s">
        <v>1161</v>
      </c>
      <c r="C597" s="225" t="s">
        <v>1162</v>
      </c>
      <c r="D597" s="202" t="s">
        <v>72</v>
      </c>
      <c r="E597" s="174">
        <v>652</v>
      </c>
      <c r="F597" s="188">
        <v>17536.419999999998</v>
      </c>
      <c r="G597" s="188"/>
      <c r="H597" s="159">
        <f t="shared" si="62"/>
        <v>0</v>
      </c>
      <c r="I597" s="348" t="str">
        <f t="shared" si="63"/>
        <v/>
      </c>
      <c r="J597" s="349"/>
    </row>
    <row r="598" spans="2:10" ht="24" x14ac:dyDescent="0.3">
      <c r="B598" s="200" t="s">
        <v>1163</v>
      </c>
      <c r="C598" s="225" t="s">
        <v>1164</v>
      </c>
      <c r="D598" s="202" t="s">
        <v>72</v>
      </c>
      <c r="E598" s="174">
        <v>652</v>
      </c>
      <c r="F598" s="188">
        <v>53795.519999999997</v>
      </c>
      <c r="G598" s="188"/>
      <c r="H598" s="159">
        <f t="shared" si="62"/>
        <v>0</v>
      </c>
      <c r="I598" s="348" t="str">
        <f t="shared" si="63"/>
        <v/>
      </c>
      <c r="J598" s="349"/>
    </row>
    <row r="599" spans="2:10" x14ac:dyDescent="0.3">
      <c r="B599" s="200" t="s">
        <v>1165</v>
      </c>
      <c r="C599" s="225" t="s">
        <v>1166</v>
      </c>
      <c r="D599" s="202" t="s">
        <v>72</v>
      </c>
      <c r="E599" s="174">
        <v>382</v>
      </c>
      <c r="F599" s="188">
        <v>11777.32</v>
      </c>
      <c r="G599" s="188"/>
      <c r="H599" s="159">
        <f t="shared" si="62"/>
        <v>0</v>
      </c>
      <c r="I599" s="348" t="str">
        <f t="shared" si="63"/>
        <v/>
      </c>
      <c r="J599" s="349"/>
    </row>
    <row r="600" spans="2:10" ht="24" x14ac:dyDescent="0.3">
      <c r="B600" s="200" t="s">
        <v>1167</v>
      </c>
      <c r="C600" s="225" t="s">
        <v>1168</v>
      </c>
      <c r="D600" s="202" t="s">
        <v>7</v>
      </c>
      <c r="E600" s="174">
        <v>60</v>
      </c>
      <c r="F600" s="188">
        <v>62120.84</v>
      </c>
      <c r="G600" s="188"/>
      <c r="H600" s="159">
        <f t="shared" si="62"/>
        <v>0</v>
      </c>
      <c r="I600" s="348" t="str">
        <f t="shared" si="63"/>
        <v/>
      </c>
      <c r="J600" s="349"/>
    </row>
    <row r="601" spans="2:10" ht="24" x14ac:dyDescent="0.3">
      <c r="B601" s="200" t="s">
        <v>1169</v>
      </c>
      <c r="C601" s="225" t="s">
        <v>1170</v>
      </c>
      <c r="D601" s="202" t="s">
        <v>72</v>
      </c>
      <c r="E601" s="174">
        <v>472</v>
      </c>
      <c r="F601" s="188">
        <v>12977.42</v>
      </c>
      <c r="G601" s="188"/>
      <c r="H601" s="159">
        <f t="shared" si="62"/>
        <v>0</v>
      </c>
      <c r="I601" s="348" t="str">
        <f t="shared" si="63"/>
        <v/>
      </c>
      <c r="J601" s="349"/>
    </row>
    <row r="602" spans="2:10" x14ac:dyDescent="0.3">
      <c r="B602" s="200" t="s">
        <v>1171</v>
      </c>
      <c r="C602" s="225" t="s">
        <v>1172</v>
      </c>
      <c r="D602" s="202" t="s">
        <v>7</v>
      </c>
      <c r="E602" s="174">
        <v>4</v>
      </c>
      <c r="F602" s="188">
        <v>340721.38</v>
      </c>
      <c r="G602" s="188"/>
      <c r="H602" s="159">
        <f t="shared" si="62"/>
        <v>0</v>
      </c>
      <c r="I602" s="348" t="str">
        <f t="shared" si="63"/>
        <v/>
      </c>
      <c r="J602" s="349"/>
    </row>
    <row r="603" spans="2:10" x14ac:dyDescent="0.3">
      <c r="B603" s="200" t="s">
        <v>1173</v>
      </c>
      <c r="C603" s="225" t="s">
        <v>1174</v>
      </c>
      <c r="D603" s="202" t="s">
        <v>7</v>
      </c>
      <c r="E603" s="174">
        <v>4</v>
      </c>
      <c r="F603" s="188">
        <v>323977.61</v>
      </c>
      <c r="G603" s="188"/>
      <c r="H603" s="159">
        <f t="shared" si="62"/>
        <v>0</v>
      </c>
      <c r="I603" s="348" t="str">
        <f t="shared" si="63"/>
        <v/>
      </c>
      <c r="J603" s="349"/>
    </row>
    <row r="604" spans="2:10" x14ac:dyDescent="0.3">
      <c r="B604" s="200" t="s">
        <v>1175</v>
      </c>
      <c r="C604" s="225" t="s">
        <v>1176</v>
      </c>
      <c r="D604" s="202" t="s">
        <v>7</v>
      </c>
      <c r="E604" s="174">
        <v>4</v>
      </c>
      <c r="F604" s="188">
        <v>477118.81</v>
      </c>
      <c r="G604" s="188"/>
      <c r="H604" s="159">
        <f t="shared" si="62"/>
        <v>0</v>
      </c>
      <c r="I604" s="348" t="str">
        <f t="shared" si="63"/>
        <v/>
      </c>
      <c r="J604" s="349"/>
    </row>
    <row r="605" spans="2:10" ht="24" x14ac:dyDescent="0.3">
      <c r="B605" s="200" t="s">
        <v>1177</v>
      </c>
      <c r="C605" s="225" t="s">
        <v>1178</v>
      </c>
      <c r="D605" s="202" t="s">
        <v>7</v>
      </c>
      <c r="E605" s="174">
        <v>4</v>
      </c>
      <c r="F605" s="188">
        <v>466386.57</v>
      </c>
      <c r="G605" s="188"/>
      <c r="H605" s="159">
        <f t="shared" si="62"/>
        <v>0</v>
      </c>
      <c r="I605" s="348" t="str">
        <f t="shared" si="63"/>
        <v/>
      </c>
      <c r="J605" s="349"/>
    </row>
    <row r="606" spans="2:10" x14ac:dyDescent="0.3">
      <c r="B606" s="200" t="s">
        <v>1179</v>
      </c>
      <c r="C606" s="225" t="s">
        <v>1180</v>
      </c>
      <c r="D606" s="202" t="s">
        <v>7</v>
      </c>
      <c r="E606" s="174">
        <v>1</v>
      </c>
      <c r="F606" s="188">
        <v>41434.18</v>
      </c>
      <c r="G606" s="188"/>
      <c r="H606" s="159">
        <f t="shared" si="62"/>
        <v>0</v>
      </c>
      <c r="I606" s="348" t="str">
        <f t="shared" si="63"/>
        <v/>
      </c>
      <c r="J606" s="349"/>
    </row>
    <row r="607" spans="2:10" x14ac:dyDescent="0.3">
      <c r="B607" s="200" t="s">
        <v>1181</v>
      </c>
      <c r="C607" s="225" t="s">
        <v>1182</v>
      </c>
      <c r="D607" s="202" t="s">
        <v>7</v>
      </c>
      <c r="E607" s="174">
        <v>12</v>
      </c>
      <c r="F607" s="188">
        <v>83977.61</v>
      </c>
      <c r="G607" s="188"/>
      <c r="H607" s="159">
        <f t="shared" si="62"/>
        <v>0</v>
      </c>
      <c r="I607" s="348" t="str">
        <f t="shared" si="63"/>
        <v/>
      </c>
      <c r="J607" s="349"/>
    </row>
    <row r="608" spans="2:10" ht="24" x14ac:dyDescent="0.3">
      <c r="B608" s="200" t="s">
        <v>1183</v>
      </c>
      <c r="C608" s="225" t="s">
        <v>1184</v>
      </c>
      <c r="D608" s="202" t="s">
        <v>7</v>
      </c>
      <c r="E608" s="174">
        <v>4</v>
      </c>
      <c r="F608" s="188">
        <v>188795.51999999999</v>
      </c>
      <c r="G608" s="188"/>
      <c r="H608" s="159">
        <f t="shared" si="62"/>
        <v>0</v>
      </c>
      <c r="I608" s="348" t="str">
        <f t="shared" si="63"/>
        <v/>
      </c>
      <c r="J608" s="349"/>
    </row>
    <row r="609" spans="2:10" x14ac:dyDescent="0.3">
      <c r="B609" s="166">
        <v>12</v>
      </c>
      <c r="C609" s="167" t="s">
        <v>1185</v>
      </c>
      <c r="D609" s="168"/>
      <c r="E609" s="168"/>
      <c r="F609" s="178"/>
      <c r="G609" s="178"/>
      <c r="H609" s="170"/>
      <c r="I609" s="353"/>
      <c r="J609" s="354"/>
    </row>
    <row r="610" spans="2:10" x14ac:dyDescent="0.3">
      <c r="B610" s="237"/>
      <c r="C610" s="230" t="s">
        <v>1186</v>
      </c>
      <c r="D610" s="231"/>
      <c r="E610" s="211"/>
      <c r="F610" s="212"/>
      <c r="G610" s="212"/>
      <c r="H610" s="214"/>
      <c r="I610" s="355"/>
      <c r="J610" s="356"/>
    </row>
    <row r="611" spans="2:10" ht="48" x14ac:dyDescent="0.3">
      <c r="B611" s="238" t="s">
        <v>1187</v>
      </c>
      <c r="C611" s="239" t="s">
        <v>1188</v>
      </c>
      <c r="D611" s="240" t="s">
        <v>72</v>
      </c>
      <c r="E611" s="174">
        <v>371.1</v>
      </c>
      <c r="F611" s="188">
        <v>456244.32</v>
      </c>
      <c r="G611" s="188"/>
      <c r="H611" s="159">
        <f t="shared" ref="H611:H632" si="64">+ROUND(G611*E611,2)</f>
        <v>0</v>
      </c>
      <c r="I611" s="348" t="str">
        <f t="shared" ref="I611:I632" si="65">IF(G611="","",IF(AND(G611&gt;=ROUND(F611*95%,4),G611&lt;=ROUND(F611,4)),"CUMPLE","NO CUMPLE"))</f>
        <v/>
      </c>
      <c r="J611" s="349"/>
    </row>
    <row r="612" spans="2:10" ht="48" x14ac:dyDescent="0.3">
      <c r="B612" s="171" t="s">
        <v>1189</v>
      </c>
      <c r="C612" s="179" t="s">
        <v>1190</v>
      </c>
      <c r="D612" s="173" t="s">
        <v>31</v>
      </c>
      <c r="E612" s="174">
        <v>240.4</v>
      </c>
      <c r="F612" s="188">
        <v>812078.76</v>
      </c>
      <c r="G612" s="188"/>
      <c r="H612" s="159">
        <f t="shared" si="64"/>
        <v>0</v>
      </c>
      <c r="I612" s="348" t="str">
        <f t="shared" si="65"/>
        <v/>
      </c>
      <c r="J612" s="349"/>
    </row>
    <row r="613" spans="2:10" ht="24" x14ac:dyDescent="0.3">
      <c r="B613" s="241" t="s">
        <v>1191</v>
      </c>
      <c r="C613" s="239" t="s">
        <v>1192</v>
      </c>
      <c r="D613" s="242" t="s">
        <v>7</v>
      </c>
      <c r="E613" s="174">
        <v>1</v>
      </c>
      <c r="F613" s="243">
        <v>2707116.06</v>
      </c>
      <c r="G613" s="243"/>
      <c r="H613" s="159">
        <f t="shared" si="64"/>
        <v>0</v>
      </c>
      <c r="I613" s="348" t="str">
        <f t="shared" si="65"/>
        <v/>
      </c>
      <c r="J613" s="349"/>
    </row>
    <row r="614" spans="2:10" ht="48" x14ac:dyDescent="0.3">
      <c r="B614" s="241" t="s">
        <v>1193</v>
      </c>
      <c r="C614" s="239" t="s">
        <v>1194</v>
      </c>
      <c r="D614" s="242" t="s">
        <v>31</v>
      </c>
      <c r="E614" s="174">
        <v>87.65</v>
      </c>
      <c r="F614" s="243">
        <v>1155520.48</v>
      </c>
      <c r="G614" s="243"/>
      <c r="H614" s="159">
        <f t="shared" si="64"/>
        <v>0</v>
      </c>
      <c r="I614" s="348" t="str">
        <f t="shared" si="65"/>
        <v/>
      </c>
      <c r="J614" s="349"/>
    </row>
    <row r="615" spans="2:10" ht="72" x14ac:dyDescent="0.3">
      <c r="B615" s="241" t="s">
        <v>1195</v>
      </c>
      <c r="C615" s="239" t="s">
        <v>1196</v>
      </c>
      <c r="D615" s="242" t="s">
        <v>7</v>
      </c>
      <c r="E615" s="174">
        <v>11</v>
      </c>
      <c r="F615" s="243">
        <v>2121321.38</v>
      </c>
      <c r="G615" s="243"/>
      <c r="H615" s="159">
        <f t="shared" si="64"/>
        <v>0</v>
      </c>
      <c r="I615" s="348" t="str">
        <f t="shared" si="65"/>
        <v/>
      </c>
      <c r="J615" s="349"/>
    </row>
    <row r="616" spans="2:10" ht="72" x14ac:dyDescent="0.3">
      <c r="B616" s="241" t="s">
        <v>1197</v>
      </c>
      <c r="C616" s="239" t="s">
        <v>1198</v>
      </c>
      <c r="D616" s="242" t="s">
        <v>7</v>
      </c>
      <c r="E616" s="174">
        <v>2</v>
      </c>
      <c r="F616" s="243">
        <v>2020901.53</v>
      </c>
      <c r="G616" s="243"/>
      <c r="H616" s="159">
        <f t="shared" si="64"/>
        <v>0</v>
      </c>
      <c r="I616" s="348" t="str">
        <f t="shared" si="65"/>
        <v/>
      </c>
      <c r="J616" s="349"/>
    </row>
    <row r="617" spans="2:10" ht="72" x14ac:dyDescent="0.3">
      <c r="B617" s="241" t="s">
        <v>1199</v>
      </c>
      <c r="C617" s="239" t="s">
        <v>1200</v>
      </c>
      <c r="D617" s="242" t="s">
        <v>7</v>
      </c>
      <c r="E617" s="174">
        <v>10</v>
      </c>
      <c r="F617" s="243">
        <v>2230528.73</v>
      </c>
      <c r="G617" s="243"/>
      <c r="H617" s="159">
        <f t="shared" si="64"/>
        <v>0</v>
      </c>
      <c r="I617" s="348" t="str">
        <f t="shared" si="65"/>
        <v/>
      </c>
      <c r="J617" s="349"/>
    </row>
    <row r="618" spans="2:10" ht="72" x14ac:dyDescent="0.3">
      <c r="B618" s="241" t="s">
        <v>1201</v>
      </c>
      <c r="C618" s="239" t="s">
        <v>1202</v>
      </c>
      <c r="D618" s="242" t="s">
        <v>7</v>
      </c>
      <c r="E618" s="174">
        <v>1</v>
      </c>
      <c r="F618" s="243">
        <v>1538715.68</v>
      </c>
      <c r="G618" s="243"/>
      <c r="H618" s="159">
        <f t="shared" si="64"/>
        <v>0</v>
      </c>
      <c r="I618" s="348" t="str">
        <f t="shared" si="65"/>
        <v/>
      </c>
      <c r="J618" s="349"/>
    </row>
    <row r="619" spans="2:10" ht="72" x14ac:dyDescent="0.3">
      <c r="B619" s="241" t="s">
        <v>1203</v>
      </c>
      <c r="C619" s="239" t="s">
        <v>1204</v>
      </c>
      <c r="D619" s="242" t="s">
        <v>7</v>
      </c>
      <c r="E619" s="174">
        <v>6</v>
      </c>
      <c r="F619" s="243">
        <v>1627536.03</v>
      </c>
      <c r="G619" s="243"/>
      <c r="H619" s="159">
        <f t="shared" si="64"/>
        <v>0</v>
      </c>
      <c r="I619" s="348" t="str">
        <f t="shared" si="65"/>
        <v/>
      </c>
      <c r="J619" s="349"/>
    </row>
    <row r="620" spans="2:10" ht="60" x14ac:dyDescent="0.3">
      <c r="B620" s="241" t="s">
        <v>1205</v>
      </c>
      <c r="C620" s="239" t="s">
        <v>1206</v>
      </c>
      <c r="D620" s="242" t="s">
        <v>7</v>
      </c>
      <c r="E620" s="174">
        <v>1</v>
      </c>
      <c r="F620" s="243">
        <v>1696252.43</v>
      </c>
      <c r="G620" s="243"/>
      <c r="H620" s="159">
        <f t="shared" si="64"/>
        <v>0</v>
      </c>
      <c r="I620" s="348" t="str">
        <f t="shared" si="65"/>
        <v/>
      </c>
      <c r="J620" s="349"/>
    </row>
    <row r="621" spans="2:10" ht="60" x14ac:dyDescent="0.3">
      <c r="B621" s="241" t="s">
        <v>1207</v>
      </c>
      <c r="C621" s="239" t="s">
        <v>1208</v>
      </c>
      <c r="D621" s="242" t="s">
        <v>7</v>
      </c>
      <c r="E621" s="174">
        <v>1</v>
      </c>
      <c r="F621" s="243">
        <v>2048361.08</v>
      </c>
      <c r="G621" s="243"/>
      <c r="H621" s="159">
        <f t="shared" si="64"/>
        <v>0</v>
      </c>
      <c r="I621" s="348" t="str">
        <f t="shared" si="65"/>
        <v/>
      </c>
      <c r="J621" s="349"/>
    </row>
    <row r="622" spans="2:10" ht="60" x14ac:dyDescent="0.3">
      <c r="B622" s="171" t="s">
        <v>1209</v>
      </c>
      <c r="C622" s="244" t="s">
        <v>1210</v>
      </c>
      <c r="D622" s="173" t="s">
        <v>7</v>
      </c>
      <c r="E622" s="174">
        <v>4</v>
      </c>
      <c r="F622" s="188">
        <v>2348749.63</v>
      </c>
      <c r="G622" s="188"/>
      <c r="H622" s="159">
        <f t="shared" si="64"/>
        <v>0</v>
      </c>
      <c r="I622" s="348" t="str">
        <f t="shared" si="65"/>
        <v/>
      </c>
      <c r="J622" s="349"/>
    </row>
    <row r="623" spans="2:10" ht="60" x14ac:dyDescent="0.3">
      <c r="B623" s="171" t="s">
        <v>1211</v>
      </c>
      <c r="C623" s="244" t="s">
        <v>1212</v>
      </c>
      <c r="D623" s="173" t="s">
        <v>7</v>
      </c>
      <c r="E623" s="174">
        <v>4</v>
      </c>
      <c r="F623" s="188">
        <v>2127502.23</v>
      </c>
      <c r="G623" s="188"/>
      <c r="H623" s="159">
        <f t="shared" si="64"/>
        <v>0</v>
      </c>
      <c r="I623" s="348" t="str">
        <f t="shared" si="65"/>
        <v/>
      </c>
      <c r="J623" s="349"/>
    </row>
    <row r="624" spans="2:10" ht="92.4" x14ac:dyDescent="0.3">
      <c r="B624" s="171" t="s">
        <v>1213</v>
      </c>
      <c r="C624" s="244" t="s">
        <v>1214</v>
      </c>
      <c r="D624" s="173" t="s">
        <v>7</v>
      </c>
      <c r="E624" s="174">
        <v>6</v>
      </c>
      <c r="F624" s="188">
        <v>3181058.73</v>
      </c>
      <c r="G624" s="188"/>
      <c r="H624" s="159">
        <f t="shared" si="64"/>
        <v>0</v>
      </c>
      <c r="I624" s="348" t="str">
        <f t="shared" si="65"/>
        <v/>
      </c>
      <c r="J624" s="349"/>
    </row>
    <row r="625" spans="2:10" ht="72" x14ac:dyDescent="0.3">
      <c r="B625" s="171" t="s">
        <v>1215</v>
      </c>
      <c r="C625" s="244" t="s">
        <v>1216</v>
      </c>
      <c r="D625" s="173" t="s">
        <v>7</v>
      </c>
      <c r="E625" s="174">
        <v>48</v>
      </c>
      <c r="F625" s="188">
        <v>2348749.63</v>
      </c>
      <c r="G625" s="188"/>
      <c r="H625" s="159">
        <f t="shared" si="64"/>
        <v>0</v>
      </c>
      <c r="I625" s="348" t="str">
        <f t="shared" si="65"/>
        <v/>
      </c>
      <c r="J625" s="349"/>
    </row>
    <row r="626" spans="2:10" ht="72" x14ac:dyDescent="0.3">
      <c r="B626" s="171" t="s">
        <v>1217</v>
      </c>
      <c r="C626" s="244" t="s">
        <v>1218</v>
      </c>
      <c r="D626" s="173" t="s">
        <v>7</v>
      </c>
      <c r="E626" s="174">
        <v>9</v>
      </c>
      <c r="F626" s="188">
        <v>2127502.23</v>
      </c>
      <c r="G626" s="188"/>
      <c r="H626" s="159">
        <f t="shared" si="64"/>
        <v>0</v>
      </c>
      <c r="I626" s="348" t="str">
        <f t="shared" si="65"/>
        <v/>
      </c>
      <c r="J626" s="349"/>
    </row>
    <row r="627" spans="2:10" ht="72" x14ac:dyDescent="0.3">
      <c r="B627" s="171" t="s">
        <v>1219</v>
      </c>
      <c r="C627" s="244" t="s">
        <v>1220</v>
      </c>
      <c r="D627" s="173" t="s">
        <v>7</v>
      </c>
      <c r="E627" s="174">
        <v>40</v>
      </c>
      <c r="F627" s="188">
        <v>1998749.63</v>
      </c>
      <c r="G627" s="188"/>
      <c r="H627" s="159">
        <f t="shared" si="64"/>
        <v>0</v>
      </c>
      <c r="I627" s="348" t="str">
        <f t="shared" si="65"/>
        <v/>
      </c>
      <c r="J627" s="349"/>
    </row>
    <row r="628" spans="2:10" ht="60" x14ac:dyDescent="0.3">
      <c r="B628" s="171" t="s">
        <v>1221</v>
      </c>
      <c r="C628" s="244" t="s">
        <v>1222</v>
      </c>
      <c r="D628" s="173" t="s">
        <v>7</v>
      </c>
      <c r="E628" s="174">
        <v>16</v>
      </c>
      <c r="F628" s="188">
        <v>1575232.83</v>
      </c>
      <c r="G628" s="188"/>
      <c r="H628" s="159">
        <f t="shared" si="64"/>
        <v>0</v>
      </c>
      <c r="I628" s="348" t="str">
        <f t="shared" si="65"/>
        <v/>
      </c>
      <c r="J628" s="349"/>
    </row>
    <row r="629" spans="2:10" ht="60" x14ac:dyDescent="0.3">
      <c r="B629" s="171" t="s">
        <v>1223</v>
      </c>
      <c r="C629" s="244" t="s">
        <v>1224</v>
      </c>
      <c r="D629" s="173" t="s">
        <v>7</v>
      </c>
      <c r="E629" s="174">
        <v>1</v>
      </c>
      <c r="F629" s="188">
        <v>2098268.5299999998</v>
      </c>
      <c r="G629" s="188"/>
      <c r="H629" s="159">
        <f t="shared" si="64"/>
        <v>0</v>
      </c>
      <c r="I629" s="348" t="str">
        <f t="shared" si="65"/>
        <v/>
      </c>
      <c r="J629" s="349"/>
    </row>
    <row r="630" spans="2:10" ht="60" x14ac:dyDescent="0.3">
      <c r="B630" s="171" t="s">
        <v>1225</v>
      </c>
      <c r="C630" s="244" t="s">
        <v>1226</v>
      </c>
      <c r="D630" s="173" t="s">
        <v>7</v>
      </c>
      <c r="E630" s="174">
        <v>8</v>
      </c>
      <c r="F630" s="188">
        <v>1455153.03</v>
      </c>
      <c r="G630" s="188"/>
      <c r="H630" s="159">
        <f t="shared" si="64"/>
        <v>0</v>
      </c>
      <c r="I630" s="348" t="str">
        <f t="shared" si="65"/>
        <v/>
      </c>
      <c r="J630" s="349"/>
    </row>
    <row r="631" spans="2:10" ht="60" x14ac:dyDescent="0.3">
      <c r="B631" s="171" t="s">
        <v>1227</v>
      </c>
      <c r="C631" s="244" t="s">
        <v>1228</v>
      </c>
      <c r="D631" s="173" t="s">
        <v>7</v>
      </c>
      <c r="E631" s="174">
        <v>1</v>
      </c>
      <c r="F631" s="188">
        <v>1736909.88</v>
      </c>
      <c r="G631" s="188"/>
      <c r="H631" s="159">
        <f t="shared" si="64"/>
        <v>0</v>
      </c>
      <c r="I631" s="348" t="str">
        <f t="shared" si="65"/>
        <v/>
      </c>
      <c r="J631" s="349"/>
    </row>
    <row r="632" spans="2:10" ht="24" x14ac:dyDescent="0.3">
      <c r="B632" s="245" t="s">
        <v>1229</v>
      </c>
      <c r="C632" s="244" t="s">
        <v>1230</v>
      </c>
      <c r="D632" s="173" t="s">
        <v>7</v>
      </c>
      <c r="E632" s="174">
        <v>4</v>
      </c>
      <c r="F632" s="188">
        <v>7500000</v>
      </c>
      <c r="G632" s="188"/>
      <c r="H632" s="159">
        <f t="shared" si="64"/>
        <v>0</v>
      </c>
      <c r="I632" s="348" t="str">
        <f t="shared" si="65"/>
        <v/>
      </c>
      <c r="J632" s="349"/>
    </row>
    <row r="633" spans="2:10" x14ac:dyDescent="0.3">
      <c r="B633" s="166">
        <v>13</v>
      </c>
      <c r="C633" s="167" t="s">
        <v>1231</v>
      </c>
      <c r="D633" s="168"/>
      <c r="E633" s="168"/>
      <c r="F633" s="178"/>
      <c r="G633" s="178"/>
      <c r="H633" s="170"/>
      <c r="I633" s="353"/>
      <c r="J633" s="354"/>
    </row>
    <row r="634" spans="2:10" ht="72" x14ac:dyDescent="0.3">
      <c r="B634" s="241" t="s">
        <v>1232</v>
      </c>
      <c r="C634" s="239" t="s">
        <v>1233</v>
      </c>
      <c r="D634" s="242" t="s">
        <v>31</v>
      </c>
      <c r="E634" s="174">
        <v>532.73</v>
      </c>
      <c r="F634" s="188">
        <v>784993.09</v>
      </c>
      <c r="G634" s="188"/>
      <c r="H634" s="159">
        <f t="shared" ref="H634:H636" si="66">+ROUND(G634*E634,2)</f>
        <v>0</v>
      </c>
      <c r="I634" s="348" t="str">
        <f t="shared" ref="I634:I636" si="67">IF(G634="","",IF(AND(G634&gt;=ROUND(F634*95%,4),G634&lt;=ROUND(F634,4)),"CUMPLE","NO CUMPLE"))</f>
        <v/>
      </c>
      <c r="J634" s="349"/>
    </row>
    <row r="635" spans="2:10" ht="72" x14ac:dyDescent="0.3">
      <c r="B635" s="241" t="s">
        <v>1234</v>
      </c>
      <c r="C635" s="239" t="s">
        <v>1235</v>
      </c>
      <c r="D635" s="242" t="s">
        <v>7</v>
      </c>
      <c r="E635" s="174">
        <v>2</v>
      </c>
      <c r="F635" s="243">
        <v>795234.21</v>
      </c>
      <c r="G635" s="243"/>
      <c r="H635" s="159">
        <f t="shared" si="66"/>
        <v>0</v>
      </c>
      <c r="I635" s="348" t="str">
        <f t="shared" si="67"/>
        <v/>
      </c>
      <c r="J635" s="349"/>
    </row>
    <row r="636" spans="2:10" ht="48" x14ac:dyDescent="0.3">
      <c r="B636" s="241" t="s">
        <v>1236</v>
      </c>
      <c r="C636" s="239" t="s">
        <v>1237</v>
      </c>
      <c r="D636" s="242" t="s">
        <v>7</v>
      </c>
      <c r="E636" s="174">
        <v>1</v>
      </c>
      <c r="F636" s="243">
        <v>1548749</v>
      </c>
      <c r="G636" s="243"/>
      <c r="H636" s="159">
        <f t="shared" si="66"/>
        <v>0</v>
      </c>
      <c r="I636" s="348" t="str">
        <f t="shared" si="67"/>
        <v/>
      </c>
      <c r="J636" s="349"/>
    </row>
    <row r="637" spans="2:10" x14ac:dyDescent="0.3">
      <c r="B637" s="166">
        <v>15</v>
      </c>
      <c r="C637" s="206" t="s">
        <v>1238</v>
      </c>
      <c r="D637" s="207"/>
      <c r="E637" s="168"/>
      <c r="F637" s="178"/>
      <c r="G637" s="178"/>
      <c r="H637" s="170"/>
      <c r="I637" s="353"/>
      <c r="J637" s="354"/>
    </row>
    <row r="638" spans="2:10" ht="48" x14ac:dyDescent="0.3">
      <c r="B638" s="171" t="s">
        <v>1239</v>
      </c>
      <c r="C638" s="244" t="s">
        <v>1240</v>
      </c>
      <c r="D638" s="173" t="s">
        <v>31</v>
      </c>
      <c r="E638" s="174">
        <v>613.57000000000005</v>
      </c>
      <c r="F638" s="188">
        <v>114949.52</v>
      </c>
      <c r="G638" s="188"/>
      <c r="H638" s="159">
        <f t="shared" ref="H638:H651" si="68">+ROUND(G638*E638,2)</f>
        <v>0</v>
      </c>
      <c r="I638" s="348" t="str">
        <f t="shared" ref="I638:I651" si="69">IF(G638="","",IF(AND(G638&gt;=ROUND(F638*95%,4),G638&lt;=ROUND(F638,4)),"CUMPLE","NO CUMPLE"))</f>
        <v/>
      </c>
      <c r="J638" s="349"/>
    </row>
    <row r="639" spans="2:10" ht="24" x14ac:dyDescent="0.3">
      <c r="B639" s="171" t="s">
        <v>1241</v>
      </c>
      <c r="C639" s="244" t="s">
        <v>1242</v>
      </c>
      <c r="D639" s="173" t="s">
        <v>72</v>
      </c>
      <c r="E639" s="174">
        <v>884.79</v>
      </c>
      <c r="F639" s="188">
        <v>90867.26</v>
      </c>
      <c r="G639" s="188"/>
      <c r="H639" s="159">
        <f t="shared" si="68"/>
        <v>0</v>
      </c>
      <c r="I639" s="348" t="str">
        <f t="shared" si="69"/>
        <v/>
      </c>
      <c r="J639" s="349"/>
    </row>
    <row r="640" spans="2:10" ht="60" x14ac:dyDescent="0.3">
      <c r="B640" s="171" t="s">
        <v>1243</v>
      </c>
      <c r="C640" s="244" t="s">
        <v>1244</v>
      </c>
      <c r="D640" s="173" t="s">
        <v>31</v>
      </c>
      <c r="E640" s="174">
        <v>1500.17</v>
      </c>
      <c r="F640" s="188">
        <v>139227.1</v>
      </c>
      <c r="G640" s="188"/>
      <c r="H640" s="159">
        <f t="shared" si="68"/>
        <v>0</v>
      </c>
      <c r="I640" s="348" t="str">
        <f t="shared" si="69"/>
        <v/>
      </c>
      <c r="J640" s="349"/>
    </row>
    <row r="641" spans="2:10" ht="36" x14ac:dyDescent="0.3">
      <c r="B641" s="171" t="s">
        <v>1245</v>
      </c>
      <c r="C641" s="244" t="s">
        <v>1246</v>
      </c>
      <c r="D641" s="173" t="s">
        <v>72</v>
      </c>
      <c r="E641" s="174">
        <v>1341.94</v>
      </c>
      <c r="F641" s="188">
        <v>76846.740000000005</v>
      </c>
      <c r="G641" s="188"/>
      <c r="H641" s="159">
        <f t="shared" si="68"/>
        <v>0</v>
      </c>
      <c r="I641" s="348" t="str">
        <f t="shared" si="69"/>
        <v/>
      </c>
      <c r="J641" s="349"/>
    </row>
    <row r="642" spans="2:10" ht="24" x14ac:dyDescent="0.3">
      <c r="B642" s="171" t="s">
        <v>1247</v>
      </c>
      <c r="C642" s="244" t="s">
        <v>1248</v>
      </c>
      <c r="D642" s="173" t="s">
        <v>72</v>
      </c>
      <c r="E642" s="174">
        <v>10</v>
      </c>
      <c r="F642" s="188">
        <v>90462.77</v>
      </c>
      <c r="G642" s="188"/>
      <c r="H642" s="159">
        <f t="shared" si="68"/>
        <v>0</v>
      </c>
      <c r="I642" s="348" t="str">
        <f t="shared" si="69"/>
        <v/>
      </c>
      <c r="J642" s="349"/>
    </row>
    <row r="643" spans="2:10" ht="36" x14ac:dyDescent="0.3">
      <c r="B643" s="171" t="s">
        <v>1249</v>
      </c>
      <c r="C643" s="244" t="s">
        <v>1250</v>
      </c>
      <c r="D643" s="173" t="s">
        <v>72</v>
      </c>
      <c r="E643" s="174">
        <v>64.5</v>
      </c>
      <c r="F643" s="188">
        <v>74503.8</v>
      </c>
      <c r="G643" s="188"/>
      <c r="H643" s="159">
        <f t="shared" si="68"/>
        <v>0</v>
      </c>
      <c r="I643" s="348" t="str">
        <f t="shared" si="69"/>
        <v/>
      </c>
      <c r="J643" s="349"/>
    </row>
    <row r="644" spans="2:10" x14ac:dyDescent="0.3">
      <c r="B644" s="171" t="s">
        <v>1251</v>
      </c>
      <c r="C644" s="244" t="s">
        <v>1252</v>
      </c>
      <c r="D644" s="173" t="s">
        <v>31</v>
      </c>
      <c r="E644" s="174">
        <v>984.22</v>
      </c>
      <c r="F644" s="188">
        <v>231480.64</v>
      </c>
      <c r="G644" s="188"/>
      <c r="H644" s="159">
        <f t="shared" si="68"/>
        <v>0</v>
      </c>
      <c r="I644" s="348" t="str">
        <f t="shared" si="69"/>
        <v/>
      </c>
      <c r="J644" s="349"/>
    </row>
    <row r="645" spans="2:10" ht="24" x14ac:dyDescent="0.3">
      <c r="B645" s="171" t="s">
        <v>1253</v>
      </c>
      <c r="C645" s="244" t="s">
        <v>1254</v>
      </c>
      <c r="D645" s="173" t="s">
        <v>31</v>
      </c>
      <c r="E645" s="174">
        <v>10</v>
      </c>
      <c r="F645" s="188">
        <v>168361.54</v>
      </c>
      <c r="G645" s="188"/>
      <c r="H645" s="159">
        <f t="shared" si="68"/>
        <v>0</v>
      </c>
      <c r="I645" s="348" t="str">
        <f t="shared" si="69"/>
        <v/>
      </c>
      <c r="J645" s="349"/>
    </row>
    <row r="646" spans="2:10" ht="24" x14ac:dyDescent="0.3">
      <c r="B646" s="171" t="s">
        <v>1255</v>
      </c>
      <c r="C646" s="244" t="s">
        <v>1256</v>
      </c>
      <c r="D646" s="173" t="s">
        <v>31</v>
      </c>
      <c r="E646" s="174">
        <v>509.44</v>
      </c>
      <c r="F646" s="188">
        <v>114339.64</v>
      </c>
      <c r="G646" s="188"/>
      <c r="H646" s="159">
        <f t="shared" si="68"/>
        <v>0</v>
      </c>
      <c r="I646" s="348" t="str">
        <f t="shared" si="69"/>
        <v/>
      </c>
      <c r="J646" s="349"/>
    </row>
    <row r="647" spans="2:10" x14ac:dyDescent="0.3">
      <c r="B647" s="241" t="s">
        <v>1257</v>
      </c>
      <c r="C647" s="246" t="s">
        <v>1258</v>
      </c>
      <c r="D647" s="242" t="s">
        <v>31</v>
      </c>
      <c r="E647" s="174">
        <v>87.78</v>
      </c>
      <c r="F647" s="243">
        <v>98107.74</v>
      </c>
      <c r="G647" s="243"/>
      <c r="H647" s="159">
        <f t="shared" si="68"/>
        <v>0</v>
      </c>
      <c r="I647" s="348" t="str">
        <f t="shared" si="69"/>
        <v/>
      </c>
      <c r="J647" s="349"/>
    </row>
    <row r="648" spans="2:10" ht="24.6" x14ac:dyDescent="0.3">
      <c r="B648" s="171" t="s">
        <v>1259</v>
      </c>
      <c r="C648" s="246" t="s">
        <v>1260</v>
      </c>
      <c r="D648" s="173" t="s">
        <v>31</v>
      </c>
      <c r="E648" s="174">
        <v>416</v>
      </c>
      <c r="F648" s="188">
        <v>95881.7</v>
      </c>
      <c r="G648" s="188"/>
      <c r="H648" s="159">
        <f t="shared" si="68"/>
        <v>0</v>
      </c>
      <c r="I648" s="348" t="str">
        <f t="shared" si="69"/>
        <v/>
      </c>
      <c r="J648" s="349"/>
    </row>
    <row r="649" spans="2:10" x14ac:dyDescent="0.3">
      <c r="B649" s="241" t="s">
        <v>1261</v>
      </c>
      <c r="C649" s="246" t="s">
        <v>1262</v>
      </c>
      <c r="D649" s="242" t="s">
        <v>31</v>
      </c>
      <c r="E649" s="174">
        <v>102.47</v>
      </c>
      <c r="F649" s="243">
        <v>110723.67</v>
      </c>
      <c r="G649" s="243"/>
      <c r="H649" s="159">
        <f t="shared" si="68"/>
        <v>0</v>
      </c>
      <c r="I649" s="348" t="str">
        <f t="shared" si="69"/>
        <v/>
      </c>
      <c r="J649" s="349"/>
    </row>
    <row r="650" spans="2:10" x14ac:dyDescent="0.3">
      <c r="B650" s="241" t="s">
        <v>1263</v>
      </c>
      <c r="C650" s="247" t="s">
        <v>1264</v>
      </c>
      <c r="D650" s="242" t="s">
        <v>72</v>
      </c>
      <c r="E650" s="174">
        <v>67.41</v>
      </c>
      <c r="F650" s="243">
        <v>48529.39</v>
      </c>
      <c r="G650" s="243"/>
      <c r="H650" s="159">
        <f t="shared" si="68"/>
        <v>0</v>
      </c>
      <c r="I650" s="348" t="str">
        <f t="shared" si="69"/>
        <v/>
      </c>
      <c r="J650" s="349"/>
    </row>
    <row r="651" spans="2:10" x14ac:dyDescent="0.3">
      <c r="B651" s="171" t="s">
        <v>1265</v>
      </c>
      <c r="C651" s="244" t="s">
        <v>1266</v>
      </c>
      <c r="D651" s="173" t="s">
        <v>72</v>
      </c>
      <c r="E651" s="174">
        <v>93.34</v>
      </c>
      <c r="F651" s="188">
        <v>47963.77</v>
      </c>
      <c r="G651" s="188"/>
      <c r="H651" s="159">
        <f t="shared" si="68"/>
        <v>0</v>
      </c>
      <c r="I651" s="348" t="str">
        <f t="shared" si="69"/>
        <v/>
      </c>
      <c r="J651" s="349"/>
    </row>
    <row r="652" spans="2:10" x14ac:dyDescent="0.3">
      <c r="B652" s="248">
        <v>16</v>
      </c>
      <c r="C652" s="249" t="s">
        <v>1267</v>
      </c>
      <c r="D652" s="250"/>
      <c r="E652" s="168"/>
      <c r="F652" s="178"/>
      <c r="G652" s="178"/>
      <c r="H652" s="170"/>
      <c r="I652" s="353"/>
      <c r="J652" s="354"/>
    </row>
    <row r="653" spans="2:10" ht="48" x14ac:dyDescent="0.3">
      <c r="B653" s="171" t="s">
        <v>1268</v>
      </c>
      <c r="C653" s="244" t="s">
        <v>1269</v>
      </c>
      <c r="D653" s="173" t="s">
        <v>31</v>
      </c>
      <c r="E653" s="174">
        <v>731.38</v>
      </c>
      <c r="F653" s="188">
        <v>106827.74</v>
      </c>
      <c r="G653" s="188"/>
      <c r="H653" s="159">
        <f t="shared" ref="H653:H679" si="70">+ROUND(G653*E653,2)</f>
        <v>0</v>
      </c>
      <c r="I653" s="348" t="str">
        <f t="shared" ref="I653:I679" si="71">IF(G653="","",IF(AND(G653&gt;=ROUND(F653*95%,4),G653&lt;=ROUND(F653,4)),"CUMPLE","NO CUMPLE"))</f>
        <v/>
      </c>
      <c r="J653" s="349"/>
    </row>
    <row r="654" spans="2:10" ht="24.6" x14ac:dyDescent="0.3">
      <c r="B654" s="241" t="s">
        <v>1270</v>
      </c>
      <c r="C654" s="246" t="s">
        <v>1271</v>
      </c>
      <c r="D654" s="242" t="s">
        <v>72</v>
      </c>
      <c r="E654" s="174">
        <v>3.8</v>
      </c>
      <c r="F654" s="243">
        <v>547443.80000000005</v>
      </c>
      <c r="G654" s="243"/>
      <c r="H654" s="159">
        <f t="shared" si="70"/>
        <v>0</v>
      </c>
      <c r="I654" s="348" t="str">
        <f t="shared" si="71"/>
        <v/>
      </c>
      <c r="J654" s="349"/>
    </row>
    <row r="655" spans="2:10" ht="24.6" x14ac:dyDescent="0.3">
      <c r="B655" s="241" t="s">
        <v>1272</v>
      </c>
      <c r="C655" s="246" t="s">
        <v>1273</v>
      </c>
      <c r="D655" s="242" t="s">
        <v>72</v>
      </c>
      <c r="E655" s="174">
        <v>83.1</v>
      </c>
      <c r="F655" s="243">
        <v>555591.74</v>
      </c>
      <c r="G655" s="243"/>
      <c r="H655" s="159">
        <f t="shared" si="70"/>
        <v>0</v>
      </c>
      <c r="I655" s="348" t="str">
        <f t="shared" si="71"/>
        <v/>
      </c>
      <c r="J655" s="349"/>
    </row>
    <row r="656" spans="2:10" ht="48" x14ac:dyDescent="0.3">
      <c r="B656" s="171" t="s">
        <v>1274</v>
      </c>
      <c r="C656" s="251" t="s">
        <v>1275</v>
      </c>
      <c r="D656" s="173" t="s">
        <v>7</v>
      </c>
      <c r="E656" s="174">
        <v>2</v>
      </c>
      <c r="F656" s="188">
        <v>293499.67</v>
      </c>
      <c r="G656" s="188"/>
      <c r="H656" s="159">
        <f t="shared" si="70"/>
        <v>0</v>
      </c>
      <c r="I656" s="348" t="str">
        <f t="shared" si="71"/>
        <v/>
      </c>
      <c r="J656" s="349"/>
    </row>
    <row r="657" spans="2:10" ht="36.6" x14ac:dyDescent="0.3">
      <c r="B657" s="241" t="s">
        <v>1276</v>
      </c>
      <c r="C657" s="252" t="s">
        <v>1277</v>
      </c>
      <c r="D657" s="242" t="s">
        <v>7</v>
      </c>
      <c r="E657" s="174">
        <v>52</v>
      </c>
      <c r="F657" s="243">
        <v>627043.23</v>
      </c>
      <c r="G657" s="243"/>
      <c r="H657" s="159">
        <f t="shared" si="70"/>
        <v>0</v>
      </c>
      <c r="I657" s="348" t="str">
        <f t="shared" si="71"/>
        <v/>
      </c>
      <c r="J657" s="349"/>
    </row>
    <row r="658" spans="2:10" ht="36.6" x14ac:dyDescent="0.3">
      <c r="B658" s="241" t="s">
        <v>1278</v>
      </c>
      <c r="C658" s="252" t="s">
        <v>1279</v>
      </c>
      <c r="D658" s="242" t="s">
        <v>7</v>
      </c>
      <c r="E658" s="174">
        <v>22</v>
      </c>
      <c r="F658" s="243">
        <v>564735.54</v>
      </c>
      <c r="G658" s="243"/>
      <c r="H658" s="159">
        <f t="shared" si="70"/>
        <v>0</v>
      </c>
      <c r="I658" s="348" t="str">
        <f t="shared" si="71"/>
        <v/>
      </c>
      <c r="J658" s="349"/>
    </row>
    <row r="659" spans="2:10" ht="24.6" x14ac:dyDescent="0.3">
      <c r="B659" s="241" t="s">
        <v>1280</v>
      </c>
      <c r="C659" s="252" t="s">
        <v>1281</v>
      </c>
      <c r="D659" s="242" t="s">
        <v>7</v>
      </c>
      <c r="E659" s="174">
        <v>15</v>
      </c>
      <c r="F659" s="243">
        <v>203591.74</v>
      </c>
      <c r="G659" s="243"/>
      <c r="H659" s="159">
        <f t="shared" si="70"/>
        <v>0</v>
      </c>
      <c r="I659" s="348" t="str">
        <f t="shared" si="71"/>
        <v/>
      </c>
      <c r="J659" s="349"/>
    </row>
    <row r="660" spans="2:10" ht="48.6" x14ac:dyDescent="0.3">
      <c r="B660" s="241" t="s">
        <v>1282</v>
      </c>
      <c r="C660" s="252" t="s">
        <v>1283</v>
      </c>
      <c r="D660" s="242" t="s">
        <v>7</v>
      </c>
      <c r="E660" s="174">
        <v>80</v>
      </c>
      <c r="F660" s="243">
        <v>1545243.23</v>
      </c>
      <c r="G660" s="243"/>
      <c r="H660" s="159">
        <f t="shared" si="70"/>
        <v>0</v>
      </c>
      <c r="I660" s="348" t="str">
        <f t="shared" si="71"/>
        <v/>
      </c>
      <c r="J660" s="349"/>
    </row>
    <row r="661" spans="2:10" ht="36.6" x14ac:dyDescent="0.3">
      <c r="B661" s="241" t="s">
        <v>1284</v>
      </c>
      <c r="C661" s="252" t="s">
        <v>1285</v>
      </c>
      <c r="D661" s="242" t="s">
        <v>7</v>
      </c>
      <c r="E661" s="174">
        <v>13</v>
      </c>
      <c r="F661" s="243">
        <v>396443.23</v>
      </c>
      <c r="G661" s="243"/>
      <c r="H661" s="159">
        <f t="shared" si="70"/>
        <v>0</v>
      </c>
      <c r="I661" s="348" t="str">
        <f t="shared" si="71"/>
        <v/>
      </c>
      <c r="J661" s="349"/>
    </row>
    <row r="662" spans="2:10" ht="36.6" x14ac:dyDescent="0.3">
      <c r="B662" s="241" t="s">
        <v>1286</v>
      </c>
      <c r="C662" s="252" t="s">
        <v>1287</v>
      </c>
      <c r="D662" s="242" t="s">
        <v>7</v>
      </c>
      <c r="E662" s="174">
        <v>2</v>
      </c>
      <c r="F662" s="243">
        <v>1545243.23</v>
      </c>
      <c r="G662" s="243"/>
      <c r="H662" s="159">
        <f t="shared" si="70"/>
        <v>0</v>
      </c>
      <c r="I662" s="348" t="str">
        <f t="shared" si="71"/>
        <v/>
      </c>
      <c r="J662" s="349"/>
    </row>
    <row r="663" spans="2:10" ht="48.6" x14ac:dyDescent="0.3">
      <c r="B663" s="241" t="s">
        <v>1288</v>
      </c>
      <c r="C663" s="246" t="s">
        <v>1289</v>
      </c>
      <c r="D663" s="242" t="s">
        <v>7</v>
      </c>
      <c r="E663" s="174">
        <v>59</v>
      </c>
      <c r="F663" s="243">
        <v>156791.74</v>
      </c>
      <c r="G663" s="243"/>
      <c r="H663" s="159">
        <f t="shared" si="70"/>
        <v>0</v>
      </c>
      <c r="I663" s="348" t="str">
        <f t="shared" si="71"/>
        <v/>
      </c>
      <c r="J663" s="349"/>
    </row>
    <row r="664" spans="2:10" ht="48.6" x14ac:dyDescent="0.3">
      <c r="B664" s="241" t="s">
        <v>1290</v>
      </c>
      <c r="C664" s="246" t="s">
        <v>1291</v>
      </c>
      <c r="D664" s="242" t="s">
        <v>7</v>
      </c>
      <c r="E664" s="174">
        <v>49</v>
      </c>
      <c r="F664" s="243">
        <v>151017.76999999999</v>
      </c>
      <c r="G664" s="243"/>
      <c r="H664" s="159">
        <f t="shared" si="70"/>
        <v>0</v>
      </c>
      <c r="I664" s="348" t="str">
        <f t="shared" si="71"/>
        <v/>
      </c>
      <c r="J664" s="349"/>
    </row>
    <row r="665" spans="2:10" ht="36.6" x14ac:dyDescent="0.3">
      <c r="B665" s="241" t="s">
        <v>1292</v>
      </c>
      <c r="C665" s="246" t="s">
        <v>1293</v>
      </c>
      <c r="D665" s="242" t="s">
        <v>7</v>
      </c>
      <c r="E665" s="174">
        <v>1</v>
      </c>
      <c r="F665" s="243">
        <v>366926.74</v>
      </c>
      <c r="G665" s="243"/>
      <c r="H665" s="159">
        <f t="shared" si="70"/>
        <v>0</v>
      </c>
      <c r="I665" s="348" t="str">
        <f t="shared" si="71"/>
        <v/>
      </c>
      <c r="J665" s="349"/>
    </row>
    <row r="666" spans="2:10" ht="36.6" x14ac:dyDescent="0.3">
      <c r="B666" s="241" t="s">
        <v>1294</v>
      </c>
      <c r="C666" s="246" t="s">
        <v>1295</v>
      </c>
      <c r="D666" s="242" t="s">
        <v>7</v>
      </c>
      <c r="E666" s="174">
        <v>1</v>
      </c>
      <c r="F666" s="243">
        <v>323785.53999999998</v>
      </c>
      <c r="G666" s="243"/>
      <c r="H666" s="159">
        <f t="shared" si="70"/>
        <v>0</v>
      </c>
      <c r="I666" s="348" t="str">
        <f t="shared" si="71"/>
        <v/>
      </c>
      <c r="J666" s="349"/>
    </row>
    <row r="667" spans="2:10" ht="36.6" x14ac:dyDescent="0.3">
      <c r="B667" s="241" t="s">
        <v>1296</v>
      </c>
      <c r="C667" s="246" t="s">
        <v>1297</v>
      </c>
      <c r="D667" s="242" t="s">
        <v>7</v>
      </c>
      <c r="E667" s="174">
        <v>1</v>
      </c>
      <c r="F667" s="243">
        <v>345887.61</v>
      </c>
      <c r="G667" s="243"/>
      <c r="H667" s="159">
        <f t="shared" si="70"/>
        <v>0</v>
      </c>
      <c r="I667" s="348" t="str">
        <f t="shared" si="71"/>
        <v/>
      </c>
      <c r="J667" s="349"/>
    </row>
    <row r="668" spans="2:10" ht="36.6" x14ac:dyDescent="0.3">
      <c r="B668" s="241" t="s">
        <v>1298</v>
      </c>
      <c r="C668" s="246" t="s">
        <v>1299</v>
      </c>
      <c r="D668" s="242" t="s">
        <v>7</v>
      </c>
      <c r="E668" s="174">
        <v>1</v>
      </c>
      <c r="F668" s="243">
        <v>304547.36</v>
      </c>
      <c r="G668" s="243"/>
      <c r="H668" s="159">
        <f t="shared" si="70"/>
        <v>0</v>
      </c>
      <c r="I668" s="348" t="str">
        <f t="shared" si="71"/>
        <v/>
      </c>
      <c r="J668" s="349"/>
    </row>
    <row r="669" spans="2:10" ht="36.6" x14ac:dyDescent="0.3">
      <c r="B669" s="241" t="s">
        <v>1300</v>
      </c>
      <c r="C669" s="246" t="s">
        <v>1301</v>
      </c>
      <c r="D669" s="242" t="s">
        <v>7</v>
      </c>
      <c r="E669" s="174">
        <v>2</v>
      </c>
      <c r="F669" s="243">
        <v>39151.58</v>
      </c>
      <c r="G669" s="243"/>
      <c r="H669" s="159">
        <f t="shared" si="70"/>
        <v>0</v>
      </c>
      <c r="I669" s="348" t="str">
        <f t="shared" si="71"/>
        <v/>
      </c>
      <c r="J669" s="349"/>
    </row>
    <row r="670" spans="2:10" ht="48.6" x14ac:dyDescent="0.3">
      <c r="B670" s="241" t="s">
        <v>1302</v>
      </c>
      <c r="C670" s="246" t="s">
        <v>1303</v>
      </c>
      <c r="D670" s="242" t="s">
        <v>7</v>
      </c>
      <c r="E670" s="174">
        <v>22</v>
      </c>
      <c r="F670" s="243">
        <v>482022.36</v>
      </c>
      <c r="G670" s="243"/>
      <c r="H670" s="159">
        <f t="shared" si="70"/>
        <v>0</v>
      </c>
      <c r="I670" s="348" t="str">
        <f t="shared" si="71"/>
        <v/>
      </c>
      <c r="J670" s="349"/>
    </row>
    <row r="671" spans="2:10" ht="36.6" x14ac:dyDescent="0.3">
      <c r="B671" s="241" t="s">
        <v>1304</v>
      </c>
      <c r="C671" s="246" t="s">
        <v>1305</v>
      </c>
      <c r="D671" s="242" t="s">
        <v>72</v>
      </c>
      <c r="E671" s="174">
        <v>2</v>
      </c>
      <c r="F671" s="243">
        <v>880035.54</v>
      </c>
      <c r="G671" s="243"/>
      <c r="H671" s="159">
        <f t="shared" si="70"/>
        <v>0</v>
      </c>
      <c r="I671" s="348" t="str">
        <f t="shared" si="71"/>
        <v/>
      </c>
      <c r="J671" s="349"/>
    </row>
    <row r="672" spans="2:10" ht="36.6" x14ac:dyDescent="0.3">
      <c r="B672" s="241" t="s">
        <v>1306</v>
      </c>
      <c r="C672" s="252" t="s">
        <v>1307</v>
      </c>
      <c r="D672" s="242" t="s">
        <v>7</v>
      </c>
      <c r="E672" s="174">
        <v>1</v>
      </c>
      <c r="F672" s="253">
        <v>1651566.64</v>
      </c>
      <c r="G672" s="253"/>
      <c r="H672" s="159">
        <f t="shared" si="70"/>
        <v>0</v>
      </c>
      <c r="I672" s="348" t="str">
        <f t="shared" si="71"/>
        <v/>
      </c>
      <c r="J672" s="349"/>
    </row>
    <row r="673" spans="2:10" ht="48.6" x14ac:dyDescent="0.3">
      <c r="B673" s="241" t="s">
        <v>1308</v>
      </c>
      <c r="C673" s="252" t="s">
        <v>1309</v>
      </c>
      <c r="D673" s="242" t="s">
        <v>7</v>
      </c>
      <c r="E673" s="174">
        <v>1</v>
      </c>
      <c r="F673" s="253">
        <v>1201566.6399999999</v>
      </c>
      <c r="G673" s="253"/>
      <c r="H673" s="159">
        <f t="shared" si="70"/>
        <v>0</v>
      </c>
      <c r="I673" s="348" t="str">
        <f t="shared" si="71"/>
        <v/>
      </c>
      <c r="J673" s="349"/>
    </row>
    <row r="674" spans="2:10" ht="48.6" x14ac:dyDescent="0.3">
      <c r="B674" s="241" t="s">
        <v>1310</v>
      </c>
      <c r="C674" s="246" t="s">
        <v>1311</v>
      </c>
      <c r="D674" s="242" t="s">
        <v>7</v>
      </c>
      <c r="E674" s="174">
        <v>1</v>
      </c>
      <c r="F674" s="243">
        <v>1910594.44</v>
      </c>
      <c r="G674" s="243"/>
      <c r="H674" s="159">
        <f t="shared" si="70"/>
        <v>0</v>
      </c>
      <c r="I674" s="348" t="str">
        <f t="shared" si="71"/>
        <v/>
      </c>
      <c r="J674" s="349"/>
    </row>
    <row r="675" spans="2:10" ht="24.6" x14ac:dyDescent="0.3">
      <c r="B675" s="241" t="s">
        <v>1312</v>
      </c>
      <c r="C675" s="246" t="s">
        <v>1313</v>
      </c>
      <c r="D675" s="242" t="s">
        <v>31</v>
      </c>
      <c r="E675" s="174">
        <v>2534.41</v>
      </c>
      <c r="F675" s="243">
        <v>130642.61</v>
      </c>
      <c r="G675" s="243"/>
      <c r="H675" s="159">
        <f t="shared" si="70"/>
        <v>0</v>
      </c>
      <c r="I675" s="348" t="str">
        <f t="shared" si="71"/>
        <v/>
      </c>
      <c r="J675" s="349"/>
    </row>
    <row r="676" spans="2:10" ht="42.6" customHeight="1" x14ac:dyDescent="0.3">
      <c r="B676" s="238" t="s">
        <v>1314</v>
      </c>
      <c r="C676" s="246" t="s">
        <v>1315</v>
      </c>
      <c r="D676" s="240" t="s">
        <v>7</v>
      </c>
      <c r="E676" s="174">
        <v>4</v>
      </c>
      <c r="F676" s="243">
        <v>432626.74</v>
      </c>
      <c r="G676" s="243"/>
      <c r="H676" s="159">
        <f t="shared" si="70"/>
        <v>0</v>
      </c>
      <c r="I676" s="348" t="str">
        <f t="shared" si="71"/>
        <v/>
      </c>
      <c r="J676" s="349"/>
    </row>
    <row r="677" spans="2:10" ht="36.6" x14ac:dyDescent="0.3">
      <c r="B677" s="238" t="s">
        <v>1316</v>
      </c>
      <c r="C677" s="246" t="s">
        <v>1317</v>
      </c>
      <c r="D677" s="240" t="s">
        <v>7</v>
      </c>
      <c r="E677" s="174">
        <v>89</v>
      </c>
      <c r="F677" s="243">
        <v>334078.8</v>
      </c>
      <c r="G677" s="243"/>
      <c r="H677" s="159">
        <f t="shared" si="70"/>
        <v>0</v>
      </c>
      <c r="I677" s="348" t="str">
        <f t="shared" si="71"/>
        <v/>
      </c>
      <c r="J677" s="349"/>
    </row>
    <row r="678" spans="2:10" ht="36.6" x14ac:dyDescent="0.3">
      <c r="B678" s="238" t="s">
        <v>1318</v>
      </c>
      <c r="C678" s="252" t="s">
        <v>1319</v>
      </c>
      <c r="D678" s="240" t="s">
        <v>7</v>
      </c>
      <c r="E678" s="174">
        <v>91</v>
      </c>
      <c r="F678" s="243">
        <v>319278.8</v>
      </c>
      <c r="G678" s="243"/>
      <c r="H678" s="159">
        <f t="shared" si="70"/>
        <v>0</v>
      </c>
      <c r="I678" s="348" t="str">
        <f t="shared" si="71"/>
        <v/>
      </c>
      <c r="J678" s="349"/>
    </row>
    <row r="679" spans="2:10" ht="36.6" x14ac:dyDescent="0.3">
      <c r="B679" s="238" t="s">
        <v>1320</v>
      </c>
      <c r="C679" s="246" t="s">
        <v>1321</v>
      </c>
      <c r="D679" s="240" t="s">
        <v>7</v>
      </c>
      <c r="E679" s="174">
        <v>22</v>
      </c>
      <c r="F679" s="243">
        <v>359178.8</v>
      </c>
      <c r="G679" s="243"/>
      <c r="H679" s="159">
        <f t="shared" si="70"/>
        <v>0</v>
      </c>
      <c r="I679" s="348" t="str">
        <f t="shared" si="71"/>
        <v/>
      </c>
      <c r="J679" s="349"/>
    </row>
    <row r="680" spans="2:10" x14ac:dyDescent="0.3">
      <c r="B680" s="166">
        <v>17</v>
      </c>
      <c r="C680" s="167" t="s">
        <v>1322</v>
      </c>
      <c r="D680" s="168"/>
      <c r="E680" s="168"/>
      <c r="F680" s="178"/>
      <c r="G680" s="178"/>
      <c r="H680" s="170"/>
      <c r="I680" s="353"/>
      <c r="J680" s="354"/>
    </row>
    <row r="681" spans="2:10" ht="24.6" x14ac:dyDescent="0.3">
      <c r="B681" s="197" t="s">
        <v>1323</v>
      </c>
      <c r="C681" s="246" t="s">
        <v>1324</v>
      </c>
      <c r="D681" s="199" t="s">
        <v>72</v>
      </c>
      <c r="E681" s="174">
        <v>2081.54</v>
      </c>
      <c r="F681" s="243">
        <v>31518.76</v>
      </c>
      <c r="G681" s="243"/>
      <c r="H681" s="159">
        <f t="shared" ref="H681:H686" si="72">+ROUND(G681*E681,2)</f>
        <v>0</v>
      </c>
      <c r="I681" s="348" t="str">
        <f t="shared" ref="I681:I686" si="73">IF(G681="","",IF(AND(G681&gt;=ROUND(F681*95%,4),G681&lt;=ROUND(F681,4)),"CUMPLE","NO CUMPLE"))</f>
        <v/>
      </c>
      <c r="J681" s="349"/>
    </row>
    <row r="682" spans="2:10" ht="24.6" x14ac:dyDescent="0.3">
      <c r="B682" s="197" t="s">
        <v>1325</v>
      </c>
      <c r="C682" s="246" t="s">
        <v>1326</v>
      </c>
      <c r="D682" s="199" t="s">
        <v>31</v>
      </c>
      <c r="E682" s="174">
        <v>60.22</v>
      </c>
      <c r="F682" s="243">
        <v>43837.3</v>
      </c>
      <c r="G682" s="243"/>
      <c r="H682" s="159">
        <f t="shared" si="72"/>
        <v>0</v>
      </c>
      <c r="I682" s="348" t="str">
        <f t="shared" si="73"/>
        <v/>
      </c>
      <c r="J682" s="349"/>
    </row>
    <row r="683" spans="2:10" ht="24.6" x14ac:dyDescent="0.3">
      <c r="B683" s="197" t="s">
        <v>1327</v>
      </c>
      <c r="C683" s="246" t="s">
        <v>1324</v>
      </c>
      <c r="D683" s="199" t="s">
        <v>31</v>
      </c>
      <c r="E683" s="174">
        <v>6373.1</v>
      </c>
      <c r="F683" s="243">
        <v>43837.3</v>
      </c>
      <c r="G683" s="243"/>
      <c r="H683" s="159">
        <f t="shared" si="72"/>
        <v>0</v>
      </c>
      <c r="I683" s="348" t="str">
        <f t="shared" si="73"/>
        <v/>
      </c>
      <c r="J683" s="349"/>
    </row>
    <row r="684" spans="2:10" ht="24.6" x14ac:dyDescent="0.3">
      <c r="B684" s="254" t="s">
        <v>1328</v>
      </c>
      <c r="C684" s="246" t="s">
        <v>1329</v>
      </c>
      <c r="D684" s="255" t="s">
        <v>31</v>
      </c>
      <c r="E684" s="174">
        <v>6362.04</v>
      </c>
      <c r="F684" s="243">
        <v>37309.300000000003</v>
      </c>
      <c r="G684" s="243"/>
      <c r="H684" s="159">
        <f t="shared" si="72"/>
        <v>0</v>
      </c>
      <c r="I684" s="348" t="str">
        <f t="shared" si="73"/>
        <v/>
      </c>
      <c r="J684" s="349"/>
    </row>
    <row r="685" spans="2:10" ht="24.6" x14ac:dyDescent="0.3">
      <c r="B685" s="254" t="s">
        <v>1330</v>
      </c>
      <c r="C685" s="246" t="s">
        <v>1331</v>
      </c>
      <c r="D685" s="255" t="s">
        <v>72</v>
      </c>
      <c r="E685" s="174">
        <v>10</v>
      </c>
      <c r="F685" s="243">
        <v>36021.300000000003</v>
      </c>
      <c r="G685" s="243"/>
      <c r="H685" s="159">
        <f t="shared" si="72"/>
        <v>0</v>
      </c>
      <c r="I685" s="348" t="str">
        <f t="shared" si="73"/>
        <v/>
      </c>
      <c r="J685" s="349"/>
    </row>
    <row r="686" spans="2:10" ht="15" customHeight="1" x14ac:dyDescent="0.3">
      <c r="B686" s="254" t="s">
        <v>1332</v>
      </c>
      <c r="C686" s="246" t="s">
        <v>1333</v>
      </c>
      <c r="D686" s="255" t="s">
        <v>72</v>
      </c>
      <c r="E686" s="174">
        <v>1103.3</v>
      </c>
      <c r="F686" s="243">
        <v>25424.33</v>
      </c>
      <c r="G686" s="243"/>
      <c r="H686" s="159">
        <f t="shared" si="72"/>
        <v>0</v>
      </c>
      <c r="I686" s="348" t="str">
        <f t="shared" si="73"/>
        <v/>
      </c>
      <c r="J686" s="349"/>
    </row>
    <row r="687" spans="2:10" x14ac:dyDescent="0.3">
      <c r="B687" s="166">
        <v>20</v>
      </c>
      <c r="C687" s="167" t="s">
        <v>1334</v>
      </c>
      <c r="D687" s="168"/>
      <c r="E687" s="168"/>
      <c r="F687" s="178"/>
      <c r="G687" s="178"/>
      <c r="H687" s="170"/>
      <c r="I687" s="353"/>
      <c r="J687" s="354"/>
    </row>
    <row r="688" spans="2:10" ht="60.6" x14ac:dyDescent="0.3">
      <c r="B688" s="241" t="s">
        <v>1335</v>
      </c>
      <c r="C688" s="246" t="s">
        <v>1336</v>
      </c>
      <c r="D688" s="242" t="s">
        <v>31</v>
      </c>
      <c r="E688" s="174">
        <v>2173.4699999999998</v>
      </c>
      <c r="F688" s="243">
        <v>114790.44</v>
      </c>
      <c r="G688" s="243"/>
      <c r="H688" s="159">
        <f t="shared" ref="H688:H690" si="74">+ROUND(G688*E688,2)</f>
        <v>0</v>
      </c>
      <c r="I688" s="348" t="str">
        <f t="shared" ref="I688:I690" si="75">IF(G688="","",IF(AND(G688&gt;=ROUND(F688*95%,4),G688&lt;=ROUND(F688,4)),"CUMPLE","NO CUMPLE"))</f>
        <v/>
      </c>
      <c r="J688" s="349"/>
    </row>
    <row r="689" spans="2:10" ht="48.6" x14ac:dyDescent="0.3">
      <c r="B689" s="241" t="s">
        <v>1337</v>
      </c>
      <c r="C689" s="246" t="s">
        <v>1338</v>
      </c>
      <c r="D689" s="242" t="s">
        <v>31</v>
      </c>
      <c r="E689" s="174">
        <v>1474.93</v>
      </c>
      <c r="F689" s="243">
        <v>119679.28</v>
      </c>
      <c r="G689" s="243"/>
      <c r="H689" s="159">
        <f t="shared" si="74"/>
        <v>0</v>
      </c>
      <c r="I689" s="348" t="str">
        <f t="shared" si="75"/>
        <v/>
      </c>
      <c r="J689" s="349"/>
    </row>
    <row r="690" spans="2:10" ht="48.6" x14ac:dyDescent="0.3">
      <c r="B690" s="241" t="s">
        <v>1339</v>
      </c>
      <c r="C690" s="246" t="s">
        <v>1340</v>
      </c>
      <c r="D690" s="242" t="s">
        <v>31</v>
      </c>
      <c r="E690" s="174">
        <f>'PPTO OFICIAL MENEV'!Z690</f>
        <v>382.6266961527075</v>
      </c>
      <c r="F690" s="243">
        <v>249853.42</v>
      </c>
      <c r="G690" s="243"/>
      <c r="H690" s="159">
        <f t="shared" si="74"/>
        <v>0</v>
      </c>
      <c r="I690" s="348" t="str">
        <f t="shared" si="75"/>
        <v/>
      </c>
      <c r="J690" s="349"/>
    </row>
    <row r="691" spans="2:10" x14ac:dyDescent="0.3">
      <c r="B691" s="166">
        <v>21</v>
      </c>
      <c r="C691" s="167" t="s">
        <v>1341</v>
      </c>
      <c r="D691" s="168"/>
      <c r="E691" s="168"/>
      <c r="F691" s="178"/>
      <c r="G691" s="178"/>
      <c r="H691" s="170"/>
      <c r="I691" s="353"/>
      <c r="J691" s="354"/>
    </row>
    <row r="692" spans="2:10" x14ac:dyDescent="0.3">
      <c r="B692" s="256"/>
      <c r="C692" s="230" t="s">
        <v>1342</v>
      </c>
      <c r="D692" s="231"/>
      <c r="E692" s="211"/>
      <c r="F692" s="212"/>
      <c r="G692" s="212"/>
      <c r="H692" s="214"/>
      <c r="I692" s="355"/>
      <c r="J692" s="356"/>
    </row>
    <row r="693" spans="2:10" ht="24.6" x14ac:dyDescent="0.3">
      <c r="B693" s="241" t="s">
        <v>1343</v>
      </c>
      <c r="C693" s="246" t="s">
        <v>1344</v>
      </c>
      <c r="D693" s="242" t="s">
        <v>31</v>
      </c>
      <c r="E693" s="174">
        <v>2</v>
      </c>
      <c r="F693" s="243">
        <v>235437.01</v>
      </c>
      <c r="G693" s="243"/>
      <c r="H693" s="159">
        <f t="shared" ref="H693:H702" si="76">+ROUND(G693*E693,2)</f>
        <v>0</v>
      </c>
      <c r="I693" s="348" t="str">
        <f t="shared" ref="I693:I702" si="77">IF(G693="","",IF(AND(G693&gt;=ROUND(F693*95%,4),G693&lt;=ROUND(F693,4)),"CUMPLE","NO CUMPLE"))</f>
        <v/>
      </c>
      <c r="J693" s="349"/>
    </row>
    <row r="694" spans="2:10" ht="24.6" x14ac:dyDescent="0.3">
      <c r="B694" s="241" t="s">
        <v>1345</v>
      </c>
      <c r="C694" s="246" t="s">
        <v>1346</v>
      </c>
      <c r="D694" s="242" t="s">
        <v>31</v>
      </c>
      <c r="E694" s="174">
        <v>16.25</v>
      </c>
      <c r="F694" s="243">
        <v>180244.68</v>
      </c>
      <c r="G694" s="243"/>
      <c r="H694" s="159">
        <f t="shared" si="76"/>
        <v>0</v>
      </c>
      <c r="I694" s="348" t="str">
        <f t="shared" si="77"/>
        <v/>
      </c>
      <c r="J694" s="349"/>
    </row>
    <row r="695" spans="2:10" ht="24.6" x14ac:dyDescent="0.3">
      <c r="B695" s="241" t="s">
        <v>1347</v>
      </c>
      <c r="C695" s="246" t="s">
        <v>1348</v>
      </c>
      <c r="D695" s="242" t="s">
        <v>31</v>
      </c>
      <c r="E695" s="174">
        <v>33.4</v>
      </c>
      <c r="F695" s="243">
        <v>785184.87</v>
      </c>
      <c r="G695" s="243"/>
      <c r="H695" s="159">
        <f t="shared" si="76"/>
        <v>0</v>
      </c>
      <c r="I695" s="348" t="str">
        <f t="shared" si="77"/>
        <v/>
      </c>
      <c r="J695" s="349"/>
    </row>
    <row r="696" spans="2:10" ht="36.6" x14ac:dyDescent="0.3">
      <c r="B696" s="171" t="s">
        <v>1349</v>
      </c>
      <c r="C696" s="246" t="s">
        <v>1350</v>
      </c>
      <c r="D696" s="173" t="s">
        <v>31</v>
      </c>
      <c r="E696" s="174">
        <v>32.24</v>
      </c>
      <c r="F696" s="188">
        <v>785184.87</v>
      </c>
      <c r="G696" s="188"/>
      <c r="H696" s="159">
        <f t="shared" si="76"/>
        <v>0</v>
      </c>
      <c r="I696" s="348" t="str">
        <f t="shared" si="77"/>
        <v/>
      </c>
      <c r="J696" s="349"/>
    </row>
    <row r="697" spans="2:10" ht="36.6" x14ac:dyDescent="0.3">
      <c r="B697" s="241" t="s">
        <v>1351</v>
      </c>
      <c r="C697" s="246" t="s">
        <v>1352</v>
      </c>
      <c r="D697" s="242" t="s">
        <v>7</v>
      </c>
      <c r="E697" s="174">
        <v>20</v>
      </c>
      <c r="F697" s="243">
        <v>1349654.23</v>
      </c>
      <c r="G697" s="243"/>
      <c r="H697" s="159">
        <f t="shared" si="76"/>
        <v>0</v>
      </c>
      <c r="I697" s="348" t="str">
        <f t="shared" si="77"/>
        <v/>
      </c>
      <c r="J697" s="349"/>
    </row>
    <row r="698" spans="2:10" ht="24.6" x14ac:dyDescent="0.3">
      <c r="B698" s="241" t="s">
        <v>1353</v>
      </c>
      <c r="C698" s="246" t="s">
        <v>1354</v>
      </c>
      <c r="D698" s="242" t="s">
        <v>31</v>
      </c>
      <c r="E698" s="174">
        <v>28.62</v>
      </c>
      <c r="F698" s="243">
        <v>834961.69</v>
      </c>
      <c r="G698" s="243"/>
      <c r="H698" s="159">
        <f t="shared" si="76"/>
        <v>0</v>
      </c>
      <c r="I698" s="348" t="str">
        <f t="shared" si="77"/>
        <v/>
      </c>
      <c r="J698" s="349"/>
    </row>
    <row r="699" spans="2:10" ht="48.6" x14ac:dyDescent="0.3">
      <c r="B699" s="241" t="s">
        <v>1355</v>
      </c>
      <c r="C699" s="246" t="s">
        <v>1356</v>
      </c>
      <c r="D699" s="242" t="s">
        <v>31</v>
      </c>
      <c r="E699" s="174">
        <v>389.5</v>
      </c>
      <c r="F699" s="243">
        <v>660749.26</v>
      </c>
      <c r="G699" s="243"/>
      <c r="H699" s="159">
        <f t="shared" si="76"/>
        <v>0</v>
      </c>
      <c r="I699" s="348" t="str">
        <f t="shared" si="77"/>
        <v/>
      </c>
      <c r="J699" s="349"/>
    </row>
    <row r="700" spans="2:10" ht="48.6" x14ac:dyDescent="0.3">
      <c r="B700" s="241" t="s">
        <v>1357</v>
      </c>
      <c r="C700" s="246" t="s">
        <v>1358</v>
      </c>
      <c r="D700" s="242" t="s">
        <v>31</v>
      </c>
      <c r="E700" s="174">
        <v>189.6</v>
      </c>
      <c r="F700" s="243">
        <v>759861.65</v>
      </c>
      <c r="G700" s="243"/>
      <c r="H700" s="159">
        <f t="shared" si="76"/>
        <v>0</v>
      </c>
      <c r="I700" s="348" t="str">
        <f t="shared" si="77"/>
        <v/>
      </c>
      <c r="J700" s="349"/>
    </row>
    <row r="701" spans="2:10" ht="60.6" x14ac:dyDescent="0.3">
      <c r="B701" s="241" t="s">
        <v>1359</v>
      </c>
      <c r="C701" s="246" t="s">
        <v>1360</v>
      </c>
      <c r="D701" s="242" t="s">
        <v>31</v>
      </c>
      <c r="E701" s="174">
        <v>3.5999999999999996</v>
      </c>
      <c r="F701" s="243">
        <v>1057198.82</v>
      </c>
      <c r="G701" s="243"/>
      <c r="H701" s="159">
        <f t="shared" si="76"/>
        <v>0</v>
      </c>
      <c r="I701" s="348" t="str">
        <f t="shared" si="77"/>
        <v/>
      </c>
      <c r="J701" s="349"/>
    </row>
    <row r="702" spans="2:10" ht="24.6" x14ac:dyDescent="0.3">
      <c r="B702" s="241" t="s">
        <v>1361</v>
      </c>
      <c r="C702" s="246" t="s">
        <v>1362</v>
      </c>
      <c r="D702" s="242" t="s">
        <v>31</v>
      </c>
      <c r="E702" s="174">
        <v>192.2</v>
      </c>
      <c r="F702" s="243">
        <v>726824.19</v>
      </c>
      <c r="G702" s="243"/>
      <c r="H702" s="159">
        <f t="shared" si="76"/>
        <v>0</v>
      </c>
      <c r="I702" s="348" t="str">
        <f t="shared" si="77"/>
        <v/>
      </c>
      <c r="J702" s="349"/>
    </row>
    <row r="703" spans="2:10" x14ac:dyDescent="0.3">
      <c r="B703" s="166">
        <v>22</v>
      </c>
      <c r="C703" s="250" t="s">
        <v>1363</v>
      </c>
      <c r="D703" s="168"/>
      <c r="E703" s="168"/>
      <c r="F703" s="178"/>
      <c r="G703" s="178"/>
      <c r="H703" s="170"/>
      <c r="I703" s="353"/>
      <c r="J703" s="354"/>
    </row>
    <row r="704" spans="2:10" ht="36" x14ac:dyDescent="0.3">
      <c r="B704" s="241" t="str">
        <f>+'[1]22.1'!$C$9</f>
        <v>22.1</v>
      </c>
      <c r="C704" s="239" t="str">
        <f>+'[1]22.1'!$D$9</f>
        <v xml:space="preserve">Suministro e instalacion Deck en madera plastica 3 x 16 x 2 cm veta madera, soportado en perfil de aluminio y anclado a piso con chazos expansivos de 5/16" cada 60 cm tipo woodpecker o similar </v>
      </c>
      <c r="D704" s="242" t="str">
        <f>+'[1]22.1'!$I$9</f>
        <v>M2</v>
      </c>
      <c r="E704" s="174">
        <v>196.4</v>
      </c>
      <c r="F704" s="243">
        <v>295891.74</v>
      </c>
      <c r="G704" s="243"/>
      <c r="H704" s="159">
        <f t="shared" ref="H704:H716" si="78">+ROUND(G704*E704,2)</f>
        <v>0</v>
      </c>
      <c r="I704" s="348" t="str">
        <f t="shared" ref="I704:I716" si="79">IF(G704="","",IF(AND(G704&gt;=ROUND(F704*95%,4),G704&lt;=ROUND(F704,4)),"CUMPLE","NO CUMPLE"))</f>
        <v/>
      </c>
      <c r="J704" s="349"/>
    </row>
    <row r="705" spans="2:12" x14ac:dyDescent="0.3">
      <c r="B705" s="241" t="str">
        <f>+'[1]22.3'!$C$9</f>
        <v>22.3</v>
      </c>
      <c r="C705" s="239" t="str">
        <f>+'[1]22.3'!$D$9</f>
        <v xml:space="preserve">Suministro e instalación de mortero 1:3 e = 2cm para Afinado </v>
      </c>
      <c r="D705" s="242" t="str">
        <f>+'[1]22.3'!$I$9</f>
        <v>M2</v>
      </c>
      <c r="E705" s="174">
        <v>3958.55</v>
      </c>
      <c r="F705" s="243">
        <v>32434.36</v>
      </c>
      <c r="G705" s="243"/>
      <c r="H705" s="159">
        <f t="shared" si="78"/>
        <v>0</v>
      </c>
      <c r="I705" s="348" t="str">
        <f t="shared" si="79"/>
        <v/>
      </c>
      <c r="J705" s="349"/>
    </row>
    <row r="706" spans="2:12" ht="24" x14ac:dyDescent="0.3">
      <c r="B706" s="241" t="str">
        <f>+'[1]22.4'!$C$9</f>
        <v>22.4</v>
      </c>
      <c r="C706" s="239" t="str">
        <f>+'[1]22.4'!$D$9</f>
        <v>Suministro e instalacion Bordillo prefabricado en concreto de 3000PSI .15x.35x.80  tipo Titan o similar</v>
      </c>
      <c r="D706" s="242" t="str">
        <f>+'[1]22.4'!$I$9</f>
        <v>ML</v>
      </c>
      <c r="E706" s="174">
        <v>621.15</v>
      </c>
      <c r="F706" s="243">
        <v>62865.91</v>
      </c>
      <c r="G706" s="243"/>
      <c r="H706" s="159">
        <f t="shared" si="78"/>
        <v>0</v>
      </c>
      <c r="I706" s="348" t="str">
        <f t="shared" si="79"/>
        <v/>
      </c>
      <c r="J706" s="349"/>
    </row>
    <row r="707" spans="2:12" ht="24" x14ac:dyDescent="0.3">
      <c r="B707" s="241" t="str">
        <f>+'[1]22.6'!$C$9</f>
        <v>22.6</v>
      </c>
      <c r="C707" s="239" t="str">
        <f>+'[1]22.6'!$D$9</f>
        <v>Suministro e instalación DECK en concreto 120X14.5 E=4.5 cm tipo Indural o similar</v>
      </c>
      <c r="D707" s="242" t="str">
        <f>+'[1]22.6'!$I$9</f>
        <v>M2</v>
      </c>
      <c r="E707" s="174">
        <v>965.4</v>
      </c>
      <c r="F707" s="243">
        <v>310829.46999999997</v>
      </c>
      <c r="G707" s="243"/>
      <c r="H707" s="159">
        <f t="shared" si="78"/>
        <v>0</v>
      </c>
      <c r="I707" s="348" t="str">
        <f t="shared" si="79"/>
        <v/>
      </c>
      <c r="J707" s="349"/>
    </row>
    <row r="708" spans="2:12" ht="24" x14ac:dyDescent="0.3">
      <c r="B708" s="241" t="str">
        <f>+'[1]22.7'!$C$9</f>
        <v>22.7</v>
      </c>
      <c r="C708" s="239" t="str">
        <f>+'[1]22.7'!$D$9</f>
        <v>Suministro e instalacion de Sardinel prefabricado en concreto 3000 psi .20 x .50 x .80 tipo titan o similar</v>
      </c>
      <c r="D708" s="242" t="str">
        <f>+'[1]22.7'!$I$9</f>
        <v>ML</v>
      </c>
      <c r="E708" s="174">
        <v>711.28</v>
      </c>
      <c r="F708" s="243">
        <v>119296.43</v>
      </c>
      <c r="G708" s="243"/>
      <c r="H708" s="159">
        <f t="shared" si="78"/>
        <v>0</v>
      </c>
      <c r="I708" s="348" t="str">
        <f t="shared" si="79"/>
        <v/>
      </c>
      <c r="J708" s="349"/>
    </row>
    <row r="709" spans="2:12" ht="24" x14ac:dyDescent="0.3">
      <c r="B709" s="241" t="str">
        <f>+'[1]22.8'!$C$9</f>
        <v>22.8</v>
      </c>
      <c r="C709" s="239" t="s">
        <v>1593</v>
      </c>
      <c r="D709" s="242" t="str">
        <f>+'[1]22.8'!$I$9</f>
        <v>M2</v>
      </c>
      <c r="E709" s="174">
        <v>1425.43</v>
      </c>
      <c r="F709" s="243">
        <v>245603.74</v>
      </c>
      <c r="G709" s="243"/>
      <c r="H709" s="159">
        <f t="shared" si="78"/>
        <v>0</v>
      </c>
      <c r="I709" s="348" t="str">
        <f t="shared" si="79"/>
        <v/>
      </c>
      <c r="J709" s="349"/>
    </row>
    <row r="710" spans="2:12" ht="24" x14ac:dyDescent="0.3">
      <c r="B710" s="241" t="str">
        <f>+'[1]22.19'!$C$9</f>
        <v>22.19</v>
      </c>
      <c r="C710" s="239" t="str">
        <f>+'[1]22.19'!$D$9</f>
        <v xml:space="preserve">Suministro e instalacion de concreto ciclopeo 60% concreto de 3000 psi 40% piedra </v>
      </c>
      <c r="D710" s="242" t="str">
        <f>+'[1]22.19'!$I$9</f>
        <v>M3</v>
      </c>
      <c r="E710" s="174">
        <v>120</v>
      </c>
      <c r="F710" s="243">
        <v>597687.53</v>
      </c>
      <c r="G710" s="243"/>
      <c r="H710" s="159">
        <f t="shared" si="78"/>
        <v>0</v>
      </c>
      <c r="I710" s="348" t="str">
        <f t="shared" si="79"/>
        <v/>
      </c>
      <c r="J710" s="349"/>
    </row>
    <row r="711" spans="2:12" hidden="1" x14ac:dyDescent="0.3">
      <c r="B711" s="241" t="str">
        <f>+'[1]22.23'!$C$9</f>
        <v>22.23</v>
      </c>
      <c r="C711" s="239" t="str">
        <f>+'[1]22.23'!$D$9</f>
        <v>Suministro e instalacion de Arbol Carbonero</v>
      </c>
      <c r="D711" s="242" t="str">
        <f>+'[1]22.23'!$I$9</f>
        <v>UN</v>
      </c>
      <c r="E711" s="257">
        <v>0</v>
      </c>
      <c r="F711" s="243">
        <v>107730.55</v>
      </c>
      <c r="G711" s="243"/>
      <c r="H711" s="159">
        <f t="shared" si="78"/>
        <v>0</v>
      </c>
      <c r="I711" s="348" t="str">
        <f t="shared" si="79"/>
        <v/>
      </c>
      <c r="J711" s="349"/>
    </row>
    <row r="712" spans="2:12" x14ac:dyDescent="0.3">
      <c r="B712" s="241" t="str">
        <f>+'[1]22.26'!$C$9</f>
        <v>22.26</v>
      </c>
      <c r="C712" s="239" t="str">
        <f>+'[1]22.26'!$D$9</f>
        <v>Suministro e instalacion de Arbol Guayacan Amarillo</v>
      </c>
      <c r="D712" s="242" t="str">
        <f>+'[1]22.26'!$I$9</f>
        <v>UN</v>
      </c>
      <c r="E712" s="174">
        <v>19</v>
      </c>
      <c r="F712" s="243">
        <v>165230.54999999999</v>
      </c>
      <c r="G712" s="243"/>
      <c r="H712" s="159">
        <f t="shared" si="78"/>
        <v>0</v>
      </c>
      <c r="I712" s="348" t="str">
        <f t="shared" si="79"/>
        <v/>
      </c>
      <c r="J712" s="349"/>
    </row>
    <row r="713" spans="2:12" x14ac:dyDescent="0.3">
      <c r="B713" s="241" t="str">
        <f>+'[1]22.29'!$C$9</f>
        <v>22.29</v>
      </c>
      <c r="C713" s="239" t="str">
        <f>+'[1]22.29'!$D$9</f>
        <v>Suministro e instalacion de Arbol igua</v>
      </c>
      <c r="D713" s="242" t="str">
        <f>+'[1]22.29'!$I$9</f>
        <v>UN</v>
      </c>
      <c r="E713" s="174">
        <v>19</v>
      </c>
      <c r="F713" s="243">
        <v>110630.55</v>
      </c>
      <c r="G713" s="243"/>
      <c r="H713" s="159">
        <f t="shared" si="78"/>
        <v>0</v>
      </c>
      <c r="I713" s="348" t="str">
        <f t="shared" si="79"/>
        <v/>
      </c>
      <c r="J713" s="349"/>
    </row>
    <row r="714" spans="2:12" hidden="1" x14ac:dyDescent="0.3">
      <c r="B714" s="241" t="str">
        <f>+'[1]22.31'!$C$9</f>
        <v>22.31</v>
      </c>
      <c r="C714" s="239" t="str">
        <f>+'[1]22.31'!$D$9</f>
        <v>Suministro e instalacion de Palma Areca</v>
      </c>
      <c r="D714" s="242" t="str">
        <f>+'[1]22.31'!$I$9</f>
        <v>UN</v>
      </c>
      <c r="E714" s="257">
        <v>0</v>
      </c>
      <c r="F714" s="243">
        <v>116730.55</v>
      </c>
      <c r="G714" s="243"/>
      <c r="H714" s="159">
        <f t="shared" si="78"/>
        <v>0</v>
      </c>
      <c r="I714" s="348" t="str">
        <f t="shared" si="79"/>
        <v/>
      </c>
      <c r="J714" s="349"/>
    </row>
    <row r="715" spans="2:12" x14ac:dyDescent="0.3">
      <c r="B715" s="241" t="str">
        <f>+'[1]22.33'!$C$9</f>
        <v>22.33</v>
      </c>
      <c r="C715" s="239" t="str">
        <f>+'[1]22.33'!$D$9</f>
        <v>Suministro e instalacion de Palma real</v>
      </c>
      <c r="D715" s="242" t="str">
        <f>+'[1]22.33'!$I$9</f>
        <v>UN</v>
      </c>
      <c r="E715" s="174">
        <v>3</v>
      </c>
      <c r="F715" s="243">
        <v>114730.55</v>
      </c>
      <c r="G715" s="243"/>
      <c r="H715" s="159">
        <f t="shared" si="78"/>
        <v>0</v>
      </c>
      <c r="I715" s="348" t="str">
        <f t="shared" si="79"/>
        <v/>
      </c>
      <c r="J715" s="349"/>
    </row>
    <row r="716" spans="2:12" x14ac:dyDescent="0.3">
      <c r="B716" s="241" t="str">
        <f>+'[1]22.34'!$C$9</f>
        <v>22.34</v>
      </c>
      <c r="C716" s="239" t="str">
        <f>+'[1]22.34'!$D$9</f>
        <v>Suministro e instalacion de arbol Patevaca</v>
      </c>
      <c r="D716" s="242" t="str">
        <f>+'[1]22.34'!$I$9</f>
        <v>UN</v>
      </c>
      <c r="E716" s="174">
        <v>8</v>
      </c>
      <c r="F716" s="243">
        <v>109730.55</v>
      </c>
      <c r="G716" s="243"/>
      <c r="H716" s="159">
        <f t="shared" si="78"/>
        <v>0</v>
      </c>
      <c r="I716" s="348" t="str">
        <f t="shared" si="79"/>
        <v/>
      </c>
      <c r="J716" s="349"/>
      <c r="L716" s="258"/>
    </row>
    <row r="717" spans="2:12" x14ac:dyDescent="0.3">
      <c r="B717" s="177">
        <v>23</v>
      </c>
      <c r="C717" s="250" t="s">
        <v>1364</v>
      </c>
      <c r="D717" s="168"/>
      <c r="E717" s="168"/>
      <c r="F717" s="178"/>
      <c r="G717" s="178"/>
      <c r="H717" s="170"/>
      <c r="I717" s="353"/>
      <c r="J717" s="354"/>
    </row>
    <row r="718" spans="2:12" ht="36" x14ac:dyDescent="0.3">
      <c r="B718" s="241" t="str">
        <f>+'[2]23.6'!$C$9</f>
        <v>23.6</v>
      </c>
      <c r="C718" s="239" t="str">
        <f>+'[2]23.6'!$D$9</f>
        <v>Suministro e instalacion de juego de 3 canecas para basura en acero inoxidable M-121, con mecanismo pivotante antivandalico, acoplado a sus parales de soporte</v>
      </c>
      <c r="D718" s="242" t="str">
        <f>+'[2]23.6'!$I$9</f>
        <v>UN</v>
      </c>
      <c r="E718" s="174">
        <v>2</v>
      </c>
      <c r="F718" s="243">
        <v>2581983.2400000002</v>
      </c>
      <c r="G718" s="243"/>
      <c r="H718" s="159">
        <f t="shared" ref="H718:H720" si="80">+ROUND(G718*E718,2)</f>
        <v>0</v>
      </c>
      <c r="I718" s="348" t="str">
        <f t="shared" ref="I718:I720" si="81">IF(G718="","",IF(AND(G718&gt;=ROUND(F718*95%,4),G718&lt;=ROUND(F718,4)),"CUMPLE","NO CUMPLE"))</f>
        <v/>
      </c>
      <c r="J718" s="349"/>
    </row>
    <row r="719" spans="2:12" ht="24" x14ac:dyDescent="0.3">
      <c r="B719" s="241" t="str">
        <f>+'[2]23.9'!$C$9</f>
        <v>23.9</v>
      </c>
      <c r="C719" s="239" t="str">
        <f>+'[2]23.9'!$D$9</f>
        <v>Suministro e intalacion de Tubo aguas negras de 3",  anclado al piso para banderas pintados para pabellón banderas altura de 5,50 Ml</v>
      </c>
      <c r="D719" s="242" t="str">
        <f>+'[2]23.9'!$I$9</f>
        <v>UN</v>
      </c>
      <c r="E719" s="174">
        <v>3</v>
      </c>
      <c r="F719" s="243">
        <v>316878.24</v>
      </c>
      <c r="G719" s="243"/>
      <c r="H719" s="159">
        <f t="shared" si="80"/>
        <v>0</v>
      </c>
      <c r="I719" s="348" t="str">
        <f t="shared" si="81"/>
        <v/>
      </c>
      <c r="J719" s="349"/>
    </row>
    <row r="720" spans="2:12" ht="24" x14ac:dyDescent="0.3">
      <c r="B720" s="241" t="str">
        <f>+'[2]23.10'!$C$9</f>
        <v>23.10</v>
      </c>
      <c r="C720" s="239" t="s">
        <v>1365</v>
      </c>
      <c r="D720" s="242" t="s">
        <v>7</v>
      </c>
      <c r="E720" s="174">
        <v>49</v>
      </c>
      <c r="F720" s="253">
        <v>1297340</v>
      </c>
      <c r="G720" s="253"/>
      <c r="H720" s="159">
        <f t="shared" si="80"/>
        <v>0</v>
      </c>
      <c r="I720" s="348" t="str">
        <f t="shared" si="81"/>
        <v/>
      </c>
      <c r="J720" s="349"/>
    </row>
    <row r="721" spans="2:11" ht="15" thickBot="1" x14ac:dyDescent="0.35">
      <c r="B721" s="259"/>
      <c r="C721" s="259"/>
      <c r="D721" s="259"/>
      <c r="E721" s="259"/>
      <c r="F721" s="259"/>
      <c r="G721" s="259"/>
      <c r="H721" s="259"/>
      <c r="I721" s="259"/>
      <c r="J721" s="260"/>
    </row>
    <row r="722" spans="2:11" x14ac:dyDescent="0.3">
      <c r="B722" s="259"/>
      <c r="C722" s="261" t="s">
        <v>1366</v>
      </c>
      <c r="D722" s="333"/>
      <c r="E722" s="333"/>
      <c r="F722" s="333"/>
      <c r="G722" s="262"/>
      <c r="H722" s="366">
        <f>SUM(H8:H720)</f>
        <v>0</v>
      </c>
      <c r="I722" s="366"/>
      <c r="J722" s="367"/>
    </row>
    <row r="723" spans="2:11" x14ac:dyDescent="0.3">
      <c r="B723" s="259"/>
      <c r="C723" s="263" t="s">
        <v>1367</v>
      </c>
      <c r="D723" s="352"/>
      <c r="E723" s="352"/>
      <c r="F723" s="352"/>
      <c r="G723" s="264"/>
      <c r="H723" s="368">
        <f>ROUND($H$722*D723,2)</f>
        <v>0</v>
      </c>
      <c r="I723" s="368"/>
      <c r="J723" s="369"/>
    </row>
    <row r="724" spans="2:11" x14ac:dyDescent="0.3">
      <c r="B724" s="259"/>
      <c r="C724" s="265" t="s">
        <v>1368</v>
      </c>
      <c r="D724" s="352"/>
      <c r="E724" s="352"/>
      <c r="F724" s="352"/>
      <c r="G724" s="264"/>
      <c r="H724" s="368">
        <f>ROUND($H$722*D724,2)</f>
        <v>0</v>
      </c>
      <c r="I724" s="368"/>
      <c r="J724" s="369"/>
    </row>
    <row r="725" spans="2:11" x14ac:dyDescent="0.3">
      <c r="B725" s="259"/>
      <c r="C725" s="265" t="s">
        <v>1369</v>
      </c>
      <c r="D725" s="352"/>
      <c r="E725" s="352"/>
      <c r="F725" s="352"/>
      <c r="G725" s="264"/>
      <c r="H725" s="368">
        <f>ROUND($H$722*D725,2)</f>
        <v>0</v>
      </c>
      <c r="I725" s="368"/>
      <c r="J725" s="369"/>
    </row>
    <row r="726" spans="2:11" x14ac:dyDescent="0.3">
      <c r="B726" s="259"/>
      <c r="C726" s="265" t="s">
        <v>1370</v>
      </c>
      <c r="D726" s="350">
        <v>0.19</v>
      </c>
      <c r="E726" s="350"/>
      <c r="F726" s="350"/>
      <c r="G726" s="264"/>
      <c r="H726" s="368">
        <f>ROUND($H$725*D726,2)</f>
        <v>0</v>
      </c>
      <c r="I726" s="368"/>
      <c r="J726" s="369"/>
    </row>
    <row r="727" spans="2:11" ht="15" thickBot="1" x14ac:dyDescent="0.35">
      <c r="B727" s="259"/>
      <c r="C727" s="266" t="s">
        <v>1371</v>
      </c>
      <c r="D727" s="351"/>
      <c r="E727" s="351"/>
      <c r="F727" s="351"/>
      <c r="G727" s="267"/>
      <c r="H727" s="370">
        <f>H726+H725+H724+H723+H722</f>
        <v>0</v>
      </c>
      <c r="I727" s="370"/>
      <c r="J727" s="371"/>
    </row>
    <row r="728" spans="2:11" x14ac:dyDescent="0.3">
      <c r="B728" s="259"/>
      <c r="C728" s="259"/>
      <c r="D728" s="259"/>
      <c r="E728" s="259"/>
      <c r="F728" s="259"/>
      <c r="G728" s="259"/>
      <c r="H728" s="259"/>
      <c r="I728" s="259"/>
      <c r="J728" s="260"/>
    </row>
    <row r="729" spans="2:11" ht="15" thickBot="1" x14ac:dyDescent="0.35">
      <c r="B729" s="259"/>
      <c r="C729" s="259"/>
      <c r="D729" s="259"/>
      <c r="E729" s="259"/>
      <c r="F729" s="259"/>
      <c r="G729" s="259"/>
      <c r="H729" s="259"/>
      <c r="I729" s="259"/>
      <c r="J729" s="260"/>
    </row>
    <row r="730" spans="2:11" x14ac:dyDescent="0.3">
      <c r="B730" s="325" t="s">
        <v>5</v>
      </c>
      <c r="C730" s="327" t="s">
        <v>6</v>
      </c>
      <c r="D730" s="327" t="s">
        <v>7</v>
      </c>
      <c r="E730" s="329" t="s">
        <v>1578</v>
      </c>
      <c r="F730" s="331" t="s">
        <v>1601</v>
      </c>
      <c r="G730" s="331" t="s">
        <v>1573</v>
      </c>
      <c r="H730" s="331" t="s">
        <v>14</v>
      </c>
      <c r="I730" s="344" t="s">
        <v>1575</v>
      </c>
      <c r="J730" s="345"/>
    </row>
    <row r="731" spans="2:11" ht="15" thickBot="1" x14ac:dyDescent="0.35">
      <c r="B731" s="326"/>
      <c r="C731" s="328"/>
      <c r="D731" s="328"/>
      <c r="E731" s="330"/>
      <c r="F731" s="332"/>
      <c r="G731" s="332"/>
      <c r="H731" s="332"/>
      <c r="I731" s="164" t="s">
        <v>1576</v>
      </c>
      <c r="J731" s="165" t="s">
        <v>1577</v>
      </c>
      <c r="K731" s="268"/>
    </row>
    <row r="732" spans="2:11" x14ac:dyDescent="0.3">
      <c r="B732" s="166">
        <v>25</v>
      </c>
      <c r="C732" s="167" t="s">
        <v>1375</v>
      </c>
      <c r="D732" s="168"/>
      <c r="E732" s="168"/>
      <c r="F732" s="269"/>
      <c r="G732" s="269"/>
      <c r="H732" s="170"/>
      <c r="I732" s="353"/>
      <c r="J732" s="354"/>
    </row>
    <row r="733" spans="2:11" ht="24" x14ac:dyDescent="0.3">
      <c r="B733" s="185" t="s">
        <v>1376</v>
      </c>
      <c r="C733" s="270" t="s">
        <v>1377</v>
      </c>
      <c r="D733" s="173" t="s">
        <v>7</v>
      </c>
      <c r="E733" s="174">
        <v>10</v>
      </c>
      <c r="F733" s="176">
        <v>1129880</v>
      </c>
      <c r="G733" s="176"/>
      <c r="H733" s="159">
        <f t="shared" ref="H733:H769" si="82">+ROUND(G733*E733,2)</f>
        <v>0</v>
      </c>
      <c r="I733" s="348" t="str">
        <f t="shared" ref="I733" si="83">IF(G733="","",IF(AND(G733&gt;=ROUND(F733*95%,4),G733&lt;=ROUND(F733,4)),"CUMPLE","NO CUMPLE"))</f>
        <v/>
      </c>
      <c r="J733" s="349"/>
    </row>
    <row r="734" spans="2:11" x14ac:dyDescent="0.3">
      <c r="B734" s="185" t="s">
        <v>1378</v>
      </c>
      <c r="C734" s="270" t="s">
        <v>1379</v>
      </c>
      <c r="D734" s="173" t="s">
        <v>7</v>
      </c>
      <c r="E734" s="174">
        <v>20</v>
      </c>
      <c r="F734" s="176">
        <v>988176</v>
      </c>
      <c r="G734" s="176"/>
      <c r="H734" s="159">
        <f t="shared" si="82"/>
        <v>0</v>
      </c>
      <c r="I734" s="348" t="str">
        <f t="shared" ref="I734:I769" si="84">IF(G734="","",IF(AND(G734&gt;=ROUND(F734*95%,4),G734&lt;=ROUND(F734,4)),"CUMPLE","NO CUMPLE"))</f>
        <v/>
      </c>
      <c r="J734" s="349"/>
    </row>
    <row r="735" spans="2:11" x14ac:dyDescent="0.3">
      <c r="B735" s="185" t="s">
        <v>1380</v>
      </c>
      <c r="C735" s="270" t="s">
        <v>1381</v>
      </c>
      <c r="D735" s="173" t="s">
        <v>7</v>
      </c>
      <c r="E735" s="174">
        <v>2</v>
      </c>
      <c r="F735" s="176">
        <v>929376</v>
      </c>
      <c r="G735" s="176"/>
      <c r="H735" s="159">
        <f t="shared" si="82"/>
        <v>0</v>
      </c>
      <c r="I735" s="348" t="str">
        <f t="shared" si="84"/>
        <v/>
      </c>
      <c r="J735" s="349"/>
    </row>
    <row r="736" spans="2:11" ht="48" x14ac:dyDescent="0.3">
      <c r="B736" s="185" t="s">
        <v>1382</v>
      </c>
      <c r="C736" s="270" t="s">
        <v>1383</v>
      </c>
      <c r="D736" s="173" t="s">
        <v>7</v>
      </c>
      <c r="E736" s="174">
        <v>134</v>
      </c>
      <c r="F736" s="176">
        <v>8362653.5999999996</v>
      </c>
      <c r="G736" s="176"/>
      <c r="H736" s="159">
        <f t="shared" si="82"/>
        <v>0</v>
      </c>
      <c r="I736" s="348" t="str">
        <f t="shared" si="84"/>
        <v/>
      </c>
      <c r="J736" s="349"/>
    </row>
    <row r="737" spans="2:10" ht="24" x14ac:dyDescent="0.3">
      <c r="B737" s="185" t="s">
        <v>1384</v>
      </c>
      <c r="C737" s="270" t="s">
        <v>1385</v>
      </c>
      <c r="D737" s="173" t="s">
        <v>7</v>
      </c>
      <c r="E737" s="174">
        <v>10</v>
      </c>
      <c r="F737" s="176">
        <v>2243548.67</v>
      </c>
      <c r="G737" s="176"/>
      <c r="H737" s="159">
        <f t="shared" si="82"/>
        <v>0</v>
      </c>
      <c r="I737" s="348" t="str">
        <f t="shared" si="84"/>
        <v/>
      </c>
      <c r="J737" s="349"/>
    </row>
    <row r="738" spans="2:10" ht="72" x14ac:dyDescent="0.3">
      <c r="B738" s="185" t="s">
        <v>1386</v>
      </c>
      <c r="C738" s="270" t="s">
        <v>1387</v>
      </c>
      <c r="D738" s="173" t="s">
        <v>7</v>
      </c>
      <c r="E738" s="174">
        <v>5</v>
      </c>
      <c r="F738" s="176">
        <v>4362653.5999999996</v>
      </c>
      <c r="G738" s="176"/>
      <c r="H738" s="159">
        <f t="shared" si="82"/>
        <v>0</v>
      </c>
      <c r="I738" s="348" t="str">
        <f t="shared" si="84"/>
        <v/>
      </c>
      <c r="J738" s="349"/>
    </row>
    <row r="739" spans="2:10" x14ac:dyDescent="0.3">
      <c r="B739" s="185" t="s">
        <v>1388</v>
      </c>
      <c r="C739" s="270" t="s">
        <v>1389</v>
      </c>
      <c r="D739" s="173" t="s">
        <v>7</v>
      </c>
      <c r="E739" s="174">
        <v>15</v>
      </c>
      <c r="F739" s="176">
        <v>1350000</v>
      </c>
      <c r="G739" s="176"/>
      <c r="H739" s="159">
        <f t="shared" si="82"/>
        <v>0</v>
      </c>
      <c r="I739" s="348" t="str">
        <f t="shared" si="84"/>
        <v/>
      </c>
      <c r="J739" s="349"/>
    </row>
    <row r="740" spans="2:10" ht="24" x14ac:dyDescent="0.3">
      <c r="B740" s="185" t="s">
        <v>1390</v>
      </c>
      <c r="C740" s="270" t="s">
        <v>1391</v>
      </c>
      <c r="D740" s="173" t="s">
        <v>7</v>
      </c>
      <c r="E740" s="174">
        <v>48</v>
      </c>
      <c r="F740" s="176">
        <v>261900</v>
      </c>
      <c r="G740" s="176"/>
      <c r="H740" s="159">
        <f t="shared" si="82"/>
        <v>0</v>
      </c>
      <c r="I740" s="348" t="str">
        <f t="shared" si="84"/>
        <v/>
      </c>
      <c r="J740" s="349"/>
    </row>
    <row r="741" spans="2:10" x14ac:dyDescent="0.3">
      <c r="B741" s="185" t="s">
        <v>1392</v>
      </c>
      <c r="C741" s="270" t="s">
        <v>1393</v>
      </c>
      <c r="D741" s="173" t="s">
        <v>7</v>
      </c>
      <c r="E741" s="174">
        <v>3</v>
      </c>
      <c r="F741" s="176">
        <v>2097087.38</v>
      </c>
      <c r="G741" s="176"/>
      <c r="H741" s="159">
        <f t="shared" si="82"/>
        <v>0</v>
      </c>
      <c r="I741" s="348" t="str">
        <f t="shared" si="84"/>
        <v/>
      </c>
      <c r="J741" s="349"/>
    </row>
    <row r="742" spans="2:10" x14ac:dyDescent="0.3">
      <c r="B742" s="185" t="s">
        <v>1394</v>
      </c>
      <c r="C742" s="270" t="s">
        <v>1395</v>
      </c>
      <c r="D742" s="173" t="s">
        <v>31</v>
      </c>
      <c r="E742" s="174">
        <v>69.7</v>
      </c>
      <c r="F742" s="176">
        <v>325600</v>
      </c>
      <c r="G742" s="176"/>
      <c r="H742" s="159">
        <f t="shared" si="82"/>
        <v>0</v>
      </c>
      <c r="I742" s="348" t="str">
        <f t="shared" si="84"/>
        <v/>
      </c>
      <c r="J742" s="349"/>
    </row>
    <row r="743" spans="2:10" x14ac:dyDescent="0.3">
      <c r="B743" s="185" t="s">
        <v>1396</v>
      </c>
      <c r="C743" s="270" t="s">
        <v>1397</v>
      </c>
      <c r="D743" s="173" t="s">
        <v>7</v>
      </c>
      <c r="E743" s="174">
        <v>1</v>
      </c>
      <c r="F743" s="176">
        <v>4793507.18</v>
      </c>
      <c r="G743" s="176"/>
      <c r="H743" s="159">
        <f t="shared" si="82"/>
        <v>0</v>
      </c>
      <c r="I743" s="348" t="str">
        <f t="shared" si="84"/>
        <v/>
      </c>
      <c r="J743" s="349"/>
    </row>
    <row r="744" spans="2:10" x14ac:dyDescent="0.3">
      <c r="B744" s="185" t="s">
        <v>1398</v>
      </c>
      <c r="C744" s="270" t="s">
        <v>1399</v>
      </c>
      <c r="D744" s="173" t="s">
        <v>7</v>
      </c>
      <c r="E744" s="174">
        <v>2</v>
      </c>
      <c r="F744" s="176">
        <v>2018180</v>
      </c>
      <c r="G744" s="176"/>
      <c r="H744" s="159">
        <f t="shared" si="82"/>
        <v>0</v>
      </c>
      <c r="I744" s="348" t="str">
        <f t="shared" si="84"/>
        <v/>
      </c>
      <c r="J744" s="349"/>
    </row>
    <row r="745" spans="2:10" ht="24" x14ac:dyDescent="0.3">
      <c r="B745" s="185" t="s">
        <v>1400</v>
      </c>
      <c r="C745" s="270" t="s">
        <v>1401</v>
      </c>
      <c r="D745" s="173" t="s">
        <v>7</v>
      </c>
      <c r="E745" s="174">
        <v>1</v>
      </c>
      <c r="F745" s="176">
        <v>1532200</v>
      </c>
      <c r="G745" s="176"/>
      <c r="H745" s="159">
        <f t="shared" si="82"/>
        <v>0</v>
      </c>
      <c r="I745" s="348" t="str">
        <f t="shared" si="84"/>
        <v/>
      </c>
      <c r="J745" s="349"/>
    </row>
    <row r="746" spans="2:10" ht="24" x14ac:dyDescent="0.3">
      <c r="B746" s="185" t="s">
        <v>1402</v>
      </c>
      <c r="C746" s="270" t="s">
        <v>1403</v>
      </c>
      <c r="D746" s="173" t="s">
        <v>7</v>
      </c>
      <c r="E746" s="174">
        <v>1</v>
      </c>
      <c r="F746" s="176">
        <v>1995856</v>
      </c>
      <c r="G746" s="176"/>
      <c r="H746" s="159">
        <f t="shared" si="82"/>
        <v>0</v>
      </c>
      <c r="I746" s="348" t="str">
        <f t="shared" si="84"/>
        <v/>
      </c>
      <c r="J746" s="349"/>
    </row>
    <row r="747" spans="2:10" ht="24" x14ac:dyDescent="0.3">
      <c r="B747" s="185" t="s">
        <v>1404</v>
      </c>
      <c r="C747" s="270" t="s">
        <v>1405</v>
      </c>
      <c r="D747" s="173" t="s">
        <v>7</v>
      </c>
      <c r="E747" s="174">
        <v>2</v>
      </c>
      <c r="F747" s="176">
        <v>1147928</v>
      </c>
      <c r="G747" s="176"/>
      <c r="H747" s="159">
        <f t="shared" si="82"/>
        <v>0</v>
      </c>
      <c r="I747" s="348" t="str">
        <f t="shared" si="84"/>
        <v/>
      </c>
      <c r="J747" s="349"/>
    </row>
    <row r="748" spans="2:10" x14ac:dyDescent="0.3">
      <c r="B748" s="185" t="s">
        <v>1406</v>
      </c>
      <c r="C748" s="270" t="s">
        <v>1407</v>
      </c>
      <c r="D748" s="173" t="s">
        <v>7</v>
      </c>
      <c r="E748" s="174">
        <v>3</v>
      </c>
      <c r="F748" s="176">
        <v>523000</v>
      </c>
      <c r="G748" s="176"/>
      <c r="H748" s="159">
        <f t="shared" si="82"/>
        <v>0</v>
      </c>
      <c r="I748" s="348" t="str">
        <f t="shared" si="84"/>
        <v/>
      </c>
      <c r="J748" s="349"/>
    </row>
    <row r="749" spans="2:10" ht="24" x14ac:dyDescent="0.3">
      <c r="B749" s="185" t="s">
        <v>1408</v>
      </c>
      <c r="C749" s="270" t="s">
        <v>1409</v>
      </c>
      <c r="D749" s="173" t="s">
        <v>7</v>
      </c>
      <c r="E749" s="174">
        <v>2</v>
      </c>
      <c r="F749" s="176">
        <v>1267774.01</v>
      </c>
      <c r="G749" s="176"/>
      <c r="H749" s="159">
        <f t="shared" si="82"/>
        <v>0</v>
      </c>
      <c r="I749" s="348" t="str">
        <f t="shared" si="84"/>
        <v/>
      </c>
      <c r="J749" s="349"/>
    </row>
    <row r="750" spans="2:10" x14ac:dyDescent="0.3">
      <c r="B750" s="185" t="s">
        <v>1410</v>
      </c>
      <c r="C750" s="270" t="s">
        <v>1411</v>
      </c>
      <c r="D750" s="173" t="s">
        <v>7</v>
      </c>
      <c r="E750" s="174">
        <v>2</v>
      </c>
      <c r="F750" s="176">
        <v>45200.53</v>
      </c>
      <c r="G750" s="176"/>
      <c r="H750" s="159">
        <f t="shared" si="82"/>
        <v>0</v>
      </c>
      <c r="I750" s="348" t="str">
        <f t="shared" si="84"/>
        <v/>
      </c>
      <c r="J750" s="349"/>
    </row>
    <row r="751" spans="2:10" ht="24" x14ac:dyDescent="0.3">
      <c r="B751" s="185" t="s">
        <v>1412</v>
      </c>
      <c r="C751" s="270" t="s">
        <v>1413</v>
      </c>
      <c r="D751" s="173" t="s">
        <v>7</v>
      </c>
      <c r="E751" s="174">
        <v>2</v>
      </c>
      <c r="F751" s="176">
        <v>77691</v>
      </c>
      <c r="G751" s="176"/>
      <c r="H751" s="159">
        <f t="shared" si="82"/>
        <v>0</v>
      </c>
      <c r="I751" s="348" t="str">
        <f t="shared" si="84"/>
        <v/>
      </c>
      <c r="J751" s="349"/>
    </row>
    <row r="752" spans="2:10" x14ac:dyDescent="0.3">
      <c r="B752" s="185" t="s">
        <v>1414</v>
      </c>
      <c r="C752" s="270" t="s">
        <v>1415</v>
      </c>
      <c r="D752" s="173" t="s">
        <v>7</v>
      </c>
      <c r="E752" s="174">
        <v>2</v>
      </c>
      <c r="F752" s="176">
        <v>698000</v>
      </c>
      <c r="G752" s="176"/>
      <c r="H752" s="159">
        <f t="shared" si="82"/>
        <v>0</v>
      </c>
      <c r="I752" s="348" t="str">
        <f t="shared" si="84"/>
        <v/>
      </c>
      <c r="J752" s="349"/>
    </row>
    <row r="753" spans="2:10" ht="24" x14ac:dyDescent="0.3">
      <c r="B753" s="185" t="s">
        <v>1416</v>
      </c>
      <c r="C753" s="270" t="s">
        <v>1417</v>
      </c>
      <c r="D753" s="173" t="s">
        <v>7</v>
      </c>
      <c r="E753" s="174">
        <v>216</v>
      </c>
      <c r="F753" s="176">
        <v>1732764</v>
      </c>
      <c r="G753" s="176"/>
      <c r="H753" s="159">
        <f t="shared" si="82"/>
        <v>0</v>
      </c>
      <c r="I753" s="348" t="str">
        <f t="shared" si="84"/>
        <v/>
      </c>
      <c r="J753" s="349"/>
    </row>
    <row r="754" spans="2:10" x14ac:dyDescent="0.3">
      <c r="B754" s="185" t="s">
        <v>1418</v>
      </c>
      <c r="C754" s="270" t="s">
        <v>1411</v>
      </c>
      <c r="D754" s="173" t="s">
        <v>7</v>
      </c>
      <c r="E754" s="174">
        <v>432</v>
      </c>
      <c r="F754" s="176">
        <v>45200.53</v>
      </c>
      <c r="G754" s="176"/>
      <c r="H754" s="159">
        <f t="shared" si="82"/>
        <v>0</v>
      </c>
      <c r="I754" s="348" t="str">
        <f t="shared" si="84"/>
        <v/>
      </c>
      <c r="J754" s="349"/>
    </row>
    <row r="755" spans="2:10" ht="24" x14ac:dyDescent="0.3">
      <c r="B755" s="185" t="s">
        <v>1419</v>
      </c>
      <c r="C755" s="270" t="s">
        <v>1420</v>
      </c>
      <c r="D755" s="173" t="s">
        <v>7</v>
      </c>
      <c r="E755" s="174">
        <v>432</v>
      </c>
      <c r="F755" s="176">
        <v>77691</v>
      </c>
      <c r="G755" s="176"/>
      <c r="H755" s="159">
        <f t="shared" si="82"/>
        <v>0</v>
      </c>
      <c r="I755" s="348" t="str">
        <f t="shared" si="84"/>
        <v/>
      </c>
      <c r="J755" s="349"/>
    </row>
    <row r="756" spans="2:10" x14ac:dyDescent="0.3">
      <c r="B756" s="185" t="s">
        <v>1421</v>
      </c>
      <c r="C756" s="270" t="s">
        <v>1422</v>
      </c>
      <c r="D756" s="173" t="s">
        <v>7</v>
      </c>
      <c r="E756" s="174">
        <v>432</v>
      </c>
      <c r="F756" s="176">
        <v>598000</v>
      </c>
      <c r="G756" s="176"/>
      <c r="H756" s="159">
        <f t="shared" si="82"/>
        <v>0</v>
      </c>
      <c r="I756" s="348" t="str">
        <f t="shared" si="84"/>
        <v/>
      </c>
      <c r="J756" s="349"/>
    </row>
    <row r="757" spans="2:10" ht="24" x14ac:dyDescent="0.3">
      <c r="B757" s="185" t="s">
        <v>1423</v>
      </c>
      <c r="C757" s="270" t="s">
        <v>1424</v>
      </c>
      <c r="D757" s="173" t="s">
        <v>7</v>
      </c>
      <c r="E757" s="174">
        <v>1</v>
      </c>
      <c r="F757" s="176">
        <v>1650311.1</v>
      </c>
      <c r="G757" s="176"/>
      <c r="H757" s="159">
        <f t="shared" si="82"/>
        <v>0</v>
      </c>
      <c r="I757" s="348" t="str">
        <f t="shared" si="84"/>
        <v/>
      </c>
      <c r="J757" s="349"/>
    </row>
    <row r="758" spans="2:10" ht="24" x14ac:dyDescent="0.3">
      <c r="B758" s="185" t="s">
        <v>1425</v>
      </c>
      <c r="C758" s="270" t="s">
        <v>1426</v>
      </c>
      <c r="D758" s="173" t="s">
        <v>7</v>
      </c>
      <c r="E758" s="174">
        <v>1</v>
      </c>
      <c r="F758" s="176">
        <v>85000</v>
      </c>
      <c r="G758" s="176"/>
      <c r="H758" s="159">
        <f t="shared" si="82"/>
        <v>0</v>
      </c>
      <c r="I758" s="348" t="str">
        <f t="shared" si="84"/>
        <v/>
      </c>
      <c r="J758" s="349"/>
    </row>
    <row r="759" spans="2:10" ht="24" x14ac:dyDescent="0.3">
      <c r="B759" s="185" t="s">
        <v>1427</v>
      </c>
      <c r="C759" s="270" t="s">
        <v>1428</v>
      </c>
      <c r="D759" s="173" t="s">
        <v>7</v>
      </c>
      <c r="E759" s="174">
        <v>1</v>
      </c>
      <c r="F759" s="176">
        <v>164586.6</v>
      </c>
      <c r="G759" s="176"/>
      <c r="H759" s="159">
        <f t="shared" si="82"/>
        <v>0</v>
      </c>
      <c r="I759" s="348" t="str">
        <f t="shared" si="84"/>
        <v/>
      </c>
      <c r="J759" s="349"/>
    </row>
    <row r="760" spans="2:10" x14ac:dyDescent="0.3">
      <c r="B760" s="185" t="s">
        <v>1429</v>
      </c>
      <c r="C760" s="270" t="s">
        <v>1430</v>
      </c>
      <c r="D760" s="173" t="s">
        <v>7</v>
      </c>
      <c r="E760" s="174">
        <v>1</v>
      </c>
      <c r="F760" s="176">
        <v>1912325</v>
      </c>
      <c r="G760" s="176"/>
      <c r="H760" s="159">
        <f t="shared" si="82"/>
        <v>0</v>
      </c>
      <c r="I760" s="348" t="str">
        <f t="shared" si="84"/>
        <v/>
      </c>
      <c r="J760" s="349"/>
    </row>
    <row r="761" spans="2:10" x14ac:dyDescent="0.3">
      <c r="B761" s="185" t="s">
        <v>1431</v>
      </c>
      <c r="C761" s="270" t="s">
        <v>1432</v>
      </c>
      <c r="D761" s="173" t="s">
        <v>7</v>
      </c>
      <c r="E761" s="174">
        <v>434</v>
      </c>
      <c r="F761" s="176">
        <v>52187.25</v>
      </c>
      <c r="G761" s="176"/>
      <c r="H761" s="159">
        <f t="shared" si="82"/>
        <v>0</v>
      </c>
      <c r="I761" s="348" t="str">
        <f t="shared" si="84"/>
        <v/>
      </c>
      <c r="J761" s="349"/>
    </row>
    <row r="762" spans="2:10" x14ac:dyDescent="0.3">
      <c r="B762" s="185" t="s">
        <v>1433</v>
      </c>
      <c r="C762" s="270" t="s">
        <v>1434</v>
      </c>
      <c r="D762" s="173" t="s">
        <v>7</v>
      </c>
      <c r="E762" s="174">
        <v>1</v>
      </c>
      <c r="F762" s="176">
        <v>59452</v>
      </c>
      <c r="G762" s="176"/>
      <c r="H762" s="159">
        <f t="shared" si="82"/>
        <v>0</v>
      </c>
      <c r="I762" s="348" t="str">
        <f t="shared" si="84"/>
        <v/>
      </c>
      <c r="J762" s="349"/>
    </row>
    <row r="763" spans="2:10" x14ac:dyDescent="0.3">
      <c r="B763" s="185" t="s">
        <v>1435</v>
      </c>
      <c r="C763" s="270" t="s">
        <v>1436</v>
      </c>
      <c r="D763" s="173" t="s">
        <v>7</v>
      </c>
      <c r="E763" s="174">
        <v>198</v>
      </c>
      <c r="F763" s="176">
        <v>1867716</v>
      </c>
      <c r="G763" s="176"/>
      <c r="H763" s="159">
        <f t="shared" si="82"/>
        <v>0</v>
      </c>
      <c r="I763" s="348" t="str">
        <f t="shared" si="84"/>
        <v/>
      </c>
      <c r="J763" s="349"/>
    </row>
    <row r="764" spans="2:10" ht="24" x14ac:dyDescent="0.3">
      <c r="B764" s="185" t="s">
        <v>1437</v>
      </c>
      <c r="C764" s="270" t="s">
        <v>1438</v>
      </c>
      <c r="D764" s="173" t="s">
        <v>7</v>
      </c>
      <c r="E764" s="174">
        <v>208</v>
      </c>
      <c r="F764" s="176">
        <v>250000</v>
      </c>
      <c r="G764" s="176"/>
      <c r="H764" s="159">
        <f t="shared" si="82"/>
        <v>0</v>
      </c>
      <c r="I764" s="348" t="str">
        <f t="shared" si="84"/>
        <v/>
      </c>
      <c r="J764" s="349"/>
    </row>
    <row r="765" spans="2:10" x14ac:dyDescent="0.3">
      <c r="B765" s="185" t="s">
        <v>1439</v>
      </c>
      <c r="C765" s="270" t="s">
        <v>1440</v>
      </c>
      <c r="D765" s="173" t="s">
        <v>7</v>
      </c>
      <c r="E765" s="174">
        <v>1</v>
      </c>
      <c r="F765" s="176">
        <v>1800000</v>
      </c>
      <c r="G765" s="176"/>
      <c r="H765" s="159">
        <f t="shared" si="82"/>
        <v>0</v>
      </c>
      <c r="I765" s="348" t="str">
        <f t="shared" si="84"/>
        <v/>
      </c>
      <c r="J765" s="349"/>
    </row>
    <row r="766" spans="2:10" x14ac:dyDescent="0.3">
      <c r="B766" s="185" t="s">
        <v>1441</v>
      </c>
      <c r="C766" s="270" t="s">
        <v>1442</v>
      </c>
      <c r="D766" s="173" t="s">
        <v>7</v>
      </c>
      <c r="E766" s="174">
        <v>3</v>
      </c>
      <c r="F766" s="176">
        <v>12800000</v>
      </c>
      <c r="G766" s="176"/>
      <c r="H766" s="159">
        <f t="shared" si="82"/>
        <v>0</v>
      </c>
      <c r="I766" s="348" t="str">
        <f t="shared" si="84"/>
        <v/>
      </c>
      <c r="J766" s="349"/>
    </row>
    <row r="767" spans="2:10" ht="48" x14ac:dyDescent="0.3">
      <c r="B767" s="185" t="s">
        <v>1443</v>
      </c>
      <c r="C767" s="270" t="s">
        <v>1444</v>
      </c>
      <c r="D767" s="173" t="s">
        <v>7</v>
      </c>
      <c r="E767" s="174">
        <v>1</v>
      </c>
      <c r="F767" s="176">
        <v>4200000</v>
      </c>
      <c r="G767" s="176"/>
      <c r="H767" s="159">
        <f t="shared" si="82"/>
        <v>0</v>
      </c>
      <c r="I767" s="348" t="str">
        <f t="shared" si="84"/>
        <v/>
      </c>
      <c r="J767" s="349"/>
    </row>
    <row r="768" spans="2:10" ht="36" x14ac:dyDescent="0.3">
      <c r="B768" s="185" t="s">
        <v>1445</v>
      </c>
      <c r="C768" s="270" t="s">
        <v>1446</v>
      </c>
      <c r="D768" s="173" t="s">
        <v>7</v>
      </c>
      <c r="E768" s="174">
        <v>1</v>
      </c>
      <c r="F768" s="176">
        <v>2300000</v>
      </c>
      <c r="G768" s="176"/>
      <c r="H768" s="159">
        <f t="shared" si="82"/>
        <v>0</v>
      </c>
      <c r="I768" s="348" t="str">
        <f t="shared" si="84"/>
        <v/>
      </c>
      <c r="J768" s="349"/>
    </row>
    <row r="769" spans="2:17" ht="23.4" customHeight="1" x14ac:dyDescent="0.3">
      <c r="B769" s="185" t="s">
        <v>1447</v>
      </c>
      <c r="C769" s="270" t="s">
        <v>1448</v>
      </c>
      <c r="D769" s="173" t="s">
        <v>7</v>
      </c>
      <c r="E769" s="174">
        <v>1</v>
      </c>
      <c r="F769" s="176">
        <v>2950000</v>
      </c>
      <c r="G769" s="176"/>
      <c r="H769" s="159">
        <f t="shared" si="82"/>
        <v>0</v>
      </c>
      <c r="I769" s="348" t="str">
        <f t="shared" si="84"/>
        <v/>
      </c>
      <c r="J769" s="349"/>
    </row>
    <row r="770" spans="2:17" x14ac:dyDescent="0.3">
      <c r="B770" s="166">
        <v>26</v>
      </c>
      <c r="C770" s="167" t="s">
        <v>1449</v>
      </c>
      <c r="D770" s="168"/>
      <c r="E770" s="168"/>
      <c r="F770" s="269"/>
      <c r="G770" s="269"/>
      <c r="H770" s="170"/>
      <c r="I770" s="353"/>
      <c r="J770" s="354"/>
      <c r="N770" s="268"/>
      <c r="O770" s="271"/>
      <c r="P770" s="271"/>
      <c r="Q770" s="268"/>
    </row>
    <row r="771" spans="2:17" x14ac:dyDescent="0.3">
      <c r="B771" s="185" t="s">
        <v>1450</v>
      </c>
      <c r="C771" s="272" t="s">
        <v>1451</v>
      </c>
      <c r="D771" s="173" t="s">
        <v>7</v>
      </c>
      <c r="E771" s="174">
        <v>3</v>
      </c>
      <c r="F771" s="176">
        <v>5528795.4100000001</v>
      </c>
      <c r="G771" s="176"/>
      <c r="H771" s="159">
        <f t="shared" ref="H771:H779" si="85">+ROUND(G771*E771,2)</f>
        <v>0</v>
      </c>
      <c r="I771" s="348" t="str">
        <f t="shared" ref="I771:I779" si="86">IF(G771="","",IF(AND(G771&gt;=ROUND(F771*95%,4),G771&lt;=ROUND(F771,4)),"CUMPLE","NO CUMPLE"))</f>
        <v/>
      </c>
      <c r="J771" s="349"/>
      <c r="K771" s="273"/>
      <c r="N771" s="274"/>
      <c r="O771" s="275"/>
      <c r="P771" s="276"/>
    </row>
    <row r="772" spans="2:17" ht="48" x14ac:dyDescent="0.3">
      <c r="B772" s="185" t="s">
        <v>1452</v>
      </c>
      <c r="C772" s="272" t="s">
        <v>1453</v>
      </c>
      <c r="D772" s="173" t="s">
        <v>7</v>
      </c>
      <c r="E772" s="174">
        <v>3</v>
      </c>
      <c r="F772" s="176">
        <v>30526250</v>
      </c>
      <c r="G772" s="176"/>
      <c r="H772" s="159">
        <f t="shared" si="85"/>
        <v>0</v>
      </c>
      <c r="I772" s="348" t="str">
        <f t="shared" si="86"/>
        <v/>
      </c>
      <c r="J772" s="349"/>
      <c r="K772" s="273"/>
      <c r="N772" s="274"/>
      <c r="O772" s="275"/>
      <c r="P772" s="276"/>
    </row>
    <row r="773" spans="2:17" ht="36" x14ac:dyDescent="0.3">
      <c r="B773" s="185" t="s">
        <v>1454</v>
      </c>
      <c r="C773" s="272" t="s">
        <v>1455</v>
      </c>
      <c r="D773" s="173" t="s">
        <v>7</v>
      </c>
      <c r="E773" s="174">
        <v>1</v>
      </c>
      <c r="F773" s="176">
        <v>240000000</v>
      </c>
      <c r="G773" s="176"/>
      <c r="H773" s="159">
        <f t="shared" si="85"/>
        <v>0</v>
      </c>
      <c r="I773" s="348" t="str">
        <f t="shared" si="86"/>
        <v/>
      </c>
      <c r="J773" s="349"/>
      <c r="K773" s="273"/>
      <c r="N773" s="274"/>
      <c r="O773" s="275"/>
      <c r="P773" s="276"/>
    </row>
    <row r="774" spans="2:17" ht="24" x14ac:dyDescent="0.3">
      <c r="B774" s="185" t="s">
        <v>1456</v>
      </c>
      <c r="C774" s="272" t="s">
        <v>1457</v>
      </c>
      <c r="D774" s="173" t="s">
        <v>7</v>
      </c>
      <c r="E774" s="174">
        <v>1</v>
      </c>
      <c r="F774" s="176">
        <v>6084933.7699999996</v>
      </c>
      <c r="G774" s="176"/>
      <c r="H774" s="159">
        <f t="shared" si="85"/>
        <v>0</v>
      </c>
      <c r="I774" s="348" t="str">
        <f t="shared" si="86"/>
        <v/>
      </c>
      <c r="J774" s="349"/>
      <c r="K774" s="273"/>
      <c r="N774" s="274"/>
      <c r="O774" s="275"/>
      <c r="P774" s="276"/>
    </row>
    <row r="775" spans="2:17" ht="24" x14ac:dyDescent="0.3">
      <c r="B775" s="185" t="s">
        <v>1458</v>
      </c>
      <c r="C775" s="272" t="s">
        <v>1459</v>
      </c>
      <c r="D775" s="173" t="s">
        <v>7</v>
      </c>
      <c r="E775" s="174">
        <v>1</v>
      </c>
      <c r="F775" s="176">
        <v>5760000</v>
      </c>
      <c r="G775" s="176"/>
      <c r="H775" s="159">
        <f t="shared" si="85"/>
        <v>0</v>
      </c>
      <c r="I775" s="348" t="str">
        <f t="shared" si="86"/>
        <v/>
      </c>
      <c r="J775" s="349"/>
      <c r="K775" s="273"/>
      <c r="N775" s="274"/>
      <c r="O775" s="275"/>
      <c r="P775" s="276"/>
    </row>
    <row r="776" spans="2:17" ht="24" x14ac:dyDescent="0.3">
      <c r="B776" s="185" t="s">
        <v>1460</v>
      </c>
      <c r="C776" s="272" t="s">
        <v>1461</v>
      </c>
      <c r="D776" s="173" t="s">
        <v>7</v>
      </c>
      <c r="E776" s="174">
        <v>1</v>
      </c>
      <c r="F776" s="176">
        <v>5400000</v>
      </c>
      <c r="G776" s="176"/>
      <c r="H776" s="159">
        <f t="shared" si="85"/>
        <v>0</v>
      </c>
      <c r="I776" s="348" t="str">
        <f t="shared" si="86"/>
        <v/>
      </c>
      <c r="J776" s="349"/>
      <c r="K776" s="273"/>
      <c r="N776" s="274"/>
      <c r="O776" s="275"/>
      <c r="P776" s="276"/>
    </row>
    <row r="777" spans="2:17" ht="24" x14ac:dyDescent="0.3">
      <c r="B777" s="185" t="s">
        <v>1462</v>
      </c>
      <c r="C777" s="272" t="s">
        <v>1463</v>
      </c>
      <c r="D777" s="173" t="s">
        <v>7</v>
      </c>
      <c r="E777" s="174">
        <v>1</v>
      </c>
      <c r="F777" s="176">
        <v>5400000</v>
      </c>
      <c r="G777" s="176"/>
      <c r="H777" s="159">
        <f t="shared" si="85"/>
        <v>0</v>
      </c>
      <c r="I777" s="348" t="str">
        <f t="shared" si="86"/>
        <v/>
      </c>
      <c r="J777" s="349"/>
      <c r="K777" s="273"/>
      <c r="N777" s="274"/>
      <c r="O777" s="275"/>
      <c r="P777" s="276"/>
    </row>
    <row r="778" spans="2:17" ht="24" x14ac:dyDescent="0.3">
      <c r="B778" s="185" t="s">
        <v>1464</v>
      </c>
      <c r="C778" s="272" t="s">
        <v>1465</v>
      </c>
      <c r="D778" s="173" t="s">
        <v>7</v>
      </c>
      <c r="E778" s="174">
        <v>1</v>
      </c>
      <c r="F778" s="176">
        <v>1227949.8600000001</v>
      </c>
      <c r="G778" s="176"/>
      <c r="H778" s="159">
        <f t="shared" si="85"/>
        <v>0</v>
      </c>
      <c r="I778" s="348" t="str">
        <f t="shared" si="86"/>
        <v/>
      </c>
      <c r="J778" s="349"/>
      <c r="K778" s="273"/>
      <c r="N778" s="274"/>
      <c r="O778" s="275"/>
      <c r="P778" s="276"/>
    </row>
    <row r="779" spans="2:17" ht="24" x14ac:dyDescent="0.3">
      <c r="B779" s="185" t="s">
        <v>1466</v>
      </c>
      <c r="C779" s="272" t="s">
        <v>1467</v>
      </c>
      <c r="D779" s="173" t="s">
        <v>7</v>
      </c>
      <c r="E779" s="174">
        <v>1</v>
      </c>
      <c r="F779" s="176">
        <v>2037513.06</v>
      </c>
      <c r="G779" s="176"/>
      <c r="H779" s="159">
        <f t="shared" si="85"/>
        <v>0</v>
      </c>
      <c r="I779" s="348" t="str">
        <f t="shared" si="86"/>
        <v/>
      </c>
      <c r="J779" s="349"/>
      <c r="K779" s="273"/>
      <c r="N779" s="274"/>
      <c r="O779" s="275"/>
      <c r="P779" s="276"/>
    </row>
    <row r="780" spans="2:17" x14ac:dyDescent="0.3">
      <c r="B780" s="208" t="s">
        <v>1468</v>
      </c>
      <c r="C780" s="209" t="s">
        <v>1469</v>
      </c>
      <c r="D780" s="210"/>
      <c r="E780" s="220"/>
      <c r="F780" s="222"/>
      <c r="G780" s="222"/>
      <c r="H780" s="223"/>
      <c r="I780" s="355"/>
      <c r="J780" s="356"/>
      <c r="K780" s="224"/>
    </row>
    <row r="781" spans="2:17" x14ac:dyDescent="0.3">
      <c r="B781" s="185" t="s">
        <v>1470</v>
      </c>
      <c r="C781" s="272" t="s">
        <v>1471</v>
      </c>
      <c r="D781" s="173" t="s">
        <v>1018</v>
      </c>
      <c r="E781" s="174">
        <v>1</v>
      </c>
      <c r="F781" s="176">
        <v>23663156.48</v>
      </c>
      <c r="G781" s="176"/>
      <c r="H781" s="159">
        <f t="shared" ref="H781:H800" si="87">+ROUND(G781*E781,2)</f>
        <v>0</v>
      </c>
      <c r="I781" s="348" t="str">
        <f t="shared" ref="I781:I800" si="88">IF(G781="","",IF(AND(G781&gt;=ROUND(F781*95%,4),G781&lt;=ROUND(F781,4)),"CUMPLE","NO CUMPLE"))</f>
        <v/>
      </c>
      <c r="J781" s="349"/>
      <c r="K781" s="224"/>
    </row>
    <row r="782" spans="2:17" x14ac:dyDescent="0.3">
      <c r="B782" s="185" t="s">
        <v>1472</v>
      </c>
      <c r="C782" s="272" t="s">
        <v>1473</v>
      </c>
      <c r="D782" s="173" t="s">
        <v>1018</v>
      </c>
      <c r="E782" s="174">
        <v>3</v>
      </c>
      <c r="F782" s="176">
        <v>21562732.870000001</v>
      </c>
      <c r="G782" s="176"/>
      <c r="H782" s="159">
        <f t="shared" si="87"/>
        <v>0</v>
      </c>
      <c r="I782" s="348" t="str">
        <f t="shared" si="88"/>
        <v/>
      </c>
      <c r="J782" s="349"/>
      <c r="K782" s="224"/>
    </row>
    <row r="783" spans="2:17" x14ac:dyDescent="0.3">
      <c r="B783" s="185" t="s">
        <v>1474</v>
      </c>
      <c r="C783" s="272" t="s">
        <v>1475</v>
      </c>
      <c r="D783" s="173" t="s">
        <v>1018</v>
      </c>
      <c r="E783" s="174">
        <v>3</v>
      </c>
      <c r="F783" s="176">
        <v>19464492.739999998</v>
      </c>
      <c r="G783" s="176"/>
      <c r="H783" s="159">
        <f t="shared" si="87"/>
        <v>0</v>
      </c>
      <c r="I783" s="348" t="str">
        <f t="shared" si="88"/>
        <v/>
      </c>
      <c r="J783" s="349"/>
      <c r="K783" s="224"/>
    </row>
    <row r="784" spans="2:17" x14ac:dyDescent="0.3">
      <c r="B784" s="185" t="s">
        <v>1476</v>
      </c>
      <c r="C784" s="272" t="s">
        <v>1477</v>
      </c>
      <c r="D784" s="173" t="s">
        <v>1018</v>
      </c>
      <c r="E784" s="174">
        <v>4</v>
      </c>
      <c r="F784" s="176">
        <v>16438034.529999999</v>
      </c>
      <c r="G784" s="176"/>
      <c r="H784" s="159">
        <f t="shared" si="87"/>
        <v>0</v>
      </c>
      <c r="I784" s="348" t="str">
        <f t="shared" si="88"/>
        <v/>
      </c>
      <c r="J784" s="349"/>
      <c r="K784" s="224"/>
    </row>
    <row r="785" spans="2:11" x14ac:dyDescent="0.3">
      <c r="B785" s="185" t="s">
        <v>1478</v>
      </c>
      <c r="C785" s="272" t="s">
        <v>1479</v>
      </c>
      <c r="D785" s="173" t="s">
        <v>1018</v>
      </c>
      <c r="E785" s="174">
        <v>1</v>
      </c>
      <c r="F785" s="176">
        <v>12000000</v>
      </c>
      <c r="G785" s="176"/>
      <c r="H785" s="159">
        <f t="shared" si="87"/>
        <v>0</v>
      </c>
      <c r="I785" s="348" t="str">
        <f t="shared" si="88"/>
        <v/>
      </c>
      <c r="J785" s="349"/>
      <c r="K785" s="224"/>
    </row>
    <row r="786" spans="2:11" x14ac:dyDescent="0.3">
      <c r="B786" s="185" t="s">
        <v>1480</v>
      </c>
      <c r="C786" s="272" t="s">
        <v>1481</v>
      </c>
      <c r="D786" s="173" t="s">
        <v>1018</v>
      </c>
      <c r="E786" s="174">
        <v>4</v>
      </c>
      <c r="F786" s="176">
        <v>8500000</v>
      </c>
      <c r="G786" s="176"/>
      <c r="H786" s="159">
        <f t="shared" si="87"/>
        <v>0</v>
      </c>
      <c r="I786" s="348" t="str">
        <f t="shared" si="88"/>
        <v/>
      </c>
      <c r="J786" s="349"/>
      <c r="K786" s="224"/>
    </row>
    <row r="787" spans="2:11" x14ac:dyDescent="0.3">
      <c r="B787" s="185" t="s">
        <v>1482</v>
      </c>
      <c r="C787" s="272" t="s">
        <v>1483</v>
      </c>
      <c r="D787" s="173" t="s">
        <v>1018</v>
      </c>
      <c r="E787" s="174">
        <v>1</v>
      </c>
      <c r="F787" s="176">
        <v>9500000</v>
      </c>
      <c r="G787" s="176"/>
      <c r="H787" s="159">
        <f t="shared" si="87"/>
        <v>0</v>
      </c>
      <c r="I787" s="348" t="str">
        <f t="shared" si="88"/>
        <v/>
      </c>
      <c r="J787" s="349"/>
      <c r="K787" s="224"/>
    </row>
    <row r="788" spans="2:11" ht="24" x14ac:dyDescent="0.3">
      <c r="B788" s="185" t="s">
        <v>1484</v>
      </c>
      <c r="C788" s="272" t="s">
        <v>1594</v>
      </c>
      <c r="D788" s="173" t="s">
        <v>1018</v>
      </c>
      <c r="E788" s="174">
        <v>17</v>
      </c>
      <c r="F788" s="176">
        <v>6100000</v>
      </c>
      <c r="G788" s="176"/>
      <c r="H788" s="159">
        <f t="shared" si="87"/>
        <v>0</v>
      </c>
      <c r="I788" s="348" t="str">
        <f t="shared" si="88"/>
        <v/>
      </c>
      <c r="J788" s="349"/>
      <c r="K788" s="224"/>
    </row>
    <row r="789" spans="2:11" ht="24" x14ac:dyDescent="0.3">
      <c r="B789" s="185" t="s">
        <v>1485</v>
      </c>
      <c r="C789" s="272" t="s">
        <v>1596</v>
      </c>
      <c r="D789" s="173" t="s">
        <v>1018</v>
      </c>
      <c r="E789" s="174">
        <v>11</v>
      </c>
      <c r="F789" s="176">
        <v>6300000</v>
      </c>
      <c r="G789" s="176"/>
      <c r="H789" s="159">
        <f t="shared" si="87"/>
        <v>0</v>
      </c>
      <c r="I789" s="348" t="str">
        <f t="shared" si="88"/>
        <v/>
      </c>
      <c r="J789" s="349"/>
      <c r="K789" s="224"/>
    </row>
    <row r="790" spans="2:11" x14ac:dyDescent="0.3">
      <c r="B790" s="185" t="s">
        <v>1486</v>
      </c>
      <c r="C790" s="272" t="s">
        <v>1597</v>
      </c>
      <c r="D790" s="173" t="s">
        <v>1018</v>
      </c>
      <c r="E790" s="174">
        <v>3</v>
      </c>
      <c r="F790" s="176">
        <v>10320000</v>
      </c>
      <c r="G790" s="176"/>
      <c r="H790" s="159">
        <f t="shared" si="87"/>
        <v>0</v>
      </c>
      <c r="I790" s="348" t="str">
        <f t="shared" si="88"/>
        <v/>
      </c>
      <c r="J790" s="349"/>
      <c r="K790" s="224"/>
    </row>
    <row r="791" spans="2:11" x14ac:dyDescent="0.3">
      <c r="B791" s="185" t="s">
        <v>1487</v>
      </c>
      <c r="C791" s="272" t="s">
        <v>1598</v>
      </c>
      <c r="D791" s="173" t="s">
        <v>7</v>
      </c>
      <c r="E791" s="174">
        <v>1</v>
      </c>
      <c r="F791" s="176">
        <v>33540000</v>
      </c>
      <c r="G791" s="176"/>
      <c r="H791" s="159">
        <f t="shared" si="87"/>
        <v>0</v>
      </c>
      <c r="I791" s="348" t="str">
        <f t="shared" si="88"/>
        <v/>
      </c>
      <c r="J791" s="349"/>
      <c r="K791" s="224"/>
    </row>
    <row r="792" spans="2:11" x14ac:dyDescent="0.3">
      <c r="B792" s="185" t="s">
        <v>1488</v>
      </c>
      <c r="C792" s="239" t="s">
        <v>1599</v>
      </c>
      <c r="D792" s="202" t="s">
        <v>7</v>
      </c>
      <c r="E792" s="174">
        <v>34</v>
      </c>
      <c r="F792" s="176">
        <v>2900000</v>
      </c>
      <c r="G792" s="176"/>
      <c r="H792" s="159">
        <f t="shared" si="87"/>
        <v>0</v>
      </c>
      <c r="I792" s="348" t="str">
        <f t="shared" si="88"/>
        <v/>
      </c>
      <c r="J792" s="349"/>
      <c r="K792" s="224"/>
    </row>
    <row r="793" spans="2:11" x14ac:dyDescent="0.3">
      <c r="B793" s="185" t="s">
        <v>1489</v>
      </c>
      <c r="C793" s="225" t="s">
        <v>1600</v>
      </c>
      <c r="D793" s="202" t="s">
        <v>7</v>
      </c>
      <c r="E793" s="174">
        <v>2</v>
      </c>
      <c r="F793" s="176">
        <v>8170000</v>
      </c>
      <c r="G793" s="176"/>
      <c r="H793" s="159">
        <f t="shared" si="87"/>
        <v>0</v>
      </c>
      <c r="I793" s="348" t="str">
        <f t="shared" si="88"/>
        <v/>
      </c>
      <c r="J793" s="349"/>
      <c r="K793" s="224"/>
    </row>
    <row r="794" spans="2:11" x14ac:dyDescent="0.3">
      <c r="B794" s="185" t="s">
        <v>1490</v>
      </c>
      <c r="C794" s="272" t="s">
        <v>1491</v>
      </c>
      <c r="D794" s="173" t="s">
        <v>1018</v>
      </c>
      <c r="E794" s="174">
        <v>4</v>
      </c>
      <c r="F794" s="176">
        <v>1950000</v>
      </c>
      <c r="G794" s="176"/>
      <c r="H794" s="159">
        <f t="shared" si="87"/>
        <v>0</v>
      </c>
      <c r="I794" s="348" t="str">
        <f t="shared" si="88"/>
        <v/>
      </c>
      <c r="J794" s="349"/>
      <c r="K794" s="224"/>
    </row>
    <row r="795" spans="2:11" x14ac:dyDescent="0.3">
      <c r="B795" s="185" t="s">
        <v>1492</v>
      </c>
      <c r="C795" s="272" t="s">
        <v>1493</v>
      </c>
      <c r="D795" s="173" t="s">
        <v>1018</v>
      </c>
      <c r="E795" s="174">
        <v>2</v>
      </c>
      <c r="F795" s="176">
        <v>2300000</v>
      </c>
      <c r="G795" s="176"/>
      <c r="H795" s="159">
        <f t="shared" si="87"/>
        <v>0</v>
      </c>
      <c r="I795" s="348" t="str">
        <f t="shared" si="88"/>
        <v/>
      </c>
      <c r="J795" s="349"/>
      <c r="K795" s="224"/>
    </row>
    <row r="796" spans="2:11" x14ac:dyDescent="0.3">
      <c r="B796" s="185" t="s">
        <v>1494</v>
      </c>
      <c r="C796" s="272" t="s">
        <v>1495</v>
      </c>
      <c r="D796" s="173" t="s">
        <v>1018</v>
      </c>
      <c r="E796" s="174">
        <v>40</v>
      </c>
      <c r="F796" s="176">
        <v>2980000</v>
      </c>
      <c r="G796" s="176"/>
      <c r="H796" s="159">
        <f t="shared" si="87"/>
        <v>0</v>
      </c>
      <c r="I796" s="348" t="str">
        <f t="shared" si="88"/>
        <v/>
      </c>
      <c r="J796" s="349"/>
      <c r="K796" s="224"/>
    </row>
    <row r="797" spans="2:11" x14ac:dyDescent="0.3">
      <c r="B797" s="185" t="s">
        <v>1496</v>
      </c>
      <c r="C797" s="272" t="s">
        <v>1497</v>
      </c>
      <c r="D797" s="173" t="s">
        <v>1018</v>
      </c>
      <c r="E797" s="174">
        <v>48</v>
      </c>
      <c r="F797" s="176">
        <v>3225000</v>
      </c>
      <c r="G797" s="176"/>
      <c r="H797" s="159">
        <f t="shared" si="87"/>
        <v>0</v>
      </c>
      <c r="I797" s="348" t="str">
        <f t="shared" si="88"/>
        <v/>
      </c>
      <c r="J797" s="349"/>
      <c r="K797" s="224"/>
    </row>
    <row r="798" spans="2:11" x14ac:dyDescent="0.3">
      <c r="B798" s="185" t="s">
        <v>1498</v>
      </c>
      <c r="C798" s="272" t="s">
        <v>1499</v>
      </c>
      <c r="D798" s="173" t="s">
        <v>1018</v>
      </c>
      <c r="E798" s="174">
        <v>1</v>
      </c>
      <c r="F798" s="176">
        <v>4085000</v>
      </c>
      <c r="G798" s="176"/>
      <c r="H798" s="159">
        <f t="shared" si="87"/>
        <v>0</v>
      </c>
      <c r="I798" s="348" t="str">
        <f t="shared" si="88"/>
        <v/>
      </c>
      <c r="J798" s="349"/>
      <c r="K798" s="224"/>
    </row>
    <row r="799" spans="2:11" x14ac:dyDescent="0.3">
      <c r="B799" s="185" t="s">
        <v>1500</v>
      </c>
      <c r="C799" s="272" t="s">
        <v>1501</v>
      </c>
      <c r="D799" s="173" t="s">
        <v>1018</v>
      </c>
      <c r="E799" s="174">
        <v>1</v>
      </c>
      <c r="F799" s="176">
        <v>23650000</v>
      </c>
      <c r="G799" s="176"/>
      <c r="H799" s="159">
        <f t="shared" si="87"/>
        <v>0</v>
      </c>
      <c r="I799" s="348" t="str">
        <f t="shared" si="88"/>
        <v/>
      </c>
      <c r="J799" s="349"/>
      <c r="K799" s="224"/>
    </row>
    <row r="800" spans="2:11" x14ac:dyDescent="0.3">
      <c r="B800" s="185" t="s">
        <v>1502</v>
      </c>
      <c r="C800" s="272" t="s">
        <v>1503</v>
      </c>
      <c r="D800" s="173" t="s">
        <v>7</v>
      </c>
      <c r="E800" s="174">
        <v>4</v>
      </c>
      <c r="F800" s="176">
        <v>3800000</v>
      </c>
      <c r="G800" s="176"/>
      <c r="H800" s="159">
        <f t="shared" si="87"/>
        <v>0</v>
      </c>
      <c r="I800" s="348" t="str">
        <f t="shared" si="88"/>
        <v/>
      </c>
      <c r="J800" s="349"/>
      <c r="K800" s="224"/>
    </row>
    <row r="801" spans="2:11" x14ac:dyDescent="0.3">
      <c r="B801" s="208" t="s">
        <v>1504</v>
      </c>
      <c r="C801" s="209" t="s">
        <v>1505</v>
      </c>
      <c r="D801" s="210"/>
      <c r="E801" s="220"/>
      <c r="F801" s="222"/>
      <c r="G801" s="222"/>
      <c r="H801" s="223"/>
      <c r="I801" s="355"/>
      <c r="J801" s="356"/>
      <c r="K801" s="224"/>
    </row>
    <row r="802" spans="2:11" x14ac:dyDescent="0.3">
      <c r="B802" s="185" t="s">
        <v>1506</v>
      </c>
      <c r="C802" s="272" t="s">
        <v>1507</v>
      </c>
      <c r="D802" s="173" t="s">
        <v>7</v>
      </c>
      <c r="E802" s="174">
        <v>2</v>
      </c>
      <c r="F802" s="176">
        <v>1247000</v>
      </c>
      <c r="G802" s="176"/>
      <c r="H802" s="159">
        <f t="shared" ref="H802:H815" si="89">+ROUND(G802*E802,2)</f>
        <v>0</v>
      </c>
      <c r="I802" s="348" t="str">
        <f t="shared" ref="I802:I815" si="90">IF(G802="","",IF(AND(G802&gt;=ROUND(F802*95%,4),G802&lt;=ROUND(F802,4)),"CUMPLE","NO CUMPLE"))</f>
        <v/>
      </c>
      <c r="J802" s="349"/>
      <c r="K802" s="224"/>
    </row>
    <row r="803" spans="2:11" x14ac:dyDescent="0.3">
      <c r="B803" s="185" t="s">
        <v>1508</v>
      </c>
      <c r="C803" s="272" t="s">
        <v>1509</v>
      </c>
      <c r="D803" s="173" t="s">
        <v>7</v>
      </c>
      <c r="E803" s="174">
        <v>2</v>
      </c>
      <c r="F803" s="176">
        <v>1032000</v>
      </c>
      <c r="G803" s="176"/>
      <c r="H803" s="159">
        <f t="shared" si="89"/>
        <v>0</v>
      </c>
      <c r="I803" s="348" t="str">
        <f t="shared" si="90"/>
        <v/>
      </c>
      <c r="J803" s="349"/>
      <c r="K803" s="224"/>
    </row>
    <row r="804" spans="2:11" x14ac:dyDescent="0.3">
      <c r="B804" s="185" t="s">
        <v>1510</v>
      </c>
      <c r="C804" s="272" t="s">
        <v>1511</v>
      </c>
      <c r="D804" s="173" t="s">
        <v>7</v>
      </c>
      <c r="E804" s="174">
        <v>1</v>
      </c>
      <c r="F804" s="176">
        <v>5600000</v>
      </c>
      <c r="G804" s="176"/>
      <c r="H804" s="159">
        <f t="shared" si="89"/>
        <v>0</v>
      </c>
      <c r="I804" s="348" t="str">
        <f t="shared" si="90"/>
        <v/>
      </c>
      <c r="J804" s="349"/>
      <c r="K804" s="224"/>
    </row>
    <row r="805" spans="2:11" x14ac:dyDescent="0.3">
      <c r="B805" s="185" t="s">
        <v>1512</v>
      </c>
      <c r="C805" s="272" t="s">
        <v>1513</v>
      </c>
      <c r="D805" s="173" t="s">
        <v>7</v>
      </c>
      <c r="E805" s="174">
        <v>2</v>
      </c>
      <c r="F805" s="176">
        <v>7310000</v>
      </c>
      <c r="G805" s="176"/>
      <c r="H805" s="159">
        <f t="shared" si="89"/>
        <v>0</v>
      </c>
      <c r="I805" s="348" t="str">
        <f t="shared" si="90"/>
        <v/>
      </c>
      <c r="J805" s="349"/>
      <c r="K805" s="224"/>
    </row>
    <row r="806" spans="2:11" x14ac:dyDescent="0.3">
      <c r="B806" s="185" t="s">
        <v>1514</v>
      </c>
      <c r="C806" s="272" t="s">
        <v>1515</v>
      </c>
      <c r="D806" s="173" t="s">
        <v>7</v>
      </c>
      <c r="E806" s="174">
        <v>1</v>
      </c>
      <c r="F806" s="176">
        <v>10750000</v>
      </c>
      <c r="G806" s="176"/>
      <c r="H806" s="159">
        <f t="shared" si="89"/>
        <v>0</v>
      </c>
      <c r="I806" s="348" t="str">
        <f t="shared" si="90"/>
        <v/>
      </c>
      <c r="J806" s="349"/>
      <c r="K806" s="224"/>
    </row>
    <row r="807" spans="2:11" x14ac:dyDescent="0.3">
      <c r="B807" s="185" t="s">
        <v>1516</v>
      </c>
      <c r="C807" s="272" t="s">
        <v>1517</v>
      </c>
      <c r="D807" s="173" t="s">
        <v>7</v>
      </c>
      <c r="E807" s="174">
        <v>1</v>
      </c>
      <c r="F807" s="176">
        <v>5100000</v>
      </c>
      <c r="G807" s="176"/>
      <c r="H807" s="159">
        <f t="shared" si="89"/>
        <v>0</v>
      </c>
      <c r="I807" s="348" t="str">
        <f t="shared" si="90"/>
        <v/>
      </c>
      <c r="J807" s="349"/>
      <c r="K807" s="224"/>
    </row>
    <row r="808" spans="2:11" x14ac:dyDescent="0.3">
      <c r="B808" s="185" t="s">
        <v>1518</v>
      </c>
      <c r="C808" s="272" t="s">
        <v>1519</v>
      </c>
      <c r="D808" s="173" t="s">
        <v>7</v>
      </c>
      <c r="E808" s="174">
        <v>2</v>
      </c>
      <c r="F808" s="176">
        <v>5600000</v>
      </c>
      <c r="G808" s="176"/>
      <c r="H808" s="159">
        <f t="shared" si="89"/>
        <v>0</v>
      </c>
      <c r="I808" s="348" t="str">
        <f t="shared" si="90"/>
        <v/>
      </c>
      <c r="J808" s="349"/>
    </row>
    <row r="809" spans="2:11" x14ac:dyDescent="0.3">
      <c r="B809" s="185" t="s">
        <v>1520</v>
      </c>
      <c r="C809" s="272" t="s">
        <v>1521</v>
      </c>
      <c r="D809" s="173" t="s">
        <v>7</v>
      </c>
      <c r="E809" s="174">
        <v>3</v>
      </c>
      <c r="F809" s="176">
        <v>6850000</v>
      </c>
      <c r="G809" s="176"/>
      <c r="H809" s="159">
        <f t="shared" si="89"/>
        <v>0</v>
      </c>
      <c r="I809" s="348" t="str">
        <f t="shared" si="90"/>
        <v/>
      </c>
      <c r="J809" s="349"/>
      <c r="K809" s="224"/>
    </row>
    <row r="810" spans="2:11" x14ac:dyDescent="0.3">
      <c r="B810" s="185" t="s">
        <v>1522</v>
      </c>
      <c r="C810" s="272" t="s">
        <v>1523</v>
      </c>
      <c r="D810" s="173" t="s">
        <v>7</v>
      </c>
      <c r="E810" s="277">
        <v>50</v>
      </c>
      <c r="F810" s="176">
        <v>260000</v>
      </c>
      <c r="G810" s="176"/>
      <c r="H810" s="159">
        <f t="shared" si="89"/>
        <v>0</v>
      </c>
      <c r="I810" s="348" t="str">
        <f t="shared" si="90"/>
        <v/>
      </c>
      <c r="J810" s="349"/>
      <c r="K810" s="224"/>
    </row>
    <row r="811" spans="2:11" x14ac:dyDescent="0.3">
      <c r="B811" s="185" t="s">
        <v>1524</v>
      </c>
      <c r="C811" s="272" t="s">
        <v>1525</v>
      </c>
      <c r="D811" s="173" t="s">
        <v>7</v>
      </c>
      <c r="E811" s="174">
        <v>42</v>
      </c>
      <c r="F811" s="176">
        <v>473000</v>
      </c>
      <c r="G811" s="176"/>
      <c r="H811" s="159">
        <f t="shared" si="89"/>
        <v>0</v>
      </c>
      <c r="I811" s="348" t="str">
        <f t="shared" si="90"/>
        <v/>
      </c>
      <c r="J811" s="349"/>
      <c r="K811" s="224"/>
    </row>
    <row r="812" spans="2:11" ht="24" x14ac:dyDescent="0.3">
      <c r="B812" s="185" t="s">
        <v>1526</v>
      </c>
      <c r="C812" s="225" t="s">
        <v>1527</v>
      </c>
      <c r="D812" s="202" t="s">
        <v>7</v>
      </c>
      <c r="E812" s="174">
        <v>2</v>
      </c>
      <c r="F812" s="176">
        <v>4730000</v>
      </c>
      <c r="G812" s="176"/>
      <c r="H812" s="159">
        <f t="shared" si="89"/>
        <v>0</v>
      </c>
      <c r="I812" s="348" t="str">
        <f t="shared" si="90"/>
        <v/>
      </c>
      <c r="J812" s="349"/>
      <c r="K812" s="224"/>
    </row>
    <row r="813" spans="2:11" ht="24" x14ac:dyDescent="0.3">
      <c r="B813" s="185" t="s">
        <v>1528</v>
      </c>
      <c r="C813" s="225" t="s">
        <v>1529</v>
      </c>
      <c r="D813" s="202" t="s">
        <v>7</v>
      </c>
      <c r="E813" s="174">
        <v>2</v>
      </c>
      <c r="F813" s="176">
        <v>4085000</v>
      </c>
      <c r="G813" s="176"/>
      <c r="H813" s="159">
        <f t="shared" si="89"/>
        <v>0</v>
      </c>
      <c r="I813" s="348" t="str">
        <f t="shared" si="90"/>
        <v/>
      </c>
      <c r="J813" s="349"/>
      <c r="K813" s="224"/>
    </row>
    <row r="814" spans="2:11" ht="24" x14ac:dyDescent="0.3">
      <c r="B814" s="185" t="s">
        <v>1530</v>
      </c>
      <c r="C814" s="225" t="s">
        <v>1531</v>
      </c>
      <c r="D814" s="202" t="s">
        <v>7</v>
      </c>
      <c r="E814" s="174">
        <v>2</v>
      </c>
      <c r="F814" s="176">
        <v>4515000</v>
      </c>
      <c r="G814" s="176"/>
      <c r="H814" s="159">
        <f t="shared" si="89"/>
        <v>0</v>
      </c>
      <c r="I814" s="348" t="str">
        <f t="shared" si="90"/>
        <v/>
      </c>
      <c r="J814" s="349"/>
      <c r="K814" s="224"/>
    </row>
    <row r="815" spans="2:11" ht="24" x14ac:dyDescent="0.3">
      <c r="B815" s="185" t="s">
        <v>1532</v>
      </c>
      <c r="C815" s="225" t="s">
        <v>1533</v>
      </c>
      <c r="D815" s="202" t="s">
        <v>7</v>
      </c>
      <c r="E815" s="174">
        <v>6</v>
      </c>
      <c r="F815" s="176">
        <v>5805000</v>
      </c>
      <c r="G815" s="176"/>
      <c r="H815" s="159">
        <f t="shared" si="89"/>
        <v>0</v>
      </c>
      <c r="I815" s="348" t="str">
        <f t="shared" si="90"/>
        <v/>
      </c>
      <c r="J815" s="349"/>
      <c r="K815" s="224"/>
    </row>
    <row r="816" spans="2:11" x14ac:dyDescent="0.3">
      <c r="B816" s="229" t="s">
        <v>1534</v>
      </c>
      <c r="C816" s="230" t="s">
        <v>1535</v>
      </c>
      <c r="D816" s="231"/>
      <c r="E816" s="211"/>
      <c r="F816" s="213"/>
      <c r="G816" s="213"/>
      <c r="H816" s="214"/>
      <c r="I816" s="355"/>
      <c r="J816" s="356"/>
    </row>
    <row r="817" spans="2:17" x14ac:dyDescent="0.3">
      <c r="B817" s="229" t="s">
        <v>1536</v>
      </c>
      <c r="C817" s="230" t="s">
        <v>1537</v>
      </c>
      <c r="D817" s="231"/>
      <c r="E817" s="211"/>
      <c r="F817" s="213"/>
      <c r="G817" s="213"/>
      <c r="H817" s="214"/>
      <c r="I817" s="355"/>
      <c r="J817" s="356"/>
      <c r="N817" s="268"/>
      <c r="O817" s="271"/>
      <c r="P817" s="271"/>
      <c r="Q817" s="268"/>
    </row>
    <row r="818" spans="2:17" ht="48" x14ac:dyDescent="0.3">
      <c r="B818" s="278" t="s">
        <v>1538</v>
      </c>
      <c r="C818" s="279" t="s">
        <v>1539</v>
      </c>
      <c r="D818" s="280" t="s">
        <v>7</v>
      </c>
      <c r="E818" s="281">
        <v>3</v>
      </c>
      <c r="F818" s="282">
        <v>22500000</v>
      </c>
      <c r="G818" s="282"/>
      <c r="H818" s="159">
        <f t="shared" ref="H818:H819" si="91">+ROUND(G818*E818,2)</f>
        <v>0</v>
      </c>
      <c r="I818" s="348" t="str">
        <f t="shared" ref="I818:I819" si="92">IF(G818="","",IF(AND(G818&gt;=ROUND(F818*95%,4),G818&lt;=ROUND(F818,4)),"CUMPLE","NO CUMPLE"))</f>
        <v/>
      </c>
      <c r="J818" s="349"/>
      <c r="K818" s="273"/>
      <c r="L818" s="283"/>
      <c r="M818" s="284"/>
      <c r="N818" s="274"/>
      <c r="O818" s="275"/>
      <c r="P818" s="276"/>
    </row>
    <row r="819" spans="2:17" ht="48" x14ac:dyDescent="0.3">
      <c r="B819" s="278" t="s">
        <v>1540</v>
      </c>
      <c r="C819" s="279" t="s">
        <v>1541</v>
      </c>
      <c r="D819" s="280" t="s">
        <v>7</v>
      </c>
      <c r="E819" s="281">
        <v>5</v>
      </c>
      <c r="F819" s="282">
        <v>32100000</v>
      </c>
      <c r="G819" s="282"/>
      <c r="H819" s="159">
        <f t="shared" si="91"/>
        <v>0</v>
      </c>
      <c r="I819" s="348" t="str">
        <f t="shared" si="92"/>
        <v/>
      </c>
      <c r="J819" s="349"/>
      <c r="K819" s="273"/>
      <c r="L819" s="283"/>
      <c r="M819" s="284"/>
      <c r="N819" s="274"/>
      <c r="O819" s="275"/>
      <c r="P819" s="276"/>
    </row>
    <row r="820" spans="2:17" ht="14.4" customHeight="1" x14ac:dyDescent="0.3">
      <c r="B820" s="229" t="s">
        <v>1542</v>
      </c>
      <c r="C820" s="230" t="s">
        <v>1543</v>
      </c>
      <c r="D820" s="231"/>
      <c r="E820" s="211"/>
      <c r="F820" s="213"/>
      <c r="G820" s="213"/>
      <c r="H820" s="214"/>
      <c r="I820" s="355"/>
      <c r="J820" s="356"/>
      <c r="L820" s="283"/>
      <c r="M820" s="284"/>
    </row>
    <row r="821" spans="2:17" ht="36" x14ac:dyDescent="0.3">
      <c r="B821" s="285" t="s">
        <v>1544</v>
      </c>
      <c r="C821" s="286" t="s">
        <v>1545</v>
      </c>
      <c r="D821" s="287" t="s">
        <v>7</v>
      </c>
      <c r="E821" s="281">
        <v>8</v>
      </c>
      <c r="F821" s="282">
        <v>1550000</v>
      </c>
      <c r="G821" s="282"/>
      <c r="H821" s="159">
        <f t="shared" ref="H821:H823" si="93">+ROUND(G821*E821,2)</f>
        <v>0</v>
      </c>
      <c r="I821" s="348" t="str">
        <f t="shared" ref="I821:I823" si="94">IF(G821="","",IF(AND(G821&gt;=ROUND(F821*95%,4),G821&lt;=ROUND(F821,4)),"CUMPLE","NO CUMPLE"))</f>
        <v/>
      </c>
      <c r="J821" s="349"/>
      <c r="K821" s="273"/>
      <c r="L821" s="283"/>
      <c r="M821" s="284"/>
      <c r="N821" s="274"/>
      <c r="O821" s="275"/>
      <c r="P821" s="276"/>
    </row>
    <row r="822" spans="2:17" ht="36" x14ac:dyDescent="0.3">
      <c r="B822" s="285" t="s">
        <v>1546</v>
      </c>
      <c r="C822" s="286" t="s">
        <v>1547</v>
      </c>
      <c r="D822" s="287" t="s">
        <v>7</v>
      </c>
      <c r="E822" s="281">
        <v>4</v>
      </c>
      <c r="F822" s="282">
        <v>1450000</v>
      </c>
      <c r="G822" s="282"/>
      <c r="H822" s="159">
        <f t="shared" si="93"/>
        <v>0</v>
      </c>
      <c r="I822" s="348" t="str">
        <f t="shared" si="94"/>
        <v/>
      </c>
      <c r="J822" s="349"/>
      <c r="K822" s="273"/>
      <c r="L822" s="283"/>
      <c r="M822" s="284"/>
      <c r="N822" s="274"/>
      <c r="O822" s="275"/>
      <c r="P822" s="276"/>
    </row>
    <row r="823" spans="2:17" ht="48" x14ac:dyDescent="0.3">
      <c r="B823" s="285" t="s">
        <v>1548</v>
      </c>
      <c r="C823" s="286" t="s">
        <v>1549</v>
      </c>
      <c r="D823" s="287" t="s">
        <v>7</v>
      </c>
      <c r="E823" s="281">
        <v>1</v>
      </c>
      <c r="F823" s="282">
        <v>12500000</v>
      </c>
      <c r="G823" s="282"/>
      <c r="H823" s="159">
        <f t="shared" si="93"/>
        <v>0</v>
      </c>
      <c r="I823" s="348" t="str">
        <f t="shared" si="94"/>
        <v/>
      </c>
      <c r="J823" s="349"/>
      <c r="K823" s="273"/>
      <c r="L823" s="283"/>
      <c r="M823" s="284"/>
      <c r="N823" s="274"/>
      <c r="O823" s="275"/>
      <c r="P823" s="276"/>
    </row>
    <row r="824" spans="2:17" ht="14.4" customHeight="1" x14ac:dyDescent="0.3">
      <c r="B824" s="229" t="s">
        <v>1550</v>
      </c>
      <c r="C824" s="230" t="s">
        <v>1551</v>
      </c>
      <c r="D824" s="231"/>
      <c r="E824" s="211"/>
      <c r="F824" s="213"/>
      <c r="G824" s="213"/>
      <c r="H824" s="214"/>
      <c r="I824" s="355"/>
      <c r="J824" s="356"/>
      <c r="L824" s="283"/>
      <c r="M824" s="284"/>
    </row>
    <row r="825" spans="2:17" ht="24" x14ac:dyDescent="0.3">
      <c r="B825" s="285" t="s">
        <v>1552</v>
      </c>
      <c r="C825" s="286" t="s">
        <v>1553</v>
      </c>
      <c r="D825" s="287" t="s">
        <v>7</v>
      </c>
      <c r="E825" s="281">
        <v>8</v>
      </c>
      <c r="F825" s="282">
        <v>4500000</v>
      </c>
      <c r="G825" s="282"/>
      <c r="H825" s="159">
        <f t="shared" ref="H825:H828" si="95">+ROUND(G825*E825,2)</f>
        <v>0</v>
      </c>
      <c r="I825" s="348" t="str">
        <f t="shared" ref="I825:I828" si="96">IF(G825="","",IF(AND(G825&gt;=ROUND(F825*95%,4),G825&lt;=ROUND(F825,4)),"CUMPLE","NO CUMPLE"))</f>
        <v/>
      </c>
      <c r="J825" s="349"/>
      <c r="K825" s="273"/>
      <c r="L825" s="283"/>
      <c r="M825" s="284"/>
      <c r="N825" s="274"/>
      <c r="O825" s="275"/>
      <c r="P825" s="276"/>
    </row>
    <row r="826" spans="2:17" ht="24" x14ac:dyDescent="0.3">
      <c r="B826" s="285" t="s">
        <v>1554</v>
      </c>
      <c r="C826" s="286" t="s">
        <v>1555</v>
      </c>
      <c r="D826" s="287" t="s">
        <v>7</v>
      </c>
      <c r="E826" s="281">
        <v>8</v>
      </c>
      <c r="F826" s="282">
        <v>560000</v>
      </c>
      <c r="G826" s="282"/>
      <c r="H826" s="159">
        <f t="shared" si="95"/>
        <v>0</v>
      </c>
      <c r="I826" s="348" t="str">
        <f t="shared" si="96"/>
        <v/>
      </c>
      <c r="J826" s="349"/>
      <c r="K826" s="273"/>
      <c r="L826" s="283"/>
      <c r="M826" s="284"/>
      <c r="N826" s="274"/>
      <c r="O826" s="275"/>
      <c r="P826" s="276"/>
    </row>
    <row r="827" spans="2:17" ht="24" x14ac:dyDescent="0.3">
      <c r="B827" s="285" t="s">
        <v>1556</v>
      </c>
      <c r="C827" s="286" t="s">
        <v>1557</v>
      </c>
      <c r="D827" s="287" t="s">
        <v>7</v>
      </c>
      <c r="E827" s="281">
        <v>8</v>
      </c>
      <c r="F827" s="282">
        <v>350000</v>
      </c>
      <c r="G827" s="282"/>
      <c r="H827" s="159">
        <f t="shared" si="95"/>
        <v>0</v>
      </c>
      <c r="I827" s="348" t="str">
        <f t="shared" si="96"/>
        <v/>
      </c>
      <c r="J827" s="349"/>
      <c r="K827" s="273"/>
      <c r="L827" s="283"/>
      <c r="M827" s="284"/>
      <c r="N827" s="274"/>
      <c r="O827" s="275"/>
      <c r="P827" s="276"/>
    </row>
    <row r="828" spans="2:17" ht="36" x14ac:dyDescent="0.3">
      <c r="B828" s="285" t="s">
        <v>1558</v>
      </c>
      <c r="C828" s="286" t="s">
        <v>1559</v>
      </c>
      <c r="D828" s="287" t="s">
        <v>7</v>
      </c>
      <c r="E828" s="281">
        <v>8</v>
      </c>
      <c r="F828" s="282">
        <v>1500000</v>
      </c>
      <c r="G828" s="282"/>
      <c r="H828" s="159">
        <f t="shared" si="95"/>
        <v>0</v>
      </c>
      <c r="I828" s="348" t="str">
        <f t="shared" si="96"/>
        <v/>
      </c>
      <c r="J828" s="349"/>
      <c r="K828" s="273"/>
      <c r="L828" s="283"/>
      <c r="M828" s="284"/>
      <c r="N828" s="274"/>
      <c r="O828" s="275"/>
      <c r="P828" s="276"/>
    </row>
    <row r="829" spans="2:17" x14ac:dyDescent="0.3">
      <c r="B829" s="229">
        <v>31</v>
      </c>
      <c r="C829" s="230" t="s">
        <v>1560</v>
      </c>
      <c r="D829" s="231"/>
      <c r="E829" s="211"/>
      <c r="F829" s="213"/>
      <c r="G829" s="213"/>
      <c r="H829" s="214"/>
      <c r="I829" s="355"/>
      <c r="J829" s="356"/>
    </row>
    <row r="830" spans="2:17" x14ac:dyDescent="0.3">
      <c r="B830" s="234">
        <v>31.1</v>
      </c>
      <c r="C830" s="230" t="s">
        <v>1561</v>
      </c>
      <c r="D830" s="231"/>
      <c r="E830" s="211"/>
      <c r="F830" s="213"/>
      <c r="G830" s="213"/>
      <c r="H830" s="214"/>
      <c r="I830" s="355"/>
      <c r="J830" s="356"/>
    </row>
    <row r="831" spans="2:17" ht="60" x14ac:dyDescent="0.3">
      <c r="B831" s="185" t="s">
        <v>1562</v>
      </c>
      <c r="C831" s="272" t="s">
        <v>1563</v>
      </c>
      <c r="D831" s="173" t="s">
        <v>7</v>
      </c>
      <c r="E831" s="174">
        <v>1</v>
      </c>
      <c r="F831" s="176">
        <v>41961704.18</v>
      </c>
      <c r="G831" s="176"/>
      <c r="H831" s="159">
        <f t="shared" ref="H831:H833" si="97">+ROUND(G831*E831,2)</f>
        <v>0</v>
      </c>
      <c r="I831" s="348" t="str">
        <f t="shared" ref="I831:I833" si="98">IF(G831="","",IF(AND(G831&gt;=ROUND(F831*95%,4),G831&lt;=ROUND(F831,4)),"CUMPLE","NO CUMPLE"))</f>
        <v/>
      </c>
      <c r="J831" s="349"/>
    </row>
    <row r="832" spans="2:17" ht="60" x14ac:dyDescent="0.3">
      <c r="B832" s="185" t="s">
        <v>1564</v>
      </c>
      <c r="C832" s="272" t="s">
        <v>1565</v>
      </c>
      <c r="D832" s="173" t="s">
        <v>7</v>
      </c>
      <c r="E832" s="174">
        <v>1</v>
      </c>
      <c r="F832" s="176">
        <v>18235650.010000002</v>
      </c>
      <c r="G832" s="176"/>
      <c r="H832" s="159">
        <f t="shared" si="97"/>
        <v>0</v>
      </c>
      <c r="I832" s="348" t="str">
        <f t="shared" si="98"/>
        <v/>
      </c>
      <c r="J832" s="349"/>
    </row>
    <row r="833" spans="2:13" ht="120" x14ac:dyDescent="0.3">
      <c r="B833" s="185" t="s">
        <v>1566</v>
      </c>
      <c r="C833" s="218" t="s">
        <v>1567</v>
      </c>
      <c r="D833" s="202" t="s">
        <v>7</v>
      </c>
      <c r="E833" s="174">
        <v>1</v>
      </c>
      <c r="F833" s="215">
        <v>243500000</v>
      </c>
      <c r="G833" s="215"/>
      <c r="H833" s="159">
        <f t="shared" si="97"/>
        <v>0</v>
      </c>
      <c r="I833" s="348" t="str">
        <f t="shared" si="98"/>
        <v/>
      </c>
      <c r="J833" s="349"/>
    </row>
    <row r="834" spans="2:13" ht="15" thickBot="1" x14ac:dyDescent="0.35">
      <c r="B834" s="259"/>
      <c r="C834" s="259"/>
      <c r="D834" s="259"/>
      <c r="E834" s="259"/>
      <c r="F834" s="259"/>
      <c r="G834" s="259"/>
      <c r="H834" s="259"/>
      <c r="I834" s="259"/>
    </row>
    <row r="835" spans="2:13" x14ac:dyDescent="0.3">
      <c r="B835" s="259"/>
      <c r="C835" s="261" t="s">
        <v>1579</v>
      </c>
      <c r="D835" s="333"/>
      <c r="E835" s="333"/>
      <c r="F835" s="333"/>
      <c r="G835" s="262"/>
      <c r="H835" s="366">
        <f>SUM(H732:H833)</f>
        <v>0</v>
      </c>
      <c r="I835" s="366"/>
      <c r="J835" s="367"/>
    </row>
    <row r="836" spans="2:13" x14ac:dyDescent="0.3">
      <c r="B836" s="259"/>
      <c r="C836" s="263" t="s">
        <v>1569</v>
      </c>
      <c r="D836" s="350">
        <v>0.19</v>
      </c>
      <c r="E836" s="350"/>
      <c r="F836" s="350"/>
      <c r="G836" s="264"/>
      <c r="H836" s="372">
        <f>ROUND(D836*H835,2)</f>
        <v>0</v>
      </c>
      <c r="I836" s="372"/>
      <c r="J836" s="373"/>
    </row>
    <row r="837" spans="2:13" ht="15" thickBot="1" x14ac:dyDescent="0.35">
      <c r="B837" s="259"/>
      <c r="C837" s="266" t="s">
        <v>1580</v>
      </c>
      <c r="D837" s="351"/>
      <c r="E837" s="351"/>
      <c r="F837" s="351"/>
      <c r="G837" s="267"/>
      <c r="H837" s="370">
        <f>H836+H835</f>
        <v>0</v>
      </c>
      <c r="I837" s="370"/>
      <c r="J837" s="371"/>
    </row>
    <row r="838" spans="2:13" ht="15" thickBot="1" x14ac:dyDescent="0.35">
      <c r="B838" s="259"/>
      <c r="C838" s="259"/>
      <c r="D838" s="259"/>
      <c r="E838" s="259"/>
      <c r="F838" s="259"/>
      <c r="G838" s="259"/>
      <c r="H838" s="259"/>
      <c r="I838" s="259"/>
    </row>
    <row r="839" spans="2:13" ht="15" thickBot="1" x14ac:dyDescent="0.35">
      <c r="B839" s="259"/>
      <c r="C839" s="288" t="s">
        <v>1571</v>
      </c>
      <c r="D839" s="343"/>
      <c r="E839" s="343"/>
      <c r="F839" s="343"/>
      <c r="G839" s="289"/>
      <c r="H839" s="374">
        <f>H837+H727</f>
        <v>0</v>
      </c>
      <c r="I839" s="375"/>
      <c r="J839" s="376"/>
      <c r="L839" s="290"/>
      <c r="M839" s="291"/>
    </row>
    <row r="840" spans="2:13" ht="15" thickBot="1" x14ac:dyDescent="0.35"/>
    <row r="841" spans="2:13" ht="48" customHeight="1" thickBot="1" x14ac:dyDescent="0.35">
      <c r="B841" s="377" t="s">
        <v>1581</v>
      </c>
      <c r="C841" s="378"/>
      <c r="D841" s="292"/>
      <c r="F841" s="389" t="s">
        <v>1582</v>
      </c>
      <c r="G841" s="390"/>
      <c r="H841" s="390"/>
      <c r="I841" s="391" t="str">
        <f>IF(H839="","",IF(AND(H839&gt;=ROUND('PPTO OFICIAL MENEV'!AB839*95%,4),H839&lt;=ROUND('PPTO OFICIAL MENEV'!AB839,4)),"CUMPLE","NO CUMPLE"))</f>
        <v>NO CUMPLE</v>
      </c>
      <c r="J841" s="392"/>
    </row>
    <row r="842" spans="2:13" ht="18" customHeight="1" thickBot="1" x14ac:dyDescent="0.35">
      <c r="B842" s="379"/>
      <c r="C842" s="380"/>
      <c r="D842" s="393" t="s">
        <v>1583</v>
      </c>
      <c r="E842" s="393"/>
      <c r="F842" s="394"/>
      <c r="G842" s="395"/>
      <c r="H842" s="395"/>
      <c r="I842" s="395"/>
      <c r="J842" s="396"/>
    </row>
    <row r="843" spans="2:13" ht="15" thickBot="1" x14ac:dyDescent="0.35">
      <c r="B843" s="381"/>
      <c r="C843" s="382"/>
      <c r="D843" s="393" t="s">
        <v>1584</v>
      </c>
      <c r="E843" s="393"/>
      <c r="F843" s="394"/>
      <c r="G843" s="395"/>
      <c r="H843" s="395"/>
      <c r="I843" s="395"/>
      <c r="J843" s="396"/>
    </row>
    <row r="844" spans="2:13" ht="15" thickBot="1" x14ac:dyDescent="0.35">
      <c r="B844" s="292"/>
      <c r="C844" s="293"/>
      <c r="D844" s="292"/>
    </row>
    <row r="845" spans="2:13" ht="15" customHeight="1" x14ac:dyDescent="0.3">
      <c r="B845" s="397" t="s">
        <v>1585</v>
      </c>
      <c r="C845" s="398"/>
      <c r="D845" s="398"/>
      <c r="E845" s="398"/>
      <c r="F845" s="398"/>
      <c r="G845" s="398"/>
      <c r="H845" s="398"/>
      <c r="I845" s="398"/>
      <c r="J845" s="399"/>
    </row>
    <row r="846" spans="2:13" ht="15" customHeight="1" x14ac:dyDescent="0.3">
      <c r="B846" s="383" t="s">
        <v>1586</v>
      </c>
      <c r="C846" s="384"/>
      <c r="D846" s="384"/>
      <c r="E846" s="384"/>
      <c r="F846" s="384"/>
      <c r="G846" s="384"/>
      <c r="H846" s="384"/>
      <c r="I846" s="384"/>
      <c r="J846" s="385"/>
    </row>
    <row r="847" spans="2:13" ht="15" customHeight="1" x14ac:dyDescent="0.3">
      <c r="B847" s="383" t="s">
        <v>1587</v>
      </c>
      <c r="C847" s="384"/>
      <c r="D847" s="384"/>
      <c r="E847" s="384"/>
      <c r="F847" s="384"/>
      <c r="G847" s="384"/>
      <c r="H847" s="384"/>
      <c r="I847" s="384"/>
      <c r="J847" s="385"/>
    </row>
    <row r="848" spans="2:13" ht="15" customHeight="1" x14ac:dyDescent="0.3">
      <c r="B848" s="383" t="s">
        <v>1602</v>
      </c>
      <c r="C848" s="384"/>
      <c r="D848" s="384"/>
      <c r="E848" s="384"/>
      <c r="F848" s="384"/>
      <c r="G848" s="384"/>
      <c r="H848" s="384"/>
      <c r="I848" s="384"/>
      <c r="J848" s="385"/>
    </row>
    <row r="849" spans="2:10" ht="15" customHeight="1" x14ac:dyDescent="0.3">
      <c r="B849" s="383" t="s">
        <v>1588</v>
      </c>
      <c r="C849" s="384"/>
      <c r="D849" s="384"/>
      <c r="E849" s="384"/>
      <c r="F849" s="384"/>
      <c r="G849" s="384"/>
      <c r="H849" s="384"/>
      <c r="I849" s="384"/>
      <c r="J849" s="385"/>
    </row>
    <row r="850" spans="2:10" ht="15" customHeight="1" x14ac:dyDescent="0.3">
      <c r="B850" s="383" t="s">
        <v>1589</v>
      </c>
      <c r="C850" s="384"/>
      <c r="D850" s="384"/>
      <c r="E850" s="384"/>
      <c r="F850" s="384"/>
      <c r="G850" s="384"/>
      <c r="H850" s="384"/>
      <c r="I850" s="384"/>
      <c r="J850" s="385"/>
    </row>
    <row r="851" spans="2:10" ht="15.6" customHeight="1" thickBot="1" x14ac:dyDescent="0.35">
      <c r="B851" s="386" t="s">
        <v>1590</v>
      </c>
      <c r="C851" s="387"/>
      <c r="D851" s="387"/>
      <c r="E851" s="387"/>
      <c r="F851" s="387"/>
      <c r="G851" s="387"/>
      <c r="H851" s="387"/>
      <c r="I851" s="387"/>
      <c r="J851" s="388"/>
    </row>
  </sheetData>
  <sheetProtection algorithmName="SHA-512" hashValue="GkN/thRUECB4sl6oojbBW+eVK7C13HeXPt6wrNw0XczC7c68jXH62uDV7r+qIxD9xl9Swk7zHzyF7QzH5QXFog==" saltValue="9OdfT0CgaN/YraZRRbeoeg==" spinCount="100000" sheet="1" scenarios="1"/>
  <mergeCells count="865">
    <mergeCell ref="B850:J850"/>
    <mergeCell ref="B851:J851"/>
    <mergeCell ref="F841:H841"/>
    <mergeCell ref="I841:J841"/>
    <mergeCell ref="D842:E842"/>
    <mergeCell ref="D843:E843"/>
    <mergeCell ref="F842:J842"/>
    <mergeCell ref="F843:J843"/>
    <mergeCell ref="B845:J845"/>
    <mergeCell ref="B846:J846"/>
    <mergeCell ref="B847:J847"/>
    <mergeCell ref="B848:J848"/>
    <mergeCell ref="B849:J849"/>
    <mergeCell ref="H835:J835"/>
    <mergeCell ref="H836:J836"/>
    <mergeCell ref="H837:J837"/>
    <mergeCell ref="H839:J839"/>
    <mergeCell ref="B841:C843"/>
    <mergeCell ref="I833:J833"/>
    <mergeCell ref="I830:J830"/>
    <mergeCell ref="I829:J829"/>
    <mergeCell ref="I824:J824"/>
    <mergeCell ref="I825:J825"/>
    <mergeCell ref="I826:J826"/>
    <mergeCell ref="I827:J827"/>
    <mergeCell ref="I828:J828"/>
    <mergeCell ref="I831:J831"/>
    <mergeCell ref="I832:J832"/>
    <mergeCell ref="I823:J823"/>
    <mergeCell ref="I809:J809"/>
    <mergeCell ref="I810:J810"/>
    <mergeCell ref="I811:J811"/>
    <mergeCell ref="I812:J812"/>
    <mergeCell ref="I813:J813"/>
    <mergeCell ref="I814:J814"/>
    <mergeCell ref="I803:J803"/>
    <mergeCell ref="I804:J804"/>
    <mergeCell ref="I805:J805"/>
    <mergeCell ref="I806:J806"/>
    <mergeCell ref="I807:J807"/>
    <mergeCell ref="I808:J808"/>
    <mergeCell ref="I820:J820"/>
    <mergeCell ref="I816:J816"/>
    <mergeCell ref="I817:J817"/>
    <mergeCell ref="I815:J815"/>
    <mergeCell ref="I818:J818"/>
    <mergeCell ref="I819:J819"/>
    <mergeCell ref="I821:J821"/>
    <mergeCell ref="I822:J822"/>
    <mergeCell ref="I796:J796"/>
    <mergeCell ref="I797:J797"/>
    <mergeCell ref="I798:J798"/>
    <mergeCell ref="I799:J799"/>
    <mergeCell ref="I800:J800"/>
    <mergeCell ref="I802:J802"/>
    <mergeCell ref="I801:J801"/>
    <mergeCell ref="I790:J790"/>
    <mergeCell ref="I791:J791"/>
    <mergeCell ref="I792:J792"/>
    <mergeCell ref="I793:J793"/>
    <mergeCell ref="I794:J794"/>
    <mergeCell ref="I795:J795"/>
    <mergeCell ref="I784:J784"/>
    <mergeCell ref="I785:J785"/>
    <mergeCell ref="I786:J786"/>
    <mergeCell ref="I787:J787"/>
    <mergeCell ref="I788:J788"/>
    <mergeCell ref="I789:J789"/>
    <mergeCell ref="I777:J777"/>
    <mergeCell ref="I778:J778"/>
    <mergeCell ref="I779:J779"/>
    <mergeCell ref="I781:J781"/>
    <mergeCell ref="I782:J782"/>
    <mergeCell ref="I783:J783"/>
    <mergeCell ref="I780:J780"/>
    <mergeCell ref="I771:J771"/>
    <mergeCell ref="I772:J772"/>
    <mergeCell ref="I773:J773"/>
    <mergeCell ref="I774:J774"/>
    <mergeCell ref="I775:J775"/>
    <mergeCell ref="I776:J776"/>
    <mergeCell ref="I764:J764"/>
    <mergeCell ref="I765:J765"/>
    <mergeCell ref="I766:J766"/>
    <mergeCell ref="I767:J767"/>
    <mergeCell ref="I768:J768"/>
    <mergeCell ref="I769:J769"/>
    <mergeCell ref="I770:J770"/>
    <mergeCell ref="I758:J758"/>
    <mergeCell ref="I759:J759"/>
    <mergeCell ref="I760:J760"/>
    <mergeCell ref="I761:J761"/>
    <mergeCell ref="I762:J762"/>
    <mergeCell ref="I763:J763"/>
    <mergeCell ref="I752:J752"/>
    <mergeCell ref="I753:J753"/>
    <mergeCell ref="I754:J754"/>
    <mergeCell ref="I755:J755"/>
    <mergeCell ref="I756:J756"/>
    <mergeCell ref="I757:J757"/>
    <mergeCell ref="I746:J746"/>
    <mergeCell ref="I747:J747"/>
    <mergeCell ref="I748:J748"/>
    <mergeCell ref="I749:J749"/>
    <mergeCell ref="I750:J750"/>
    <mergeCell ref="I751:J751"/>
    <mergeCell ref="I740:J740"/>
    <mergeCell ref="I741:J741"/>
    <mergeCell ref="I742:J742"/>
    <mergeCell ref="I743:J743"/>
    <mergeCell ref="I744:J744"/>
    <mergeCell ref="I745:J745"/>
    <mergeCell ref="I734:J734"/>
    <mergeCell ref="I735:J735"/>
    <mergeCell ref="I736:J736"/>
    <mergeCell ref="I737:J737"/>
    <mergeCell ref="I738:J738"/>
    <mergeCell ref="I739:J739"/>
    <mergeCell ref="H726:J726"/>
    <mergeCell ref="H727:J727"/>
    <mergeCell ref="G730:G731"/>
    <mergeCell ref="I730:J730"/>
    <mergeCell ref="I732:J732"/>
    <mergeCell ref="I733:J733"/>
    <mergeCell ref="I652:J652"/>
    <mergeCell ref="I637:J637"/>
    <mergeCell ref="I633:J633"/>
    <mergeCell ref="I610:J610"/>
    <mergeCell ref="I609:J609"/>
    <mergeCell ref="I576:J576"/>
    <mergeCell ref="I719:J719"/>
    <mergeCell ref="I720:J720"/>
    <mergeCell ref="I717:J717"/>
    <mergeCell ref="I703:J703"/>
    <mergeCell ref="I691:J691"/>
    <mergeCell ref="I692:J692"/>
    <mergeCell ref="I712:J712"/>
    <mergeCell ref="I713:J713"/>
    <mergeCell ref="I714:J714"/>
    <mergeCell ref="I715:J715"/>
    <mergeCell ref="I716:J716"/>
    <mergeCell ref="I718:J718"/>
    <mergeCell ref="I706:J706"/>
    <mergeCell ref="I707:J707"/>
    <mergeCell ref="I708:J708"/>
    <mergeCell ref="I709:J709"/>
    <mergeCell ref="I710:J710"/>
    <mergeCell ref="I711:J711"/>
    <mergeCell ref="I699:J699"/>
    <mergeCell ref="I700:J700"/>
    <mergeCell ref="I701:J701"/>
    <mergeCell ref="I702:J702"/>
    <mergeCell ref="I704:J704"/>
    <mergeCell ref="I705:J705"/>
    <mergeCell ref="I693:J693"/>
    <mergeCell ref="I694:J694"/>
    <mergeCell ref="I695:J695"/>
    <mergeCell ref="I696:J696"/>
    <mergeCell ref="I697:J697"/>
    <mergeCell ref="I698:J698"/>
    <mergeCell ref="I684:J684"/>
    <mergeCell ref="I685:J685"/>
    <mergeCell ref="I686:J686"/>
    <mergeCell ref="I688:J688"/>
    <mergeCell ref="I689:J689"/>
    <mergeCell ref="I690:J690"/>
    <mergeCell ref="I687:J687"/>
    <mergeCell ref="I677:J677"/>
    <mergeCell ref="I678:J678"/>
    <mergeCell ref="I679:J679"/>
    <mergeCell ref="I681:J681"/>
    <mergeCell ref="I682:J682"/>
    <mergeCell ref="I683:J683"/>
    <mergeCell ref="I680:J680"/>
    <mergeCell ref="I671:J671"/>
    <mergeCell ref="I672:J672"/>
    <mergeCell ref="I673:J673"/>
    <mergeCell ref="I674:J674"/>
    <mergeCell ref="I675:J675"/>
    <mergeCell ref="I676:J676"/>
    <mergeCell ref="I665:J665"/>
    <mergeCell ref="I666:J666"/>
    <mergeCell ref="I667:J667"/>
    <mergeCell ref="I668:J668"/>
    <mergeCell ref="I669:J669"/>
    <mergeCell ref="I670:J670"/>
    <mergeCell ref="I659:J659"/>
    <mergeCell ref="I660:J660"/>
    <mergeCell ref="I661:J661"/>
    <mergeCell ref="I662:J662"/>
    <mergeCell ref="I663:J663"/>
    <mergeCell ref="I664:J664"/>
    <mergeCell ref="I653:J653"/>
    <mergeCell ref="I654:J654"/>
    <mergeCell ref="I655:J655"/>
    <mergeCell ref="I656:J656"/>
    <mergeCell ref="I657:J657"/>
    <mergeCell ref="I658:J658"/>
    <mergeCell ref="I646:J646"/>
    <mergeCell ref="I647:J647"/>
    <mergeCell ref="I648:J648"/>
    <mergeCell ref="I649:J649"/>
    <mergeCell ref="I650:J650"/>
    <mergeCell ref="I651:J651"/>
    <mergeCell ref="I640:J640"/>
    <mergeCell ref="I641:J641"/>
    <mergeCell ref="I642:J642"/>
    <mergeCell ref="I643:J643"/>
    <mergeCell ref="I644:J644"/>
    <mergeCell ref="I645:J645"/>
    <mergeCell ref="I632:J632"/>
    <mergeCell ref="I634:J634"/>
    <mergeCell ref="I635:J635"/>
    <mergeCell ref="I636:J636"/>
    <mergeCell ref="I638:J638"/>
    <mergeCell ref="I639:J639"/>
    <mergeCell ref="I626:J626"/>
    <mergeCell ref="I627:J627"/>
    <mergeCell ref="I628:J628"/>
    <mergeCell ref="I629:J629"/>
    <mergeCell ref="I630:J630"/>
    <mergeCell ref="I631:J631"/>
    <mergeCell ref="I620:J620"/>
    <mergeCell ref="I621:J621"/>
    <mergeCell ref="I622:J622"/>
    <mergeCell ref="I623:J623"/>
    <mergeCell ref="I624:J624"/>
    <mergeCell ref="I625:J625"/>
    <mergeCell ref="I614:J614"/>
    <mergeCell ref="I615:J615"/>
    <mergeCell ref="I616:J616"/>
    <mergeCell ref="I617:J617"/>
    <mergeCell ref="I618:J618"/>
    <mergeCell ref="I619:J619"/>
    <mergeCell ref="I606:J606"/>
    <mergeCell ref="I607:J607"/>
    <mergeCell ref="I608:J608"/>
    <mergeCell ref="I611:J611"/>
    <mergeCell ref="I612:J612"/>
    <mergeCell ref="I613:J613"/>
    <mergeCell ref="I600:J600"/>
    <mergeCell ref="I601:J601"/>
    <mergeCell ref="I602:J602"/>
    <mergeCell ref="I603:J603"/>
    <mergeCell ref="I604:J604"/>
    <mergeCell ref="I605:J605"/>
    <mergeCell ref="I594:J594"/>
    <mergeCell ref="I595:J595"/>
    <mergeCell ref="I596:J596"/>
    <mergeCell ref="I597:J597"/>
    <mergeCell ref="I598:J598"/>
    <mergeCell ref="I599:J599"/>
    <mergeCell ref="I588:J588"/>
    <mergeCell ref="I589:J589"/>
    <mergeCell ref="I590:J590"/>
    <mergeCell ref="I591:J591"/>
    <mergeCell ref="I592:J592"/>
    <mergeCell ref="I593:J593"/>
    <mergeCell ref="I582:J582"/>
    <mergeCell ref="I583:J583"/>
    <mergeCell ref="I584:J584"/>
    <mergeCell ref="I585:J585"/>
    <mergeCell ref="I586:J586"/>
    <mergeCell ref="I587:J587"/>
    <mergeCell ref="I575:J575"/>
    <mergeCell ref="I577:J577"/>
    <mergeCell ref="I578:J578"/>
    <mergeCell ref="I579:J579"/>
    <mergeCell ref="I580:J580"/>
    <mergeCell ref="I581:J581"/>
    <mergeCell ref="I569:J569"/>
    <mergeCell ref="I570:J570"/>
    <mergeCell ref="I571:J571"/>
    <mergeCell ref="I572:J572"/>
    <mergeCell ref="I573:J573"/>
    <mergeCell ref="I574:J574"/>
    <mergeCell ref="I561:J561"/>
    <mergeCell ref="I562:J562"/>
    <mergeCell ref="I565:J565"/>
    <mergeCell ref="I566:J566"/>
    <mergeCell ref="I567:J567"/>
    <mergeCell ref="I568:J568"/>
    <mergeCell ref="I564:J564"/>
    <mergeCell ref="I563:J563"/>
    <mergeCell ref="I555:J555"/>
    <mergeCell ref="I556:J556"/>
    <mergeCell ref="I557:J557"/>
    <mergeCell ref="I558:J558"/>
    <mergeCell ref="I559:J559"/>
    <mergeCell ref="I560:J560"/>
    <mergeCell ref="I549:J549"/>
    <mergeCell ref="I550:J550"/>
    <mergeCell ref="I551:J551"/>
    <mergeCell ref="I552:J552"/>
    <mergeCell ref="I553:J553"/>
    <mergeCell ref="I554:J554"/>
    <mergeCell ref="I542:J542"/>
    <mergeCell ref="I543:J543"/>
    <mergeCell ref="I544:J544"/>
    <mergeCell ref="I545:J545"/>
    <mergeCell ref="I546:J546"/>
    <mergeCell ref="I547:J547"/>
    <mergeCell ref="I536:J536"/>
    <mergeCell ref="I537:J537"/>
    <mergeCell ref="I538:J538"/>
    <mergeCell ref="I539:J539"/>
    <mergeCell ref="I540:J540"/>
    <mergeCell ref="I541:J541"/>
    <mergeCell ref="I530:J530"/>
    <mergeCell ref="I531:J531"/>
    <mergeCell ref="I532:J532"/>
    <mergeCell ref="I533:J533"/>
    <mergeCell ref="I534:J534"/>
    <mergeCell ref="I535:J535"/>
    <mergeCell ref="I522:J522"/>
    <mergeCell ref="I523:J523"/>
    <mergeCell ref="I525:J525"/>
    <mergeCell ref="I526:J526"/>
    <mergeCell ref="I528:J528"/>
    <mergeCell ref="I529:J529"/>
    <mergeCell ref="I527:J527"/>
    <mergeCell ref="I524:J524"/>
    <mergeCell ref="I516:J516"/>
    <mergeCell ref="I517:J517"/>
    <mergeCell ref="I518:J518"/>
    <mergeCell ref="I519:J519"/>
    <mergeCell ref="I520:J520"/>
    <mergeCell ref="I521:J521"/>
    <mergeCell ref="I510:J510"/>
    <mergeCell ref="I511:J511"/>
    <mergeCell ref="I512:J512"/>
    <mergeCell ref="I513:J513"/>
    <mergeCell ref="I514:J514"/>
    <mergeCell ref="I515:J515"/>
    <mergeCell ref="I504:J504"/>
    <mergeCell ref="I505:J505"/>
    <mergeCell ref="I506:J506"/>
    <mergeCell ref="I507:J507"/>
    <mergeCell ref="I508:J508"/>
    <mergeCell ref="I509:J509"/>
    <mergeCell ref="I498:J498"/>
    <mergeCell ref="I499:J499"/>
    <mergeCell ref="I500:J500"/>
    <mergeCell ref="I501:J501"/>
    <mergeCell ref="I502:J502"/>
    <mergeCell ref="I503:J503"/>
    <mergeCell ref="I491:J491"/>
    <mergeCell ref="I492:J492"/>
    <mergeCell ref="I493:J493"/>
    <mergeCell ref="I494:J494"/>
    <mergeCell ref="I495:J495"/>
    <mergeCell ref="I496:J496"/>
    <mergeCell ref="I485:J485"/>
    <mergeCell ref="I486:J486"/>
    <mergeCell ref="I487:J487"/>
    <mergeCell ref="I488:J488"/>
    <mergeCell ref="I489:J489"/>
    <mergeCell ref="I490:J490"/>
    <mergeCell ref="I479:J479"/>
    <mergeCell ref="I480:J480"/>
    <mergeCell ref="I481:J481"/>
    <mergeCell ref="I482:J482"/>
    <mergeCell ref="I483:J483"/>
    <mergeCell ref="I484:J484"/>
    <mergeCell ref="I473:J473"/>
    <mergeCell ref="I474:J474"/>
    <mergeCell ref="I475:J475"/>
    <mergeCell ref="I476:J476"/>
    <mergeCell ref="I477:J477"/>
    <mergeCell ref="I478:J478"/>
    <mergeCell ref="I467:J467"/>
    <mergeCell ref="I468:J468"/>
    <mergeCell ref="I469:J469"/>
    <mergeCell ref="I470:J470"/>
    <mergeCell ref="I471:J471"/>
    <mergeCell ref="I472:J472"/>
    <mergeCell ref="I461:J461"/>
    <mergeCell ref="I462:J462"/>
    <mergeCell ref="I463:J463"/>
    <mergeCell ref="I464:J464"/>
    <mergeCell ref="I465:J465"/>
    <mergeCell ref="I466:J466"/>
    <mergeCell ref="I455:J455"/>
    <mergeCell ref="I456:J456"/>
    <mergeCell ref="I457:J457"/>
    <mergeCell ref="I458:J458"/>
    <mergeCell ref="I459:J459"/>
    <mergeCell ref="I460:J460"/>
    <mergeCell ref="I449:J449"/>
    <mergeCell ref="I450:J450"/>
    <mergeCell ref="I451:J451"/>
    <mergeCell ref="I452:J452"/>
    <mergeCell ref="I453:J453"/>
    <mergeCell ref="I454:J454"/>
    <mergeCell ref="I443:J443"/>
    <mergeCell ref="I444:J444"/>
    <mergeCell ref="I445:J445"/>
    <mergeCell ref="I446:J446"/>
    <mergeCell ref="I447:J447"/>
    <mergeCell ref="I448:J448"/>
    <mergeCell ref="I437:J437"/>
    <mergeCell ref="I438:J438"/>
    <mergeCell ref="I439:J439"/>
    <mergeCell ref="I440:J440"/>
    <mergeCell ref="I441:J441"/>
    <mergeCell ref="I442:J442"/>
    <mergeCell ref="I431:J431"/>
    <mergeCell ref="I432:J432"/>
    <mergeCell ref="I433:J433"/>
    <mergeCell ref="I434:J434"/>
    <mergeCell ref="I435:J435"/>
    <mergeCell ref="I436:J436"/>
    <mergeCell ref="I425:J425"/>
    <mergeCell ref="I426:J426"/>
    <mergeCell ref="I427:J427"/>
    <mergeCell ref="I428:J428"/>
    <mergeCell ref="I429:J429"/>
    <mergeCell ref="I430:J430"/>
    <mergeCell ref="I419:J419"/>
    <mergeCell ref="I420:J420"/>
    <mergeCell ref="I421:J421"/>
    <mergeCell ref="I422:J422"/>
    <mergeCell ref="I423:J423"/>
    <mergeCell ref="I424:J424"/>
    <mergeCell ref="I413:J413"/>
    <mergeCell ref="I414:J414"/>
    <mergeCell ref="I415:J415"/>
    <mergeCell ref="I416:J416"/>
    <mergeCell ref="I417:J417"/>
    <mergeCell ref="I418:J418"/>
    <mergeCell ref="I403:J403"/>
    <mergeCell ref="I404:J404"/>
    <mergeCell ref="I407:J407"/>
    <mergeCell ref="I408:J408"/>
    <mergeCell ref="I409:J409"/>
    <mergeCell ref="I412:J412"/>
    <mergeCell ref="I406:J406"/>
    <mergeCell ref="I405:J405"/>
    <mergeCell ref="I397:J397"/>
    <mergeCell ref="I398:J398"/>
    <mergeCell ref="I399:J399"/>
    <mergeCell ref="I400:J400"/>
    <mergeCell ref="I401:J401"/>
    <mergeCell ref="I402:J402"/>
    <mergeCell ref="I411:J411"/>
    <mergeCell ref="I410:J410"/>
    <mergeCell ref="I391:J391"/>
    <mergeCell ref="I392:J392"/>
    <mergeCell ref="I393:J393"/>
    <mergeCell ref="I394:J394"/>
    <mergeCell ref="I395:J395"/>
    <mergeCell ref="I396:J396"/>
    <mergeCell ref="I385:J385"/>
    <mergeCell ref="I386:J386"/>
    <mergeCell ref="I387:J387"/>
    <mergeCell ref="I388:J388"/>
    <mergeCell ref="I389:J389"/>
    <mergeCell ref="I390:J390"/>
    <mergeCell ref="I378:J378"/>
    <mergeCell ref="I379:J379"/>
    <mergeCell ref="I380:J380"/>
    <mergeCell ref="I381:J381"/>
    <mergeCell ref="I383:J383"/>
    <mergeCell ref="I384:J384"/>
    <mergeCell ref="I382:J382"/>
    <mergeCell ref="I372:J372"/>
    <mergeCell ref="I373:J373"/>
    <mergeCell ref="I374:J374"/>
    <mergeCell ref="I375:J375"/>
    <mergeCell ref="I376:J376"/>
    <mergeCell ref="I377:J377"/>
    <mergeCell ref="I365:J365"/>
    <mergeCell ref="I366:J366"/>
    <mergeCell ref="I368:J368"/>
    <mergeCell ref="I369:J369"/>
    <mergeCell ref="I370:J370"/>
    <mergeCell ref="I371:J371"/>
    <mergeCell ref="I367:J367"/>
    <mergeCell ref="I359:J359"/>
    <mergeCell ref="I360:J360"/>
    <mergeCell ref="I361:J361"/>
    <mergeCell ref="I362:J362"/>
    <mergeCell ref="I363:J363"/>
    <mergeCell ref="I364:J364"/>
    <mergeCell ref="I353:J353"/>
    <mergeCell ref="I354:J354"/>
    <mergeCell ref="I355:J355"/>
    <mergeCell ref="I356:J356"/>
    <mergeCell ref="I357:J357"/>
    <mergeCell ref="I358:J358"/>
    <mergeCell ref="I346:J346"/>
    <mergeCell ref="I347:J347"/>
    <mergeCell ref="I348:J348"/>
    <mergeCell ref="I349:J349"/>
    <mergeCell ref="I350:J350"/>
    <mergeCell ref="I351:J351"/>
    <mergeCell ref="I352:J352"/>
    <mergeCell ref="I339:J339"/>
    <mergeCell ref="I340:J340"/>
    <mergeCell ref="I341:J341"/>
    <mergeCell ref="I342:J342"/>
    <mergeCell ref="I344:J344"/>
    <mergeCell ref="I345:J345"/>
    <mergeCell ref="I332:J332"/>
    <mergeCell ref="I333:J333"/>
    <mergeCell ref="I335:J335"/>
    <mergeCell ref="I336:J336"/>
    <mergeCell ref="I337:J337"/>
    <mergeCell ref="I338:J338"/>
    <mergeCell ref="I343:J343"/>
    <mergeCell ref="I334:J334"/>
    <mergeCell ref="I326:J326"/>
    <mergeCell ref="I327:J327"/>
    <mergeCell ref="I328:J328"/>
    <mergeCell ref="I329:J329"/>
    <mergeCell ref="I330:J330"/>
    <mergeCell ref="I331:J331"/>
    <mergeCell ref="I320:J320"/>
    <mergeCell ref="I321:J321"/>
    <mergeCell ref="I322:J322"/>
    <mergeCell ref="I323:J323"/>
    <mergeCell ref="I324:J324"/>
    <mergeCell ref="I325:J325"/>
    <mergeCell ref="I314:J314"/>
    <mergeCell ref="I315:J315"/>
    <mergeCell ref="I316:J316"/>
    <mergeCell ref="I317:J317"/>
    <mergeCell ref="I318:J318"/>
    <mergeCell ref="I319:J319"/>
    <mergeCell ref="I308:J308"/>
    <mergeCell ref="I309:J309"/>
    <mergeCell ref="I310:J310"/>
    <mergeCell ref="I311:J311"/>
    <mergeCell ref="I312:J312"/>
    <mergeCell ref="I313:J313"/>
    <mergeCell ref="I301:J301"/>
    <mergeCell ref="I302:J302"/>
    <mergeCell ref="I303:J303"/>
    <mergeCell ref="I304:J304"/>
    <mergeCell ref="I305:J305"/>
    <mergeCell ref="I307:J307"/>
    <mergeCell ref="I295:J295"/>
    <mergeCell ref="I296:J296"/>
    <mergeCell ref="I297:J297"/>
    <mergeCell ref="I298:J298"/>
    <mergeCell ref="I299:J299"/>
    <mergeCell ref="I300:J300"/>
    <mergeCell ref="I306:J306"/>
    <mergeCell ref="I289:J289"/>
    <mergeCell ref="I290:J290"/>
    <mergeCell ref="I291:J291"/>
    <mergeCell ref="I292:J292"/>
    <mergeCell ref="I293:J293"/>
    <mergeCell ref="I294:J294"/>
    <mergeCell ref="I283:J283"/>
    <mergeCell ref="I284:J284"/>
    <mergeCell ref="I285:J285"/>
    <mergeCell ref="I286:J286"/>
    <mergeCell ref="I287:J287"/>
    <mergeCell ref="I288:J288"/>
    <mergeCell ref="I277:J277"/>
    <mergeCell ref="I278:J278"/>
    <mergeCell ref="I279:J279"/>
    <mergeCell ref="I280:J280"/>
    <mergeCell ref="I281:J281"/>
    <mergeCell ref="I282:J282"/>
    <mergeCell ref="I271:J271"/>
    <mergeCell ref="I272:J272"/>
    <mergeCell ref="I273:J273"/>
    <mergeCell ref="I274:J274"/>
    <mergeCell ref="I275:J275"/>
    <mergeCell ref="I276:J276"/>
    <mergeCell ref="I265:J265"/>
    <mergeCell ref="I266:J266"/>
    <mergeCell ref="I267:J267"/>
    <mergeCell ref="I268:J268"/>
    <mergeCell ref="I269:J269"/>
    <mergeCell ref="I270:J270"/>
    <mergeCell ref="I258:J258"/>
    <mergeCell ref="I259:J259"/>
    <mergeCell ref="I260:J260"/>
    <mergeCell ref="I261:J261"/>
    <mergeCell ref="I263:J263"/>
    <mergeCell ref="I264:J264"/>
    <mergeCell ref="I262:J262"/>
    <mergeCell ref="I252:J252"/>
    <mergeCell ref="I253:J253"/>
    <mergeCell ref="I254:J254"/>
    <mergeCell ref="I255:J255"/>
    <mergeCell ref="I256:J256"/>
    <mergeCell ref="I257:J257"/>
    <mergeCell ref="I246:J246"/>
    <mergeCell ref="I247:J247"/>
    <mergeCell ref="I248:J248"/>
    <mergeCell ref="I249:J249"/>
    <mergeCell ref="I250:J250"/>
    <mergeCell ref="I251:J251"/>
    <mergeCell ref="I240:J240"/>
    <mergeCell ref="I241:J241"/>
    <mergeCell ref="I242:J242"/>
    <mergeCell ref="I243:J243"/>
    <mergeCell ref="I244:J244"/>
    <mergeCell ref="I245:J245"/>
    <mergeCell ref="I234:J234"/>
    <mergeCell ref="I235:J235"/>
    <mergeCell ref="I236:J236"/>
    <mergeCell ref="I237:J237"/>
    <mergeCell ref="I238:J238"/>
    <mergeCell ref="I239:J239"/>
    <mergeCell ref="I226:J226"/>
    <mergeCell ref="I229:J229"/>
    <mergeCell ref="I230:J230"/>
    <mergeCell ref="I231:J231"/>
    <mergeCell ref="I232:J232"/>
    <mergeCell ref="I233:J233"/>
    <mergeCell ref="I227:J227"/>
    <mergeCell ref="I219:J219"/>
    <mergeCell ref="I220:J220"/>
    <mergeCell ref="I221:J221"/>
    <mergeCell ref="I222:J222"/>
    <mergeCell ref="I223:J223"/>
    <mergeCell ref="I224:J224"/>
    <mergeCell ref="I225:J225"/>
    <mergeCell ref="I228:J228"/>
    <mergeCell ref="I213:J213"/>
    <mergeCell ref="I214:J214"/>
    <mergeCell ref="I215:J215"/>
    <mergeCell ref="I216:J216"/>
    <mergeCell ref="I217:J217"/>
    <mergeCell ref="I218:J218"/>
    <mergeCell ref="I207:J207"/>
    <mergeCell ref="I208:J208"/>
    <mergeCell ref="I209:J209"/>
    <mergeCell ref="I210:J210"/>
    <mergeCell ref="I211:J211"/>
    <mergeCell ref="I212:J212"/>
    <mergeCell ref="I201:J201"/>
    <mergeCell ref="I202:J202"/>
    <mergeCell ref="I203:J203"/>
    <mergeCell ref="I204:J204"/>
    <mergeCell ref="I205:J205"/>
    <mergeCell ref="I206:J206"/>
    <mergeCell ref="I194:J194"/>
    <mergeCell ref="I195:J195"/>
    <mergeCell ref="I196:J196"/>
    <mergeCell ref="I197:J197"/>
    <mergeCell ref="I198:J198"/>
    <mergeCell ref="I200:J200"/>
    <mergeCell ref="I199:J199"/>
    <mergeCell ref="I188:J188"/>
    <mergeCell ref="I189:J189"/>
    <mergeCell ref="I190:J190"/>
    <mergeCell ref="I191:J191"/>
    <mergeCell ref="I192:J192"/>
    <mergeCell ref="I193:J193"/>
    <mergeCell ref="I182:J182"/>
    <mergeCell ref="I183:J183"/>
    <mergeCell ref="I184:J184"/>
    <mergeCell ref="I185:J185"/>
    <mergeCell ref="I186:J186"/>
    <mergeCell ref="I187:J187"/>
    <mergeCell ref="I176:J176"/>
    <mergeCell ref="I177:J177"/>
    <mergeCell ref="I178:J178"/>
    <mergeCell ref="I179:J179"/>
    <mergeCell ref="I180:J180"/>
    <mergeCell ref="I181:J181"/>
    <mergeCell ref="I169:J169"/>
    <mergeCell ref="I170:J170"/>
    <mergeCell ref="I171:J171"/>
    <mergeCell ref="I172:J172"/>
    <mergeCell ref="I174:J174"/>
    <mergeCell ref="I175:J175"/>
    <mergeCell ref="I173:J173"/>
    <mergeCell ref="I160:J160"/>
    <mergeCell ref="I161:J161"/>
    <mergeCell ref="I162:J162"/>
    <mergeCell ref="I163:J163"/>
    <mergeCell ref="I165:J165"/>
    <mergeCell ref="I166:J166"/>
    <mergeCell ref="I154:J154"/>
    <mergeCell ref="I155:J155"/>
    <mergeCell ref="I156:J156"/>
    <mergeCell ref="I157:J157"/>
    <mergeCell ref="I158:J158"/>
    <mergeCell ref="I159:J159"/>
    <mergeCell ref="I164:J164"/>
    <mergeCell ref="I148:J148"/>
    <mergeCell ref="I149:J149"/>
    <mergeCell ref="I150:J150"/>
    <mergeCell ref="I151:J151"/>
    <mergeCell ref="I152:J152"/>
    <mergeCell ref="I153:J153"/>
    <mergeCell ref="I141:J141"/>
    <mergeCell ref="I142:J142"/>
    <mergeCell ref="I143:J143"/>
    <mergeCell ref="I144:J144"/>
    <mergeCell ref="I145:J145"/>
    <mergeCell ref="I147:J147"/>
    <mergeCell ref="I146:J146"/>
    <mergeCell ref="I135:J135"/>
    <mergeCell ref="I136:J136"/>
    <mergeCell ref="I137:J137"/>
    <mergeCell ref="I138:J138"/>
    <mergeCell ref="I139:J139"/>
    <mergeCell ref="I140:J140"/>
    <mergeCell ref="I129:J129"/>
    <mergeCell ref="I130:J130"/>
    <mergeCell ref="I131:J131"/>
    <mergeCell ref="I132:J132"/>
    <mergeCell ref="I133:J133"/>
    <mergeCell ref="I134:J134"/>
    <mergeCell ref="I122:J122"/>
    <mergeCell ref="I123:J123"/>
    <mergeCell ref="I124:J124"/>
    <mergeCell ref="I126:J126"/>
    <mergeCell ref="I127:J127"/>
    <mergeCell ref="I128:J128"/>
    <mergeCell ref="I125:J125"/>
    <mergeCell ref="I116:J116"/>
    <mergeCell ref="I117:J117"/>
    <mergeCell ref="I118:J118"/>
    <mergeCell ref="I119:J119"/>
    <mergeCell ref="I120:J120"/>
    <mergeCell ref="I121:J121"/>
    <mergeCell ref="I110:J110"/>
    <mergeCell ref="I111:J111"/>
    <mergeCell ref="I112:J112"/>
    <mergeCell ref="I113:J113"/>
    <mergeCell ref="I114:J114"/>
    <mergeCell ref="I115:J115"/>
    <mergeCell ref="I104:J104"/>
    <mergeCell ref="I105:J105"/>
    <mergeCell ref="I106:J106"/>
    <mergeCell ref="I107:J107"/>
    <mergeCell ref="I108:J108"/>
    <mergeCell ref="I109:J109"/>
    <mergeCell ref="I96:J96"/>
    <mergeCell ref="I97:J97"/>
    <mergeCell ref="I100:J100"/>
    <mergeCell ref="I101:J101"/>
    <mergeCell ref="I102:J102"/>
    <mergeCell ref="I103:J103"/>
    <mergeCell ref="I99:J99"/>
    <mergeCell ref="I98:J98"/>
    <mergeCell ref="I90:J90"/>
    <mergeCell ref="I91:J91"/>
    <mergeCell ref="I92:J92"/>
    <mergeCell ref="I93:J93"/>
    <mergeCell ref="I94:J94"/>
    <mergeCell ref="I95:J95"/>
    <mergeCell ref="I83:J83"/>
    <mergeCell ref="I84:J84"/>
    <mergeCell ref="I85:J85"/>
    <mergeCell ref="I86:J86"/>
    <mergeCell ref="I87:J87"/>
    <mergeCell ref="I89:J89"/>
    <mergeCell ref="I88:J88"/>
    <mergeCell ref="I77:J77"/>
    <mergeCell ref="I78:J78"/>
    <mergeCell ref="I79:J79"/>
    <mergeCell ref="I80:J80"/>
    <mergeCell ref="I81:J81"/>
    <mergeCell ref="I82:J82"/>
    <mergeCell ref="I71:J71"/>
    <mergeCell ref="I72:J72"/>
    <mergeCell ref="I73:J73"/>
    <mergeCell ref="I74:J74"/>
    <mergeCell ref="I75:J75"/>
    <mergeCell ref="I76:J76"/>
    <mergeCell ref="I65:J65"/>
    <mergeCell ref="I66:J66"/>
    <mergeCell ref="I67:J67"/>
    <mergeCell ref="I68:J68"/>
    <mergeCell ref="I69:J69"/>
    <mergeCell ref="I70:J70"/>
    <mergeCell ref="I55:J55"/>
    <mergeCell ref="I56:J56"/>
    <mergeCell ref="I57:J57"/>
    <mergeCell ref="I58:J58"/>
    <mergeCell ref="I64:J64"/>
    <mergeCell ref="I49:J49"/>
    <mergeCell ref="I50:J50"/>
    <mergeCell ref="I51:J51"/>
    <mergeCell ref="I52:J52"/>
    <mergeCell ref="I53:J53"/>
    <mergeCell ref="I54:J54"/>
    <mergeCell ref="I43:J43"/>
    <mergeCell ref="I44:J44"/>
    <mergeCell ref="I45:J45"/>
    <mergeCell ref="I46:J46"/>
    <mergeCell ref="I47:J47"/>
    <mergeCell ref="I48:J48"/>
    <mergeCell ref="I37:J37"/>
    <mergeCell ref="I38:J38"/>
    <mergeCell ref="I39:J39"/>
    <mergeCell ref="I40:J40"/>
    <mergeCell ref="I41:J41"/>
    <mergeCell ref="I42:J42"/>
    <mergeCell ref="I33:J33"/>
    <mergeCell ref="I34:J34"/>
    <mergeCell ref="I35:J35"/>
    <mergeCell ref="I36:J36"/>
    <mergeCell ref="I25:J25"/>
    <mergeCell ref="I26:J26"/>
    <mergeCell ref="I27:J27"/>
    <mergeCell ref="I28:J28"/>
    <mergeCell ref="I29:J29"/>
    <mergeCell ref="I30:J30"/>
    <mergeCell ref="I24:J24"/>
    <mergeCell ref="I13:J13"/>
    <mergeCell ref="I14:J14"/>
    <mergeCell ref="I15:J15"/>
    <mergeCell ref="I16:J16"/>
    <mergeCell ref="I17:J17"/>
    <mergeCell ref="I18:J18"/>
    <mergeCell ref="I31:J31"/>
    <mergeCell ref="I32:J32"/>
    <mergeCell ref="D839:F839"/>
    <mergeCell ref="G6:G7"/>
    <mergeCell ref="I6:J6"/>
    <mergeCell ref="I8:J8"/>
    <mergeCell ref="I9:J9"/>
    <mergeCell ref="I10:J10"/>
    <mergeCell ref="I11:J11"/>
    <mergeCell ref="I12:J12"/>
    <mergeCell ref="E730:E731"/>
    <mergeCell ref="F730:F731"/>
    <mergeCell ref="H730:H731"/>
    <mergeCell ref="D835:F835"/>
    <mergeCell ref="D836:F836"/>
    <mergeCell ref="D837:F837"/>
    <mergeCell ref="D723:F723"/>
    <mergeCell ref="D724:F724"/>
    <mergeCell ref="D725:F725"/>
    <mergeCell ref="D726:F726"/>
    <mergeCell ref="D727:F727"/>
    <mergeCell ref="I19:J19"/>
    <mergeCell ref="I20:J20"/>
    <mergeCell ref="I21:J21"/>
    <mergeCell ref="I22:J22"/>
    <mergeCell ref="I23:J23"/>
    <mergeCell ref="B730:B731"/>
    <mergeCell ref="C730:C731"/>
    <mergeCell ref="D730:D731"/>
    <mergeCell ref="E6:E7"/>
    <mergeCell ref="F6:F7"/>
    <mergeCell ref="H6:H7"/>
    <mergeCell ref="D722:F722"/>
    <mergeCell ref="B1:B2"/>
    <mergeCell ref="C1:E2"/>
    <mergeCell ref="B3:H3"/>
    <mergeCell ref="B6:B7"/>
    <mergeCell ref="C6:C7"/>
    <mergeCell ref="D6:D7"/>
    <mergeCell ref="F1:J2"/>
    <mergeCell ref="C4:J4"/>
    <mergeCell ref="H722:J722"/>
    <mergeCell ref="H723:J723"/>
    <mergeCell ref="H724:J724"/>
    <mergeCell ref="H725:J725"/>
    <mergeCell ref="I168:J168"/>
    <mergeCell ref="I167:J167"/>
    <mergeCell ref="I548:J548"/>
    <mergeCell ref="I497:J497"/>
  </mergeCells>
  <conditionalFormatting sqref="I9:I11">
    <cfRule type="cellIs" dxfId="91" priority="91" operator="equal">
      <formula>"ERROR"</formula>
    </cfRule>
    <cfRule type="cellIs" dxfId="90" priority="92" operator="equal">
      <formula>"OK"</formula>
    </cfRule>
  </conditionalFormatting>
  <conditionalFormatting sqref="I13:I20">
    <cfRule type="cellIs" dxfId="89" priority="89" operator="equal">
      <formula>"ERROR"</formula>
    </cfRule>
    <cfRule type="cellIs" dxfId="88" priority="90" operator="equal">
      <formula>"OK"</formula>
    </cfRule>
  </conditionalFormatting>
  <conditionalFormatting sqref="I22:I57">
    <cfRule type="cellIs" dxfId="87" priority="87" operator="equal">
      <formula>"ERROR"</formula>
    </cfRule>
    <cfRule type="cellIs" dxfId="86" priority="88" operator="equal">
      <formula>"OK"</formula>
    </cfRule>
  </conditionalFormatting>
  <conditionalFormatting sqref="I64:I87">
    <cfRule type="cellIs" dxfId="85" priority="85" operator="equal">
      <formula>"ERROR"</formula>
    </cfRule>
    <cfRule type="cellIs" dxfId="84" priority="86" operator="equal">
      <formula>"OK"</formula>
    </cfRule>
  </conditionalFormatting>
  <conditionalFormatting sqref="I89:I97">
    <cfRule type="cellIs" dxfId="83" priority="83" operator="equal">
      <formula>"ERROR"</formula>
    </cfRule>
    <cfRule type="cellIs" dxfId="82" priority="84" operator="equal">
      <formula>"OK"</formula>
    </cfRule>
  </conditionalFormatting>
  <conditionalFormatting sqref="I100:I124">
    <cfRule type="cellIs" dxfId="81" priority="81" operator="equal">
      <formula>"ERROR"</formula>
    </cfRule>
    <cfRule type="cellIs" dxfId="80" priority="82" operator="equal">
      <formula>"OK"</formula>
    </cfRule>
  </conditionalFormatting>
  <conditionalFormatting sqref="I126:I145">
    <cfRule type="cellIs" dxfId="79" priority="79" operator="equal">
      <formula>"ERROR"</formula>
    </cfRule>
    <cfRule type="cellIs" dxfId="78" priority="80" operator="equal">
      <formula>"OK"</formula>
    </cfRule>
  </conditionalFormatting>
  <conditionalFormatting sqref="I147:I163">
    <cfRule type="cellIs" dxfId="77" priority="77" operator="equal">
      <formula>"ERROR"</formula>
    </cfRule>
    <cfRule type="cellIs" dxfId="76" priority="78" operator="equal">
      <formula>"OK"</formula>
    </cfRule>
  </conditionalFormatting>
  <conditionalFormatting sqref="I165:I166">
    <cfRule type="cellIs" dxfId="75" priority="75" operator="equal">
      <formula>"ERROR"</formula>
    </cfRule>
    <cfRule type="cellIs" dxfId="74" priority="76" operator="equal">
      <formula>"OK"</formula>
    </cfRule>
  </conditionalFormatting>
  <conditionalFormatting sqref="I169:I172">
    <cfRule type="cellIs" dxfId="73" priority="73" operator="equal">
      <formula>"ERROR"</formula>
    </cfRule>
    <cfRule type="cellIs" dxfId="72" priority="74" operator="equal">
      <formula>"OK"</formula>
    </cfRule>
  </conditionalFormatting>
  <conditionalFormatting sqref="I174:I198">
    <cfRule type="cellIs" dxfId="71" priority="71" operator="equal">
      <formula>"ERROR"</formula>
    </cfRule>
    <cfRule type="cellIs" dxfId="70" priority="72" operator="equal">
      <formula>"OK"</formula>
    </cfRule>
  </conditionalFormatting>
  <conditionalFormatting sqref="I200:I224">
    <cfRule type="cellIs" dxfId="69" priority="69" operator="equal">
      <formula>"ERROR"</formula>
    </cfRule>
    <cfRule type="cellIs" dxfId="68" priority="70" operator="equal">
      <formula>"OK"</formula>
    </cfRule>
  </conditionalFormatting>
  <conditionalFormatting sqref="I226">
    <cfRule type="cellIs" dxfId="67" priority="67" operator="equal">
      <formula>"ERROR"</formula>
    </cfRule>
    <cfRule type="cellIs" dxfId="66" priority="68" operator="equal">
      <formula>"OK"</formula>
    </cfRule>
  </conditionalFormatting>
  <conditionalFormatting sqref="I229:I261">
    <cfRule type="cellIs" dxfId="65" priority="65" operator="equal">
      <formula>"ERROR"</formula>
    </cfRule>
    <cfRule type="cellIs" dxfId="64" priority="66" operator="equal">
      <formula>"OK"</formula>
    </cfRule>
  </conditionalFormatting>
  <conditionalFormatting sqref="I263:I305">
    <cfRule type="cellIs" dxfId="63" priority="63" operator="equal">
      <formula>"ERROR"</formula>
    </cfRule>
    <cfRule type="cellIs" dxfId="62" priority="64" operator="equal">
      <formula>"OK"</formula>
    </cfRule>
  </conditionalFormatting>
  <conditionalFormatting sqref="I307:I333">
    <cfRule type="cellIs" dxfId="61" priority="61" operator="equal">
      <formula>"ERROR"</formula>
    </cfRule>
    <cfRule type="cellIs" dxfId="60" priority="62" operator="equal">
      <formula>"OK"</formula>
    </cfRule>
  </conditionalFormatting>
  <conditionalFormatting sqref="I335:I342">
    <cfRule type="cellIs" dxfId="59" priority="59" operator="equal">
      <formula>"ERROR"</formula>
    </cfRule>
    <cfRule type="cellIs" dxfId="58" priority="60" operator="equal">
      <formula>"OK"</formula>
    </cfRule>
  </conditionalFormatting>
  <conditionalFormatting sqref="I344:I351">
    <cfRule type="cellIs" dxfId="57" priority="57" operator="equal">
      <formula>"ERROR"</formula>
    </cfRule>
    <cfRule type="cellIs" dxfId="56" priority="58" operator="equal">
      <formula>"OK"</formula>
    </cfRule>
  </conditionalFormatting>
  <conditionalFormatting sqref="I353:I366">
    <cfRule type="cellIs" dxfId="55" priority="55" operator="equal">
      <formula>"ERROR"</formula>
    </cfRule>
    <cfRule type="cellIs" dxfId="54" priority="56" operator="equal">
      <formula>"OK"</formula>
    </cfRule>
  </conditionalFormatting>
  <conditionalFormatting sqref="I368:I381">
    <cfRule type="cellIs" dxfId="53" priority="53" operator="equal">
      <formula>"ERROR"</formula>
    </cfRule>
    <cfRule type="cellIs" dxfId="52" priority="54" operator="equal">
      <formula>"OK"</formula>
    </cfRule>
  </conditionalFormatting>
  <conditionalFormatting sqref="I383:I404">
    <cfRule type="cellIs" dxfId="51" priority="51" operator="equal">
      <formula>"ERROR"</formula>
    </cfRule>
    <cfRule type="cellIs" dxfId="50" priority="52" operator="equal">
      <formula>"OK"</formula>
    </cfRule>
  </conditionalFormatting>
  <conditionalFormatting sqref="I407:I409">
    <cfRule type="cellIs" dxfId="49" priority="49" operator="equal">
      <formula>"ERROR"</formula>
    </cfRule>
    <cfRule type="cellIs" dxfId="48" priority="50" operator="equal">
      <formula>"OK"</formula>
    </cfRule>
  </conditionalFormatting>
  <conditionalFormatting sqref="I412:I496">
    <cfRule type="cellIs" dxfId="47" priority="47" operator="equal">
      <formula>"ERROR"</formula>
    </cfRule>
    <cfRule type="cellIs" dxfId="46" priority="48" operator="equal">
      <formula>"OK"</formula>
    </cfRule>
  </conditionalFormatting>
  <conditionalFormatting sqref="I498:I523">
    <cfRule type="cellIs" dxfId="45" priority="45" operator="equal">
      <formula>"ERROR"</formula>
    </cfRule>
    <cfRule type="cellIs" dxfId="44" priority="46" operator="equal">
      <formula>"OK"</formula>
    </cfRule>
  </conditionalFormatting>
  <conditionalFormatting sqref="I525:I526">
    <cfRule type="cellIs" dxfId="43" priority="43" operator="equal">
      <formula>"ERROR"</formula>
    </cfRule>
    <cfRule type="cellIs" dxfId="42" priority="44" operator="equal">
      <formula>"OK"</formula>
    </cfRule>
  </conditionalFormatting>
  <conditionalFormatting sqref="I528:I547">
    <cfRule type="cellIs" dxfId="41" priority="41" operator="equal">
      <formula>"ERROR"</formula>
    </cfRule>
    <cfRule type="cellIs" dxfId="40" priority="42" operator="equal">
      <formula>"OK"</formula>
    </cfRule>
  </conditionalFormatting>
  <conditionalFormatting sqref="I549:I562">
    <cfRule type="cellIs" dxfId="39" priority="39" operator="equal">
      <formula>"ERROR"</formula>
    </cfRule>
    <cfRule type="cellIs" dxfId="38" priority="40" operator="equal">
      <formula>"OK"</formula>
    </cfRule>
  </conditionalFormatting>
  <conditionalFormatting sqref="I565:I575">
    <cfRule type="cellIs" dxfId="37" priority="37" operator="equal">
      <formula>"ERROR"</formula>
    </cfRule>
    <cfRule type="cellIs" dxfId="36" priority="38" operator="equal">
      <formula>"OK"</formula>
    </cfRule>
  </conditionalFormatting>
  <conditionalFormatting sqref="I577:I608">
    <cfRule type="cellIs" dxfId="35" priority="35" operator="equal">
      <formula>"ERROR"</formula>
    </cfRule>
    <cfRule type="cellIs" dxfId="34" priority="36" operator="equal">
      <formula>"OK"</formula>
    </cfRule>
  </conditionalFormatting>
  <conditionalFormatting sqref="I611:I632">
    <cfRule type="cellIs" dxfId="33" priority="33" operator="equal">
      <formula>"ERROR"</formula>
    </cfRule>
    <cfRule type="cellIs" dxfId="32" priority="34" operator="equal">
      <formula>"OK"</formula>
    </cfRule>
  </conditionalFormatting>
  <conditionalFormatting sqref="I634:I636">
    <cfRule type="cellIs" dxfId="31" priority="31" operator="equal">
      <formula>"ERROR"</formula>
    </cfRule>
    <cfRule type="cellIs" dxfId="30" priority="32" operator="equal">
      <formula>"OK"</formula>
    </cfRule>
  </conditionalFormatting>
  <conditionalFormatting sqref="I638:I651">
    <cfRule type="cellIs" dxfId="29" priority="29" operator="equal">
      <formula>"ERROR"</formula>
    </cfRule>
    <cfRule type="cellIs" dxfId="28" priority="30" operator="equal">
      <formula>"OK"</formula>
    </cfRule>
  </conditionalFormatting>
  <conditionalFormatting sqref="I653:I679">
    <cfRule type="cellIs" dxfId="27" priority="27" operator="equal">
      <formula>"ERROR"</formula>
    </cfRule>
    <cfRule type="cellIs" dxfId="26" priority="28" operator="equal">
      <formula>"OK"</formula>
    </cfRule>
  </conditionalFormatting>
  <conditionalFormatting sqref="I681:I686">
    <cfRule type="cellIs" dxfId="25" priority="25" operator="equal">
      <formula>"ERROR"</formula>
    </cfRule>
    <cfRule type="cellIs" dxfId="24" priority="26" operator="equal">
      <formula>"OK"</formula>
    </cfRule>
  </conditionalFormatting>
  <conditionalFormatting sqref="I688:I690">
    <cfRule type="cellIs" dxfId="23" priority="23" operator="equal">
      <formula>"ERROR"</formula>
    </cfRule>
    <cfRule type="cellIs" dxfId="22" priority="24" operator="equal">
      <formula>"OK"</formula>
    </cfRule>
  </conditionalFormatting>
  <conditionalFormatting sqref="I693:I702">
    <cfRule type="cellIs" dxfId="21" priority="21" operator="equal">
      <formula>"ERROR"</formula>
    </cfRule>
    <cfRule type="cellIs" dxfId="20" priority="22" operator="equal">
      <formula>"OK"</formula>
    </cfRule>
  </conditionalFormatting>
  <conditionalFormatting sqref="I704:I716">
    <cfRule type="cellIs" dxfId="19" priority="19" operator="equal">
      <formula>"ERROR"</formula>
    </cfRule>
    <cfRule type="cellIs" dxfId="18" priority="20" operator="equal">
      <formula>"OK"</formula>
    </cfRule>
  </conditionalFormatting>
  <conditionalFormatting sqref="I718:I720">
    <cfRule type="cellIs" dxfId="17" priority="17" operator="equal">
      <formula>"ERROR"</formula>
    </cfRule>
    <cfRule type="cellIs" dxfId="16" priority="18" operator="equal">
      <formula>"OK"</formula>
    </cfRule>
  </conditionalFormatting>
  <conditionalFormatting sqref="I733:I769">
    <cfRule type="cellIs" dxfId="15" priority="15" operator="equal">
      <formula>"ERROR"</formula>
    </cfRule>
    <cfRule type="cellIs" dxfId="14" priority="16" operator="equal">
      <formula>"OK"</formula>
    </cfRule>
  </conditionalFormatting>
  <conditionalFormatting sqref="I771:I779">
    <cfRule type="cellIs" dxfId="13" priority="13" operator="equal">
      <formula>"ERROR"</formula>
    </cfRule>
    <cfRule type="cellIs" dxfId="12" priority="14" operator="equal">
      <formula>"OK"</formula>
    </cfRule>
  </conditionalFormatting>
  <conditionalFormatting sqref="I781:I800">
    <cfRule type="cellIs" dxfId="11" priority="11" operator="equal">
      <formula>"ERROR"</formula>
    </cfRule>
    <cfRule type="cellIs" dxfId="10" priority="12" operator="equal">
      <formula>"OK"</formula>
    </cfRule>
  </conditionalFormatting>
  <conditionalFormatting sqref="I802:I815">
    <cfRule type="cellIs" dxfId="9" priority="9" operator="equal">
      <formula>"ERROR"</formula>
    </cfRule>
    <cfRule type="cellIs" dxfId="8" priority="10" operator="equal">
      <formula>"OK"</formula>
    </cfRule>
  </conditionalFormatting>
  <conditionalFormatting sqref="I818:I819">
    <cfRule type="cellIs" dxfId="7" priority="7" operator="equal">
      <formula>"ERROR"</formula>
    </cfRule>
    <cfRule type="cellIs" dxfId="6" priority="8" operator="equal">
      <formula>"OK"</formula>
    </cfRule>
  </conditionalFormatting>
  <conditionalFormatting sqref="I821:I823">
    <cfRule type="cellIs" dxfId="5" priority="5" operator="equal">
      <formula>"ERROR"</formula>
    </cfRule>
    <cfRule type="cellIs" dxfId="4" priority="6" operator="equal">
      <formula>"OK"</formula>
    </cfRule>
  </conditionalFormatting>
  <conditionalFormatting sqref="I825:I828">
    <cfRule type="cellIs" dxfId="3" priority="3" operator="equal">
      <formula>"ERROR"</formula>
    </cfRule>
    <cfRule type="cellIs" dxfId="2" priority="4" operator="equal">
      <formula>"OK"</formula>
    </cfRule>
  </conditionalFormatting>
  <conditionalFormatting sqref="I831:I833">
    <cfRule type="cellIs" dxfId="1" priority="1" operator="equal">
      <formula>"ERROR"</formula>
    </cfRule>
    <cfRule type="cellIs" dxfId="0" priority="2" operator="equal">
      <formula>"OK"</formula>
    </cfRule>
  </conditionalFormatting>
  <pageMargins left="0.7" right="0.7" top="0.75" bottom="0.75" header="0.3" footer="0.3"/>
  <pageSetup scale="47" fitToHeight="0" orientation="portrait" r:id="rId1"/>
  <rowBreaks count="1" manualBreakCount="1">
    <brk id="216" max="31"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PPTO OFICIAL MENEV</vt:lpstr>
      <vt:lpstr>PROPUESTA ECONOMICA</vt:lpstr>
      <vt:lpstr>'PPTO OFICIAL MENEV'!Área_de_impresión</vt:lpstr>
      <vt:lpstr>'PROPUESTA ECONOMICA'!Área_de_impresión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Usuario</cp:lastModifiedBy>
  <cp:lastPrinted>2026-08-20T19:35:49Z</cp:lastPrinted>
  <dcterms:created xsi:type="dcterms:W3CDTF">2026-08-20T18:58:32Z</dcterms:created>
  <dcterms:modified xsi:type="dcterms:W3CDTF">2026-09-15T20:13:57Z</dcterms:modified>
</cp:coreProperties>
</file>