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D:\SENA 2026\PROCESOS ESTRUCTURADOS\ADECUACION DE LA APE\"/>
    </mc:Choice>
  </mc:AlternateContent>
  <xr:revisionPtr revIDLastSave="0" documentId="13_ncr:1_{E53487D0-8A52-4B9E-91AE-9ABAD582723C}" xr6:coauthVersionLast="47" xr6:coauthVersionMax="47" xr10:uidLastSave="{00000000-0000-0000-0000-000000000000}"/>
  <bookViews>
    <workbookView xWindow="-120" yWindow="-120" windowWidth="29040" windowHeight="15720" xr2:uid="{71AB0E1C-6DF0-400A-86BA-62D6C0D380C3}"/>
  </bookViews>
  <sheets>
    <sheet name="Hoja1" sheetId="1" r:id="rId1"/>
  </sheets>
  <definedNames>
    <definedName name="_xlnm._FilterDatabase" localSheetId="0" hidden="1">Hoja1!#REF!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J64" i="1" l="1"/>
  <c r="J14" i="1"/>
  <c r="J22" i="1"/>
  <c r="J24" i="1"/>
  <c r="J26" i="1"/>
  <c r="J29" i="1"/>
  <c r="J32" i="1"/>
  <c r="J36" i="1"/>
  <c r="J39" i="1"/>
  <c r="J41" i="1"/>
  <c r="J42" i="1"/>
  <c r="J43" i="1"/>
  <c r="J44" i="1"/>
  <c r="J45" i="1"/>
  <c r="J46" i="1"/>
  <c r="J47" i="1"/>
  <c r="J50" i="1"/>
  <c r="J52" i="1"/>
  <c r="J53" i="1"/>
  <c r="J54" i="1"/>
  <c r="J56" i="1"/>
  <c r="J57" i="1"/>
  <c r="J58" i="1"/>
  <c r="J59" i="1"/>
  <c r="J60" i="1"/>
  <c r="J61" i="1"/>
  <c r="J63" i="1"/>
  <c r="H62" i="1"/>
  <c r="H55" i="1"/>
  <c r="H51" i="1"/>
  <c r="H30" i="1"/>
  <c r="H28" i="1"/>
  <c r="H25" i="1"/>
  <c r="H23" i="1"/>
  <c r="H16" i="1"/>
  <c r="H15" i="1"/>
  <c r="J30" i="1" l="1"/>
  <c r="J15" i="1"/>
  <c r="J23" i="1"/>
  <c r="J25" i="1"/>
  <c r="J28" i="1"/>
  <c r="J62" i="1"/>
  <c r="J55" i="1"/>
  <c r="J51" i="1"/>
  <c r="J16" i="1"/>
  <c r="J17" i="1"/>
  <c r="J18" i="1"/>
  <c r="J19" i="1"/>
  <c r="J20" i="1"/>
  <c r="J33" i="1"/>
  <c r="J35" i="1"/>
  <c r="J37" i="1"/>
  <c r="J38" i="1"/>
  <c r="J13" i="1"/>
  <c r="J21" i="1"/>
  <c r="J27" i="1"/>
  <c r="J40" i="1"/>
  <c r="J49" i="1"/>
  <c r="J31" i="1" l="1"/>
  <c r="J34" i="1"/>
  <c r="J12" i="1"/>
  <c r="J48" i="1"/>
  <c r="J65" i="1" l="1"/>
  <c r="J66" i="1" l="1"/>
  <c r="J67" i="1"/>
  <c r="J68" i="1" s="1"/>
  <c r="J69" i="1" l="1"/>
</calcChain>
</file>

<file path=xl/sharedStrings.xml><?xml version="1.0" encoding="utf-8"?>
<sst xmlns="http://schemas.openxmlformats.org/spreadsheetml/2006/main" count="123" uniqueCount="80">
  <si>
    <t>CONTRATAR  LAS OBRAS DE  ADECUACION  DE LA AGENCIA PUBLICA DE EMPLEO SENA  REGIONAL TOLIMA 2026</t>
  </si>
  <si>
    <t>ITEM</t>
  </si>
  <si>
    <t>ICCU</t>
  </si>
  <si>
    <t>UNSPSC</t>
  </si>
  <si>
    <t>DESCRIPCION</t>
  </si>
  <si>
    <t>UND</t>
  </si>
  <si>
    <t>CANTIDAD</t>
  </si>
  <si>
    <t xml:space="preserve"> VALOR UNITARIO</t>
  </si>
  <si>
    <t>VALOR TOTAL</t>
  </si>
  <si>
    <t>PRELIMINARES</t>
  </si>
  <si>
    <t>m2</t>
  </si>
  <si>
    <t>desmonte de cielo raso en PVC incluye trasiego y retiro de escombros a lugar autorizado</t>
  </si>
  <si>
    <t>Desmonte técnico y controlado de divisiones existentes en aluminio y vidrio , ejecutado bajo protocolo de desmontaje secuencial para mitigar riesgos de fractura súbita, garantizando la seguridad del personal con el uso de elementos de protección especializada (guantes anticorte, ventosas de carga) y protección de elementos adyacentes. Incluye inventario previo de elementos reutilizables, clasificación de materiales y plan de manejo de residuos para disposición final según normatividad vigente, y traslado al lugar indicado por la supervisión.</t>
  </si>
  <si>
    <t>Demolición manual  de muro en mampostería de bloque (no estructural), incluye corte, desmonte y fragmentación del material. incluye trasiego  al lugar indicado por el supervisor</t>
  </si>
  <si>
    <t>Demolición manual de piso en porcelanato de 60x60 cm, incluye corte en unión con el piso existente, desmonte y fragmentación del material. Incluye el cargue, trasiego al lugar de acopio y la revisión técnica, preparación, regularización o nivelación de la capa base de mortero o afinado existente posterior a la demolición para garantizar la correcta adherencia y planicidad del nuevo revestimiento.</t>
  </si>
  <si>
    <t xml:space="preserve">desmonte cocina existente incluye mueble inferior y mueble superior, </t>
  </si>
  <si>
    <t xml:space="preserve">und </t>
  </si>
  <si>
    <t>Sellado técnico de punto hidráulico de 1/2" mediante taponamiento seguro de la red con accesorio macho/hembra roscado o soldado de alta presión. Incluye la realización de pruebas de presión y estanqueidad posteriores para verificar la hermeticidad del sistema y evitar fugas.</t>
  </si>
  <si>
    <t>und</t>
  </si>
  <si>
    <t>Sellado técnico de punto sanitario de 3" mediante taponamiento hermético con accesorio de tapón soldado o mecánico compatible con la tubería existente. Incluye pruebas de estanqueidad para mitigar fugas, malos olores o retorno de gases en el sistema.</t>
  </si>
  <si>
    <t xml:space="preserve">DIVISIONES </t>
  </si>
  <si>
    <t>Suministro e instalación de vidrio templado de seguridad de 8 mm de espesor, con cantos pulidos y bordes biselados, fabricado bajo normas técnicas nacionales (NSR-10 Título K / NTC 5754), diseñado para soportar cargas de uso e impacto humano. Incluye sistema de anclaje de alta resistencia mecánica, herrajes de fijación, perfiles de aluminio, empaques de neopreno y sellos de silicona que garantizan la estabilidad y durabilidad del sistema.incluye todo lo necesario para su correcta instalación y funcionamiento.</t>
  </si>
  <si>
    <t>suministro e instalación  papel  esmerilado con logo SENA y APE para divisiones vidrio templado  incluye todos los elementos necesarios para su correcta instalación y funcionamiento</t>
  </si>
  <si>
    <t>Suministro e instalación de puerta batiente en vidrio templado de seguridad de 8 mm, diseñada según normas de seguridad e impacto (NSR-10). Incluye sistema de pivote tubo piso-techo, herrajes de acero inoxidable, manijas tipo palanca ergonómica para tráfico pesado hospitalario/institucional, cerradura de seguridad, empaques y todo lo necesario para su correcto funcionamiento. Dimensiones: 0.90 x 2.60 m.</t>
  </si>
  <si>
    <t>Suministro, transporte e instalación de puerta corrediza tipo panel (tipo japonés) conformada por perfilería en aluminio de alta resistencia y vidrio de seguridad templado según NSR-10. Incluye rieles de deslizamiento superior, guiado inferiorr, rodamientos de tráfico pesado, tiradores, empaques, anclajes estructurales y sellos de estanqueidad.y todo lo necesario para su correcta instalación y funcionamiento</t>
  </si>
  <si>
    <t>Suministro e instalación de puerta batiente en vidrio templado de seguridad de 8 mm, diseñada bajo normas de seguridad (NSR-10). Incluye sistema de pivote tubo piso-techo, herrajes de acero inoxidable de alta resistencia, manijas ergonómicas tipo palanca para tráfico pesado institucional, cerradura de seguridad y empaques. Dimensiones: 1.20 x 2.60 m.</t>
  </si>
  <si>
    <t xml:space="preserve">MAMPOSTERIA </t>
  </si>
  <si>
    <t xml:space="preserve">Suministro e instalación de muro doble en placas de cemento autoclavadas (Superboard o similar) de 8 mm de espesor. Estructura soporte en perfilería metálica de acero galvanizado Calibre 24 o 26 (parales y canales con modulación técnica). Incluye aislamiento acústico interno en lana de fibra de vidrio o lana de roca de alta densidad para confort acústico institucional, cinta de junta invisible, masillado y lijado para acabado liso.incluye todo lo necesario para su correcta ejecución. </t>
  </si>
  <si>
    <t xml:space="preserve">Suministro e instalación de dintel doble en placas de cemento (Superboard) de 8 mm de espesor. Incluye refuerzo interno en pino seco e  inmunizado y alta resistencia compatible con el sistema  anclajes y herrajes. Y todo lo necesario para su correcta ejecución. </t>
  </si>
  <si>
    <t xml:space="preserve">Suministro e instalación de muro doble en placas de cemento (Superboard) de 8 mm de espesor. Incluye refuerzos estructurales en perfilería metálica galvanizada dimensionados para soportar de manera segura las cargas y peso propio del mesón de cocina, cinta de junta invisible, masilla, herrajes de fijación y acabados. y todo lo necesario para su correcta instalación </t>
  </si>
  <si>
    <t>AIRES ACONDICIONADOS</t>
  </si>
  <si>
    <t>Suministro e instalación de equipo de aire acondicionado tipo Cassette Redondo Inverter de alta eficiencia con capacidad de 60.000 BTU, previa verificación y cálculo de carga térmica del espacio. Incluye kit de tuberías de cobre con aislamiento térmico, cableado de control y potencia, soporte estructural certificado para unidad exterior e interior, y sistema de drenaje de condensados en tubería de PVC con pendientes adecuadas y conexión a punto de descarga.Etiqueta de eficiencia energética  o su equivalente, deberá ser A o B, con el fin de que se encuentre dentro del rango de menor consumo de energía eléctrica, debe contar con sistema temporizador de encendido y apagado. 
* RETIQ tipo B o inferior
* EU tipo B o inferior
* Energy Star o equivalente-Se prefiere el uso de refrigerantes tipo R-507 A, R-410A, R-134a, R-152 a, R-125, R-143 a, R-32, R-23, R-404 A, R-407 A, R-407 B, R-407 C, R-508 A, R-508 B, R-717, R-600 a, R-290, R-453A (RS-70) y R-32 (Sustancias que no agotan el ozono y con bajo potencial de calentamiento global) incluye anclajes y todo lo necesario para su correcta instalación y funcionamiento</t>
  </si>
  <si>
    <t>Suministro e Instalación de aire acondicionado Tipo Split Inverter de pared (12.000 btu), incluye conexiones, tubería, acoples, mangueras, anclajes  y todo lo necesario para su correcta instalación y funcionamiento.
Etiqueta de eficiencia energética  o su equivalente, deberá ser A o B, con el fin de que se encuentre dentro del rango de menor consumo de energía eléctrica, debe contar con sistema temporizador de encendido y apagado. 
* RETIQ tipo B o inferiorr
* EU tipo B o inferiorr
* Energy Star o equivalente Se prefiere el uso de refrigerantes tipo R-507 A, R-410A, R-134a, R-152 a, R-125, R-143 a, R-32, R-23, R-404 A, R-407 A, R-407 B, R-407 C, R-508 A, R-508 B, R-717, R-600 a, R-290, R-453A (RS-70) y R-32 (Sustancias que no agotan el ozono y con bajo potencial de calentamiento global)</t>
  </si>
  <si>
    <t>CIELO RASOS  Y PINTURAS</t>
  </si>
  <si>
    <t>Suministro e instalación de cielorraso en placas de cemento (Superboard) de 4 mm. Incluye estructura con perfilería metálica galvanizada Calibre 24-26, modulación de placas, fijaciones, masillado de juntas con cinta, lijado para acabado liso y la incorporación de registros de inspección y mantenimiento herméticos para acceso a redes y sistemas ocultos. y todo lo necesario para su correcta instalación y funcionamiento</t>
  </si>
  <si>
    <t>APU.13</t>
  </si>
  <si>
    <t>Suministro e instalación de cielorraso lineal en placas de cemento (Superboard) de 4 mm (medición lineal de ajuste perimetral o detalles específicos). Incluye estructura en perfilería metálica galvanizada Cal. 24-26, fijaciones, masillado de juntas, lijado y registros de inspección.y todo lo necesario para su correcta instalación y funcionamiento</t>
  </si>
  <si>
    <t>ml</t>
  </si>
  <si>
    <t>suministro e instalación dilatacion en Z para cielo raso  incluye andamios certificados y todo lo necesario para su correcta instalación</t>
  </si>
  <si>
    <t>Suministro y aplicación Pintura interior vinilo tipo 1 a 3 manos muros interiores- (incluye suministro, transporte y colocación, limpieza y todo lo requerido para la correcta ejecución y recibo a satisfacción) incluye resanes y andamios certificados</t>
  </si>
  <si>
    <t>Suministro y aplicación Pintura interior vinilo tipo 2,  a 3 manos sobre placa existente - (incluye suministro, transporte y colocación, limpieza y todo lo requerido para la correcta ejecución y recibo a satisfacción) incluye resanes y andamios certificados</t>
  </si>
  <si>
    <t>INSTALACIONES ELECTRICAS</t>
  </si>
  <si>
    <t>Suministro e instalación de luminaria colgante LED lineal de luz neutra de 40W (tipo Éxito Corp o equivalente). Incluye conductores de cobre certificados bajo reglamento RETIE, canalización en tuberíatubería PVC tipo pesado SCH-40 (Schedule 40) o equivalente técnico, fabricada y certificada bajo especificaciones de la norma NTC 3833 / NTC 979, cumpliendo estrictamente con el reglamento RETIE y la NTC 2050  de diámetro según norma, soportes, anclajes, andamios certificados y pruebas de funcionamiento.y todo lo necesario para su correcta instalación y funcionamiento</t>
  </si>
  <si>
    <t>Suministro e instalación de luminaria tipo aro circular LED suspendida, de 1,20 mt  fabricada en aluminio con difusor opalizado. Incluye conductores certificados RETIE, tubería PVC tipo pesado SCH-40 (Schedule 40) o equivalente técnico, fabricada y certificada bajo especificaciones de la norma NTC 3833 / NTC 979, cumpliendo estrictamente con el reglamento RETIE y la NTC 2050 , accesorios de montaje, andamios certificados y pruebas de funcionamiento.</t>
  </si>
  <si>
    <t>Suministro e instalación de luminaria LED colgante de 2x18W T8 de 120V con bombillos tipo LED. Incluye conductores certificados RETIE, canalización tubería PVC tipo pesado SCH-40 (Schedule 40) o equivalente técnico, fabricada y certificada bajo especificaciones de la norma NTC 3833 / NTC 979, cumpliendo estrictamente con el reglamento RETIE y la NTC 2050 , soportes tipo cadena, anclajes, andamios certificados y pruebas de conexión.</t>
  </si>
  <si>
    <t>Suministro e instalación de punto eléctrico completo para tomacorriente monofásico a 120V con polo a tierra. Incluye conductores de cobre calibres certificados, canalización en tubería tubería PVC tipo pesado SCH-40 (Schedule 40) o equivalente técnico, fabricada y certificada bajo especificaciones de la norma NTC 3833 / NTC 979, cumpliendo estrictamente con el reglamento RETIE y la NTC 2050 , caja metálica, placa metálica, marcado de circuitos y certificación conforme al reglamento RETIE.</t>
  </si>
  <si>
    <t>Suministro, transporte e instalación de punto eléctrico completo para iluminación a 120V. Incluye conductores de cobre calibres certificados, canalización en tubería EMT o PVC, caja de paso, interruptor sencillo de marca certificada, marcado de circuitos y pruebas conforme al reglamento RETIE.</t>
  </si>
  <si>
    <t>reinstalación luminarias incluye andamios certificados y todo lo necesario para su correcta ejecución</t>
  </si>
  <si>
    <t>VARIOS</t>
  </si>
  <si>
    <t>Suministro, fabricación e instalación de aviso institucional de 5.00 m de largo x 0.60 m de alto, elaborado en panel de aluminio compuesto (ACM) de 3 mm de espesor, con acabado tipo mate o satinado a elegir.
El aviso incluye la reproducción de imagen institucional (SENA, APE y Servicio Público de Empleo) conforme al diseño suministrado , mediante elementos en alto relieve y luz led (incluye punto electrico).Diseño conforme a manual de identidad institucional SENA y APE” incluye andamios certifcados para su instalación y todos los elementos necesarios para su correcta instalación y funcionamiento</t>
  </si>
  <si>
    <t>Retiro, cargue, transporte y disposición final de escombros en sitio autorizado (incluye certificado)</t>
  </si>
  <si>
    <t>m3</t>
  </si>
  <si>
    <t xml:space="preserve"> Suministro e instalación de piso en baldosas de porcelanato formato 60x60 cm,(tráfico comercial) acabado y tonalidad igual o similar al existente, para áreas interiores. incluye todo lo necesario para su correcta instalación</t>
  </si>
  <si>
    <t>Suministro e instalación de alfombra de tráfico comercial de alta resistencia, adecuada para zonas de alto tránsito, incluyendo todas las  actividades necesarias para su correcta colocación, nivelación y acabado final, conforme a especificaciones técnicas.</t>
  </si>
  <si>
    <t>suministro e instalación mueble empotrado de cocina  superior  2.46 m. elaborado en melamina RH 15 mm con acabado en color según diseño. incluye Tablero melamínico RH 15 mm División interna según modulación
Puertas abatibles Bisagras tipo cazoletacierre suave 
Manijas metálicas o integradas Tornillería y herrajes completos Soportes y sistema de anclaje a muro Tapacantos en PVC Nivelación, ajuste y alineación y todo lo necesario para su correcta instalación y funiconamiento</t>
  </si>
  <si>
    <t>suministro e instalación mueble empotrado de cocina  inferior 2.46  elaborado en melamina RH 15 mmDivisión interna según modulación
Puertas abatibles Bisagras tipo cazoletacierre suave 
Manijas metálicas o integradas Tornillería y herrajes completos Soportes y sistema de anclaje a muro Tapacantos en PVC Nivelación, ajuste y alineación y todo lo necesario para su correcta instalación y funiconamiento</t>
  </si>
  <si>
    <t>suministro  e instalación meson en granito  negro absoluto  ancho de 0.60 m  espesor aproximado de 2 a 3 cm,incluye estructura  pulido y brillado en cara superior y bordes. Placa en granito negro absoluto Corte, pulido y brillado Borde frontal pulido o biselado Estructura de soporte  Anclajes y fijaciones Nivelación y ajuste Sellado de juntas con silicona o adhesivo especializadoy todo lo necesario para su correcta instalación  y funcionamiento</t>
  </si>
  <si>
    <t>suministro e instalaciónde Griferia Lavaplatos Cuello Cisne En Acero Inoxidable Monocontrol , incluye  todo lo necesariopara su correcto funcionamiento</t>
  </si>
  <si>
    <t>suministro e instalación de  Lavaplatos Doble Tanque 80x43cm + Canastillas y Sifón Acero Inoxidable  Con Accesorios  incluye desagues, accesorios y  todo lo necesario para su correcto funcionamiento</t>
  </si>
  <si>
    <t>Suministro e instalación de punto hidráulico de abasto de agua limpia, incluye tubería de PVC presión o CPVC de marca certificada, diámetros técnicos adecuados, codos, uniones, soldaduras de PVC, anclajes y pruebas de presión finales para certificación de cero fugas.</t>
  </si>
  <si>
    <t>Suministro e instalación de punto sanitario de desagüe de aguas servidas, incluye tubería de PVC sanitaria de marca certificada, diámetro de evacuación adecuado, accesorios de unión, codos y tees, garantizando pendientes de evacuación mínimas del 1% al 2% para evitar estancamientos, obstrucciones y malos olores.</t>
  </si>
  <si>
    <t>Suministro, fabricación e instalación de estructura tipo módulo colaborativo divisor, conformado por paneles decorativos en WPC (Wood Plastic Composite) con acabado tipo listonado vertical, instalado de piso a techo Dimensiones: Altura: 2.85 m Ancho: 0.60 m Incluye:
Paneles en WPC tipo listonado (color a elección)
Estructura de soporte interna en madera o perfilería metálica Sistema de anclaje a piso y techo Elementos de fijación (tornillería, chazos, anclajes) Remates y acabados laterales</t>
  </si>
  <si>
    <t xml:space="preserve">suministro e instalación  de superficie en  Melamina RH 15 mm color a legir  según diseño  y base en   en  Lámina de acero Cold Rolled (laminado en frío). Calibre 18 (1.2 mm) para componentes estructurales, Doblez de lámina (grafado) para rigidez, reforzado con tubo cuadrado o rectangular (PTR)  calibre 18.Acabado en Pintura en polvo electrostática, horneable, tipo epoxi-poliéster Uniones Soldadura MIG/MAG  troquelado. </t>
  </si>
  <si>
    <t>Suministro, transporte, modulación e instalación de palillería (listonado) decorativo en madera MDF de sección de 2x2 pulgadas (5×5" cm” aproximadamente), para revestimiento de muros o cielorrasos. Incluye: estructura de soporte o bastidor posterior de fijación, anclajes mecánicos, adhesivo de alta resistencia para madera, sellador, lijado, masilla para juntas, aplicación de base (primer) y acabado final en laca catalizada o pintura de poliuretano en color a elegir por la supervisión, andamios, mano de obra calificada, herramientas, equipos y todo lo necesario para su correcta entrega a satisfacción</t>
  </si>
  <si>
    <t>Recolección, transporte y disposición final de residuos peligrosos provenientes de la aplicación de pinturas, solventes, selladores, adhesivos y otros insumos de naturaleza química y residuos derivados tales como envases contaminados, sobrantes de producto y elementos impregnados</t>
  </si>
  <si>
    <t>KG</t>
  </si>
  <si>
    <t>aseo general de obra</t>
  </si>
  <si>
    <t xml:space="preserve">COSTO DIRECTO </t>
  </si>
  <si>
    <t xml:space="preserve">ADMINISTRACION </t>
  </si>
  <si>
    <t xml:space="preserve">UTILIDAD </t>
  </si>
  <si>
    <t>IVA  19%  SOBRE UTILIDAD</t>
  </si>
  <si>
    <t xml:space="preserve">COSTO  TOTAL </t>
  </si>
  <si>
    <t>Retiro papel esmerilado existente, incluye andamios y todo lo necesario para su correcto funcionamiento</t>
  </si>
  <si>
    <t>PRECIO DE REFERENCIA</t>
  </si>
  <si>
    <t xml:space="preserve">VALOR TOTAL </t>
  </si>
  <si>
    <t>COSTO DIRECTO</t>
  </si>
  <si>
    <t>COSTO TOTAL</t>
  </si>
  <si>
    <t>FORMULARIO DE OFERTA ECONOMICA</t>
  </si>
  <si>
    <t>NOMBRE DE EMPRESA</t>
  </si>
  <si>
    <t>VALOR UNITARIO OFERTADO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</si>
</sst>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0.0"/>
    <numFmt numFmtId="166" formatCode="_-* #,##0.00\ _€_-;\-* #,##0.00\ _€_-;_-* &quot;-&quot;??\ _€_-;_-@_-"/>
    <numFmt numFmtId="167" formatCode="_-* #,##0.0\ _€_-;\-* #,##0.0\ _€_-;_-* &quot;-&quot;??\ _€_-;_-@_-"/>
  </numFmts>
  <fonts count="12" x14ac:knownFonts="1">
    <font>
      <sz val="11"/>
      <color theme="1"/>
      <name val="Aptos Narrow"/>
      <family val="2"/>
      <scheme val="minor"/>
    </font>
    <font>
      <sz val="11"/>
      <color theme="1"/>
      <name val="Aptos Narrow"/>
      <family val="2"/>
      <scheme val="minor"/>
    </font>
    <font>
      <b/>
      <sz val="10"/>
      <color theme="1"/>
      <name val="Arial Narrow"/>
      <family val="2"/>
    </font>
    <font>
      <sz val="10"/>
      <color theme="1"/>
      <name val="Arial Narrow"/>
      <family val="2"/>
    </font>
    <font>
      <sz val="11"/>
      <color theme="1"/>
      <name val="Arial Narrow"/>
      <family val="2"/>
    </font>
    <font>
      <sz val="9"/>
      <name val="Arial Narrow"/>
      <family val="2"/>
    </font>
    <font>
      <sz val="9"/>
      <color theme="1"/>
      <name val="Arial Narrow"/>
      <family val="2"/>
    </font>
    <font>
      <sz val="8"/>
      <color theme="1"/>
      <name val="Arial Narrow"/>
      <family val="2"/>
    </font>
    <font>
      <b/>
      <sz val="9"/>
      <color theme="1"/>
      <name val="Arial Narrow"/>
      <family val="2"/>
    </font>
    <font>
      <b/>
      <sz val="9"/>
      <name val="Arial Narrow"/>
      <family val="2"/>
    </font>
    <font>
      <b/>
      <sz val="11"/>
      <color theme="1"/>
      <name val="Arial Narrow"/>
      <family val="2"/>
    </font>
    <font>
      <b/>
      <sz val="8"/>
      <color theme="1"/>
      <name val="Arial Narrow"/>
      <family val="2"/>
    </font>
  </fonts>
  <fills count="4">
    <fill>
      <patternFill patternType="none"/>
    </fill>
    <fill>
      <patternFill patternType="gray125"/>
    </fill>
    <fill>
      <patternFill patternType="solid">
        <fgColor theme="7" tint="0.59999389629810485"/>
        <bgColor indexed="64"/>
      </patternFill>
    </fill>
    <fill>
      <patternFill patternType="solid">
        <fgColor theme="4" tint="0.79998168889431442"/>
        <bgColor indexed="64"/>
      </patternFill>
    </fill>
  </fills>
  <borders count="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3">
    <xf numFmtId="0" fontId="0" fillId="0" borderId="0" xfId="0"/>
    <xf numFmtId="0" fontId="5" fillId="0" borderId="2" xfId="0" applyFont="1" applyBorder="1" applyAlignment="1">
      <alignment horizontal="left" vertical="center" wrapText="1"/>
    </xf>
    <xf numFmtId="0" fontId="6" fillId="0" borderId="2" xfId="0" applyFont="1" applyBorder="1" applyAlignment="1">
      <alignment wrapText="1"/>
    </xf>
    <xf numFmtId="0" fontId="7" fillId="0" borderId="0" xfId="0" applyFont="1"/>
    <xf numFmtId="164" fontId="9" fillId="0" borderId="2" xfId="0" applyNumberFormat="1" applyFont="1" applyBorder="1" applyAlignment="1">
      <alignment horizontal="center" vertical="center"/>
    </xf>
    <xf numFmtId="0" fontId="9" fillId="0" borderId="2" xfId="0" applyFont="1" applyBorder="1" applyAlignment="1">
      <alignment horizontal="center" vertical="center"/>
    </xf>
    <xf numFmtId="1" fontId="9" fillId="0" borderId="2" xfId="0" applyNumberFormat="1" applyFont="1" applyBorder="1" applyAlignment="1">
      <alignment horizontal="center" vertical="center"/>
    </xf>
    <xf numFmtId="2" fontId="9" fillId="0" borderId="2" xfId="0" applyNumberFormat="1" applyFont="1" applyBorder="1" applyAlignment="1">
      <alignment horizontal="center" vertical="center"/>
    </xf>
    <xf numFmtId="0" fontId="6" fillId="0" borderId="2" xfId="0" applyFont="1" applyBorder="1" applyAlignment="1">
      <alignment horizontal="center" vertical="center"/>
    </xf>
    <xf numFmtId="166" fontId="6" fillId="0" borderId="2" xfId="0" applyNumberFormat="1" applyFont="1" applyBorder="1" applyAlignment="1">
      <alignment vertical="center"/>
    </xf>
    <xf numFmtId="167" fontId="8" fillId="0" borderId="2" xfId="0" applyNumberFormat="1" applyFont="1" applyBorder="1" applyAlignment="1">
      <alignment horizontal="center" vertical="center"/>
    </xf>
    <xf numFmtId="0" fontId="5" fillId="0" borderId="2" xfId="0" applyFont="1" applyBorder="1" applyAlignment="1">
      <alignment horizontal="center" vertical="center"/>
    </xf>
    <xf numFmtId="0" fontId="5" fillId="0" borderId="2" xfId="0" applyFont="1" applyBorder="1" applyAlignment="1">
      <alignment horizontal="center" vertical="center" wrapText="1"/>
    </xf>
    <xf numFmtId="1" fontId="8" fillId="0" borderId="2" xfId="0" applyNumberFormat="1" applyFont="1" applyBorder="1" applyAlignment="1">
      <alignment horizontal="center"/>
    </xf>
    <xf numFmtId="164" fontId="6" fillId="0" borderId="2" xfId="0" applyNumberFormat="1" applyFont="1" applyBorder="1" applyAlignment="1">
      <alignment horizontal="center" vertical="center"/>
    </xf>
    <xf numFmtId="0" fontId="6" fillId="0" borderId="2" xfId="0" applyFont="1" applyBorder="1" applyAlignment="1">
      <alignment vertical="center" wrapText="1"/>
    </xf>
    <xf numFmtId="1" fontId="8" fillId="0" borderId="2" xfId="0" applyNumberFormat="1" applyFont="1" applyBorder="1" applyAlignment="1">
      <alignment horizontal="center" vertical="center"/>
    </xf>
    <xf numFmtId="2" fontId="6" fillId="0" borderId="2" xfId="0" applyNumberFormat="1" applyFont="1" applyBorder="1" applyAlignment="1">
      <alignment horizontal="center" vertical="center"/>
    </xf>
    <xf numFmtId="44" fontId="8" fillId="0" borderId="2" xfId="0" applyNumberFormat="1" applyFont="1" applyBorder="1" applyAlignment="1">
      <alignment vertical="center"/>
    </xf>
    <xf numFmtId="9" fontId="6" fillId="0" borderId="2" xfId="0" applyNumberFormat="1" applyFont="1" applyBorder="1" applyAlignment="1">
      <alignment horizontal="center" vertical="center"/>
    </xf>
    <xf numFmtId="44" fontId="6" fillId="0" borderId="2" xfId="0" applyNumberFormat="1" applyFont="1" applyBorder="1" applyAlignment="1">
      <alignment vertical="center"/>
    </xf>
    <xf numFmtId="0" fontId="9" fillId="0" borderId="2" xfId="0" applyFont="1" applyBorder="1" applyAlignment="1">
      <alignment vertical="center" wrapText="1"/>
    </xf>
    <xf numFmtId="44" fontId="8" fillId="2" borderId="2" xfId="0" applyNumberFormat="1" applyFont="1" applyFill="1" applyBorder="1" applyAlignment="1">
      <alignment vertical="center"/>
    </xf>
    <xf numFmtId="44" fontId="8" fillId="2" borderId="2" xfId="1" applyFont="1" applyFill="1" applyBorder="1" applyAlignment="1">
      <alignment vertical="center"/>
    </xf>
    <xf numFmtId="0" fontId="7" fillId="0" borderId="2" xfId="0" applyFont="1" applyBorder="1" applyAlignment="1">
      <alignment horizontal="center" vertical="center" wrapText="1"/>
    </xf>
    <xf numFmtId="44" fontId="3" fillId="0" borderId="2" xfId="0" applyNumberFormat="1" applyFont="1" applyBorder="1" applyAlignment="1">
      <alignment horizontal="center" vertical="center"/>
    </xf>
    <xf numFmtId="44" fontId="3" fillId="0" borderId="2" xfId="1" applyFont="1" applyBorder="1" applyAlignment="1">
      <alignment horizontal="center" vertical="center"/>
    </xf>
    <xf numFmtId="9" fontId="6" fillId="2" borderId="2" xfId="2" applyFont="1" applyFill="1" applyBorder="1" applyAlignment="1">
      <alignment horizontal="center" vertical="center"/>
    </xf>
    <xf numFmtId="0" fontId="4" fillId="0" borderId="3" xfId="0" applyFont="1" applyBorder="1" applyAlignment="1">
      <alignment vertical="center"/>
    </xf>
    <xf numFmtId="44" fontId="2" fillId="3" borderId="2" xfId="1" applyFont="1" applyFill="1" applyBorder="1" applyAlignment="1">
      <alignment horizontal="center" vertical="center"/>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 xfId="0" applyFont="1" applyBorder="1" applyAlignment="1">
      <alignment horizontal="center" vertical="center" wrapText="1"/>
    </xf>
    <xf numFmtId="0" fontId="8" fillId="0" borderId="2" xfId="0" applyFont="1" applyBorder="1" applyAlignment="1">
      <alignment horizontal="center" vertical="center"/>
    </xf>
    <xf numFmtId="0" fontId="8" fillId="0" borderId="6" xfId="0" applyFont="1" applyBorder="1" applyAlignment="1">
      <alignment horizontal="center" vertical="center" wrapText="1"/>
    </xf>
    <xf numFmtId="0" fontId="8" fillId="0" borderId="4" xfId="0" applyFont="1" applyBorder="1" applyAlignment="1">
      <alignment horizontal="center" vertical="center" wrapText="1"/>
    </xf>
    <xf numFmtId="0" fontId="8" fillId="0" borderId="3" xfId="0" applyFont="1" applyBorder="1" applyAlignment="1">
      <alignment horizontal="center" vertical="center" wrapText="1"/>
    </xf>
    <xf numFmtId="0" fontId="9" fillId="0" borderId="2" xfId="0" applyFont="1" applyBorder="1" applyAlignment="1">
      <alignment horizontal="center" vertical="center"/>
    </xf>
    <xf numFmtId="0" fontId="9" fillId="0" borderId="2" xfId="0" applyFont="1" applyBorder="1" applyAlignment="1">
      <alignment horizontal="center" vertical="center" wrapText="1"/>
    </xf>
    <xf numFmtId="0" fontId="8" fillId="0" borderId="2" xfId="0" applyFont="1" applyBorder="1" applyAlignment="1">
      <alignment horizontal="center"/>
    </xf>
    <xf numFmtId="0" fontId="8" fillId="0" borderId="2" xfId="0" applyFont="1" applyBorder="1" applyAlignment="1">
      <alignment horizontal="right"/>
    </xf>
    <xf numFmtId="164" fontId="9" fillId="0" borderId="2" xfId="0" applyNumberFormat="1" applyFont="1" applyBorder="1" applyAlignment="1">
      <alignment horizontal="center" vertical="center"/>
    </xf>
    <xf numFmtId="0" fontId="10" fillId="3" borderId="2" xfId="0" applyFont="1" applyFill="1" applyBorder="1" applyAlignment="1">
      <alignment horizontal="center" vertical="center"/>
    </xf>
    <xf numFmtId="0" fontId="0" fillId="0" borderId="2" xfId="0" applyBorder="1" applyAlignment="1">
      <alignment horizontal="center" vertical="center"/>
    </xf>
    <xf numFmtId="0" fontId="0" fillId="0" borderId="6" xfId="0" applyBorder="1" applyAlignment="1">
      <alignment vertical="center"/>
    </xf>
    <xf numFmtId="0" fontId="0" fillId="3" borderId="2" xfId="0" applyFill="1" applyBorder="1" applyAlignment="1">
      <alignment vertical="center"/>
    </xf>
    <xf numFmtId="0" fontId="0" fillId="3" borderId="2" xfId="0" applyFill="1" applyBorder="1" applyAlignment="1">
      <alignment horizontal="center" vertical="center"/>
    </xf>
    <xf numFmtId="0" fontId="10" fillId="3" borderId="6" xfId="0" applyFont="1" applyFill="1" applyBorder="1" applyAlignment="1">
      <alignment horizontal="center" vertical="center"/>
    </xf>
    <xf numFmtId="0" fontId="10" fillId="3" borderId="3" xfId="0" applyFont="1" applyFill="1" applyBorder="1" applyAlignment="1">
      <alignment horizontal="center" vertical="center"/>
    </xf>
    <xf numFmtId="0" fontId="11" fillId="3" borderId="5" xfId="0" applyFont="1" applyFill="1" applyBorder="1" applyAlignment="1">
      <alignment horizontal="center" vertical="center" wrapText="1"/>
    </xf>
    <xf numFmtId="0" fontId="11" fillId="3" borderId="1" xfId="0" applyFont="1" applyFill="1" applyBorder="1" applyAlignment="1">
      <alignment horizontal="center" vertical="center" wrapText="1"/>
    </xf>
    <xf numFmtId="44" fontId="8" fillId="3" borderId="2" xfId="1" applyFont="1" applyFill="1" applyBorder="1" applyAlignment="1">
      <alignment vertical="center"/>
    </xf>
    <xf numFmtId="9" fontId="6" fillId="3" borderId="2" xfId="2" applyFont="1" applyFill="1" applyBorder="1" applyAlignment="1">
      <alignment horizontal="center" vertical="center"/>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6086C0-E1DD-4E5A-B6D1-5F49C15E9642}">
  <dimension ref="C5:L69"/>
  <sheetViews>
    <sheetView tabSelected="1" topLeftCell="A61" workbookViewId="0">
      <selection activeCell="J21" sqref="J21"/>
    </sheetView>
  </sheetViews>
  <sheetFormatPr baseColWidth="10" defaultRowHeight="15" x14ac:dyDescent="0.25"/>
  <cols>
    <col min="4" max="5" width="11.42578125" customWidth="1"/>
    <col min="6" max="6" width="26.85546875" customWidth="1"/>
    <col min="9" max="9" width="13.28515625" customWidth="1"/>
    <col min="10" max="10" width="16.7109375" bestFit="1" customWidth="1"/>
    <col min="11" max="11" width="13.7109375" customWidth="1"/>
  </cols>
  <sheetData>
    <row r="5" spans="3:12" ht="15" customHeight="1" x14ac:dyDescent="0.25">
      <c r="C5" s="42" t="s">
        <v>77</v>
      </c>
      <c r="D5" s="42"/>
      <c r="E5" s="42"/>
      <c r="F5" s="42"/>
      <c r="G5" s="42"/>
      <c r="H5" s="42"/>
      <c r="I5" s="42"/>
      <c r="J5" s="42"/>
      <c r="K5" s="42"/>
      <c r="L5" s="42"/>
    </row>
    <row r="6" spans="3:12" ht="15" customHeight="1" x14ac:dyDescent="0.25">
      <c r="C6" s="42"/>
      <c r="D6" s="42"/>
      <c r="E6" s="42"/>
      <c r="F6" s="42"/>
      <c r="G6" s="42"/>
      <c r="H6" s="42"/>
      <c r="I6" s="42"/>
      <c r="J6" s="42"/>
      <c r="K6" s="42"/>
      <c r="L6" s="42"/>
    </row>
    <row r="7" spans="3:12" ht="15" customHeight="1" x14ac:dyDescent="0.25">
      <c r="C7" s="42"/>
      <c r="D7" s="42"/>
      <c r="E7" s="42"/>
      <c r="F7" s="42"/>
      <c r="G7" s="42"/>
      <c r="H7" s="42"/>
      <c r="I7" s="42"/>
      <c r="J7" s="42"/>
      <c r="K7" s="42"/>
      <c r="L7" s="42"/>
    </row>
    <row r="8" spans="3:12" x14ac:dyDescent="0.25">
      <c r="C8" s="3"/>
      <c r="D8" s="3"/>
      <c r="E8" s="3"/>
      <c r="F8" s="3"/>
      <c r="G8" s="3"/>
      <c r="H8" s="3"/>
    </row>
    <row r="9" spans="3:12" ht="26.25" customHeight="1" x14ac:dyDescent="0.25">
      <c r="C9" s="34" t="s">
        <v>0</v>
      </c>
      <c r="D9" s="35"/>
      <c r="E9" s="35"/>
      <c r="F9" s="35"/>
      <c r="G9" s="35"/>
      <c r="H9" s="36"/>
      <c r="I9" s="24" t="s">
        <v>73</v>
      </c>
      <c r="J9" s="30" t="s">
        <v>74</v>
      </c>
      <c r="K9" s="47" t="s">
        <v>78</v>
      </c>
      <c r="L9" s="48"/>
    </row>
    <row r="10" spans="3:12" ht="25.5" customHeight="1" x14ac:dyDescent="0.25">
      <c r="C10" s="41" t="s">
        <v>1</v>
      </c>
      <c r="D10" s="5" t="s">
        <v>2</v>
      </c>
      <c r="E10" s="5" t="s">
        <v>3</v>
      </c>
      <c r="F10" s="33" t="s">
        <v>4</v>
      </c>
      <c r="G10" s="33" t="s">
        <v>5</v>
      </c>
      <c r="H10" s="33" t="s">
        <v>6</v>
      </c>
      <c r="I10" s="30" t="s">
        <v>7</v>
      </c>
      <c r="J10" s="31"/>
      <c r="K10" s="49" t="s">
        <v>79</v>
      </c>
      <c r="L10" s="49" t="s">
        <v>8</v>
      </c>
    </row>
    <row r="11" spans="3:12" x14ac:dyDescent="0.25">
      <c r="C11" s="41"/>
      <c r="D11" s="5"/>
      <c r="E11" s="5"/>
      <c r="F11" s="33"/>
      <c r="G11" s="33"/>
      <c r="H11" s="33"/>
      <c r="I11" s="32"/>
      <c r="J11" s="32"/>
      <c r="K11" s="50"/>
      <c r="L11" s="50"/>
    </row>
    <row r="12" spans="3:12" ht="16.5" x14ac:dyDescent="0.25">
      <c r="C12" s="37">
        <v>1</v>
      </c>
      <c r="D12" s="37"/>
      <c r="E12" s="6"/>
      <c r="F12" s="21" t="s">
        <v>9</v>
      </c>
      <c r="G12" s="21"/>
      <c r="H12" s="21"/>
      <c r="I12" s="28"/>
      <c r="J12" s="29">
        <f>SUM(J13:J20)</f>
        <v>3805338.4</v>
      </c>
      <c r="K12" s="44"/>
      <c r="L12" s="45"/>
    </row>
    <row r="13" spans="3:12" ht="40.5" x14ac:dyDescent="0.25">
      <c r="C13" s="4">
        <v>1.1000000000000001</v>
      </c>
      <c r="D13" s="7">
        <v>141</v>
      </c>
      <c r="E13" s="6"/>
      <c r="F13" s="1" t="s">
        <v>72</v>
      </c>
      <c r="G13" s="8" t="s">
        <v>10</v>
      </c>
      <c r="H13" s="8">
        <v>40</v>
      </c>
      <c r="I13" s="25">
        <v>14000</v>
      </c>
      <c r="J13" s="26">
        <f>+I13*H13</f>
        <v>560000</v>
      </c>
      <c r="K13" s="43"/>
      <c r="L13" s="43"/>
    </row>
    <row r="14" spans="3:12" ht="40.5" x14ac:dyDescent="0.25">
      <c r="C14" s="4">
        <v>1.2</v>
      </c>
      <c r="D14" s="7"/>
      <c r="E14" s="6"/>
      <c r="F14" s="1" t="s">
        <v>11</v>
      </c>
      <c r="G14" s="8" t="s">
        <v>10</v>
      </c>
      <c r="H14" s="8">
        <v>110</v>
      </c>
      <c r="I14" s="25">
        <v>14000</v>
      </c>
      <c r="J14" s="26">
        <f>+I14*H14</f>
        <v>1540000</v>
      </c>
      <c r="K14" s="43"/>
      <c r="L14" s="43"/>
    </row>
    <row r="15" spans="3:12" ht="202.5" x14ac:dyDescent="0.25">
      <c r="C15" s="4">
        <v>1.3</v>
      </c>
      <c r="D15" s="7"/>
      <c r="E15" s="6"/>
      <c r="F15" s="1" t="s">
        <v>12</v>
      </c>
      <c r="G15" s="8" t="s">
        <v>10</v>
      </c>
      <c r="H15" s="8">
        <f>6.48*3.5</f>
        <v>22.68</v>
      </c>
      <c r="I15" s="25">
        <v>22500</v>
      </c>
      <c r="J15" s="26">
        <f>+I15*H15</f>
        <v>510300</v>
      </c>
      <c r="K15" s="43"/>
      <c r="L15" s="43"/>
    </row>
    <row r="16" spans="3:12" ht="67.5" x14ac:dyDescent="0.25">
      <c r="C16" s="37">
        <v>1.4</v>
      </c>
      <c r="D16" s="37"/>
      <c r="E16" s="6"/>
      <c r="F16" s="1" t="s">
        <v>13</v>
      </c>
      <c r="G16" s="8" t="s">
        <v>10</v>
      </c>
      <c r="H16" s="8">
        <f>1.12*3.19</f>
        <v>3.5728000000000004</v>
      </c>
      <c r="I16" s="25">
        <v>28000</v>
      </c>
      <c r="J16" s="26">
        <f>+I16*H16</f>
        <v>100038.40000000001</v>
      </c>
      <c r="K16" s="43"/>
      <c r="L16" s="43"/>
    </row>
    <row r="17" spans="3:12" ht="148.5" x14ac:dyDescent="0.25">
      <c r="C17" s="4">
        <v>1.5</v>
      </c>
      <c r="D17" s="4">
        <v>63</v>
      </c>
      <c r="E17" s="6"/>
      <c r="F17" s="1" t="s">
        <v>14</v>
      </c>
      <c r="G17" s="8" t="s">
        <v>10</v>
      </c>
      <c r="H17" s="8">
        <v>30</v>
      </c>
      <c r="I17" s="25">
        <v>28000</v>
      </c>
      <c r="J17" s="26">
        <f>+I17*H17</f>
        <v>840000</v>
      </c>
      <c r="K17" s="43"/>
      <c r="L17" s="43"/>
    </row>
    <row r="18" spans="3:12" ht="27" x14ac:dyDescent="0.25">
      <c r="C18" s="4">
        <v>1.6</v>
      </c>
      <c r="D18" s="4"/>
      <c r="E18" s="6"/>
      <c r="F18" s="1" t="s">
        <v>15</v>
      </c>
      <c r="G18" s="8" t="s">
        <v>16</v>
      </c>
      <c r="H18" s="8">
        <v>1</v>
      </c>
      <c r="I18" s="25">
        <v>145000</v>
      </c>
      <c r="J18" s="26">
        <f>+I18*H18</f>
        <v>145000</v>
      </c>
      <c r="K18" s="43"/>
      <c r="L18" s="43"/>
    </row>
    <row r="19" spans="3:12" ht="94.5" x14ac:dyDescent="0.25">
      <c r="C19" s="4">
        <v>1.7</v>
      </c>
      <c r="D19" s="4"/>
      <c r="E19" s="6"/>
      <c r="F19" s="1" t="s">
        <v>17</v>
      </c>
      <c r="G19" s="8" t="s">
        <v>18</v>
      </c>
      <c r="H19" s="8">
        <v>2</v>
      </c>
      <c r="I19" s="25">
        <v>25000</v>
      </c>
      <c r="J19" s="26">
        <f>+I19*H19</f>
        <v>50000</v>
      </c>
      <c r="K19" s="43"/>
      <c r="L19" s="43"/>
    </row>
    <row r="20" spans="3:12" ht="94.5" x14ac:dyDescent="0.25">
      <c r="C20" s="4">
        <v>1.8</v>
      </c>
      <c r="D20" s="4"/>
      <c r="E20" s="6"/>
      <c r="F20" s="1" t="s">
        <v>19</v>
      </c>
      <c r="G20" s="8" t="s">
        <v>18</v>
      </c>
      <c r="H20" s="8">
        <v>2</v>
      </c>
      <c r="I20" s="25">
        <v>30000</v>
      </c>
      <c r="J20" s="26">
        <f>+I20*H20</f>
        <v>60000</v>
      </c>
      <c r="K20" s="43"/>
      <c r="L20" s="43"/>
    </row>
    <row r="21" spans="3:12" x14ac:dyDescent="0.25">
      <c r="C21" s="37">
        <v>2</v>
      </c>
      <c r="D21" s="37"/>
      <c r="E21" s="6"/>
      <c r="F21" s="21" t="s">
        <v>20</v>
      </c>
      <c r="G21" s="21"/>
      <c r="H21" s="21"/>
      <c r="I21" s="25"/>
      <c r="J21" s="29">
        <f>SUM(J22:J26)</f>
        <v>20929120</v>
      </c>
      <c r="K21" s="43"/>
      <c r="L21" s="46"/>
    </row>
    <row r="22" spans="3:12" ht="175.5" x14ac:dyDescent="0.25">
      <c r="C22" s="4">
        <v>2.1</v>
      </c>
      <c r="D22" s="4"/>
      <c r="E22" s="6"/>
      <c r="F22" s="1" t="s">
        <v>21</v>
      </c>
      <c r="G22" s="8" t="s">
        <v>10</v>
      </c>
      <c r="H22" s="8">
        <v>20</v>
      </c>
      <c r="I22" s="25">
        <v>490000</v>
      </c>
      <c r="J22" s="26">
        <f>+I22*H22</f>
        <v>9800000</v>
      </c>
      <c r="K22" s="43"/>
      <c r="L22" s="43"/>
    </row>
    <row r="23" spans="3:12" ht="67.5" x14ac:dyDescent="0.25">
      <c r="C23" s="37">
        <v>2.2000000000000002</v>
      </c>
      <c r="D23" s="37"/>
      <c r="E23" s="6"/>
      <c r="F23" s="1" t="s">
        <v>22</v>
      </c>
      <c r="G23" s="8" t="s">
        <v>10</v>
      </c>
      <c r="H23" s="8">
        <f>40</f>
        <v>40</v>
      </c>
      <c r="I23" s="25">
        <v>85000</v>
      </c>
      <c r="J23" s="26">
        <f>+I23*H23</f>
        <v>3400000</v>
      </c>
      <c r="K23" s="43"/>
      <c r="L23" s="43"/>
    </row>
    <row r="24" spans="3:12" ht="148.5" x14ac:dyDescent="0.25">
      <c r="C24" s="4">
        <v>2.2999999999999998</v>
      </c>
      <c r="D24" s="4">
        <v>63</v>
      </c>
      <c r="E24" s="6"/>
      <c r="F24" s="1" t="s">
        <v>23</v>
      </c>
      <c r="G24" s="8" t="s">
        <v>18</v>
      </c>
      <c r="H24" s="8">
        <v>3</v>
      </c>
      <c r="I24" s="25">
        <v>1350000</v>
      </c>
      <c r="J24" s="26">
        <f>+I24*H24</f>
        <v>4050000</v>
      </c>
      <c r="K24" s="43"/>
      <c r="L24" s="43"/>
    </row>
    <row r="25" spans="3:12" ht="135" x14ac:dyDescent="0.25">
      <c r="C25" s="37">
        <v>2.4</v>
      </c>
      <c r="D25" s="37"/>
      <c r="E25" s="6"/>
      <c r="F25" s="1" t="s">
        <v>24</v>
      </c>
      <c r="G25" s="8" t="s">
        <v>10</v>
      </c>
      <c r="H25" s="8">
        <f>2.92*2.3</f>
        <v>6.7159999999999993</v>
      </c>
      <c r="I25" s="25">
        <v>320000</v>
      </c>
      <c r="J25" s="26">
        <f>+I25*H25</f>
        <v>2149120</v>
      </c>
      <c r="K25" s="43"/>
      <c r="L25" s="43"/>
    </row>
    <row r="26" spans="3:12" ht="121.5" x14ac:dyDescent="0.25">
      <c r="C26" s="4">
        <v>2.5</v>
      </c>
      <c r="D26" s="4">
        <v>63</v>
      </c>
      <c r="E26" s="6"/>
      <c r="F26" s="1" t="s">
        <v>25</v>
      </c>
      <c r="G26" s="8" t="s">
        <v>18</v>
      </c>
      <c r="H26" s="8">
        <v>1</v>
      </c>
      <c r="I26" s="25">
        <v>1530000</v>
      </c>
      <c r="J26" s="26">
        <f>+I26*H26</f>
        <v>1530000</v>
      </c>
      <c r="K26" s="43"/>
      <c r="L26" s="43"/>
    </row>
    <row r="27" spans="3:12" x14ac:dyDescent="0.25">
      <c r="C27" s="4">
        <v>3</v>
      </c>
      <c r="D27" s="4"/>
      <c r="E27" s="6"/>
      <c r="F27" s="21" t="s">
        <v>26</v>
      </c>
      <c r="G27" s="21"/>
      <c r="H27" s="21"/>
      <c r="I27" s="25"/>
      <c r="J27" s="29">
        <f>SUM(J28:J30)</f>
        <v>6905003.8000000007</v>
      </c>
      <c r="K27" s="43"/>
      <c r="L27" s="46"/>
    </row>
    <row r="28" spans="3:12" ht="175.5" x14ac:dyDescent="0.25">
      <c r="C28" s="37">
        <v>3.1</v>
      </c>
      <c r="D28" s="37"/>
      <c r="E28" s="6"/>
      <c r="F28" s="1" t="s">
        <v>27</v>
      </c>
      <c r="G28" s="8" t="s">
        <v>10</v>
      </c>
      <c r="H28" s="8">
        <f>5.94*3.19</f>
        <v>18.948600000000003</v>
      </c>
      <c r="I28" s="25">
        <v>158000</v>
      </c>
      <c r="J28" s="26">
        <f>+I28*H28</f>
        <v>2993878.8000000003</v>
      </c>
      <c r="K28" s="43"/>
      <c r="L28" s="43"/>
    </row>
    <row r="29" spans="3:12" ht="94.5" x14ac:dyDescent="0.25">
      <c r="C29" s="4">
        <v>3.2</v>
      </c>
      <c r="D29" s="4"/>
      <c r="E29" s="6"/>
      <c r="F29" s="1" t="s">
        <v>28</v>
      </c>
      <c r="G29" s="8" t="s">
        <v>10</v>
      </c>
      <c r="H29" s="8">
        <v>20</v>
      </c>
      <c r="I29" s="25">
        <v>155000</v>
      </c>
      <c r="J29" s="26">
        <f>+I29*H29</f>
        <v>3100000</v>
      </c>
      <c r="K29" s="43"/>
      <c r="L29" s="43"/>
    </row>
    <row r="30" spans="3:12" ht="135" x14ac:dyDescent="0.25">
      <c r="C30" s="4">
        <v>3.3</v>
      </c>
      <c r="D30" s="4"/>
      <c r="E30" s="6"/>
      <c r="F30" s="1" t="s">
        <v>29</v>
      </c>
      <c r="G30" s="8" t="s">
        <v>10</v>
      </c>
      <c r="H30" s="8">
        <f>(2.43+0.92+1.35+0.45)*0.9</f>
        <v>4.6350000000000007</v>
      </c>
      <c r="I30" s="25">
        <v>175000</v>
      </c>
      <c r="J30" s="26">
        <f>+I30*H30</f>
        <v>811125.00000000012</v>
      </c>
      <c r="K30" s="43"/>
      <c r="L30" s="43"/>
    </row>
    <row r="31" spans="3:12" x14ac:dyDescent="0.25">
      <c r="C31" s="4">
        <v>4</v>
      </c>
      <c r="D31" s="4"/>
      <c r="E31" s="6"/>
      <c r="F31" s="38" t="s">
        <v>30</v>
      </c>
      <c r="G31" s="38"/>
      <c r="H31" s="38"/>
      <c r="I31" s="25"/>
      <c r="J31" s="29">
        <f>SUM(J32:J33)</f>
        <v>17850000</v>
      </c>
      <c r="K31" s="43"/>
      <c r="L31" s="46"/>
    </row>
    <row r="32" spans="3:12" ht="409.5" x14ac:dyDescent="0.25">
      <c r="C32" s="4">
        <v>4.0999999999999996</v>
      </c>
      <c r="D32" s="4"/>
      <c r="E32" s="6"/>
      <c r="F32" s="1" t="s">
        <v>31</v>
      </c>
      <c r="G32" s="8" t="s">
        <v>18</v>
      </c>
      <c r="H32" s="8">
        <v>1</v>
      </c>
      <c r="I32" s="25">
        <v>10450000</v>
      </c>
      <c r="J32" s="26">
        <f>+I32*H32</f>
        <v>10450000</v>
      </c>
      <c r="K32" s="43"/>
      <c r="L32" s="43"/>
    </row>
    <row r="33" spans="3:12" ht="324" x14ac:dyDescent="0.25">
      <c r="C33" s="37">
        <v>4.2</v>
      </c>
      <c r="D33" s="37"/>
      <c r="E33" s="6"/>
      <c r="F33" s="1" t="s">
        <v>32</v>
      </c>
      <c r="G33" s="8" t="s">
        <v>18</v>
      </c>
      <c r="H33" s="8">
        <v>2</v>
      </c>
      <c r="I33" s="25">
        <v>3700000</v>
      </c>
      <c r="J33" s="26">
        <f>+I33*H33</f>
        <v>7400000</v>
      </c>
      <c r="K33" s="43"/>
      <c r="L33" s="43"/>
    </row>
    <row r="34" spans="3:12" x14ac:dyDescent="0.25">
      <c r="C34" s="4">
        <v>5</v>
      </c>
      <c r="D34" s="4"/>
      <c r="E34" s="9"/>
      <c r="F34" s="38" t="s">
        <v>33</v>
      </c>
      <c r="G34" s="38"/>
      <c r="H34" s="38"/>
      <c r="I34" s="25"/>
      <c r="J34" s="29">
        <f>SUM(J35:J39)</f>
        <v>19104500</v>
      </c>
      <c r="K34" s="43"/>
      <c r="L34" s="46"/>
    </row>
    <row r="35" spans="3:12" ht="148.5" x14ac:dyDescent="0.25">
      <c r="C35" s="10">
        <v>5.0999999999999996</v>
      </c>
      <c r="D35" s="9"/>
      <c r="E35" s="6"/>
      <c r="F35" s="1" t="s">
        <v>34</v>
      </c>
      <c r="G35" s="8" t="s">
        <v>10</v>
      </c>
      <c r="H35" s="8">
        <v>115</v>
      </c>
      <c r="I35" s="25">
        <v>113000</v>
      </c>
      <c r="J35" s="26">
        <f>+I35*H35</f>
        <v>12995000</v>
      </c>
      <c r="K35" s="43"/>
      <c r="L35" s="43"/>
    </row>
    <row r="36" spans="3:12" ht="121.5" x14ac:dyDescent="0.25">
      <c r="C36" s="4">
        <v>5.2</v>
      </c>
      <c r="D36" s="7" t="s">
        <v>35</v>
      </c>
      <c r="E36" s="6"/>
      <c r="F36" s="1" t="s">
        <v>36</v>
      </c>
      <c r="G36" s="8" t="s">
        <v>37</v>
      </c>
      <c r="H36" s="8">
        <v>15</v>
      </c>
      <c r="I36" s="25">
        <v>57500</v>
      </c>
      <c r="J36" s="26">
        <f>+I36*H36</f>
        <v>862500</v>
      </c>
      <c r="K36" s="43"/>
      <c r="L36" s="43"/>
    </row>
    <row r="37" spans="3:12" ht="54" x14ac:dyDescent="0.25">
      <c r="C37" s="4">
        <v>5.3</v>
      </c>
      <c r="D37" s="7"/>
      <c r="E37" s="6"/>
      <c r="F37" s="1" t="s">
        <v>38</v>
      </c>
      <c r="G37" s="1" t="s">
        <v>37</v>
      </c>
      <c r="H37" s="8">
        <v>50</v>
      </c>
      <c r="I37" s="25">
        <v>19500</v>
      </c>
      <c r="J37" s="26">
        <f>+I37*H37</f>
        <v>975000</v>
      </c>
      <c r="K37" s="43"/>
      <c r="L37" s="43"/>
    </row>
    <row r="38" spans="3:12" ht="94.5" x14ac:dyDescent="0.25">
      <c r="C38" s="4">
        <v>5.4</v>
      </c>
      <c r="D38" s="7"/>
      <c r="E38" s="11"/>
      <c r="F38" s="1" t="s">
        <v>39</v>
      </c>
      <c r="G38" s="12" t="s">
        <v>10</v>
      </c>
      <c r="H38" s="12">
        <v>60</v>
      </c>
      <c r="I38" s="25">
        <v>27500</v>
      </c>
      <c r="J38" s="26">
        <f>+I38*H38</f>
        <v>1650000</v>
      </c>
      <c r="K38" s="43"/>
      <c r="L38" s="43"/>
    </row>
    <row r="39" spans="3:12" ht="94.5" x14ac:dyDescent="0.25">
      <c r="C39" s="4">
        <v>5.5</v>
      </c>
      <c r="D39" s="11"/>
      <c r="E39" s="11"/>
      <c r="F39" s="1" t="s">
        <v>40</v>
      </c>
      <c r="G39" s="12" t="s">
        <v>10</v>
      </c>
      <c r="H39" s="12">
        <v>114</v>
      </c>
      <c r="I39" s="25">
        <v>23000</v>
      </c>
      <c r="J39" s="26">
        <f>+I39*H39</f>
        <v>2622000</v>
      </c>
      <c r="K39" s="43"/>
      <c r="L39" s="43"/>
    </row>
    <row r="40" spans="3:12" x14ac:dyDescent="0.25">
      <c r="C40" s="13">
        <v>6</v>
      </c>
      <c r="D40" s="11"/>
      <c r="E40" s="11"/>
      <c r="F40" s="21" t="s">
        <v>41</v>
      </c>
      <c r="G40" s="21"/>
      <c r="H40" s="21"/>
      <c r="I40" s="25"/>
      <c r="J40" s="29">
        <f>SUM(J41:J47)</f>
        <v>8240000</v>
      </c>
      <c r="K40" s="43"/>
      <c r="L40" s="46"/>
    </row>
    <row r="41" spans="3:12" ht="202.5" x14ac:dyDescent="0.25">
      <c r="C41" s="14">
        <v>6.1</v>
      </c>
      <c r="D41" s="11"/>
      <c r="E41" s="11"/>
      <c r="F41" s="1" t="s">
        <v>42</v>
      </c>
      <c r="G41" s="1" t="s">
        <v>18</v>
      </c>
      <c r="H41" s="8">
        <v>4</v>
      </c>
      <c r="I41" s="25">
        <v>120000</v>
      </c>
      <c r="J41" s="26">
        <f>+I41*H41</f>
        <v>480000</v>
      </c>
      <c r="K41" s="43"/>
      <c r="L41" s="43"/>
    </row>
    <row r="42" spans="3:12" ht="162" x14ac:dyDescent="0.25">
      <c r="C42" s="14">
        <v>6.2</v>
      </c>
      <c r="D42" s="11"/>
      <c r="E42" s="11"/>
      <c r="F42" s="1" t="s">
        <v>43</v>
      </c>
      <c r="G42" s="1" t="s">
        <v>18</v>
      </c>
      <c r="H42" s="8">
        <v>2</v>
      </c>
      <c r="I42" s="25">
        <v>910000</v>
      </c>
      <c r="J42" s="26">
        <f>+I42*H42</f>
        <v>1820000</v>
      </c>
      <c r="K42" s="43"/>
      <c r="L42" s="43"/>
    </row>
    <row r="43" spans="3:12" ht="162" x14ac:dyDescent="0.25">
      <c r="C43" s="14">
        <v>6.3</v>
      </c>
      <c r="D43" s="11"/>
      <c r="E43" s="11"/>
      <c r="F43" s="1" t="s">
        <v>44</v>
      </c>
      <c r="G43" s="8" t="s">
        <v>18</v>
      </c>
      <c r="H43" s="8">
        <v>15</v>
      </c>
      <c r="I43" s="25">
        <v>150000</v>
      </c>
      <c r="J43" s="26">
        <f>+I43*H43</f>
        <v>2250000</v>
      </c>
      <c r="K43" s="43"/>
      <c r="L43" s="43"/>
    </row>
    <row r="44" spans="3:12" ht="175.5" x14ac:dyDescent="0.25">
      <c r="C44" s="14">
        <v>6.4</v>
      </c>
      <c r="D44" s="11"/>
      <c r="E44" s="11"/>
      <c r="F44" s="1" t="s">
        <v>45</v>
      </c>
      <c r="G44" s="8" t="s">
        <v>18</v>
      </c>
      <c r="H44" s="8">
        <v>10</v>
      </c>
      <c r="I44" s="25">
        <v>130000</v>
      </c>
      <c r="J44" s="26">
        <f>+I44*H44</f>
        <v>1300000</v>
      </c>
      <c r="K44" s="43"/>
      <c r="L44" s="43"/>
    </row>
    <row r="45" spans="3:12" ht="108" x14ac:dyDescent="0.25">
      <c r="C45" s="14">
        <v>6.5</v>
      </c>
      <c r="D45" s="11"/>
      <c r="E45" s="11"/>
      <c r="F45" s="1" t="s">
        <v>46</v>
      </c>
      <c r="G45" s="8" t="s">
        <v>18</v>
      </c>
      <c r="H45" s="8">
        <v>10</v>
      </c>
      <c r="I45" s="25">
        <v>140000</v>
      </c>
      <c r="J45" s="26">
        <f>+I45*H45</f>
        <v>1400000</v>
      </c>
      <c r="K45" s="43"/>
      <c r="L45" s="43"/>
    </row>
    <row r="46" spans="3:12" ht="162" x14ac:dyDescent="0.25">
      <c r="C46" s="14">
        <v>6.6</v>
      </c>
      <c r="D46" s="11"/>
      <c r="E46" s="11"/>
      <c r="F46" s="1" t="s">
        <v>44</v>
      </c>
      <c r="G46" s="8" t="s">
        <v>18</v>
      </c>
      <c r="H46" s="8">
        <v>4</v>
      </c>
      <c r="I46" s="25">
        <v>135000</v>
      </c>
      <c r="J46" s="26">
        <f>+I46*H46</f>
        <v>540000</v>
      </c>
      <c r="K46" s="43"/>
      <c r="L46" s="43"/>
    </row>
    <row r="47" spans="3:12" ht="40.5" x14ac:dyDescent="0.25">
      <c r="C47" s="14">
        <v>6.7</v>
      </c>
      <c r="D47" s="11"/>
      <c r="E47" s="11"/>
      <c r="F47" s="15" t="s">
        <v>47</v>
      </c>
      <c r="G47" s="8" t="s">
        <v>18</v>
      </c>
      <c r="H47" s="8">
        <v>10</v>
      </c>
      <c r="I47" s="25">
        <v>45000</v>
      </c>
      <c r="J47" s="26">
        <f>+I47*H47</f>
        <v>450000</v>
      </c>
      <c r="K47" s="43"/>
      <c r="L47" s="43"/>
    </row>
    <row r="48" spans="3:12" x14ac:dyDescent="0.25">
      <c r="C48" s="16">
        <v>7</v>
      </c>
      <c r="D48" s="11"/>
      <c r="E48" s="11"/>
      <c r="F48" s="21" t="s">
        <v>48</v>
      </c>
      <c r="G48" s="21"/>
      <c r="H48" s="21"/>
      <c r="I48" s="25"/>
      <c r="J48" s="29">
        <f>SUM(J49:J64)</f>
        <v>26652150</v>
      </c>
      <c r="K48" s="43"/>
      <c r="L48" s="46"/>
    </row>
    <row r="49" spans="3:12" ht="229.5" x14ac:dyDescent="0.25">
      <c r="C49" s="14">
        <v>7.1</v>
      </c>
      <c r="D49" s="11"/>
      <c r="E49" s="11"/>
      <c r="F49" s="1" t="s">
        <v>49</v>
      </c>
      <c r="G49" s="8" t="s">
        <v>18</v>
      </c>
      <c r="H49" s="8">
        <v>1</v>
      </c>
      <c r="I49" s="25">
        <v>3350000</v>
      </c>
      <c r="J49" s="26">
        <f>+I49*H49</f>
        <v>3350000</v>
      </c>
      <c r="K49" s="43"/>
      <c r="L49" s="43"/>
    </row>
    <row r="50" spans="3:12" ht="40.5" x14ac:dyDescent="0.25">
      <c r="C50" s="14">
        <v>7.2</v>
      </c>
      <c r="D50" s="11"/>
      <c r="E50" s="11"/>
      <c r="F50" s="1" t="s">
        <v>50</v>
      </c>
      <c r="G50" s="8" t="s">
        <v>51</v>
      </c>
      <c r="H50" s="8">
        <v>7</v>
      </c>
      <c r="I50" s="25">
        <v>90000</v>
      </c>
      <c r="J50" s="26">
        <f>+I50*H50</f>
        <v>630000</v>
      </c>
      <c r="K50" s="43"/>
      <c r="L50" s="43"/>
    </row>
    <row r="51" spans="3:12" ht="81" x14ac:dyDescent="0.25">
      <c r="C51" s="14">
        <v>7.3</v>
      </c>
      <c r="D51" s="11"/>
      <c r="E51" s="11"/>
      <c r="F51" s="1" t="s">
        <v>52</v>
      </c>
      <c r="G51" s="8" t="s">
        <v>10</v>
      </c>
      <c r="H51" s="8">
        <f>H17</f>
        <v>30</v>
      </c>
      <c r="I51" s="25">
        <v>140000</v>
      </c>
      <c r="J51" s="26">
        <f>+I51*H51</f>
        <v>4200000</v>
      </c>
      <c r="K51" s="43"/>
      <c r="L51" s="43"/>
    </row>
    <row r="52" spans="3:12" ht="94.5" x14ac:dyDescent="0.25">
      <c r="C52" s="14">
        <v>7.4</v>
      </c>
      <c r="D52" s="11"/>
      <c r="E52" s="11"/>
      <c r="F52" s="1" t="s">
        <v>53</v>
      </c>
      <c r="G52" s="8" t="s">
        <v>10</v>
      </c>
      <c r="H52" s="8">
        <v>20.28</v>
      </c>
      <c r="I52" s="25">
        <v>115000</v>
      </c>
      <c r="J52" s="26">
        <f>+I52*H52</f>
        <v>2332200</v>
      </c>
      <c r="K52" s="43"/>
      <c r="L52" s="43"/>
    </row>
    <row r="53" spans="3:12" ht="189" x14ac:dyDescent="0.25">
      <c r="C53" s="14">
        <v>7.5</v>
      </c>
      <c r="D53" s="11"/>
      <c r="E53" s="11"/>
      <c r="F53" s="1" t="s">
        <v>54</v>
      </c>
      <c r="G53" s="8" t="s">
        <v>18</v>
      </c>
      <c r="H53" s="8">
        <v>1</v>
      </c>
      <c r="I53" s="25">
        <v>2190000</v>
      </c>
      <c r="J53" s="26">
        <f>+I53*H53</f>
        <v>2190000</v>
      </c>
      <c r="K53" s="43"/>
      <c r="L53" s="43"/>
    </row>
    <row r="54" spans="3:12" ht="162" x14ac:dyDescent="0.25">
      <c r="C54" s="14">
        <v>7.6</v>
      </c>
      <c r="D54" s="11"/>
      <c r="E54" s="11"/>
      <c r="F54" s="1" t="s">
        <v>55</v>
      </c>
      <c r="G54" s="8" t="s">
        <v>18</v>
      </c>
      <c r="H54" s="8">
        <v>1</v>
      </c>
      <c r="I54" s="25">
        <v>2190000</v>
      </c>
      <c r="J54" s="26">
        <f>+I54*H54</f>
        <v>2190000</v>
      </c>
      <c r="K54" s="43"/>
      <c r="L54" s="43"/>
    </row>
    <row r="55" spans="3:12" ht="148.5" x14ac:dyDescent="0.25">
      <c r="C55" s="14">
        <v>7.7</v>
      </c>
      <c r="D55" s="11"/>
      <c r="E55" s="11"/>
      <c r="F55" s="1" t="s">
        <v>56</v>
      </c>
      <c r="G55" s="8" t="s">
        <v>37</v>
      </c>
      <c r="H55" s="8">
        <f>6.83*0.6</f>
        <v>4.0979999999999999</v>
      </c>
      <c r="I55" s="25">
        <v>805000</v>
      </c>
      <c r="J55" s="26">
        <f>+I55*H55</f>
        <v>3298890</v>
      </c>
      <c r="K55" s="43"/>
      <c r="L55" s="43"/>
    </row>
    <row r="56" spans="3:12" ht="54" x14ac:dyDescent="0.25">
      <c r="C56" s="14">
        <v>7.8</v>
      </c>
      <c r="D56" s="11"/>
      <c r="E56" s="11"/>
      <c r="F56" s="1" t="s">
        <v>57</v>
      </c>
      <c r="G56" s="8" t="s">
        <v>18</v>
      </c>
      <c r="H56" s="8">
        <v>1</v>
      </c>
      <c r="I56" s="25">
        <v>605000</v>
      </c>
      <c r="J56" s="26">
        <f>+I56*H56</f>
        <v>605000</v>
      </c>
      <c r="K56" s="43"/>
      <c r="L56" s="43"/>
    </row>
    <row r="57" spans="3:12" ht="67.5" x14ac:dyDescent="0.25">
      <c r="C57" s="14">
        <v>7.9</v>
      </c>
      <c r="D57" s="11"/>
      <c r="E57" s="11"/>
      <c r="F57" s="1" t="s">
        <v>58</v>
      </c>
      <c r="G57" s="8" t="s">
        <v>18</v>
      </c>
      <c r="H57" s="8">
        <v>1</v>
      </c>
      <c r="I57" s="25">
        <v>530000</v>
      </c>
      <c r="J57" s="26">
        <f>+I57*H57</f>
        <v>530000</v>
      </c>
      <c r="K57" s="43"/>
      <c r="L57" s="43"/>
    </row>
    <row r="58" spans="3:12" ht="94.5" x14ac:dyDescent="0.25">
      <c r="C58" s="17">
        <v>7.1</v>
      </c>
      <c r="D58" s="11"/>
      <c r="E58" s="11"/>
      <c r="F58" s="1" t="s">
        <v>59</v>
      </c>
      <c r="G58" s="8" t="s">
        <v>18</v>
      </c>
      <c r="H58" s="8">
        <v>1</v>
      </c>
      <c r="I58" s="25">
        <v>85000</v>
      </c>
      <c r="J58" s="26">
        <f>+I58*H58</f>
        <v>85000</v>
      </c>
      <c r="K58" s="43"/>
      <c r="L58" s="43"/>
    </row>
    <row r="59" spans="3:12" ht="121.5" x14ac:dyDescent="0.25">
      <c r="C59" s="17">
        <v>7.11</v>
      </c>
      <c r="D59" s="11"/>
      <c r="E59" s="11"/>
      <c r="F59" s="1" t="s">
        <v>60</v>
      </c>
      <c r="G59" s="8" t="s">
        <v>18</v>
      </c>
      <c r="H59" s="8">
        <v>1</v>
      </c>
      <c r="I59" s="25">
        <v>90000</v>
      </c>
      <c r="J59" s="26">
        <f>+I59*H59</f>
        <v>90000</v>
      </c>
      <c r="K59" s="43"/>
      <c r="L59" s="43"/>
    </row>
    <row r="60" spans="3:12" ht="189" x14ac:dyDescent="0.25">
      <c r="C60" s="17">
        <v>7.12</v>
      </c>
      <c r="D60" s="11"/>
      <c r="E60" s="11"/>
      <c r="F60" s="1" t="s">
        <v>61</v>
      </c>
      <c r="G60" s="8" t="s">
        <v>18</v>
      </c>
      <c r="H60" s="8">
        <v>3</v>
      </c>
      <c r="I60" s="25">
        <v>850000</v>
      </c>
      <c r="J60" s="26">
        <f>+I60*H60</f>
        <v>2550000</v>
      </c>
      <c r="K60" s="43"/>
      <c r="L60" s="43"/>
    </row>
    <row r="61" spans="3:12" ht="148.5" x14ac:dyDescent="0.25">
      <c r="C61" s="17">
        <v>7.13</v>
      </c>
      <c r="D61" s="11"/>
      <c r="E61" s="11"/>
      <c r="F61" s="1" t="s">
        <v>62</v>
      </c>
      <c r="G61" s="8" t="s">
        <v>18</v>
      </c>
      <c r="H61" s="8">
        <v>2</v>
      </c>
      <c r="I61" s="25">
        <v>1475000</v>
      </c>
      <c r="J61" s="26">
        <f>+I61*H61</f>
        <v>2950000</v>
      </c>
      <c r="K61" s="43"/>
      <c r="L61" s="43"/>
    </row>
    <row r="62" spans="3:12" ht="216" x14ac:dyDescent="0.25">
      <c r="C62" s="17">
        <v>7.14</v>
      </c>
      <c r="D62" s="11"/>
      <c r="E62" s="11"/>
      <c r="F62" s="1" t="s">
        <v>63</v>
      </c>
      <c r="G62" s="8" t="s">
        <v>10</v>
      </c>
      <c r="H62" s="8">
        <f>1.78*3.2</f>
        <v>5.6960000000000006</v>
      </c>
      <c r="I62" s="25">
        <v>235000</v>
      </c>
      <c r="J62" s="26">
        <f>+I62*H62</f>
        <v>1338560.0000000002</v>
      </c>
      <c r="K62" s="43"/>
      <c r="L62" s="43"/>
    </row>
    <row r="63" spans="3:12" ht="108" x14ac:dyDescent="0.25">
      <c r="C63" s="17">
        <v>7.15</v>
      </c>
      <c r="D63" s="11"/>
      <c r="E63" s="11"/>
      <c r="F63" s="2" t="s">
        <v>64</v>
      </c>
      <c r="G63" s="8" t="s">
        <v>65</v>
      </c>
      <c r="H63" s="8">
        <v>10</v>
      </c>
      <c r="I63" s="25">
        <v>11250</v>
      </c>
      <c r="J63" s="26">
        <f>+I63*H63</f>
        <v>112500</v>
      </c>
      <c r="K63" s="43"/>
      <c r="L63" s="43"/>
    </row>
    <row r="64" spans="3:12" x14ac:dyDescent="0.25">
      <c r="C64" s="17">
        <v>7.16</v>
      </c>
      <c r="D64" s="11"/>
      <c r="E64" s="11"/>
      <c r="F64" s="1" t="s">
        <v>66</v>
      </c>
      <c r="G64" s="8" t="s">
        <v>18</v>
      </c>
      <c r="H64" s="8">
        <v>1</v>
      </c>
      <c r="I64" s="25">
        <v>200000</v>
      </c>
      <c r="J64" s="26">
        <f>+I64*H64</f>
        <v>200000</v>
      </c>
      <c r="K64" s="43"/>
      <c r="L64" s="43"/>
    </row>
    <row r="65" spans="3:12" x14ac:dyDescent="0.25">
      <c r="C65" s="39" t="s">
        <v>67</v>
      </c>
      <c r="D65" s="39"/>
      <c r="E65" s="39"/>
      <c r="F65" s="39"/>
      <c r="G65" s="39"/>
      <c r="H65" s="18"/>
      <c r="I65" s="23" t="s">
        <v>75</v>
      </c>
      <c r="J65" s="22">
        <f>+J48+J40+J34+J31+J27+J21+J12</f>
        <v>103486112.2</v>
      </c>
      <c r="K65" s="51" t="s">
        <v>75</v>
      </c>
      <c r="L65" s="46"/>
    </row>
    <row r="66" spans="3:12" x14ac:dyDescent="0.25">
      <c r="C66" s="40" t="s">
        <v>68</v>
      </c>
      <c r="D66" s="40"/>
      <c r="E66" s="40"/>
      <c r="F66" s="40"/>
      <c r="G66" s="19">
        <v>0.22</v>
      </c>
      <c r="H66" s="20"/>
      <c r="I66" s="27">
        <v>0.22</v>
      </c>
      <c r="J66" s="22">
        <f>+J65*I66</f>
        <v>22766944.684</v>
      </c>
      <c r="K66" s="52">
        <v>0.22</v>
      </c>
      <c r="L66" s="46"/>
    </row>
    <row r="67" spans="3:12" x14ac:dyDescent="0.25">
      <c r="C67" s="40" t="s">
        <v>69</v>
      </c>
      <c r="D67" s="40"/>
      <c r="E67" s="40"/>
      <c r="F67" s="40"/>
      <c r="G67" s="19">
        <v>0.05</v>
      </c>
      <c r="H67" s="20"/>
      <c r="I67" s="27">
        <v>0.05</v>
      </c>
      <c r="J67" s="22">
        <f>+J65*I67</f>
        <v>5174305.6100000003</v>
      </c>
      <c r="K67" s="52">
        <v>0.05</v>
      </c>
      <c r="L67" s="46"/>
    </row>
    <row r="68" spans="3:12" x14ac:dyDescent="0.25">
      <c r="C68" s="40" t="s">
        <v>70</v>
      </c>
      <c r="D68" s="40"/>
      <c r="E68" s="40"/>
      <c r="F68" s="40"/>
      <c r="G68" s="19">
        <v>0.19</v>
      </c>
      <c r="H68" s="20"/>
      <c r="I68" s="27">
        <v>0.19</v>
      </c>
      <c r="J68" s="22">
        <f>+J67*I68</f>
        <v>983118.06590000005</v>
      </c>
      <c r="K68" s="52">
        <v>0.19</v>
      </c>
      <c r="L68" s="46"/>
    </row>
    <row r="69" spans="3:12" x14ac:dyDescent="0.25">
      <c r="C69" s="39" t="s">
        <v>71</v>
      </c>
      <c r="D69" s="39"/>
      <c r="E69" s="39"/>
      <c r="F69" s="39"/>
      <c r="G69" s="39"/>
      <c r="H69" s="18"/>
      <c r="I69" s="23" t="s">
        <v>76</v>
      </c>
      <c r="J69" s="22">
        <f>J65+J66+J67+J68</f>
        <v>132410480.5599</v>
      </c>
      <c r="K69" s="51" t="s">
        <v>76</v>
      </c>
      <c r="L69" s="46"/>
    </row>
  </sheetData>
  <mergeCells count="25">
    <mergeCell ref="C5:L7"/>
    <mergeCell ref="K9:L9"/>
    <mergeCell ref="K10:K11"/>
    <mergeCell ref="L10:L11"/>
    <mergeCell ref="C16:D16"/>
    <mergeCell ref="C21:D21"/>
    <mergeCell ref="C23:D23"/>
    <mergeCell ref="C10:C11"/>
    <mergeCell ref="F10:F11"/>
    <mergeCell ref="C12:D12"/>
    <mergeCell ref="C69:G69"/>
    <mergeCell ref="C65:G65"/>
    <mergeCell ref="C66:F66"/>
    <mergeCell ref="C67:F67"/>
    <mergeCell ref="C68:F68"/>
    <mergeCell ref="C25:D25"/>
    <mergeCell ref="C28:D28"/>
    <mergeCell ref="F31:H31"/>
    <mergeCell ref="C33:D33"/>
    <mergeCell ref="F34:H34"/>
    <mergeCell ref="G10:G11"/>
    <mergeCell ref="C9:H9"/>
    <mergeCell ref="H10:H11"/>
    <mergeCell ref="J9:J11"/>
    <mergeCell ref="I10:I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LIZETH JHOANA MEJIA ROJAS</dc:creator>
  <cp:lastModifiedBy>LIZETH JHOANA MEJIA ROJAS</cp:lastModifiedBy>
  <dcterms:created xsi:type="dcterms:W3CDTF">2026-09-14T14:31:08Z</dcterms:created>
  <dcterms:modified xsi:type="dcterms:W3CDTF">2026-09-25T22:40:03Z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2026-09-14T15:04:34Z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a86e5ddb-bb15-483b-9443-e0aeb3f554c6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