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a225fc79a736b248/Documents/FUNDACION/PROCESOS 2026/PAVIMENTO CARRERA 6/SA 008 2026/"/>
    </mc:Choice>
  </mc:AlternateContent>
  <xr:revisionPtr revIDLastSave="0" documentId="8_{C7E45F80-74FE-4510-88D0-472A374D5475}" xr6:coauthVersionLast="47" xr6:coauthVersionMax="47" xr10:uidLastSave="{00000000-0000-0000-0000-000000000000}"/>
  <bookViews>
    <workbookView xWindow="-108" yWindow="-108" windowWidth="23256" windowHeight="13896" xr2:uid="{C83D9611-6A30-4032-A084-3A5B66BDB385}"/>
  </bookViews>
  <sheets>
    <sheet name="A.P.U" sheetId="1" r:id="rId1"/>
  </sheets>
  <externalReferences>
    <externalReference r:id="rId2"/>
  </externalReferences>
  <definedNames>
    <definedName name="_xlnm.Print_Area" localSheetId="0">'A.P.U'!$B$1:$G$585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584" i="1" l="1"/>
  <c r="C583" i="1"/>
  <c r="A578" i="1"/>
  <c r="E575" i="1"/>
  <c r="G575" i="1" s="1"/>
  <c r="G576" i="1" s="1"/>
  <c r="E563" i="1" s="1"/>
  <c r="G563" i="1" s="1"/>
  <c r="G564" i="1" s="1"/>
  <c r="G578" i="1" s="1"/>
  <c r="D575" i="1"/>
  <c r="G571" i="1"/>
  <c r="G572" i="1" s="1"/>
  <c r="E571" i="1"/>
  <c r="D571" i="1"/>
  <c r="G567" i="1"/>
  <c r="G568" i="1" s="1"/>
  <c r="D563" i="1"/>
  <c r="G559" i="1"/>
  <c r="I571" i="1" s="1"/>
  <c r="B559" i="1"/>
  <c r="D559" i="1" s="1"/>
  <c r="G551" i="1"/>
  <c r="G550" i="1"/>
  <c r="G547" i="1"/>
  <c r="G546" i="1"/>
  <c r="E542" i="1"/>
  <c r="G542" i="1" s="1"/>
  <c r="G543" i="1" s="1"/>
  <c r="D542" i="1"/>
  <c r="D538" i="1"/>
  <c r="B534" i="1"/>
  <c r="A554" i="1" s="1"/>
  <c r="G529" i="1"/>
  <c r="E515" i="1" s="1"/>
  <c r="G515" i="1" s="1"/>
  <c r="G516" i="1" s="1"/>
  <c r="G531" i="1" s="1"/>
  <c r="G528" i="1"/>
  <c r="G527" i="1"/>
  <c r="G523" i="1"/>
  <c r="G524" i="1" s="1"/>
  <c r="E519" i="1"/>
  <c r="G519" i="1" s="1"/>
  <c r="G520" i="1" s="1"/>
  <c r="D519" i="1"/>
  <c r="D515" i="1"/>
  <c r="B511" i="1"/>
  <c r="A508" i="1"/>
  <c r="G505" i="1"/>
  <c r="E505" i="1"/>
  <c r="D505" i="1"/>
  <c r="E504" i="1"/>
  <c r="G504" i="1" s="1"/>
  <c r="G506" i="1" s="1"/>
  <c r="E492" i="1" s="1"/>
  <c r="G492" i="1" s="1"/>
  <c r="G493" i="1" s="1"/>
  <c r="G508" i="1" s="1"/>
  <c r="D504" i="1"/>
  <c r="G501" i="1"/>
  <c r="G500" i="1"/>
  <c r="E496" i="1"/>
  <c r="G496" i="1" s="1"/>
  <c r="G497" i="1" s="1"/>
  <c r="D496" i="1"/>
  <c r="D492" i="1"/>
  <c r="C488" i="1"/>
  <c r="B488" i="1"/>
  <c r="G483" i="1"/>
  <c r="E469" i="1" s="1"/>
  <c r="G469" i="1" s="1"/>
  <c r="G470" i="1" s="1"/>
  <c r="G485" i="1" s="1"/>
  <c r="G482" i="1"/>
  <c r="E482" i="1"/>
  <c r="D482" i="1"/>
  <c r="E481" i="1"/>
  <c r="G481" i="1" s="1"/>
  <c r="D481" i="1"/>
  <c r="G478" i="1"/>
  <c r="G477" i="1"/>
  <c r="G473" i="1"/>
  <c r="G474" i="1" s="1"/>
  <c r="E473" i="1"/>
  <c r="D473" i="1"/>
  <c r="D469" i="1"/>
  <c r="D465" i="1"/>
  <c r="C465" i="1"/>
  <c r="B465" i="1"/>
  <c r="E459" i="1"/>
  <c r="G459" i="1" s="1"/>
  <c r="D459" i="1"/>
  <c r="E458" i="1"/>
  <c r="G458" i="1" s="1"/>
  <c r="G460" i="1" s="1"/>
  <c r="E441" i="1" s="1"/>
  <c r="G441" i="1" s="1"/>
  <c r="G444" i="1" s="1"/>
  <c r="D458" i="1"/>
  <c r="G455" i="1"/>
  <c r="G454" i="1"/>
  <c r="G450" i="1"/>
  <c r="E450" i="1"/>
  <c r="D450" i="1"/>
  <c r="G449" i="1"/>
  <c r="E449" i="1"/>
  <c r="D449" i="1"/>
  <c r="E448" i="1"/>
  <c r="G448" i="1" s="1"/>
  <c r="D448" i="1"/>
  <c r="G447" i="1"/>
  <c r="E447" i="1"/>
  <c r="D447" i="1"/>
  <c r="G443" i="1"/>
  <c r="E443" i="1"/>
  <c r="D443" i="1"/>
  <c r="E442" i="1"/>
  <c r="G442" i="1" s="1"/>
  <c r="D442" i="1"/>
  <c r="D441" i="1"/>
  <c r="D437" i="1"/>
  <c r="C437" i="1"/>
  <c r="B437" i="1"/>
  <c r="A462" i="1" s="1"/>
  <c r="A434" i="1"/>
  <c r="E431" i="1"/>
  <c r="G431" i="1" s="1"/>
  <c r="D431" i="1"/>
  <c r="G430" i="1"/>
  <c r="E430" i="1"/>
  <c r="D430" i="1"/>
  <c r="G426" i="1"/>
  <c r="G427" i="1" s="1"/>
  <c r="E422" i="1"/>
  <c r="G422" i="1" s="1"/>
  <c r="D422" i="1"/>
  <c r="E421" i="1"/>
  <c r="G421" i="1" s="1"/>
  <c r="D421" i="1"/>
  <c r="E420" i="1"/>
  <c r="G420" i="1" s="1"/>
  <c r="D420" i="1"/>
  <c r="E416" i="1"/>
  <c r="G416" i="1" s="1"/>
  <c r="D416" i="1"/>
  <c r="E415" i="1"/>
  <c r="G415" i="1" s="1"/>
  <c r="D415" i="1"/>
  <c r="G414" i="1"/>
  <c r="E414" i="1"/>
  <c r="D414" i="1"/>
  <c r="G413" i="1"/>
  <c r="E413" i="1"/>
  <c r="D413" i="1"/>
  <c r="D412" i="1"/>
  <c r="B408" i="1"/>
  <c r="D408" i="1" s="1"/>
  <c r="A405" i="1"/>
  <c r="E402" i="1"/>
  <c r="G402" i="1" s="1"/>
  <c r="G403" i="1" s="1"/>
  <c r="E385" i="1" s="1"/>
  <c r="G385" i="1" s="1"/>
  <c r="G388" i="1" s="1"/>
  <c r="D402" i="1"/>
  <c r="G401" i="1"/>
  <c r="E401" i="1"/>
  <c r="D401" i="1"/>
  <c r="G398" i="1"/>
  <c r="G397" i="1"/>
  <c r="E397" i="1"/>
  <c r="D397" i="1"/>
  <c r="E393" i="1"/>
  <c r="G393" i="1" s="1"/>
  <c r="D393" i="1"/>
  <c r="E392" i="1"/>
  <c r="G392" i="1" s="1"/>
  <c r="D392" i="1"/>
  <c r="E391" i="1"/>
  <c r="G391" i="1" s="1"/>
  <c r="D391" i="1"/>
  <c r="G387" i="1"/>
  <c r="E387" i="1"/>
  <c r="D387" i="1"/>
  <c r="G386" i="1"/>
  <c r="E386" i="1"/>
  <c r="D386" i="1"/>
  <c r="D385" i="1"/>
  <c r="D381" i="1"/>
  <c r="C381" i="1"/>
  <c r="B381" i="1"/>
  <c r="E375" i="1"/>
  <c r="G375" i="1" s="1"/>
  <c r="D375" i="1"/>
  <c r="E374" i="1"/>
  <c r="G374" i="1" s="1"/>
  <c r="G376" i="1" s="1"/>
  <c r="E357" i="1" s="1"/>
  <c r="G357" i="1" s="1"/>
  <c r="D374" i="1"/>
  <c r="G370" i="1"/>
  <c r="G371" i="1" s="1"/>
  <c r="G366" i="1"/>
  <c r="G367" i="1" s="1"/>
  <c r="E366" i="1"/>
  <c r="D366" i="1"/>
  <c r="G365" i="1"/>
  <c r="E365" i="1"/>
  <c r="D365" i="1"/>
  <c r="G364" i="1"/>
  <c r="E364" i="1"/>
  <c r="D364" i="1"/>
  <c r="G360" i="1"/>
  <c r="E360" i="1"/>
  <c r="D360" i="1"/>
  <c r="G359" i="1"/>
  <c r="E359" i="1"/>
  <c r="D359" i="1"/>
  <c r="E358" i="1"/>
  <c r="G358" i="1" s="1"/>
  <c r="D358" i="1"/>
  <c r="D357" i="1"/>
  <c r="B353" i="1"/>
  <c r="A350" i="1"/>
  <c r="G347" i="1"/>
  <c r="E347" i="1"/>
  <c r="D347" i="1"/>
  <c r="E346" i="1"/>
  <c r="G346" i="1" s="1"/>
  <c r="G348" i="1" s="1"/>
  <c r="E322" i="1" s="1"/>
  <c r="G322" i="1" s="1"/>
  <c r="D346" i="1"/>
  <c r="G343" i="1"/>
  <c r="G342" i="1"/>
  <c r="G338" i="1"/>
  <c r="E338" i="1"/>
  <c r="D338" i="1"/>
  <c r="E337" i="1"/>
  <c r="G337" i="1" s="1"/>
  <c r="D337" i="1"/>
  <c r="E336" i="1"/>
  <c r="G336" i="1" s="1"/>
  <c r="D336" i="1"/>
  <c r="E335" i="1"/>
  <c r="G335" i="1" s="1"/>
  <c r="D335" i="1"/>
  <c r="G334" i="1"/>
  <c r="E334" i="1"/>
  <c r="D334" i="1"/>
  <c r="E333" i="1"/>
  <c r="G333" i="1" s="1"/>
  <c r="D333" i="1"/>
  <c r="E332" i="1"/>
  <c r="G332" i="1" s="1"/>
  <c r="D332" i="1"/>
  <c r="G331" i="1"/>
  <c r="D331" i="1"/>
  <c r="E327" i="1"/>
  <c r="G327" i="1" s="1"/>
  <c r="D327" i="1"/>
  <c r="E326" i="1"/>
  <c r="G326" i="1" s="1"/>
  <c r="D326" i="1"/>
  <c r="E325" i="1"/>
  <c r="G325" i="1" s="1"/>
  <c r="D325" i="1"/>
  <c r="G324" i="1"/>
  <c r="E324" i="1"/>
  <c r="D324" i="1"/>
  <c r="E323" i="1"/>
  <c r="G323" i="1" s="1"/>
  <c r="D323" i="1"/>
  <c r="D322" i="1"/>
  <c r="B318" i="1"/>
  <c r="G312" i="1"/>
  <c r="G313" i="1" s="1"/>
  <c r="E312" i="1"/>
  <c r="D312" i="1"/>
  <c r="G309" i="1"/>
  <c r="I308" i="1"/>
  <c r="G308" i="1"/>
  <c r="G304" i="1"/>
  <c r="E304" i="1"/>
  <c r="D304" i="1"/>
  <c r="E303" i="1"/>
  <c r="G303" i="1" s="1"/>
  <c r="G305" i="1" s="1"/>
  <c r="D303" i="1"/>
  <c r="G299" i="1"/>
  <c r="E299" i="1"/>
  <c r="D299" i="1"/>
  <c r="E298" i="1"/>
  <c r="G298" i="1" s="1"/>
  <c r="J298" i="1" s="1"/>
  <c r="D298" i="1"/>
  <c r="E297" i="1"/>
  <c r="G297" i="1" s="1"/>
  <c r="D297" i="1"/>
  <c r="E296" i="1"/>
  <c r="G296" i="1" s="1"/>
  <c r="D296" i="1"/>
  <c r="G292" i="1"/>
  <c r="I298" i="1" s="1"/>
  <c r="D292" i="1"/>
  <c r="C292" i="1"/>
  <c r="B292" i="1"/>
  <c r="A315" i="1" s="1"/>
  <c r="G287" i="1"/>
  <c r="E273" i="1" s="1"/>
  <c r="G273" i="1" s="1"/>
  <c r="G274" i="1" s="1"/>
  <c r="G289" i="1" s="1"/>
  <c r="I286" i="1"/>
  <c r="G286" i="1"/>
  <c r="E286" i="1"/>
  <c r="D286" i="1"/>
  <c r="G285" i="1"/>
  <c r="E285" i="1"/>
  <c r="D285" i="1"/>
  <c r="I281" i="1"/>
  <c r="G281" i="1"/>
  <c r="G282" i="1" s="1"/>
  <c r="G278" i="1"/>
  <c r="G277" i="1"/>
  <c r="E277" i="1"/>
  <c r="D277" i="1"/>
  <c r="D273" i="1"/>
  <c r="G269" i="1"/>
  <c r="D269" i="1"/>
  <c r="B269" i="1"/>
  <c r="A289" i="1" s="1"/>
  <c r="G263" i="1"/>
  <c r="E263" i="1"/>
  <c r="D263" i="1"/>
  <c r="E262" i="1"/>
  <c r="G262" i="1" s="1"/>
  <c r="G264" i="1" s="1"/>
  <c r="E242" i="1" s="1"/>
  <c r="G242" i="1" s="1"/>
  <c r="D262" i="1"/>
  <c r="G259" i="1"/>
  <c r="E254" i="1"/>
  <c r="G254" i="1" s="1"/>
  <c r="D254" i="1"/>
  <c r="E253" i="1"/>
  <c r="G253" i="1" s="1"/>
  <c r="D253" i="1"/>
  <c r="E252" i="1"/>
  <c r="G252" i="1" s="1"/>
  <c r="D252" i="1"/>
  <c r="G251" i="1"/>
  <c r="E251" i="1"/>
  <c r="D251" i="1"/>
  <c r="E250" i="1"/>
  <c r="G250" i="1" s="1"/>
  <c r="D250" i="1"/>
  <c r="E249" i="1"/>
  <c r="G249" i="1" s="1"/>
  <c r="D249" i="1"/>
  <c r="E248" i="1"/>
  <c r="G248" i="1" s="1"/>
  <c r="D248" i="1"/>
  <c r="E244" i="1"/>
  <c r="G244" i="1" s="1"/>
  <c r="D244" i="1"/>
  <c r="G243" i="1"/>
  <c r="E243" i="1"/>
  <c r="D243" i="1"/>
  <c r="D242" i="1"/>
  <c r="B237" i="1"/>
  <c r="A266" i="1" s="1"/>
  <c r="A234" i="1"/>
  <c r="E231" i="1"/>
  <c r="G231" i="1" s="1"/>
  <c r="D231" i="1"/>
  <c r="E230" i="1"/>
  <c r="G230" i="1" s="1"/>
  <c r="D230" i="1"/>
  <c r="G227" i="1"/>
  <c r="G222" i="1"/>
  <c r="E222" i="1"/>
  <c r="D222" i="1"/>
  <c r="E221" i="1"/>
  <c r="G221" i="1" s="1"/>
  <c r="D221" i="1"/>
  <c r="E220" i="1"/>
  <c r="G220" i="1" s="1"/>
  <c r="D220" i="1"/>
  <c r="E219" i="1"/>
  <c r="G219" i="1" s="1"/>
  <c r="D219" i="1"/>
  <c r="E218" i="1"/>
  <c r="G218" i="1" s="1"/>
  <c r="G223" i="1" s="1"/>
  <c r="D218" i="1"/>
  <c r="E214" i="1"/>
  <c r="G214" i="1" s="1"/>
  <c r="D214" i="1"/>
  <c r="D213" i="1"/>
  <c r="D208" i="1"/>
  <c r="C208" i="1"/>
  <c r="B208" i="1"/>
  <c r="E202" i="1"/>
  <c r="G202" i="1" s="1"/>
  <c r="D202" i="1"/>
  <c r="E201" i="1"/>
  <c r="G201" i="1" s="1"/>
  <c r="G203" i="1" s="1"/>
  <c r="E184" i="1" s="1"/>
  <c r="G184" i="1" s="1"/>
  <c r="G185" i="1" s="1"/>
  <c r="D201" i="1"/>
  <c r="E197" i="1"/>
  <c r="G197" i="1" s="1"/>
  <c r="G198" i="1" s="1"/>
  <c r="D197" i="1"/>
  <c r="E193" i="1"/>
  <c r="G193" i="1" s="1"/>
  <c r="D193" i="1"/>
  <c r="E192" i="1"/>
  <c r="G192" i="1" s="1"/>
  <c r="D192" i="1"/>
  <c r="E191" i="1"/>
  <c r="G191" i="1" s="1"/>
  <c r="D191" i="1"/>
  <c r="E190" i="1"/>
  <c r="G190" i="1" s="1"/>
  <c r="D190" i="1"/>
  <c r="G189" i="1"/>
  <c r="E189" i="1"/>
  <c r="D189" i="1"/>
  <c r="G188" i="1"/>
  <c r="E188" i="1"/>
  <c r="D188" i="1"/>
  <c r="D184" i="1"/>
  <c r="B179" i="1"/>
  <c r="A205" i="1" s="1"/>
  <c r="E173" i="1"/>
  <c r="G173" i="1" s="1"/>
  <c r="G174" i="1" s="1"/>
  <c r="E160" i="1" s="1"/>
  <c r="G160" i="1" s="1"/>
  <c r="G162" i="1" s="1"/>
  <c r="G176" i="1" s="1"/>
  <c r="D173" i="1"/>
  <c r="E169" i="1"/>
  <c r="G169" i="1" s="1"/>
  <c r="G170" i="1" s="1"/>
  <c r="D169" i="1"/>
  <c r="G165" i="1"/>
  <c r="G166" i="1" s="1"/>
  <c r="E161" i="1"/>
  <c r="G161" i="1" s="1"/>
  <c r="D161" i="1"/>
  <c r="D160" i="1"/>
  <c r="B155" i="1"/>
  <c r="D155" i="1" s="1"/>
  <c r="A152" i="1"/>
  <c r="G150" i="1"/>
  <c r="E149" i="1"/>
  <c r="G149" i="1" s="1"/>
  <c r="D149" i="1"/>
  <c r="G145" i="1"/>
  <c r="G146" i="1" s="1"/>
  <c r="G142" i="1"/>
  <c r="G141" i="1"/>
  <c r="E141" i="1"/>
  <c r="D141" i="1"/>
  <c r="E137" i="1"/>
  <c r="G137" i="1" s="1"/>
  <c r="D137" i="1"/>
  <c r="J136" i="1"/>
  <c r="G136" i="1"/>
  <c r="E136" i="1"/>
  <c r="D136" i="1"/>
  <c r="G135" i="1"/>
  <c r="E135" i="1"/>
  <c r="D135" i="1"/>
  <c r="E134" i="1"/>
  <c r="G134" i="1" s="1"/>
  <c r="D134" i="1"/>
  <c r="G130" i="1"/>
  <c r="I145" i="1" s="1"/>
  <c r="B130" i="1"/>
  <c r="D130" i="1" s="1"/>
  <c r="A127" i="1"/>
  <c r="E124" i="1"/>
  <c r="G124" i="1" s="1"/>
  <c r="G125" i="1" s="1"/>
  <c r="E111" i="1" s="1"/>
  <c r="G111" i="1" s="1"/>
  <c r="G113" i="1" s="1"/>
  <c r="G127" i="1" s="1"/>
  <c r="D124" i="1"/>
  <c r="G120" i="1"/>
  <c r="G121" i="1" s="1"/>
  <c r="G117" i="1"/>
  <c r="G116" i="1"/>
  <c r="E112" i="1"/>
  <c r="G112" i="1" s="1"/>
  <c r="D112" i="1"/>
  <c r="D111" i="1"/>
  <c r="D107" i="1"/>
  <c r="C107" i="1"/>
  <c r="B107" i="1"/>
  <c r="G103" i="1"/>
  <c r="E90" i="1" s="1"/>
  <c r="G90" i="1" s="1"/>
  <c r="G91" i="1" s="1"/>
  <c r="G105" i="1" s="1"/>
  <c r="G102" i="1"/>
  <c r="E102" i="1"/>
  <c r="D102" i="1"/>
  <c r="E98" i="1"/>
  <c r="G98" i="1" s="1"/>
  <c r="G99" i="1" s="1"/>
  <c r="D98" i="1"/>
  <c r="G94" i="1"/>
  <c r="G95" i="1" s="1"/>
  <c r="D90" i="1"/>
  <c r="B85" i="1"/>
  <c r="C85" i="1" s="1"/>
  <c r="A82" i="1"/>
  <c r="G80" i="1"/>
  <c r="E65" i="1" s="1"/>
  <c r="G65" i="1" s="1"/>
  <c r="G67" i="1" s="1"/>
  <c r="G82" i="1" s="1"/>
  <c r="E79" i="1"/>
  <c r="G79" i="1" s="1"/>
  <c r="D79" i="1"/>
  <c r="E78" i="1"/>
  <c r="G78" i="1" s="1"/>
  <c r="D78" i="1"/>
  <c r="G75" i="1"/>
  <c r="G74" i="1"/>
  <c r="G71" i="1"/>
  <c r="G70" i="1"/>
  <c r="E66" i="1"/>
  <c r="G66" i="1" s="1"/>
  <c r="D66" i="1"/>
  <c r="D65" i="1"/>
  <c r="D60" i="1"/>
  <c r="C60" i="1"/>
  <c r="B60" i="1"/>
  <c r="G54" i="1"/>
  <c r="G55" i="1" s="1"/>
  <c r="E40" i="1" s="1"/>
  <c r="G40" i="1" s="1"/>
  <c r="G43" i="1" s="1"/>
  <c r="G57" i="1" s="1"/>
  <c r="E54" i="1"/>
  <c r="D54" i="1"/>
  <c r="G51" i="1"/>
  <c r="G50" i="1"/>
  <c r="G46" i="1"/>
  <c r="G47" i="1" s="1"/>
  <c r="E42" i="1"/>
  <c r="G42" i="1" s="1"/>
  <c r="D42" i="1"/>
  <c r="G41" i="1"/>
  <c r="E41" i="1"/>
  <c r="D41" i="1"/>
  <c r="D40" i="1"/>
  <c r="B35" i="1"/>
  <c r="A57" i="1" s="1"/>
  <c r="E29" i="1"/>
  <c r="G29" i="1" s="1"/>
  <c r="D29" i="1"/>
  <c r="E28" i="1"/>
  <c r="G28" i="1" s="1"/>
  <c r="D28" i="1"/>
  <c r="G24" i="1"/>
  <c r="G25" i="1" s="1"/>
  <c r="G21" i="1"/>
  <c r="G20" i="1"/>
  <c r="E20" i="1"/>
  <c r="D20" i="1"/>
  <c r="E16" i="1"/>
  <c r="G16" i="1" s="1"/>
  <c r="D16" i="1"/>
  <c r="E15" i="1"/>
  <c r="G15" i="1" s="1"/>
  <c r="D15" i="1"/>
  <c r="G14" i="1"/>
  <c r="E14" i="1"/>
  <c r="D14" i="1"/>
  <c r="D13" i="1"/>
  <c r="B8" i="1"/>
  <c r="A32" i="1" s="1"/>
  <c r="B4" i="1"/>
  <c r="B3" i="1"/>
  <c r="B2" i="1"/>
  <c r="G30" i="1" l="1"/>
  <c r="E13" i="1" s="1"/>
  <c r="G13" i="1" s="1"/>
  <c r="G17" i="1" s="1"/>
  <c r="G32" i="1" s="1"/>
  <c r="G255" i="1"/>
  <c r="G328" i="1"/>
  <c r="G350" i="1" s="1"/>
  <c r="G205" i="1"/>
  <c r="G361" i="1"/>
  <c r="G378" i="1" s="1"/>
  <c r="G138" i="1"/>
  <c r="G152" i="1" s="1"/>
  <c r="G245" i="1"/>
  <c r="G194" i="1"/>
  <c r="G232" i="1"/>
  <c r="E213" i="1" s="1"/>
  <c r="G213" i="1" s="1"/>
  <c r="G215" i="1" s="1"/>
  <c r="G234" i="1" s="1"/>
  <c r="G451" i="1"/>
  <c r="G462" i="1" s="1"/>
  <c r="J141" i="1"/>
  <c r="J142" i="1" s="1"/>
  <c r="A176" i="1"/>
  <c r="D318" i="1"/>
  <c r="C269" i="1"/>
  <c r="C318" i="1"/>
  <c r="A485" i="1"/>
  <c r="J286" i="1"/>
  <c r="J281" i="1"/>
  <c r="J282" i="1" s="1"/>
  <c r="J273" i="1"/>
  <c r="J274" i="1" s="1"/>
  <c r="J289" i="1" s="1"/>
  <c r="J571" i="1"/>
  <c r="J572" i="1" s="1"/>
  <c r="J563" i="1"/>
  <c r="J564" i="1" s="1"/>
  <c r="C155" i="1"/>
  <c r="I312" i="1"/>
  <c r="I299" i="1"/>
  <c r="J297" i="1"/>
  <c r="I297" i="1"/>
  <c r="J312" i="1"/>
  <c r="J313" i="1" s="1"/>
  <c r="J299" i="1"/>
  <c r="J304" i="1"/>
  <c r="I304" i="1"/>
  <c r="D8" i="1"/>
  <c r="J575" i="1"/>
  <c r="J576" i="1" s="1"/>
  <c r="G423" i="1"/>
  <c r="G432" i="1"/>
  <c r="E412" i="1" s="1"/>
  <c r="G412" i="1" s="1"/>
  <c r="G417" i="1" s="1"/>
  <c r="G434" i="1" s="1"/>
  <c r="I149" i="1"/>
  <c r="I141" i="1"/>
  <c r="I136" i="1"/>
  <c r="J149" i="1"/>
  <c r="J150" i="1" s="1"/>
  <c r="J135" i="1"/>
  <c r="I135" i="1"/>
  <c r="D511" i="1"/>
  <c r="C511" i="1"/>
  <c r="C8" i="1"/>
  <c r="C35" i="1"/>
  <c r="A105" i="1"/>
  <c r="C179" i="1"/>
  <c r="G394" i="1"/>
  <c r="G405" i="1" s="1"/>
  <c r="D35" i="1"/>
  <c r="J145" i="1"/>
  <c r="J146" i="1" s="1"/>
  <c r="D179" i="1"/>
  <c r="G35" i="1"/>
  <c r="J55" i="1"/>
  <c r="D85" i="1"/>
  <c r="I285" i="1"/>
  <c r="G300" i="1"/>
  <c r="G315" i="1" s="1"/>
  <c r="J134" i="1"/>
  <c r="J137" i="1"/>
  <c r="J285" i="1"/>
  <c r="J287" i="1" s="1"/>
  <c r="J296" i="1"/>
  <c r="D353" i="1"/>
  <c r="A378" i="1"/>
  <c r="C237" i="1"/>
  <c r="C353" i="1"/>
  <c r="G552" i="1"/>
  <c r="E538" i="1" s="1"/>
  <c r="G538" i="1" s="1"/>
  <c r="G539" i="1" s="1"/>
  <c r="G554" i="1" s="1"/>
  <c r="I567" i="1"/>
  <c r="D237" i="1"/>
  <c r="I277" i="1"/>
  <c r="I303" i="1"/>
  <c r="J567" i="1"/>
  <c r="J568" i="1" s="1"/>
  <c r="J578" i="1" s="1"/>
  <c r="J308" i="1"/>
  <c r="J309" i="1" s="1"/>
  <c r="A531" i="1"/>
  <c r="I575" i="1"/>
  <c r="I137" i="1"/>
  <c r="J277" i="1"/>
  <c r="J278" i="1" s="1"/>
  <c r="J303" i="1"/>
  <c r="J305" i="1" s="1"/>
  <c r="C534" i="1"/>
  <c r="D534" i="1"/>
  <c r="J54" i="1"/>
  <c r="C130" i="1"/>
  <c r="G339" i="1"/>
  <c r="C559" i="1"/>
  <c r="G488" i="1"/>
  <c r="D488" i="1"/>
  <c r="C408" i="1"/>
  <c r="J138" i="1" l="1"/>
  <c r="J152" i="1" s="1"/>
  <c r="J43" i="1"/>
  <c r="J40" i="1"/>
  <c r="J46" i="1"/>
  <c r="I54" i="1"/>
  <c r="I46" i="1"/>
  <c r="J47" i="1"/>
  <c r="J42" i="1"/>
  <c r="J51" i="1"/>
  <c r="I42" i="1"/>
  <c r="J41" i="1"/>
  <c r="J50" i="1"/>
  <c r="I41" i="1"/>
  <c r="I50" i="1"/>
  <c r="J57" i="1"/>
  <c r="J504" i="1"/>
  <c r="J496" i="1"/>
  <c r="J497" i="1" s="1"/>
  <c r="I505" i="1"/>
  <c r="I496" i="1"/>
  <c r="I504" i="1"/>
  <c r="J492" i="1"/>
  <c r="J493" i="1" s="1"/>
  <c r="J505" i="1"/>
  <c r="J500" i="1"/>
  <c r="J501" i="1" s="1"/>
  <c r="I500" i="1"/>
  <c r="G266" i="1"/>
  <c r="J300" i="1"/>
  <c r="J315" i="1" s="1"/>
  <c r="J506" i="1" l="1"/>
  <c r="J508" i="1"/>
  <c r="G465" i="1"/>
  <c r="G85" i="1"/>
  <c r="G237" i="1"/>
  <c r="G155" i="1"/>
  <c r="G437" i="1"/>
  <c r="G408" i="1"/>
  <c r="G318" i="1"/>
  <c r="G353" i="1" l="1"/>
  <c r="J165" i="1"/>
  <c r="J166" i="1" s="1"/>
  <c r="J160" i="1"/>
  <c r="J173" i="1"/>
  <c r="J174" i="1" s="1"/>
  <c r="I173" i="1"/>
  <c r="I165" i="1"/>
  <c r="I161" i="1"/>
  <c r="I169" i="1"/>
  <c r="J169" i="1"/>
  <c r="J170" i="1" s="1"/>
  <c r="J161" i="1"/>
  <c r="I94" i="1"/>
  <c r="J98" i="1"/>
  <c r="J99" i="1" s="1"/>
  <c r="I98" i="1"/>
  <c r="I102" i="1"/>
  <c r="J90" i="1"/>
  <c r="J91" i="1" s="1"/>
  <c r="J94" i="1"/>
  <c r="J95" i="1" s="1"/>
  <c r="J102" i="1"/>
  <c r="J103" i="1" s="1"/>
  <c r="G179" i="1"/>
  <c r="I481" i="1"/>
  <c r="J469" i="1"/>
  <c r="J470" i="1" s="1"/>
  <c r="J482" i="1"/>
  <c r="J473" i="1"/>
  <c r="J474" i="1" s="1"/>
  <c r="J481" i="1"/>
  <c r="I482" i="1"/>
  <c r="I473" i="1"/>
  <c r="G511" i="1"/>
  <c r="I459" i="1"/>
  <c r="I454" i="1"/>
  <c r="J441" i="1"/>
  <c r="J448" i="1"/>
  <c r="J443" i="1"/>
  <c r="J459" i="1"/>
  <c r="J442" i="1"/>
  <c r="J450" i="1"/>
  <c r="I442" i="1"/>
  <c r="J454" i="1"/>
  <c r="J455" i="1" s="1"/>
  <c r="I448" i="1"/>
  <c r="J458" i="1"/>
  <c r="J449" i="1"/>
  <c r="I443" i="1"/>
  <c r="I458" i="1"/>
  <c r="I449" i="1"/>
  <c r="J477" i="1"/>
  <c r="J478" i="1" s="1"/>
  <c r="J447" i="1"/>
  <c r="I477" i="1"/>
  <c r="I450" i="1"/>
  <c r="I447" i="1"/>
  <c r="G208" i="1"/>
  <c r="I421" i="1"/>
  <c r="I416" i="1"/>
  <c r="J431" i="1"/>
  <c r="J426" i="1"/>
  <c r="J427" i="1" s="1"/>
  <c r="I431" i="1"/>
  <c r="I426" i="1"/>
  <c r="J413" i="1"/>
  <c r="I415" i="1"/>
  <c r="J420" i="1"/>
  <c r="J412" i="1"/>
  <c r="I420" i="1"/>
  <c r="J414" i="1"/>
  <c r="J422" i="1"/>
  <c r="J416" i="1"/>
  <c r="J421" i="1"/>
  <c r="I422" i="1"/>
  <c r="J415" i="1"/>
  <c r="J430" i="1"/>
  <c r="I414" i="1"/>
  <c r="I430" i="1"/>
  <c r="I413" i="1"/>
  <c r="G60" i="1"/>
  <c r="I248" i="1"/>
  <c r="I243" i="1"/>
  <c r="J253" i="1"/>
  <c r="J248" i="1"/>
  <c r="I250" i="1"/>
  <c r="J242" i="1"/>
  <c r="I263" i="1"/>
  <c r="I253" i="1"/>
  <c r="J250" i="1"/>
  <c r="J263" i="1"/>
  <c r="J258" i="1"/>
  <c r="J259" i="1" s="1"/>
  <c r="I258" i="1"/>
  <c r="J252" i="1"/>
  <c r="I254" i="1"/>
  <c r="J249" i="1"/>
  <c r="J244" i="1"/>
  <c r="I244" i="1"/>
  <c r="J262" i="1"/>
  <c r="I262" i="1"/>
  <c r="I252" i="1"/>
  <c r="I249" i="1"/>
  <c r="J243" i="1"/>
  <c r="J251" i="1"/>
  <c r="J254" i="1"/>
  <c r="I251" i="1"/>
  <c r="G107" i="1"/>
  <c r="J336" i="1"/>
  <c r="J326" i="1"/>
  <c r="I336" i="1"/>
  <c r="J331" i="1"/>
  <c r="I326" i="1"/>
  <c r="J347" i="1"/>
  <c r="J342" i="1"/>
  <c r="J343" i="1" s="1"/>
  <c r="I331" i="1"/>
  <c r="I323" i="1"/>
  <c r="J338" i="1"/>
  <c r="I333" i="1"/>
  <c r="J335" i="1"/>
  <c r="J322" i="1"/>
  <c r="I347" i="1"/>
  <c r="I342" i="1"/>
  <c r="J325" i="1"/>
  <c r="J333" i="1"/>
  <c r="I325" i="1"/>
  <c r="I338" i="1"/>
  <c r="J346" i="1"/>
  <c r="J348" i="1" s="1"/>
  <c r="I337" i="1"/>
  <c r="J327" i="1"/>
  <c r="J332" i="1"/>
  <c r="I335" i="1"/>
  <c r="I346" i="1"/>
  <c r="I327" i="1"/>
  <c r="J323" i="1"/>
  <c r="I332" i="1"/>
  <c r="J334" i="1"/>
  <c r="J324" i="1"/>
  <c r="J337" i="1"/>
  <c r="I334" i="1"/>
  <c r="I324" i="1"/>
  <c r="J483" i="1" l="1"/>
  <c r="J105" i="1"/>
  <c r="J485" i="1"/>
  <c r="J444" i="1"/>
  <c r="J460" i="1"/>
  <c r="J255" i="1"/>
  <c r="I201" i="1"/>
  <c r="I191" i="1"/>
  <c r="J197" i="1"/>
  <c r="J198" i="1" s="1"/>
  <c r="I192" i="1"/>
  <c r="I189" i="1"/>
  <c r="J202" i="1"/>
  <c r="I197" i="1"/>
  <c r="J189" i="1"/>
  <c r="J184" i="1"/>
  <c r="J185" i="1" s="1"/>
  <c r="I202" i="1"/>
  <c r="J193" i="1"/>
  <c r="J190" i="1"/>
  <c r="I193" i="1"/>
  <c r="I190" i="1"/>
  <c r="J201" i="1"/>
  <c r="J192" i="1"/>
  <c r="J191" i="1"/>
  <c r="J188" i="1"/>
  <c r="I188" i="1"/>
  <c r="I79" i="1"/>
  <c r="J65" i="1"/>
  <c r="J70" i="1"/>
  <c r="J71" i="1" s="1"/>
  <c r="I70" i="1"/>
  <c r="I78" i="1"/>
  <c r="J74" i="1"/>
  <c r="J75" i="1" s="1"/>
  <c r="J78" i="1"/>
  <c r="J66" i="1"/>
  <c r="I66" i="1"/>
  <c r="I74" i="1"/>
  <c r="J79" i="1"/>
  <c r="J423" i="1"/>
  <c r="J219" i="1"/>
  <c r="J214" i="1"/>
  <c r="I221" i="1"/>
  <c r="J213" i="1"/>
  <c r="J226" i="1"/>
  <c r="J227" i="1" s="1"/>
  <c r="J231" i="1"/>
  <c r="I226" i="1"/>
  <c r="J218" i="1"/>
  <c r="I218" i="1"/>
  <c r="I231" i="1"/>
  <c r="J220" i="1"/>
  <c r="I222" i="1"/>
  <c r="I219" i="1"/>
  <c r="I220" i="1"/>
  <c r="I214" i="1"/>
  <c r="J222" i="1"/>
  <c r="J230" i="1"/>
  <c r="J221" i="1"/>
  <c r="I230" i="1"/>
  <c r="J339" i="1"/>
  <c r="J162" i="1"/>
  <c r="J176" i="1" s="1"/>
  <c r="J112" i="1"/>
  <c r="I112" i="1"/>
  <c r="J120" i="1"/>
  <c r="J121" i="1" s="1"/>
  <c r="I120" i="1"/>
  <c r="J111" i="1"/>
  <c r="J116" i="1"/>
  <c r="J117" i="1" s="1"/>
  <c r="J124" i="1"/>
  <c r="J125" i="1" s="1"/>
  <c r="I124" i="1"/>
  <c r="I116" i="1"/>
  <c r="J417" i="1"/>
  <c r="J432" i="1"/>
  <c r="J528" i="1"/>
  <c r="I528" i="1"/>
  <c r="J519" i="1"/>
  <c r="J520" i="1" s="1"/>
  <c r="I519" i="1"/>
  <c r="I527" i="1"/>
  <c r="J515" i="1"/>
  <c r="J516" i="1" s="1"/>
  <c r="J523" i="1"/>
  <c r="J524" i="1" s="1"/>
  <c r="J527" i="1"/>
  <c r="I523" i="1"/>
  <c r="J264" i="1"/>
  <c r="J245" i="1"/>
  <c r="J266" i="1" s="1"/>
  <c r="J451" i="1"/>
  <c r="J462" i="1" s="1"/>
  <c r="J374" i="1"/>
  <c r="J376" i="1" s="1"/>
  <c r="J366" i="1"/>
  <c r="I374" i="1"/>
  <c r="I366" i="1"/>
  <c r="J359" i="1"/>
  <c r="I364" i="1"/>
  <c r="J357" i="1"/>
  <c r="J370" i="1"/>
  <c r="J371" i="1" s="1"/>
  <c r="I370" i="1"/>
  <c r="J364" i="1"/>
  <c r="J375" i="1"/>
  <c r="I359" i="1"/>
  <c r="J360" i="1"/>
  <c r="I375" i="1"/>
  <c r="I360" i="1"/>
  <c r="J365" i="1"/>
  <c r="I365" i="1"/>
  <c r="J358" i="1"/>
  <c r="I358" i="1"/>
  <c r="J328" i="1"/>
  <c r="J215" i="1" l="1"/>
  <c r="J529" i="1"/>
  <c r="J531" i="1" s="1"/>
  <c r="J223" i="1"/>
  <c r="J113" i="1"/>
  <c r="J127" i="1" s="1"/>
  <c r="J67" i="1"/>
  <c r="J367" i="1"/>
  <c r="J194" i="1"/>
  <c r="J361" i="1"/>
  <c r="J378" i="1" s="1"/>
  <c r="J80" i="1"/>
  <c r="J82" i="1" s="1"/>
  <c r="J232" i="1"/>
  <c r="J234" i="1" s="1"/>
  <c r="J203" i="1"/>
  <c r="J434" i="1"/>
  <c r="J350" i="1"/>
  <c r="J205" i="1" l="1"/>
  <c r="G534" i="1"/>
  <c r="I546" i="1" l="1"/>
  <c r="J546" i="1"/>
  <c r="J547" i="1" s="1"/>
  <c r="J542" i="1"/>
  <c r="J543" i="1" s="1"/>
  <c r="J550" i="1"/>
  <c r="J538" i="1"/>
  <c r="J539" i="1" s="1"/>
  <c r="I550" i="1"/>
  <c r="I542" i="1"/>
  <c r="J551" i="1"/>
  <c r="I551" i="1"/>
  <c r="J552" i="1" l="1"/>
  <c r="J554" i="1" s="1"/>
  <c r="G381" i="1" l="1"/>
  <c r="J401" i="1" l="1"/>
  <c r="J391" i="1"/>
  <c r="J386" i="1"/>
  <c r="I401" i="1"/>
  <c r="I391" i="1"/>
  <c r="J402" i="1"/>
  <c r="J393" i="1"/>
  <c r="I402" i="1"/>
  <c r="J385" i="1"/>
  <c r="J388" i="1" s="1"/>
  <c r="I393" i="1"/>
  <c r="J397" i="1"/>
  <c r="J398" i="1" s="1"/>
  <c r="J392" i="1"/>
  <c r="I392" i="1"/>
  <c r="I386" i="1"/>
  <c r="I397" i="1"/>
  <c r="J387" i="1"/>
  <c r="I387" i="1"/>
  <c r="G8" i="1"/>
  <c r="I14" i="1" l="1"/>
  <c r="J16" i="1"/>
  <c r="I24" i="1"/>
  <c r="J13" i="1"/>
  <c r="J24" i="1"/>
  <c r="J25" i="1" s="1"/>
  <c r="I16" i="1"/>
  <c r="J29" i="1"/>
  <c r="I29" i="1"/>
  <c r="J28" i="1"/>
  <c r="J30" i="1" s="1"/>
  <c r="I28" i="1"/>
  <c r="I15" i="1"/>
  <c r="J15" i="1"/>
  <c r="J20" i="1"/>
  <c r="J21" i="1" s="1"/>
  <c r="I20" i="1"/>
  <c r="J14" i="1"/>
  <c r="J394" i="1"/>
  <c r="J403" i="1"/>
  <c r="J405" i="1" l="1"/>
  <c r="J17" i="1"/>
  <c r="J32" i="1" s="1"/>
</calcChain>
</file>

<file path=xl/sharedStrings.xml><?xml version="1.0" encoding="utf-8"?>
<sst xmlns="http://schemas.openxmlformats.org/spreadsheetml/2006/main" count="976" uniqueCount="98">
  <si>
    <t>1 DIA=</t>
  </si>
  <si>
    <t>HRS</t>
  </si>
  <si>
    <t>ANALISIS DE PRECIOS UNITARIOS</t>
  </si>
  <si>
    <t>CANTIDAD:</t>
  </si>
  <si>
    <t>I. EQUIPO</t>
  </si>
  <si>
    <t xml:space="preserve"> DESCRIPCION </t>
  </si>
  <si>
    <t xml:space="preserve"> TIPO </t>
  </si>
  <si>
    <t xml:space="preserve"> TARIFA</t>
  </si>
  <si>
    <t xml:space="preserve"> RENDIMIENTO </t>
  </si>
  <si>
    <t xml:space="preserve"> VALOR UNIT </t>
  </si>
  <si>
    <t>CANTIDADES</t>
  </si>
  <si>
    <t>DINERO</t>
  </si>
  <si>
    <t>HERRAMIENTA MENOR %</t>
  </si>
  <si>
    <t>EQUIPO DE NIVELACION</t>
  </si>
  <si>
    <t>ESTACION ELECTRONICA</t>
  </si>
  <si>
    <t>MIRA AUTONIVELANTE</t>
  </si>
  <si>
    <t xml:space="preserve"> Sub-total </t>
  </si>
  <si>
    <t>II. MATERIALES EN OBRA</t>
  </si>
  <si>
    <t xml:space="preserve"> UNIDAD </t>
  </si>
  <si>
    <t xml:space="preserve"> PRECIO UNIT</t>
  </si>
  <si>
    <t xml:space="preserve"> CANTIDAD </t>
  </si>
  <si>
    <t>ESTACAS METÁLICAS EN ACERO CORRUGADO</t>
  </si>
  <si>
    <t>III. TRANSPORTES</t>
  </si>
  <si>
    <t xml:space="preserve"> TARIFA </t>
  </si>
  <si>
    <t xml:space="preserve"> M3-KM </t>
  </si>
  <si>
    <t>IV. MANO DE OBRA</t>
  </si>
  <si>
    <t xml:space="preserve"> JORNAL TOTAL</t>
  </si>
  <si>
    <t>CADENERO 2</t>
  </si>
  <si>
    <t>TOPOGRAFO</t>
  </si>
  <si>
    <t>Total Costo Directo</t>
  </si>
  <si>
    <t>MINI-CARGADOR CON PALA</t>
  </si>
  <si>
    <t>MARTILLO DEMOLEDOR HIDRAULICO</t>
  </si>
  <si>
    <t>AYUDANTE (1)</t>
  </si>
  <si>
    <t>CORTADORA DE PAVIMENTO</t>
  </si>
  <si>
    <t>AYUDANTE (2)</t>
  </si>
  <si>
    <t xml:space="preserve">OFICIAL </t>
  </si>
  <si>
    <t>RETROEXCAVADORA TIPO PAJARITA</t>
  </si>
  <si>
    <t>CARROTANQUE DE AGUA</t>
  </si>
  <si>
    <t>VIBROCOMPACTADOR</t>
  </si>
  <si>
    <t>AGUA</t>
  </si>
  <si>
    <t xml:space="preserve">RETROEXCAVADORA CARGADOR </t>
  </si>
  <si>
    <t>VOLQUETA DE 6M3</t>
  </si>
  <si>
    <t>TRITURADO</t>
  </si>
  <si>
    <t>TUBO SANITARIO PESADO Ø 3" PERFORADO</t>
  </si>
  <si>
    <t>ACCESORIOS</t>
  </si>
  <si>
    <t>ACERO CORR.60 KSI 3/8"</t>
  </si>
  <si>
    <t xml:space="preserve">HILO ALBAÑIL </t>
  </si>
  <si>
    <t xml:space="preserve">GEOTEXTIL NT </t>
  </si>
  <si>
    <t>AYUDANTE (6)</t>
  </si>
  <si>
    <t>RANA COMPACTADORA</t>
  </si>
  <si>
    <t>COLLAR DE DERIVACION EN PVC</t>
  </si>
  <si>
    <t>MANGUERA PF + UAD Ø 1/2"</t>
  </si>
  <si>
    <t>ACCESORIOS A PRESION PVC</t>
  </si>
  <si>
    <t>LLAVE DE PASO Ø 1/2" EN PVC</t>
  </si>
  <si>
    <t>SOLDADURA LIQUIDA x 1/4 GAL</t>
  </si>
  <si>
    <t>FORMALETA METALICA REGISTRO SANITARIO</t>
  </si>
  <si>
    <t>MEZCLADORA DE CONCRETO</t>
  </si>
  <si>
    <t xml:space="preserve">TUBO PVC CORRUGADO DE 6PULG </t>
  </si>
  <si>
    <t>ACCESORIOS SANITARIOS PVC</t>
  </si>
  <si>
    <t>ACERO DE REFUERZO</t>
  </si>
  <si>
    <t>CONCRETO DE 3.000PSI (1:2:3)</t>
  </si>
  <si>
    <t>KIT SILLA TEE</t>
  </si>
  <si>
    <t xml:space="preserve">SELLADOR Y ADHESIVO DE POLIURETANO </t>
  </si>
  <si>
    <t>DESENCOFRANTE</t>
  </si>
  <si>
    <t>AYUDANTE (3)</t>
  </si>
  <si>
    <t>CONCRETO PREMEZCLADO HIDRAULICO MR38</t>
  </si>
  <si>
    <t>MATERIAL DE SUBBASE</t>
  </si>
  <si>
    <t>FLOTA CANAL</t>
  </si>
  <si>
    <t>CEPILLO TEXTURIZADOR</t>
  </si>
  <si>
    <t>ASPERSOR MANUAL</t>
  </si>
  <si>
    <t>FORMALETA METÁLICA</t>
  </si>
  <si>
    <t>VIBRADOR DE CONCRETO</t>
  </si>
  <si>
    <t>PASADORES DE ACERO LISO Ø3/4"</t>
  </si>
  <si>
    <t>BARRAS DE UNIÓN DE 1/2"</t>
  </si>
  <si>
    <t xml:space="preserve">GRASA DE ALTA PRESION </t>
  </si>
  <si>
    <t>RETARDANTE DE EVAPORACION</t>
  </si>
  <si>
    <t>ANTISOL</t>
  </si>
  <si>
    <t>TAPON EN MADERA SECC 3M X 0.17M X 0.04M</t>
  </si>
  <si>
    <t>AYUDANTE (8)</t>
  </si>
  <si>
    <t xml:space="preserve">MOTOR PLANTA ELECTRICA </t>
  </si>
  <si>
    <t>PISTOLA SOPLADORA (BARRIDO Y SOPLADO)</t>
  </si>
  <si>
    <t>CORDON DE POLIETILENO Ø3/8" (10MM)</t>
  </si>
  <si>
    <t>SELLANTE DE POLIURETANO  AUTONIVELANTE</t>
  </si>
  <si>
    <t>DISCO DE CORTE Ø 14" PARA CONCRETO Y ASFALTO</t>
  </si>
  <si>
    <t>AYUDANTE (4)</t>
  </si>
  <si>
    <t>TRONZADORA 14"</t>
  </si>
  <si>
    <t>MAQUINA DE SOLDAR</t>
  </si>
  <si>
    <t>ACERO CORR.60 KSI 1/4"</t>
  </si>
  <si>
    <t>DISCO CORTE METAL</t>
  </si>
  <si>
    <t>ELECTRODO 6011 X 1/8"</t>
  </si>
  <si>
    <t>TRANSPORTE</t>
  </si>
  <si>
    <t>TECNICO</t>
  </si>
  <si>
    <t>LAMINA DE TRIPLEX</t>
  </si>
  <si>
    <t>MATERIAL DE RELLENO</t>
  </si>
  <si>
    <t>MALLA ELECTROSOLDADA</t>
  </si>
  <si>
    <t>TUBO SANITARIO Ø 3"</t>
  </si>
  <si>
    <t>LOSETA GUIA 20X20X6 PEATONAL</t>
  </si>
  <si>
    <t>LOSETA ALERTA 20X20X6 PEATONAL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</si>
</sst>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164" formatCode="&quot;$&quot;\ #,##0.00"/>
    <numFmt numFmtId="165" formatCode="0.000"/>
    <numFmt numFmtId="166" formatCode="0.000000000"/>
    <numFmt numFmtId="167" formatCode="0.0000000000"/>
    <numFmt numFmtId="168" formatCode="0.00000000"/>
    <numFmt numFmtId="169" formatCode="0.0"/>
    <numFmt numFmtId="170" formatCode="0.0000000000000"/>
    <numFmt numFmtId="171" formatCode="0.0000000"/>
    <numFmt numFmtId="172" formatCode="0.0000"/>
    <numFmt numFmtId="173" formatCode="0.000000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44" fontId="4" fillId="0" borderId="0" xfId="1" applyFont="1" applyFill="1" applyBorder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2" fontId="4" fillId="0" borderId="0" xfId="1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right"/>
    </xf>
    <xf numFmtId="0" fontId="0" fillId="0" borderId="1" xfId="0" applyBorder="1"/>
    <xf numFmtId="164" fontId="0" fillId="0" borderId="1" xfId="0" applyNumberFormat="1" applyBorder="1"/>
    <xf numFmtId="2" fontId="4" fillId="0" borderId="0" xfId="0" applyNumberFormat="1" applyFont="1" applyAlignment="1">
      <alignment horizontal="right"/>
    </xf>
    <xf numFmtId="2" fontId="0" fillId="0" borderId="1" xfId="0" applyNumberFormat="1" applyBorder="1"/>
    <xf numFmtId="0" fontId="0" fillId="0" borderId="2" xfId="0" applyBorder="1"/>
    <xf numFmtId="164" fontId="2" fillId="0" borderId="1" xfId="0" applyNumberFormat="1" applyFont="1" applyBorder="1"/>
    <xf numFmtId="0" fontId="0" fillId="0" borderId="3" xfId="0" applyBorder="1"/>
    <xf numFmtId="164" fontId="0" fillId="0" borderId="4" xfId="0" applyNumberFormat="1" applyBorder="1"/>
    <xf numFmtId="165" fontId="4" fillId="0" borderId="0" xfId="0" applyNumberFormat="1" applyFont="1" applyAlignment="1">
      <alignment horizontal="right"/>
    </xf>
    <xf numFmtId="9" fontId="0" fillId="0" borderId="0" xfId="0" applyNumberFormat="1"/>
    <xf numFmtId="164" fontId="2" fillId="0" borderId="4" xfId="0" applyNumberFormat="1" applyFont="1" applyBorder="1"/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164" fontId="4" fillId="0" borderId="3" xfId="1" applyNumberFormat="1" applyFont="1" applyFill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0" fillId="0" borderId="5" xfId="0" applyBorder="1"/>
    <xf numFmtId="164" fontId="4" fillId="0" borderId="0" xfId="1" applyNumberFormat="1" applyFont="1" applyFill="1" applyBorder="1" applyAlignment="1">
      <alignment horizontal="left"/>
    </xf>
    <xf numFmtId="2" fontId="0" fillId="0" borderId="2" xfId="0" applyNumberFormat="1" applyBorder="1"/>
    <xf numFmtId="164" fontId="0" fillId="0" borderId="0" xfId="0" applyNumberFormat="1"/>
    <xf numFmtId="164" fontId="2" fillId="0" borderId="0" xfId="0" applyNumberFormat="1" applyFont="1"/>
    <xf numFmtId="2" fontId="4" fillId="0" borderId="0" xfId="0" applyNumberFormat="1" applyFont="1" applyAlignment="1">
      <alignment horizontal="center"/>
    </xf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4" fillId="0" borderId="0" xfId="0" applyNumberFormat="1" applyFont="1" applyAlignment="1">
      <alignment horizontal="right"/>
    </xf>
    <xf numFmtId="170" fontId="0" fillId="0" borderId="0" xfId="0" applyNumberFormat="1"/>
    <xf numFmtId="1" fontId="0" fillId="0" borderId="1" xfId="0" applyNumberFormat="1" applyBorder="1"/>
    <xf numFmtId="164" fontId="2" fillId="0" borderId="6" xfId="0" applyNumberFormat="1" applyFont="1" applyBorder="1"/>
    <xf numFmtId="171" fontId="0" fillId="0" borderId="0" xfId="0" applyNumberFormat="1"/>
    <xf numFmtId="172" fontId="0" fillId="0" borderId="0" xfId="0" applyNumberFormat="1"/>
    <xf numFmtId="10" fontId="0" fillId="0" borderId="0" xfId="0" applyNumberFormat="1"/>
    <xf numFmtId="173" fontId="0" fillId="0" borderId="0" xfId="0" applyNumberFormat="1"/>
    <xf numFmtId="165" fontId="0" fillId="0" borderId="0" xfId="0" applyNumberFormat="1"/>
    <xf numFmtId="164" fontId="2" fillId="0" borderId="7" xfId="0" applyNumberFormat="1" applyFont="1" applyBorder="1"/>
    <xf numFmtId="172" fontId="4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4" fontId="4" fillId="0" borderId="3" xfId="0" applyNumberFormat="1" applyFont="1" applyBorder="1" applyAlignment="1">
      <alignment horizontal="right"/>
    </xf>
    <xf numFmtId="0" fontId="3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umiq\Desktop\Fundaci&#243;n\Pavimento%20Chimila\Proceso\1%20Presupuesto%20Chimila.xlsx" TargetMode="External"/><Relationship Id="rId1" Type="http://schemas.openxmlformats.org/officeDocument/2006/relationships/externalLinkPath" Target="file:///C:\Users\ENRIQUE%20CABARCAS\Downloads\1%20Presupuesto%20Chimi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UBIC.CANT.OBRAS"/>
      <sheetName val="CUAD.CANT.Y.PRECIO (PPTO)"/>
      <sheetName val="DESGLOSE A.I.U"/>
      <sheetName val="A.P.U"/>
      <sheetName val="A.P.B"/>
      <sheetName val="PMT"/>
      <sheetName val="MANEJO AMBIENTAL Y SEGURIDAD"/>
      <sheetName val="LISTA MATERIALES"/>
      <sheetName val="LISTA EQUIP Y TRANSP"/>
      <sheetName val="LISTA M.O"/>
      <sheetName val="FACTOR PRESTACIONAL"/>
      <sheetName val="F.P.(DESGLOSE AIU)"/>
      <sheetName val="PRESUPUESTO INTERVENTORIA"/>
      <sheetName val="FLUJO DE INVERSION"/>
      <sheetName val="CRONOGRAMA GENERAL"/>
      <sheetName val="F.M. INTERVENTORIA"/>
      <sheetName val="CUADRO GENERAL DE PRESUPUESTO"/>
    </sheetNames>
    <sheetDataSet>
      <sheetData sheetId="0">
        <row r="19">
          <cell r="B19" t="str">
            <v># ÍTEM</v>
          </cell>
          <cell r="C19" t="str">
            <v>DESCRIPCIÓN ÍTEM</v>
          </cell>
          <cell r="E19" t="str">
            <v>P.K.</v>
          </cell>
          <cell r="G19" t="str">
            <v>Ancho 
Calzada 
(M)</v>
          </cell>
          <cell r="H19" t="str">
            <v>Area
Calzada 
(M2)</v>
          </cell>
          <cell r="I19" t="str">
            <v>Area de 
Giro Vehicular 
(M2)</v>
          </cell>
          <cell r="J19" t="str">
            <v>Area 
Zonas de Influencia
(M2)</v>
          </cell>
          <cell r="K19" t="str">
            <v>Acumulado 
Suma de Areas 
(M2)</v>
          </cell>
          <cell r="S19" t="str">
            <v>TOTAL 
(LONG/AREA/VOL)</v>
          </cell>
          <cell r="T19" t="str">
            <v>OBSERVACION</v>
          </cell>
        </row>
        <row r="20">
          <cell r="B20" t="str">
            <v>5.1.1</v>
          </cell>
          <cell r="C20" t="str">
            <v>LOCALIZACIÓN Y REPLANTEO DE CALLE Y ZONAS DE INFLUENCIA (AREAS ADYACENTES)</v>
          </cell>
          <cell r="D20" t="str">
            <v>M2</v>
          </cell>
          <cell r="H20" t="str">
            <v>CARRERA 6 ENTRE CALLE 2B Y CALLE 3</v>
          </cell>
        </row>
        <row r="21">
          <cell r="E21" t="str">
            <v>0+</v>
          </cell>
          <cell r="F21" t="str">
            <v>0.00</v>
          </cell>
          <cell r="G21">
            <v>6.3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</row>
        <row r="22">
          <cell r="E22" t="str">
            <v>0+</v>
          </cell>
          <cell r="F22" t="str">
            <v>010</v>
          </cell>
          <cell r="G22">
            <v>6.3</v>
          </cell>
          <cell r="H22">
            <v>63</v>
          </cell>
          <cell r="I22">
            <v>0</v>
          </cell>
          <cell r="J22">
            <v>0</v>
          </cell>
          <cell r="K22">
            <v>63</v>
          </cell>
        </row>
        <row r="23">
          <cell r="E23" t="str">
            <v>0+</v>
          </cell>
          <cell r="F23" t="str">
            <v>020</v>
          </cell>
          <cell r="G23">
            <v>6.3</v>
          </cell>
          <cell r="H23">
            <v>63</v>
          </cell>
          <cell r="I23">
            <v>0</v>
          </cell>
          <cell r="J23">
            <v>0</v>
          </cell>
          <cell r="K23">
            <v>126</v>
          </cell>
        </row>
        <row r="24">
          <cell r="E24" t="str">
            <v>0+</v>
          </cell>
          <cell r="F24" t="str">
            <v>030</v>
          </cell>
          <cell r="G24">
            <v>6.3</v>
          </cell>
          <cell r="H24">
            <v>63</v>
          </cell>
          <cell r="I24">
            <v>0</v>
          </cell>
          <cell r="J24">
            <v>0</v>
          </cell>
          <cell r="K24">
            <v>189</v>
          </cell>
        </row>
        <row r="25">
          <cell r="E25" t="str">
            <v>0+</v>
          </cell>
          <cell r="F25" t="str">
            <v>040</v>
          </cell>
          <cell r="G25">
            <v>6.3</v>
          </cell>
          <cell r="H25">
            <v>63</v>
          </cell>
          <cell r="I25">
            <v>0</v>
          </cell>
          <cell r="J25">
            <v>0</v>
          </cell>
          <cell r="K25">
            <v>252</v>
          </cell>
        </row>
        <row r="26">
          <cell r="E26" t="str">
            <v>0+</v>
          </cell>
          <cell r="F26" t="str">
            <v>050</v>
          </cell>
          <cell r="G26">
            <v>6.3</v>
          </cell>
          <cell r="H26">
            <v>63</v>
          </cell>
          <cell r="I26">
            <v>0</v>
          </cell>
          <cell r="J26">
            <v>0</v>
          </cell>
          <cell r="K26">
            <v>315</v>
          </cell>
        </row>
        <row r="27">
          <cell r="E27" t="str">
            <v>0+</v>
          </cell>
          <cell r="F27" t="str">
            <v>060</v>
          </cell>
          <cell r="G27">
            <v>6.3</v>
          </cell>
          <cell r="H27">
            <v>63</v>
          </cell>
          <cell r="I27">
            <v>0</v>
          </cell>
          <cell r="J27">
            <v>0</v>
          </cell>
          <cell r="K27">
            <v>378</v>
          </cell>
        </row>
        <row r="28">
          <cell r="E28" t="str">
            <v>0+</v>
          </cell>
          <cell r="F28" t="str">
            <v>070</v>
          </cell>
          <cell r="G28">
            <v>6.3</v>
          </cell>
          <cell r="H28">
            <v>63</v>
          </cell>
          <cell r="I28">
            <v>0</v>
          </cell>
          <cell r="J28">
            <v>0</v>
          </cell>
          <cell r="K28">
            <v>441</v>
          </cell>
        </row>
        <row r="29">
          <cell r="E29" t="str">
            <v>0+</v>
          </cell>
          <cell r="F29" t="str">
            <v>078.5</v>
          </cell>
          <cell r="G29">
            <v>6.3</v>
          </cell>
          <cell r="H29">
            <v>53.55</v>
          </cell>
          <cell r="I29">
            <v>0</v>
          </cell>
          <cell r="J29">
            <v>0</v>
          </cell>
          <cell r="K29">
            <v>494.55</v>
          </cell>
        </row>
        <row r="30">
          <cell r="G30">
            <v>0</v>
          </cell>
          <cell r="H30">
            <v>0</v>
          </cell>
          <cell r="I30">
            <v>14.43</v>
          </cell>
          <cell r="J30">
            <v>0</v>
          </cell>
          <cell r="K30">
            <v>508.98</v>
          </cell>
        </row>
        <row r="31">
          <cell r="G31">
            <v>0</v>
          </cell>
          <cell r="H31">
            <v>0</v>
          </cell>
          <cell r="I31">
            <v>8.67</v>
          </cell>
          <cell r="J31">
            <v>0</v>
          </cell>
          <cell r="K31">
            <v>517.65</v>
          </cell>
        </row>
        <row r="32">
          <cell r="G32">
            <v>0</v>
          </cell>
          <cell r="H32">
            <v>0</v>
          </cell>
          <cell r="I32">
            <v>33.31</v>
          </cell>
          <cell r="J32">
            <v>0</v>
          </cell>
          <cell r="K32">
            <v>550.96</v>
          </cell>
        </row>
        <row r="33">
          <cell r="G33">
            <v>0</v>
          </cell>
          <cell r="H33">
            <v>0</v>
          </cell>
          <cell r="I33">
            <v>32.799999999999997</v>
          </cell>
          <cell r="J33">
            <v>0</v>
          </cell>
          <cell r="K33">
            <v>583.76</v>
          </cell>
        </row>
        <row r="34">
          <cell r="J34">
            <v>415.04</v>
          </cell>
          <cell r="K34">
            <v>998.8</v>
          </cell>
        </row>
        <row r="35">
          <cell r="J35">
            <v>303.95</v>
          </cell>
          <cell r="K35">
            <v>1302.75</v>
          </cell>
        </row>
        <row r="36">
          <cell r="J36">
            <v>108.49</v>
          </cell>
          <cell r="K36">
            <v>1411.24</v>
          </cell>
        </row>
        <row r="37">
          <cell r="J37">
            <v>122.66</v>
          </cell>
          <cell r="K37">
            <v>1533.9</v>
          </cell>
        </row>
        <row r="38">
          <cell r="J38" t="str">
            <v>PARCIAL
ACUMULADO=</v>
          </cell>
          <cell r="K38">
            <v>1533.9</v>
          </cell>
        </row>
        <row r="43">
          <cell r="R43" t="str">
            <v>TOTAL 
ÍTEM=</v>
          </cell>
          <cell r="S43">
            <v>1533.9</v>
          </cell>
        </row>
        <row r="46">
          <cell r="B46" t="str">
            <v># ÍTEM</v>
          </cell>
          <cell r="C46" t="str">
            <v>DESCRIPCIÓN ÍTEM</v>
          </cell>
          <cell r="E46" t="str">
            <v>P.K.</v>
          </cell>
          <cell r="G46" t="str">
            <v>Ancho Calzada Existente (M)</v>
          </cell>
          <cell r="H46" t="str">
            <v>Area Calzada Existente (M2)</v>
          </cell>
          <cell r="I46" t="str">
            <v>Acumulado Suma de Areas (M2)</v>
          </cell>
          <cell r="S46" t="str">
            <v>TOTAL (LONG/AREA/VOL)</v>
          </cell>
          <cell r="T46" t="str">
            <v>OBSERVACION</v>
          </cell>
        </row>
        <row r="47">
          <cell r="C47" t="str">
            <v xml:space="preserve">DEMOLICION PLACAS DE PAVIMENTO EXISTENTE </v>
          </cell>
          <cell r="D47" t="str">
            <v>M2</v>
          </cell>
          <cell r="G47" t="str">
            <v>VIA #13 (Carrera 6 este entre calles 2a y Diagonal 1F)</v>
          </cell>
        </row>
        <row r="48">
          <cell r="E48" t="str">
            <v>0+</v>
          </cell>
          <cell r="F48" t="str">
            <v>0.00</v>
          </cell>
          <cell r="H48">
            <v>0</v>
          </cell>
          <cell r="I48">
            <v>0</v>
          </cell>
        </row>
        <row r="49">
          <cell r="E49" t="str">
            <v>0+</v>
          </cell>
          <cell r="F49" t="str">
            <v>010</v>
          </cell>
          <cell r="H49">
            <v>0</v>
          </cell>
          <cell r="I49">
            <v>0</v>
          </cell>
        </row>
        <row r="50">
          <cell r="E50" t="str">
            <v>0+</v>
          </cell>
          <cell r="F50" t="str">
            <v>020</v>
          </cell>
          <cell r="H50">
            <v>0</v>
          </cell>
          <cell r="I50">
            <v>0</v>
          </cell>
        </row>
        <row r="51">
          <cell r="E51" t="str">
            <v>0+</v>
          </cell>
          <cell r="F51" t="str">
            <v>030</v>
          </cell>
          <cell r="H51">
            <v>0</v>
          </cell>
          <cell r="I51">
            <v>0</v>
          </cell>
        </row>
        <row r="52">
          <cell r="E52" t="str">
            <v>0+</v>
          </cell>
          <cell r="F52" t="str">
            <v>040</v>
          </cell>
          <cell r="H52">
            <v>0</v>
          </cell>
          <cell r="I52">
            <v>0</v>
          </cell>
        </row>
        <row r="53">
          <cell r="E53" t="str">
            <v>0+</v>
          </cell>
          <cell r="F53" t="str">
            <v>050</v>
          </cell>
          <cell r="H53">
            <v>0</v>
          </cell>
          <cell r="I53">
            <v>0</v>
          </cell>
        </row>
        <row r="54">
          <cell r="E54" t="str">
            <v>0+</v>
          </cell>
          <cell r="F54" t="str">
            <v>060</v>
          </cell>
          <cell r="H54">
            <v>0</v>
          </cell>
          <cell r="I54">
            <v>0</v>
          </cell>
        </row>
        <row r="55">
          <cell r="E55" t="str">
            <v>0+</v>
          </cell>
          <cell r="F55" t="str">
            <v>070</v>
          </cell>
          <cell r="H55">
            <v>0</v>
          </cell>
          <cell r="I55">
            <v>0</v>
          </cell>
        </row>
        <row r="56">
          <cell r="E56" t="str">
            <v>0+</v>
          </cell>
          <cell r="F56" t="str">
            <v>080</v>
          </cell>
          <cell r="H56">
            <v>0</v>
          </cell>
          <cell r="I56">
            <v>0</v>
          </cell>
        </row>
        <row r="57">
          <cell r="E57" t="str">
            <v>0+</v>
          </cell>
          <cell r="F57" t="str">
            <v>090</v>
          </cell>
          <cell r="H57">
            <v>0</v>
          </cell>
          <cell r="I57">
            <v>0</v>
          </cell>
        </row>
        <row r="58">
          <cell r="E58" t="str">
            <v>0+</v>
          </cell>
          <cell r="F58" t="str">
            <v>100</v>
          </cell>
          <cell r="H58">
            <v>0</v>
          </cell>
          <cell r="I58">
            <v>0</v>
          </cell>
        </row>
        <row r="59">
          <cell r="E59" t="str">
            <v>0+</v>
          </cell>
          <cell r="F59">
            <v>109.925</v>
          </cell>
          <cell r="H59">
            <v>0</v>
          </cell>
          <cell r="I59">
            <v>0</v>
          </cell>
          <cell r="S59">
            <v>0</v>
          </cell>
        </row>
        <row r="62">
          <cell r="G62" t="str">
            <v>VIA #17 (Diagonal 1D entre calle 2a y transversal 7a este)</v>
          </cell>
        </row>
        <row r="63">
          <cell r="E63" t="str">
            <v>0+</v>
          </cell>
          <cell r="F63" t="str">
            <v>0.00</v>
          </cell>
          <cell r="H63">
            <v>0</v>
          </cell>
          <cell r="I63">
            <v>0</v>
          </cell>
        </row>
        <row r="64">
          <cell r="E64" t="str">
            <v>0+</v>
          </cell>
          <cell r="F64" t="str">
            <v>010</v>
          </cell>
          <cell r="H64">
            <v>0</v>
          </cell>
          <cell r="I64">
            <v>0</v>
          </cell>
        </row>
        <row r="65">
          <cell r="E65" t="str">
            <v>0+</v>
          </cell>
          <cell r="F65" t="str">
            <v>020</v>
          </cell>
          <cell r="H65">
            <v>0</v>
          </cell>
          <cell r="I65">
            <v>0</v>
          </cell>
        </row>
        <row r="66">
          <cell r="E66" t="str">
            <v>0+</v>
          </cell>
          <cell r="F66" t="str">
            <v>030</v>
          </cell>
          <cell r="H66">
            <v>0</v>
          </cell>
          <cell r="I66">
            <v>0</v>
          </cell>
          <cell r="S66">
            <v>0</v>
          </cell>
        </row>
        <row r="69">
          <cell r="G69" t="str">
            <v>VIA #26 (Calle 2A entre carreras 6 este y carrera 12este)</v>
          </cell>
        </row>
        <row r="70">
          <cell r="E70" t="str">
            <v>0+</v>
          </cell>
          <cell r="F70" t="str">
            <v>040</v>
          </cell>
          <cell r="H70">
            <v>0</v>
          </cell>
          <cell r="I70">
            <v>0</v>
          </cell>
        </row>
        <row r="71">
          <cell r="E71" t="str">
            <v>0+</v>
          </cell>
          <cell r="F71" t="str">
            <v>050</v>
          </cell>
          <cell r="H71">
            <v>0</v>
          </cell>
          <cell r="I71">
            <v>0</v>
          </cell>
        </row>
        <row r="72">
          <cell r="E72" t="str">
            <v>0+</v>
          </cell>
          <cell r="F72" t="str">
            <v>060</v>
          </cell>
          <cell r="H72">
            <v>0</v>
          </cell>
          <cell r="I72">
            <v>0</v>
          </cell>
        </row>
        <row r="73">
          <cell r="E73" t="str">
            <v>0+</v>
          </cell>
          <cell r="F73" t="str">
            <v>070</v>
          </cell>
          <cell r="H73">
            <v>0</v>
          </cell>
          <cell r="I73">
            <v>0</v>
          </cell>
        </row>
        <row r="74">
          <cell r="E74" t="str">
            <v>0+</v>
          </cell>
          <cell r="F74" t="str">
            <v>080</v>
          </cell>
          <cell r="H74">
            <v>0</v>
          </cell>
          <cell r="I74">
            <v>0</v>
          </cell>
          <cell r="S74">
            <v>0</v>
          </cell>
        </row>
        <row r="79">
          <cell r="R79" t="str">
            <v>TOTAL ÍTEM</v>
          </cell>
          <cell r="S79">
            <v>0</v>
          </cell>
        </row>
        <row r="83">
          <cell r="B83" t="str">
            <v># ÍTEM</v>
          </cell>
          <cell r="C83" t="str">
            <v>DESCRIPCIÓN ÍTEM</v>
          </cell>
          <cell r="E83" t="str">
            <v>P.K.</v>
          </cell>
          <cell r="G83" t="str">
            <v>Longitud Anden 
Existente Margen Izq. 
(M)</v>
          </cell>
          <cell r="H83" t="str">
            <v>Longitud Anden 
Existente Margen Der. 
(M)</v>
          </cell>
          <cell r="S83" t="str">
            <v>TOTAL 
(LONG/AREA/VOL/KG)</v>
          </cell>
          <cell r="T83" t="str">
            <v>OBSERVACION</v>
          </cell>
        </row>
        <row r="84">
          <cell r="B84" t="str">
            <v>5.1.2</v>
          </cell>
          <cell r="C84" t="str">
            <v xml:space="preserve">CORTE Y DEMOLICION DE ANDEN EXISTENTE </v>
          </cell>
          <cell r="D84" t="str">
            <v>M</v>
          </cell>
          <cell r="H84" t="str">
            <v>CARRERA 6 ENTRE CALLE 2B Y CALLE 3</v>
          </cell>
        </row>
        <row r="85">
          <cell r="E85" t="str">
            <v>0+</v>
          </cell>
          <cell r="F85" t="str">
            <v>0.00</v>
          </cell>
          <cell r="G85">
            <v>0</v>
          </cell>
          <cell r="H85" t="str">
            <v>0.00</v>
          </cell>
        </row>
        <row r="86">
          <cell r="E86" t="str">
            <v>0+</v>
          </cell>
          <cell r="F86">
            <v>0</v>
          </cell>
          <cell r="G86">
            <v>6</v>
          </cell>
          <cell r="H86">
            <v>6</v>
          </cell>
        </row>
        <row r="87">
          <cell r="J87" t="str">
            <v>RESULTADO
PARCIAL=</v>
          </cell>
          <cell r="K87">
            <v>12</v>
          </cell>
        </row>
        <row r="91">
          <cell r="R91" t="str">
            <v>TOTAL 
ÍTEM=</v>
          </cell>
          <cell r="S91">
            <v>12</v>
          </cell>
        </row>
        <row r="94">
          <cell r="B94" t="str">
            <v># ÍTEM</v>
          </cell>
          <cell r="C94" t="str">
            <v>DESCRIPCIÓN ÍTEM</v>
          </cell>
          <cell r="E94" t="str">
            <v>P.K.</v>
          </cell>
          <cell r="G94" t="str">
            <v>Total Anden Existente 
(M)</v>
          </cell>
          <cell r="H94" t="str">
            <v>Ancho Anden Existente 
(M)</v>
          </cell>
          <cell r="I94" t="str">
            <v>Espesor Anden Existente 
(M)</v>
          </cell>
          <cell r="J94" t="str">
            <v>Relacion de 
Vacios
(%)</v>
          </cell>
          <cell r="S94" t="str">
            <v>TOTAL 
(LONG/AREA/VOL/KG)</v>
          </cell>
          <cell r="T94" t="str">
            <v>OBSERVACION</v>
          </cell>
        </row>
        <row r="95">
          <cell r="H95" t="str">
            <v>CARRERA 6 ENTRE CALLE 2B Y CALLE 3</v>
          </cell>
        </row>
        <row r="96">
          <cell r="B96" t="str">
            <v>5.1.3</v>
          </cell>
          <cell r="C96" t="str">
            <v xml:space="preserve">CARGUE Y RETIRO DE 
MATERIAL DE DEMOLICION </v>
          </cell>
          <cell r="D96" t="str">
            <v>M3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</row>
        <row r="98">
          <cell r="J98" t="str">
            <v>RESULTADO
PARCIAL:</v>
          </cell>
          <cell r="K98">
            <v>0</v>
          </cell>
        </row>
        <row r="100">
          <cell r="G100" t="str">
            <v>Area Losa Pavimento Existente 
(M2)</v>
          </cell>
          <cell r="H100" t="str">
            <v>Espesor Losa Existente 
(M)</v>
          </cell>
        </row>
        <row r="101">
          <cell r="G101">
            <v>0</v>
          </cell>
          <cell r="H101">
            <v>0</v>
          </cell>
        </row>
        <row r="102">
          <cell r="J102" t="str">
            <v>RESULTADO
PARCIAL:</v>
          </cell>
          <cell r="K102">
            <v>0</v>
          </cell>
        </row>
        <row r="106">
          <cell r="R106" t="str">
            <v>TOTAL 
ÍTEM=</v>
          </cell>
          <cell r="S106">
            <v>0</v>
          </cell>
        </row>
        <row r="109">
          <cell r="B109" t="str">
            <v>#  CAP</v>
          </cell>
          <cell r="C109" t="str">
            <v>5.2, EXCAVACIONES Y MOVIMIENTOS DE TIERRA</v>
          </cell>
        </row>
        <row r="111">
          <cell r="B111" t="str">
            <v># ÍTEM</v>
          </cell>
          <cell r="C111" t="str">
            <v>DESCRIPCIÓN ÍTEM</v>
          </cell>
          <cell r="E111" t="str">
            <v>P.K.</v>
          </cell>
          <cell r="G111" t="str">
            <v>Area Seccion Transversal de Corte 
(M2)</v>
          </cell>
          <cell r="H111" t="str">
            <v>Volumen de Corte Calzada 
(M3)</v>
          </cell>
          <cell r="I111" t="str">
            <v>Area de 
Giro Vehicular 
(M2)</v>
          </cell>
          <cell r="J111" t="str">
            <v>Area 
Zonas de Influencia
(M2)</v>
          </cell>
          <cell r="K111" t="str">
            <v>Altura Excavacion en Area de Radio de Giro y Area Boca Calle 
(M)</v>
          </cell>
          <cell r="L111" t="str">
            <v>Volumen Corte en Area de Radio de Giro + Area Boca Calle 
(M3)</v>
          </cell>
          <cell r="M111" t="str">
            <v>Acumulado Volumen Corte 
(M3)</v>
          </cell>
          <cell r="S111" t="str">
            <v>TOTAL 
(LONG/AREA/VOL)</v>
          </cell>
          <cell r="T111" t="str">
            <v>OBSERVACION</v>
          </cell>
        </row>
        <row r="112">
          <cell r="B112" t="str">
            <v>5.2.1</v>
          </cell>
          <cell r="C112" t="str">
            <v>EXCAVACIÓN EN MATERIAL COMUN DE LA EXPLANACION (CORTE CON MAQUINA EN VIA)</v>
          </cell>
          <cell r="D112" t="str">
            <v>M3</v>
          </cell>
          <cell r="T112" t="str">
            <v xml:space="preserve">El dato del valor de area de corte y el dato del valor de area de relleno, es tomado de las secciones transversales de cada abscisa de cada calle y carrera. (Ver planos de diseño secciones transversales) </v>
          </cell>
        </row>
        <row r="113">
          <cell r="H113" t="str">
            <v>CARRERA 6 ENTRE CALLE 2B Y CALLE 3</v>
          </cell>
        </row>
        <row r="114">
          <cell r="E114" t="str">
            <v>0+</v>
          </cell>
          <cell r="F114" t="str">
            <v>0.00</v>
          </cell>
          <cell r="G114">
            <v>4.4800000000000004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E115" t="str">
            <v>0+</v>
          </cell>
          <cell r="F115" t="str">
            <v>010</v>
          </cell>
          <cell r="G115">
            <v>3.67</v>
          </cell>
          <cell r="H115">
            <v>40.75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40.75</v>
          </cell>
        </row>
        <row r="116">
          <cell r="E116" t="str">
            <v>0+</v>
          </cell>
          <cell r="F116" t="str">
            <v>020</v>
          </cell>
          <cell r="G116">
            <v>4.05</v>
          </cell>
          <cell r="H116">
            <v>38.6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79.349999999999994</v>
          </cell>
        </row>
        <row r="117">
          <cell r="E117" t="str">
            <v>0+</v>
          </cell>
          <cell r="F117" t="str">
            <v>030</v>
          </cell>
          <cell r="G117">
            <v>4.3899999999999997</v>
          </cell>
          <cell r="H117">
            <v>42.199999999999996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121.54999999999998</v>
          </cell>
        </row>
        <row r="118">
          <cell r="E118" t="str">
            <v>0+</v>
          </cell>
          <cell r="F118" t="str">
            <v>040</v>
          </cell>
          <cell r="G118">
            <v>6.98</v>
          </cell>
          <cell r="H118">
            <v>56.850000000000009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178.39999999999998</v>
          </cell>
        </row>
        <row r="119">
          <cell r="E119" t="str">
            <v>0+</v>
          </cell>
          <cell r="F119" t="str">
            <v>050</v>
          </cell>
          <cell r="G119">
            <v>5.71</v>
          </cell>
          <cell r="H119">
            <v>63.45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241.84999999999997</v>
          </cell>
        </row>
        <row r="120">
          <cell r="E120" t="str">
            <v>0+</v>
          </cell>
          <cell r="F120" t="str">
            <v>060</v>
          </cell>
          <cell r="G120">
            <v>8.15</v>
          </cell>
          <cell r="H120">
            <v>69.3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311.14999999999998</v>
          </cell>
        </row>
        <row r="121">
          <cell r="E121" t="str">
            <v>0+</v>
          </cell>
          <cell r="F121" t="str">
            <v>070</v>
          </cell>
          <cell r="G121">
            <v>6.64</v>
          </cell>
          <cell r="H121">
            <v>73.949999999999989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385.09999999999997</v>
          </cell>
        </row>
        <row r="122">
          <cell r="E122" t="str">
            <v>0+</v>
          </cell>
          <cell r="F122" t="str">
            <v>078.5</v>
          </cell>
          <cell r="G122">
            <v>4.59</v>
          </cell>
          <cell r="H122">
            <v>47.727499999999999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432.82749999999999</v>
          </cell>
        </row>
        <row r="123">
          <cell r="G123">
            <v>0</v>
          </cell>
          <cell r="I123">
            <v>14.43</v>
          </cell>
          <cell r="J123">
            <v>0</v>
          </cell>
          <cell r="K123">
            <v>0.2</v>
          </cell>
          <cell r="L123">
            <v>2.8860000000000001</v>
          </cell>
          <cell r="M123">
            <v>435.71350000000001</v>
          </cell>
        </row>
        <row r="124">
          <cell r="G124">
            <v>0</v>
          </cell>
          <cell r="I124">
            <v>8.67</v>
          </cell>
          <cell r="J124">
            <v>0</v>
          </cell>
          <cell r="K124">
            <v>0.2</v>
          </cell>
          <cell r="L124">
            <v>1.734</v>
          </cell>
          <cell r="M124">
            <v>437.44749999999999</v>
          </cell>
        </row>
        <row r="125">
          <cell r="G125">
            <v>0</v>
          </cell>
          <cell r="I125">
            <v>33.31</v>
          </cell>
          <cell r="J125">
            <v>0</v>
          </cell>
          <cell r="K125">
            <v>0.2</v>
          </cell>
          <cell r="L125">
            <v>6.6620000000000008</v>
          </cell>
          <cell r="M125">
            <v>444.10949999999997</v>
          </cell>
        </row>
        <row r="126">
          <cell r="G126">
            <v>0</v>
          </cell>
          <cell r="I126">
            <v>32.799999999999997</v>
          </cell>
          <cell r="J126">
            <v>0</v>
          </cell>
          <cell r="K126">
            <v>0.2</v>
          </cell>
          <cell r="L126">
            <v>6.56</v>
          </cell>
          <cell r="M126">
            <v>450.66949999999997</v>
          </cell>
        </row>
        <row r="127">
          <cell r="L127" t="str">
            <v>PARCIAL
ACUMULADO</v>
          </cell>
          <cell r="M127">
            <v>450.66949999999997</v>
          </cell>
        </row>
        <row r="132">
          <cell r="R132" t="str">
            <v>TOTAL 
ÍTEM=</v>
          </cell>
          <cell r="S132">
            <v>450.66949999999997</v>
          </cell>
        </row>
        <row r="135">
          <cell r="B135" t="str">
            <v># ÍTEM</v>
          </cell>
          <cell r="C135" t="str">
            <v>DESCRIPCIÓN ÍTEM</v>
          </cell>
          <cell r="E135" t="str">
            <v>P.K.</v>
          </cell>
          <cell r="G135" t="str">
            <v>Ancho 
Calzada 
(M)</v>
          </cell>
          <cell r="H135" t="str">
            <v>Area
Calzada 
(M2)</v>
          </cell>
          <cell r="I135" t="str">
            <v>Area de 
Giro Vehicular 
(M2)</v>
          </cell>
          <cell r="J135" t="str">
            <v>Area 
Zonas de Influencia
(M2)</v>
          </cell>
          <cell r="K135" t="str">
            <v>Acumulado 
Suma de Areas 
(M2)</v>
          </cell>
          <cell r="S135" t="str">
            <v>TOTAL 
(LONG/AREA/VOL)</v>
          </cell>
          <cell r="T135" t="str">
            <v>OBSERVACION</v>
          </cell>
        </row>
        <row r="136">
          <cell r="B136" t="str">
            <v>5.2.2</v>
          </cell>
          <cell r="C136" t="str">
            <v>RECONFORMACIÓN, ESCARIFICACIÓN, NIVELACIÓN Y COMPACTACIÓN DE LA SUBRASANTE EXISTENTE</v>
          </cell>
          <cell r="D136" t="str">
            <v>M2</v>
          </cell>
          <cell r="H136" t="str">
            <v>CARRERA 6 ENTRE CALLE 2B Y CALLE 3</v>
          </cell>
        </row>
        <row r="137">
          <cell r="E137" t="str">
            <v>0+</v>
          </cell>
          <cell r="F137" t="str">
            <v>0.00</v>
          </cell>
          <cell r="G137">
            <v>6.8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E138" t="str">
            <v>0+</v>
          </cell>
          <cell r="F138" t="str">
            <v>010</v>
          </cell>
          <cell r="G138">
            <v>6.8</v>
          </cell>
          <cell r="H138">
            <v>68</v>
          </cell>
          <cell r="I138">
            <v>0</v>
          </cell>
          <cell r="J138">
            <v>0</v>
          </cell>
          <cell r="K138">
            <v>68</v>
          </cell>
        </row>
        <row r="139">
          <cell r="E139" t="str">
            <v>0+</v>
          </cell>
          <cell r="F139" t="str">
            <v>020</v>
          </cell>
          <cell r="G139">
            <v>6.8</v>
          </cell>
          <cell r="H139">
            <v>68</v>
          </cell>
          <cell r="I139">
            <v>0</v>
          </cell>
          <cell r="J139">
            <v>0</v>
          </cell>
          <cell r="K139">
            <v>136</v>
          </cell>
        </row>
        <row r="140">
          <cell r="E140" t="str">
            <v>0+</v>
          </cell>
          <cell r="F140" t="str">
            <v>030</v>
          </cell>
          <cell r="G140">
            <v>6.8</v>
          </cell>
          <cell r="H140">
            <v>68</v>
          </cell>
          <cell r="I140">
            <v>0</v>
          </cell>
          <cell r="J140">
            <v>0</v>
          </cell>
          <cell r="K140">
            <v>204</v>
          </cell>
        </row>
        <row r="141">
          <cell r="E141" t="str">
            <v>0+</v>
          </cell>
          <cell r="F141" t="str">
            <v>040</v>
          </cell>
          <cell r="G141">
            <v>6.8</v>
          </cell>
          <cell r="H141">
            <v>68</v>
          </cell>
          <cell r="I141">
            <v>0</v>
          </cell>
          <cell r="J141">
            <v>0</v>
          </cell>
          <cell r="K141">
            <v>272</v>
          </cell>
        </row>
        <row r="142">
          <cell r="E142" t="str">
            <v>0+</v>
          </cell>
          <cell r="F142" t="str">
            <v>050</v>
          </cell>
          <cell r="G142">
            <v>6.8</v>
          </cell>
          <cell r="H142">
            <v>68</v>
          </cell>
          <cell r="I142">
            <v>0</v>
          </cell>
          <cell r="J142">
            <v>0</v>
          </cell>
          <cell r="K142">
            <v>340</v>
          </cell>
        </row>
        <row r="143">
          <cell r="E143" t="str">
            <v>0+</v>
          </cell>
          <cell r="F143" t="str">
            <v>060</v>
          </cell>
          <cell r="G143">
            <v>6.8</v>
          </cell>
          <cell r="H143">
            <v>68</v>
          </cell>
          <cell r="I143">
            <v>0</v>
          </cell>
          <cell r="J143">
            <v>0</v>
          </cell>
          <cell r="K143">
            <v>408</v>
          </cell>
        </row>
        <row r="144">
          <cell r="E144" t="str">
            <v>0+</v>
          </cell>
          <cell r="F144" t="str">
            <v>078.5</v>
          </cell>
          <cell r="G144">
            <v>6.8</v>
          </cell>
          <cell r="H144">
            <v>125.8</v>
          </cell>
          <cell r="I144">
            <v>0</v>
          </cell>
          <cell r="J144">
            <v>0</v>
          </cell>
          <cell r="K144">
            <v>533.79999999999995</v>
          </cell>
        </row>
        <row r="145">
          <cell r="I145">
            <v>14.43</v>
          </cell>
          <cell r="J145">
            <v>0</v>
          </cell>
          <cell r="K145">
            <v>548.2299999999999</v>
          </cell>
        </row>
        <row r="146">
          <cell r="I146">
            <v>8.67</v>
          </cell>
          <cell r="J146">
            <v>0</v>
          </cell>
          <cell r="K146">
            <v>556.89999999999986</v>
          </cell>
        </row>
        <row r="147">
          <cell r="I147">
            <v>33.31</v>
          </cell>
          <cell r="J147">
            <v>0</v>
          </cell>
          <cell r="K147">
            <v>590.20999999999981</v>
          </cell>
        </row>
        <row r="148">
          <cell r="I148">
            <v>32.799999999999997</v>
          </cell>
          <cell r="J148">
            <v>0</v>
          </cell>
          <cell r="K148">
            <v>623.00999999999976</v>
          </cell>
        </row>
        <row r="149">
          <cell r="J149" t="str">
            <v>PARCIAL
ACUMULADO</v>
          </cell>
          <cell r="K149">
            <v>623.00999999999976</v>
          </cell>
        </row>
        <row r="154">
          <cell r="R154" t="str">
            <v>TOTAL 
ÍTEM=</v>
          </cell>
          <cell r="S154">
            <v>623.00999999999976</v>
          </cell>
        </row>
        <row r="156">
          <cell r="I156" t="str">
            <v xml:space="preserve">Material Proveniente de la Escarificacion </v>
          </cell>
        </row>
        <row r="157">
          <cell r="B157" t="str">
            <v># ÍTEM</v>
          </cell>
          <cell r="C157" t="str">
            <v>DESCRIPCIÓN ÍTEM</v>
          </cell>
          <cell r="G157" t="str">
            <v>Material Común Proveniente De La Excavación Corte A Maquina 
(M3)</v>
          </cell>
          <cell r="H157" t="str">
            <v>Area 
(M2)</v>
          </cell>
          <cell r="I157" t="str">
            <v>Espesor 
(M)</v>
          </cell>
          <cell r="J157" t="str">
            <v>Factor
de Expansion
(%)</v>
          </cell>
          <cell r="S157" t="str">
            <v>TOTAL 
(LONG/AREA/VOL/KG)</v>
          </cell>
          <cell r="T157" t="str">
            <v>OBSERVACION</v>
          </cell>
        </row>
        <row r="158">
          <cell r="H158" t="str">
            <v>CARRERA 6 ENTRE CALLE 2B Y CALLE 3</v>
          </cell>
        </row>
        <row r="159">
          <cell r="B159" t="str">
            <v>5.2.3</v>
          </cell>
          <cell r="C159" t="str">
            <v>CARGUE Y RETIRO DE MATERIAL DE CORTE</v>
          </cell>
          <cell r="D159" t="str">
            <v>M3</v>
          </cell>
          <cell r="G159">
            <v>450.66949999999997</v>
          </cell>
          <cell r="H159">
            <v>623.00999999999976</v>
          </cell>
          <cell r="I159">
            <v>7.0000000000000007E-2</v>
          </cell>
          <cell r="J159">
            <v>1.3</v>
          </cell>
        </row>
        <row r="161">
          <cell r="J161" t="str">
            <v>RESULTADO
PARCIAL:</v>
          </cell>
          <cell r="K161">
            <v>642.56425999999999</v>
          </cell>
        </row>
        <row r="166">
          <cell r="R166" t="str">
            <v>TOTAL 
ÍTEM=</v>
          </cell>
          <cell r="S166">
            <v>642.56425999999999</v>
          </cell>
        </row>
        <row r="169">
          <cell r="B169" t="str">
            <v>#  CAP</v>
          </cell>
          <cell r="C169" t="str">
            <v>5.3, SISTEMA DE DRENAJE VIAL</v>
          </cell>
        </row>
        <row r="171">
          <cell r="B171" t="str">
            <v># ÍTEM</v>
          </cell>
          <cell r="C171" t="str">
            <v>DESCRIPCIÓN ÍTEM</v>
          </cell>
          <cell r="E171" t="str">
            <v>P.K.</v>
          </cell>
          <cell r="G171" t="str">
            <v>Longitud
Filtro Izq.
(M)</v>
          </cell>
          <cell r="H171" t="str">
            <v>Longitud
Filtro Der.
(M)</v>
          </cell>
          <cell r="I171" t="str">
            <v>Acumulado
Longiud
(M)</v>
          </cell>
          <cell r="S171" t="str">
            <v>TOTAL 
(LONG/AREA/VOL)</v>
          </cell>
          <cell r="T171" t="str">
            <v>OBSERVACION</v>
          </cell>
        </row>
        <row r="172">
          <cell r="B172" t="str">
            <v>5.3.1</v>
          </cell>
          <cell r="C172" t="str">
            <v>SUMINISTRO E INSTALACIÓN DE GEODREN VIAL h=50CM. INCLUYE EXCAVACIÓN, COLOCACIÓN DEL SISTEMA DRENANTE, RELLENO, COMPACTACIÓN Y DISPOSICIÓN FINAL DEL MATERIAL SOBRANTE.</v>
          </cell>
          <cell r="D172" t="str">
            <v>M</v>
          </cell>
        </row>
        <row r="173">
          <cell r="H173" t="str">
            <v>CARRERA 6 ENTRE CALLE 2B Y CALLE 3</v>
          </cell>
        </row>
        <row r="174">
          <cell r="E174" t="str">
            <v>0+</v>
          </cell>
          <cell r="F174" t="str">
            <v>000</v>
          </cell>
          <cell r="G174" t="str">
            <v>000</v>
          </cell>
          <cell r="H174" t="str">
            <v>000</v>
          </cell>
          <cell r="I174">
            <v>0</v>
          </cell>
        </row>
        <row r="175">
          <cell r="E175" t="str">
            <v>0+</v>
          </cell>
          <cell r="F175" t="str">
            <v>010</v>
          </cell>
          <cell r="G175">
            <v>10</v>
          </cell>
          <cell r="H175">
            <v>10</v>
          </cell>
          <cell r="I175">
            <v>20</v>
          </cell>
        </row>
        <row r="176">
          <cell r="E176" t="str">
            <v>0+</v>
          </cell>
          <cell r="F176" t="str">
            <v>020</v>
          </cell>
          <cell r="G176">
            <v>10</v>
          </cell>
          <cell r="H176">
            <v>10</v>
          </cell>
          <cell r="I176">
            <v>40</v>
          </cell>
        </row>
        <row r="177">
          <cell r="E177" t="str">
            <v>0+</v>
          </cell>
          <cell r="F177" t="str">
            <v>030</v>
          </cell>
          <cell r="G177">
            <v>10</v>
          </cell>
          <cell r="H177">
            <v>10</v>
          </cell>
          <cell r="I177">
            <v>60</v>
          </cell>
        </row>
        <row r="178">
          <cell r="E178" t="str">
            <v>0+</v>
          </cell>
          <cell r="F178" t="str">
            <v>040</v>
          </cell>
          <cell r="G178">
            <v>10</v>
          </cell>
          <cell r="H178">
            <v>10</v>
          </cell>
          <cell r="I178">
            <v>80</v>
          </cell>
        </row>
        <row r="179">
          <cell r="E179" t="str">
            <v>0+</v>
          </cell>
          <cell r="F179" t="str">
            <v>050</v>
          </cell>
          <cell r="G179">
            <v>10</v>
          </cell>
          <cell r="H179">
            <v>10</v>
          </cell>
          <cell r="I179">
            <v>100</v>
          </cell>
        </row>
        <row r="180">
          <cell r="E180" t="str">
            <v>0+</v>
          </cell>
          <cell r="F180" t="str">
            <v>060</v>
          </cell>
          <cell r="G180">
            <v>10</v>
          </cell>
          <cell r="H180">
            <v>10</v>
          </cell>
          <cell r="I180">
            <v>120</v>
          </cell>
        </row>
        <row r="181">
          <cell r="E181" t="str">
            <v>0+</v>
          </cell>
          <cell r="F181" t="str">
            <v>063</v>
          </cell>
          <cell r="G181">
            <v>3</v>
          </cell>
          <cell r="H181">
            <v>3</v>
          </cell>
          <cell r="I181">
            <v>126</v>
          </cell>
        </row>
        <row r="182">
          <cell r="H182" t="str">
            <v>PARCIAL
ACUMULADO</v>
          </cell>
          <cell r="I182">
            <v>126</v>
          </cell>
        </row>
        <row r="187">
          <cell r="R187" t="str">
            <v>TOTAL 
ÍTEM=</v>
          </cell>
          <cell r="S187">
            <v>126</v>
          </cell>
        </row>
        <row r="190">
          <cell r="B190" t="str">
            <v>#  CAP</v>
          </cell>
          <cell r="C190" t="str">
            <v xml:space="preserve">5.4, REDES HUMEDAS </v>
          </cell>
        </row>
        <row r="192">
          <cell r="B192" t="str">
            <v># ÍTEM</v>
          </cell>
          <cell r="C192" t="str">
            <v>DESCRIPCIÓN ÍTEM</v>
          </cell>
          <cell r="H192" t="str">
            <v>CANTIDAD 
(UN)</v>
          </cell>
          <cell r="S192" t="str">
            <v>TOTAL 
(LONG/AREA/VOL/KG)</v>
          </cell>
          <cell r="T192" t="str">
            <v>OBSERVACION</v>
          </cell>
        </row>
        <row r="193">
          <cell r="H193" t="str">
            <v>CARRERA 6 ENTRE CALLE 2B Y CALLE 3</v>
          </cell>
        </row>
        <row r="194">
          <cell r="B194" t="str">
            <v>5.4.1</v>
          </cell>
          <cell r="C194" t="str">
            <v>REPOSICIÓN DE ACOMETIDA DOMICILIARIA DE ACUEDUCTO EN PEAD Ø 1/2", AFECTADA POR EXCAVACIONES, INCLUYE SUMINISTRO E INSTALACIÓN DE COLLAR DE DERIVACIÓN, REPOSICIÓN DE HASTA 6.5M DE TUBERÍA, EXCAVACIÓN, RELLENO, COMPACTACIÓN Y RECONEXIÓN DEL SERVICIO.</v>
          </cell>
          <cell r="D194" t="str">
            <v>UN</v>
          </cell>
          <cell r="H194">
            <v>6</v>
          </cell>
        </row>
        <row r="195">
          <cell r="H195" t="str">
            <v>RESULTADO
PARCIAL:</v>
          </cell>
          <cell r="I195">
            <v>6</v>
          </cell>
        </row>
        <row r="199">
          <cell r="R199" t="str">
            <v>TOTAL 
ÍTEM:</v>
          </cell>
          <cell r="S199">
            <v>6</v>
          </cell>
        </row>
        <row r="202">
          <cell r="B202" t="str">
            <v># ÍTEM</v>
          </cell>
          <cell r="C202" t="str">
            <v>DESCRIPCIÓN ÍTEM</v>
          </cell>
          <cell r="H202" t="str">
            <v>CANTIDAD 
(UN)</v>
          </cell>
          <cell r="S202" t="str">
            <v>TOTAL 
(LONG/AREA/VOL/KG)</v>
          </cell>
          <cell r="T202" t="str">
            <v>OBSERVACION</v>
          </cell>
        </row>
        <row r="203">
          <cell r="H203" t="str">
            <v>CARRERA 6 ENTRE CALLE 2B Y CALLE 3</v>
          </cell>
        </row>
        <row r="204">
          <cell r="B204" t="str">
            <v>5.4.2</v>
          </cell>
          <cell r="C204" t="str">
            <v>REPOSICIÓN DE ACOMETIDA SANITARIA DOMICILIARIA, AFECTADA POR EXCAVACIONES. INCLUYE SUMINISTRO E INSTALACIÓN DE TUBERIA DE 6", YEE DE 8" X 6", EXCAVACIÓN, RELLENO, COMPACTACIÓN, REUBICACIÓN Y/O CONSTRUCCIÓN DE CAJA DE REGISTRO, Y RECONEXIÓN AL SISTEMA EXISTENTE.</v>
          </cell>
          <cell r="D204" t="str">
            <v>UN</v>
          </cell>
          <cell r="H204">
            <v>6</v>
          </cell>
        </row>
        <row r="206">
          <cell r="H206" t="str">
            <v>RESULTADO
PARCIAL:</v>
          </cell>
          <cell r="I206">
            <v>6</v>
          </cell>
        </row>
        <row r="210">
          <cell r="R210" t="str">
            <v>TOTAL 
ÍTEM:</v>
          </cell>
          <cell r="S210">
            <v>6</v>
          </cell>
        </row>
        <row r="213">
          <cell r="B213" t="str">
            <v>#  CAP</v>
          </cell>
          <cell r="C213" t="str">
            <v>5.5, MANJOLES</v>
          </cell>
        </row>
        <row r="215">
          <cell r="B215" t="str">
            <v># ÍTEM</v>
          </cell>
          <cell r="C215" t="str">
            <v>DESCRIPCIÓN ÍTEM</v>
          </cell>
          <cell r="E215" t="str">
            <v>P.K.</v>
          </cell>
          <cell r="G215" t="str">
            <v>Interseccion 
(UN)</v>
          </cell>
          <cell r="H215" t="str">
            <v># de Manjol 
(UN)</v>
          </cell>
          <cell r="S215" t="str">
            <v>TOTAL 
(LONG/AREA/UN)</v>
          </cell>
          <cell r="T215" t="str">
            <v>OBSERVACION</v>
          </cell>
        </row>
        <row r="216">
          <cell r="B216" t="str">
            <v>5.5.1</v>
          </cell>
          <cell r="C216" t="str">
            <v>AJUSTE Y NIVELACION DE LA LOSA SUPERIOR MANHOLE A RASANTE PAVIMENTO</v>
          </cell>
          <cell r="D216" t="str">
            <v>UN</v>
          </cell>
          <cell r="H216" t="str">
            <v>CARRERA 6 ENTRE CALLE 2B Y CALLE 3</v>
          </cell>
        </row>
        <row r="218">
          <cell r="H218">
            <v>1</v>
          </cell>
        </row>
        <row r="220">
          <cell r="H220" t="str">
            <v>RESULTADO
PARCIAL:</v>
          </cell>
          <cell r="I220">
            <v>1</v>
          </cell>
        </row>
        <row r="224">
          <cell r="R224" t="str">
            <v>TOTAL 
ÍTEM</v>
          </cell>
          <cell r="S224">
            <v>1</v>
          </cell>
        </row>
        <row r="227">
          <cell r="B227" t="str">
            <v>#  CAP</v>
          </cell>
          <cell r="C227" t="str">
            <v>5.6, BASES</v>
          </cell>
        </row>
        <row r="228">
          <cell r="M228" t="str">
            <v>ALTURA SUB BASE=</v>
          </cell>
          <cell r="P228">
            <v>0.2</v>
          </cell>
          <cell r="Q228" t="str">
            <v>M</v>
          </cell>
        </row>
        <row r="229">
          <cell r="B229" t="str">
            <v># ÍTEM</v>
          </cell>
          <cell r="C229" t="str">
            <v>DESCRIPCIÓN ÍTEM</v>
          </cell>
          <cell r="E229" t="str">
            <v>P.K.</v>
          </cell>
          <cell r="J229" t="str">
            <v>Area Seccion
 Transversal
Calzada 
(M2)</v>
          </cell>
          <cell r="K229" t="str">
            <v>Volumen
Sub Base
(M3)</v>
          </cell>
          <cell r="L229" t="str">
            <v>Area de 
Giro Vehicular 
(M2)</v>
          </cell>
          <cell r="M229" t="str">
            <v>Area 
Zonas de Influencia
(M2)</v>
          </cell>
          <cell r="N229" t="str">
            <v>Altura SubBase 
en Area de Giro Vehicular 
y Area Boca Calle 
(M)</v>
          </cell>
          <cell r="O229" t="str">
            <v>Volumen Sub Base 
en Area de Giro Vehicular 
+ Area Boca Calle 
(M3)</v>
          </cell>
          <cell r="P229" t="str">
            <v>Volumen Acumulado
(M3)</v>
          </cell>
          <cell r="S229" t="str">
            <v>TOTAL 
(LONG/AREA/VOL)</v>
          </cell>
          <cell r="T229" t="str">
            <v>OBSERVACION</v>
          </cell>
        </row>
        <row r="230">
          <cell r="B230" t="str">
            <v>5.6.1</v>
          </cell>
          <cell r="C230" t="str">
            <v>SUMINISTRO Y COLOCACIÓN DE SUBBASE GRANULAR, INCLUYE EXTENDIDO, HUMECTACIÓN, CONFORMACIÓN, NIVELACIÓN Y COMPACTACIÓN HASTA ALCANZAR LAS ESPECIFICACIONES TÉCNICAS REQUERIDAS</v>
          </cell>
          <cell r="D230" t="str">
            <v>M3</v>
          </cell>
        </row>
        <row r="231">
          <cell r="H231" t="str">
            <v>CARRERA 6 ENTRE CALLE 2B Y CALLE 3</v>
          </cell>
        </row>
        <row r="232">
          <cell r="E232" t="str">
            <v>0+</v>
          </cell>
          <cell r="F232" t="str">
            <v>0.00</v>
          </cell>
          <cell r="J232">
            <v>1.36</v>
          </cell>
          <cell r="K232">
            <v>0</v>
          </cell>
          <cell r="L232">
            <v>0</v>
          </cell>
          <cell r="M232">
            <v>0</v>
          </cell>
          <cell r="N232">
            <v>0.2</v>
          </cell>
          <cell r="O232">
            <v>0</v>
          </cell>
          <cell r="P232">
            <v>0</v>
          </cell>
        </row>
        <row r="233">
          <cell r="E233" t="str">
            <v>0+</v>
          </cell>
          <cell r="F233" t="str">
            <v>010</v>
          </cell>
          <cell r="J233">
            <v>1.36</v>
          </cell>
          <cell r="K233">
            <v>13.600000000000001</v>
          </cell>
          <cell r="L233">
            <v>0</v>
          </cell>
          <cell r="M233">
            <v>0</v>
          </cell>
          <cell r="N233">
            <v>0.2</v>
          </cell>
          <cell r="O233">
            <v>0</v>
          </cell>
          <cell r="P233">
            <v>13.600000000000001</v>
          </cell>
        </row>
        <row r="234">
          <cell r="E234" t="str">
            <v>0+</v>
          </cell>
          <cell r="F234" t="str">
            <v>020</v>
          </cell>
          <cell r="J234">
            <v>1.36</v>
          </cell>
          <cell r="K234">
            <v>13.600000000000001</v>
          </cell>
          <cell r="L234">
            <v>0</v>
          </cell>
          <cell r="M234">
            <v>0</v>
          </cell>
          <cell r="N234">
            <v>0.2</v>
          </cell>
          <cell r="O234">
            <v>0</v>
          </cell>
          <cell r="P234">
            <v>27.200000000000003</v>
          </cell>
        </row>
        <row r="235">
          <cell r="E235" t="str">
            <v>0+</v>
          </cell>
          <cell r="F235" t="str">
            <v>030</v>
          </cell>
          <cell r="J235">
            <v>1.36</v>
          </cell>
          <cell r="K235">
            <v>13.600000000000001</v>
          </cell>
          <cell r="L235">
            <v>0</v>
          </cell>
          <cell r="M235">
            <v>0</v>
          </cell>
          <cell r="N235">
            <v>0.2</v>
          </cell>
          <cell r="O235">
            <v>0</v>
          </cell>
          <cell r="P235">
            <v>40.800000000000004</v>
          </cell>
        </row>
        <row r="236">
          <cell r="E236" t="str">
            <v>0+</v>
          </cell>
          <cell r="F236" t="str">
            <v>040</v>
          </cell>
          <cell r="J236">
            <v>1.36</v>
          </cell>
          <cell r="K236">
            <v>13.600000000000001</v>
          </cell>
          <cell r="L236">
            <v>0</v>
          </cell>
          <cell r="M236">
            <v>0</v>
          </cell>
          <cell r="N236">
            <v>0.2</v>
          </cell>
          <cell r="O236">
            <v>0</v>
          </cell>
          <cell r="P236">
            <v>54.400000000000006</v>
          </cell>
        </row>
        <row r="237">
          <cell r="E237" t="str">
            <v>0+</v>
          </cell>
          <cell r="F237" t="str">
            <v>050</v>
          </cell>
          <cell r="J237">
            <v>1.36</v>
          </cell>
          <cell r="K237">
            <v>13.600000000000001</v>
          </cell>
          <cell r="L237">
            <v>0</v>
          </cell>
          <cell r="M237">
            <v>0</v>
          </cell>
          <cell r="N237">
            <v>0.2</v>
          </cell>
          <cell r="O237">
            <v>0</v>
          </cell>
          <cell r="P237">
            <v>68</v>
          </cell>
        </row>
        <row r="238">
          <cell r="E238" t="str">
            <v>0+</v>
          </cell>
          <cell r="F238" t="str">
            <v>060</v>
          </cell>
          <cell r="J238">
            <v>1.36</v>
          </cell>
          <cell r="K238">
            <v>13.600000000000001</v>
          </cell>
          <cell r="L238">
            <v>0</v>
          </cell>
          <cell r="M238">
            <v>0</v>
          </cell>
          <cell r="N238">
            <v>0.2</v>
          </cell>
          <cell r="O238">
            <v>0</v>
          </cell>
          <cell r="P238">
            <v>81.599999999999994</v>
          </cell>
        </row>
        <row r="239">
          <cell r="E239" t="str">
            <v>0+</v>
          </cell>
          <cell r="F239" t="str">
            <v>078.5</v>
          </cell>
          <cell r="J239">
            <v>1.36</v>
          </cell>
          <cell r="K239">
            <v>25.16</v>
          </cell>
          <cell r="L239">
            <v>0</v>
          </cell>
          <cell r="M239">
            <v>0</v>
          </cell>
          <cell r="N239">
            <v>0.2</v>
          </cell>
          <cell r="O239">
            <v>0</v>
          </cell>
          <cell r="P239">
            <v>106.75999999999999</v>
          </cell>
        </row>
        <row r="240">
          <cell r="L240">
            <v>14.43</v>
          </cell>
          <cell r="M240">
            <v>0</v>
          </cell>
          <cell r="N240">
            <v>0.2</v>
          </cell>
          <cell r="O240">
            <v>2.8860000000000001</v>
          </cell>
          <cell r="P240">
            <v>109.64599999999999</v>
          </cell>
        </row>
        <row r="241">
          <cell r="L241">
            <v>8.67</v>
          </cell>
          <cell r="M241">
            <v>0</v>
          </cell>
          <cell r="N241">
            <v>0.2</v>
          </cell>
          <cell r="O241">
            <v>1.734</v>
          </cell>
          <cell r="P241">
            <v>111.37999999999998</v>
          </cell>
        </row>
        <row r="242">
          <cell r="L242">
            <v>33.31</v>
          </cell>
          <cell r="M242">
            <v>0</v>
          </cell>
          <cell r="N242">
            <v>0.2</v>
          </cell>
          <cell r="O242">
            <v>6.6620000000000008</v>
          </cell>
          <cell r="P242">
            <v>118.04199999999999</v>
          </cell>
        </row>
        <row r="243">
          <cell r="L243">
            <v>32.799999999999997</v>
          </cell>
          <cell r="M243">
            <v>0</v>
          </cell>
          <cell r="N243">
            <v>0.2</v>
          </cell>
          <cell r="O243">
            <v>6.56</v>
          </cell>
          <cell r="P243">
            <v>124.60199999999999</v>
          </cell>
        </row>
        <row r="244">
          <cell r="O244" t="str">
            <v>PARCIAL
ACUMULADO</v>
          </cell>
          <cell r="P244">
            <v>124.60199999999999</v>
          </cell>
        </row>
        <row r="249">
          <cell r="R249" t="str">
            <v>TOTAL 
ÍTEM</v>
          </cell>
          <cell r="S249">
            <v>124.60199999999999</v>
          </cell>
        </row>
        <row r="252">
          <cell r="B252" t="str">
            <v>#  CAP</v>
          </cell>
          <cell r="C252" t="str">
            <v>5.7, PAVIMENTO</v>
          </cell>
        </row>
        <row r="254">
          <cell r="B254" t="str">
            <v># ÍTEM</v>
          </cell>
          <cell r="C254" t="str">
            <v>DESCRIPCIÓN ÍTEM</v>
          </cell>
          <cell r="T254" t="str">
            <v>OBSERVACION</v>
          </cell>
        </row>
        <row r="255">
          <cell r="B255" t="str">
            <v>5.7.1</v>
          </cell>
          <cell r="C255" t="str">
            <v>CONSTRUCCIÓN DE LOSA DE CALZADA EN CONCRETO PREMEZCLADO e=17CM. INCLUYE SUMINISTRO, TRANSPORTE, COLOCACIÓN Y ACABADO DEL CONCRETO; INSTALACIÓN DE PASADORES EN ACERO LISO Ø 3/4" CADA 30CM Y BARRAS DE UNIÓN CORRUGADAS Ø 1/2" CADA 1.20M (LONG. 0.85M); VIBRADO, NIVELACIÓN Y CURADO.</v>
          </cell>
          <cell r="D255" t="str">
            <v>M2</v>
          </cell>
        </row>
        <row r="256">
          <cell r="H256" t="str">
            <v>CARRERA 6 ENTRE CALLE 2B Y CALLE 3</v>
          </cell>
        </row>
        <row r="257">
          <cell r="E257" t="str">
            <v>P.K.</v>
          </cell>
          <cell r="G257" t="str">
            <v>Ancho 
Calzada 
(M)</v>
          </cell>
          <cell r="H257" t="str">
            <v>Area
Calzada 
(M2)</v>
          </cell>
          <cell r="I257" t="str">
            <v>Area de 
Giro Vehicular 
(M2)</v>
          </cell>
          <cell r="J257" t="str">
            <v>Area 
Zonas de Influencia
(M2)</v>
          </cell>
          <cell r="K257" t="str">
            <v>Acumulado 
Suma de Areas 
(M2)</v>
          </cell>
          <cell r="S257" t="str">
            <v>TOTAL 
(LONG/AREA/VOL)</v>
          </cell>
        </row>
        <row r="258">
          <cell r="E258" t="str">
            <v>0+</v>
          </cell>
          <cell r="F258" t="str">
            <v>0.00</v>
          </cell>
          <cell r="G258">
            <v>6.3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</row>
        <row r="259">
          <cell r="E259" t="str">
            <v>0+</v>
          </cell>
          <cell r="F259" t="str">
            <v>010</v>
          </cell>
          <cell r="G259">
            <v>6.3</v>
          </cell>
          <cell r="H259">
            <v>63</v>
          </cell>
          <cell r="I259">
            <v>0</v>
          </cell>
          <cell r="J259">
            <v>0</v>
          </cell>
          <cell r="K259">
            <v>63</v>
          </cell>
        </row>
        <row r="260">
          <cell r="E260" t="str">
            <v>0+</v>
          </cell>
          <cell r="F260" t="str">
            <v>020</v>
          </cell>
          <cell r="G260">
            <v>6.3</v>
          </cell>
          <cell r="H260">
            <v>63</v>
          </cell>
          <cell r="I260">
            <v>0</v>
          </cell>
          <cell r="J260">
            <v>0</v>
          </cell>
          <cell r="K260">
            <v>126</v>
          </cell>
        </row>
        <row r="261">
          <cell r="E261" t="str">
            <v>0+</v>
          </cell>
          <cell r="F261" t="str">
            <v>030</v>
          </cell>
          <cell r="G261">
            <v>6.3</v>
          </cell>
          <cell r="H261">
            <v>63</v>
          </cell>
          <cell r="I261">
            <v>0</v>
          </cell>
          <cell r="J261">
            <v>0</v>
          </cell>
          <cell r="K261">
            <v>189</v>
          </cell>
        </row>
        <row r="262">
          <cell r="E262" t="str">
            <v>0+</v>
          </cell>
          <cell r="F262" t="str">
            <v>040</v>
          </cell>
          <cell r="G262">
            <v>6.3</v>
          </cell>
          <cell r="H262">
            <v>63</v>
          </cell>
          <cell r="I262">
            <v>0</v>
          </cell>
          <cell r="J262">
            <v>0</v>
          </cell>
          <cell r="K262">
            <v>252</v>
          </cell>
        </row>
        <row r="263">
          <cell r="E263" t="str">
            <v>0+</v>
          </cell>
          <cell r="F263" t="str">
            <v>050</v>
          </cell>
          <cell r="G263">
            <v>6.3</v>
          </cell>
          <cell r="H263">
            <v>63</v>
          </cell>
          <cell r="I263">
            <v>0</v>
          </cell>
          <cell r="J263">
            <v>0</v>
          </cell>
          <cell r="K263">
            <v>315</v>
          </cell>
        </row>
        <row r="264">
          <cell r="E264" t="str">
            <v>0+</v>
          </cell>
          <cell r="F264" t="str">
            <v>060</v>
          </cell>
          <cell r="G264">
            <v>6.3</v>
          </cell>
          <cell r="H264">
            <v>63</v>
          </cell>
          <cell r="I264">
            <v>0</v>
          </cell>
          <cell r="J264">
            <v>0</v>
          </cell>
          <cell r="K264">
            <v>378</v>
          </cell>
        </row>
        <row r="265">
          <cell r="E265" t="str">
            <v>0+</v>
          </cell>
          <cell r="F265" t="str">
            <v>078.5</v>
          </cell>
          <cell r="G265">
            <v>6.3</v>
          </cell>
          <cell r="H265">
            <v>116.55</v>
          </cell>
          <cell r="I265">
            <v>0</v>
          </cell>
          <cell r="J265">
            <v>0</v>
          </cell>
          <cell r="K265">
            <v>494.55</v>
          </cell>
        </row>
        <row r="266">
          <cell r="I266">
            <v>14.43</v>
          </cell>
          <cell r="J266">
            <v>0</v>
          </cell>
          <cell r="K266">
            <v>508.98</v>
          </cell>
        </row>
        <row r="267">
          <cell r="I267">
            <v>8.67</v>
          </cell>
          <cell r="J267">
            <v>0</v>
          </cell>
          <cell r="K267">
            <v>517.65</v>
          </cell>
        </row>
        <row r="268">
          <cell r="I268">
            <v>33.31</v>
          </cell>
          <cell r="J268">
            <v>0</v>
          </cell>
          <cell r="K268">
            <v>550.96</v>
          </cell>
        </row>
        <row r="269">
          <cell r="I269">
            <v>32.799999999999997</v>
          </cell>
          <cell r="J269">
            <v>0</v>
          </cell>
          <cell r="K269">
            <v>583.76</v>
          </cell>
        </row>
        <row r="270">
          <cell r="J270" t="str">
            <v>PARCIAL
ACUMULADO</v>
          </cell>
          <cell r="K270">
            <v>583.76</v>
          </cell>
        </row>
        <row r="274">
          <cell r="R274" t="str">
            <v>TOTAL 
ÍTEM</v>
          </cell>
          <cell r="S274">
            <v>583.76</v>
          </cell>
        </row>
        <row r="278">
          <cell r="B278" t="str">
            <v># ÍTEM</v>
          </cell>
          <cell r="C278" t="str">
            <v>DESCRIPCIÓN ÍTEM</v>
          </cell>
          <cell r="T278" t="str">
            <v>OBSERVACION</v>
          </cell>
        </row>
        <row r="279">
          <cell r="B279" t="str">
            <v>5.7.2</v>
          </cell>
          <cell r="C279" t="str">
            <v>EJECUCIÓN DE JUNTA DE CONTRACCIÓN CON SELLO ELASTOMÉRICO DE POLIURETANO DE ALTO DESEMPEÑO. INCLUYE SUMINISTRO E INSTALACIÓN DE CORDON DE RESPALDO (FONDO DE JUNTA), PREPARACIÓN DE SUPERFICIE Y APLICACIÓN DE SELLO.</v>
          </cell>
          <cell r="D279" t="str">
            <v>M</v>
          </cell>
        </row>
        <row r="280">
          <cell r="H280" t="str">
            <v>CARRERA 6 ENTRE CALLE 2B Y CALLE 3</v>
          </cell>
        </row>
        <row r="281">
          <cell r="E281" t="str">
            <v xml:space="preserve">ESPACIAMIENTO JUNTAS 
TRANSVERSALES= </v>
          </cell>
          <cell r="H281">
            <v>3.5</v>
          </cell>
          <cell r="I281" t="str">
            <v>M</v>
          </cell>
        </row>
        <row r="282">
          <cell r="E282" t="str">
            <v>LONGITUD JUNTA TRANSVERSAL=</v>
          </cell>
          <cell r="H282">
            <v>6.3</v>
          </cell>
          <cell r="I282" t="str">
            <v>M</v>
          </cell>
        </row>
        <row r="283">
          <cell r="E283" t="str">
            <v>P.K.</v>
          </cell>
          <cell r="G283" t="str">
            <v>Junta de Contracción 
Longitudinal 
(M)</v>
          </cell>
          <cell r="H283" t="str">
            <v>Número de 
Juntas de Contracción
Transvarsal 
(UN)</v>
          </cell>
          <cell r="I283" t="str">
            <v>Junta de Contracción
Transversal 
(M)</v>
          </cell>
          <cell r="J283" t="str">
            <v>Junta de Construcción
Losa Calzada
y
Area Radio de Giro
(M)</v>
          </cell>
          <cell r="S283" t="str">
            <v>TOTAL 
(LONG/AREA/VOL)</v>
          </cell>
        </row>
        <row r="284">
          <cell r="E284" t="str">
            <v>0+</v>
          </cell>
          <cell r="F284" t="str">
            <v>0.00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</row>
        <row r="285">
          <cell r="E285" t="str">
            <v>0+</v>
          </cell>
          <cell r="F285" t="str">
            <v>078.5</v>
          </cell>
          <cell r="G285">
            <v>78.5</v>
          </cell>
          <cell r="H285">
            <v>23</v>
          </cell>
          <cell r="I285">
            <v>223.4</v>
          </cell>
          <cell r="J285">
            <v>36.739999999999995</v>
          </cell>
        </row>
        <row r="286">
          <cell r="J286" t="str">
            <v>RESULTADO
PARCIAL</v>
          </cell>
          <cell r="K286">
            <v>338.64</v>
          </cell>
        </row>
        <row r="292">
          <cell r="R292" t="str">
            <v>TOTAL 
ÍTEM</v>
          </cell>
          <cell r="S292">
            <v>338.64</v>
          </cell>
        </row>
        <row r="295">
          <cell r="B295" t="str">
            <v># ÍTEM</v>
          </cell>
          <cell r="C295" t="str">
            <v>DESCRIPCIÓN ÍTEM</v>
          </cell>
          <cell r="S295" t="str">
            <v>TOTAL 
(LONG/AREA/VOL)</v>
          </cell>
          <cell r="T295" t="str">
            <v>OBSERVACION</v>
          </cell>
        </row>
        <row r="296">
          <cell r="B296" t="str">
            <v>5.7.3</v>
          </cell>
          <cell r="C296" t="str">
            <v>FABRICACIÓN, SUMINISTRO E INSTALACIÓN DE CANASTILLA PASAJUNTA PARA LOSAS DE CONCRETO. INCLUYE POSICIONAMIENTO, ALINEACIÓN Y FIJACIÓN DE PASADORES CONFORME A PLANOS DE DISEÑO.</v>
          </cell>
          <cell r="D296" t="str">
            <v>M</v>
          </cell>
        </row>
        <row r="297">
          <cell r="H297" t="str">
            <v>CARRERA 6 ENTRE CALLE 2B Y CALLE 3</v>
          </cell>
        </row>
        <row r="298">
          <cell r="E298" t="str">
            <v xml:space="preserve">ESPACIAMIENTO JUNTAS TRANSVERSALES= </v>
          </cell>
          <cell r="H298">
            <v>3.5</v>
          </cell>
          <cell r="I298" t="str">
            <v>M</v>
          </cell>
        </row>
        <row r="299">
          <cell r="E299" t="str">
            <v>LONGITUD JUNTA TRANSVERSAL=</v>
          </cell>
          <cell r="H299">
            <v>6.3</v>
          </cell>
          <cell r="I299" t="str">
            <v>M</v>
          </cell>
        </row>
        <row r="300">
          <cell r="E300" t="str">
            <v>P.K.</v>
          </cell>
          <cell r="G300" t="str">
            <v>Junta de Contracción 
Longitudinal 
(M)</v>
          </cell>
          <cell r="H300" t="str">
            <v>Número de 
Juntas de Contracción
Transvarsal 
(UN)</v>
          </cell>
          <cell r="I300" t="str">
            <v>Junta de Contracción
Transversal 
(M)</v>
          </cell>
          <cell r="S300" t="str">
            <v>TOTAL 
(LONG/AREA/VOL)</v>
          </cell>
        </row>
        <row r="301">
          <cell r="E301" t="str">
            <v>0+</v>
          </cell>
          <cell r="F301" t="str">
            <v>0.00</v>
          </cell>
          <cell r="G301">
            <v>0</v>
          </cell>
          <cell r="H301">
            <v>0</v>
          </cell>
          <cell r="I301">
            <v>0</v>
          </cell>
        </row>
        <row r="302">
          <cell r="E302" t="str">
            <v>0+</v>
          </cell>
          <cell r="F302" t="str">
            <v>078.5</v>
          </cell>
          <cell r="G302">
            <v>78.5</v>
          </cell>
          <cell r="H302">
            <v>23</v>
          </cell>
          <cell r="I302">
            <v>144.9</v>
          </cell>
        </row>
        <row r="303">
          <cell r="H303" t="str">
            <v>RESULTADO
PARCIAL</v>
          </cell>
          <cell r="I303">
            <v>144.9</v>
          </cell>
        </row>
        <row r="309">
          <cell r="R309" t="str">
            <v>TOTAL 
ÍTEM</v>
          </cell>
          <cell r="S309">
            <v>144.9</v>
          </cell>
        </row>
        <row r="311">
          <cell r="B311" t="str">
            <v>#  CAP</v>
          </cell>
          <cell r="C311" t="str">
            <v>5.8, BORDILLOS Y ANDENES</v>
          </cell>
        </row>
        <row r="313">
          <cell r="B313" t="str">
            <v># ÍTEM</v>
          </cell>
          <cell r="C313" t="str">
            <v>DESCRIPCIÓN ÍTEM</v>
          </cell>
          <cell r="E313" t="str">
            <v>P.K.</v>
          </cell>
          <cell r="G313" t="str">
            <v>Longitud Bordillo 
Izq. NS 
(M)</v>
          </cell>
          <cell r="H313" t="str">
            <v>Longitud Bordillo 
Der. NS 
(M)</v>
          </cell>
          <cell r="S313" t="str">
            <v>TOTAL 
(LONG/AREA/VOL/KG)</v>
          </cell>
          <cell r="T313" t="str">
            <v>OBSERVACION</v>
          </cell>
        </row>
        <row r="314">
          <cell r="B314" t="str">
            <v>5.8.1</v>
          </cell>
          <cell r="C314" t="str">
            <v>CONSTRUCCIÓN DE BORDILLO EN CONCRETO DE 3.000PSI, SECCIÓN  0.15M X 0.20M. INCLUYE SUMINISTRO, FORMALETA, VACIADO, CONFORMACIÓN, ACABADO, DESENCOFRADO Y CURADO.</v>
          </cell>
          <cell r="D314" t="str">
            <v>M</v>
          </cell>
        </row>
        <row r="315">
          <cell r="H315" t="str">
            <v>CARRERA 6 ENTRE CALLE 2B Y CALLE 3</v>
          </cell>
        </row>
        <row r="316">
          <cell r="E316" t="str">
            <v>0+</v>
          </cell>
          <cell r="F316" t="str">
            <v>0.00</v>
          </cell>
          <cell r="G316">
            <v>0</v>
          </cell>
          <cell r="H316" t="str">
            <v>0.00</v>
          </cell>
        </row>
        <row r="317">
          <cell r="E317" t="str">
            <v>0+</v>
          </cell>
          <cell r="F317" t="str">
            <v>078.5</v>
          </cell>
          <cell r="G317">
            <v>84.82</v>
          </cell>
          <cell r="H317">
            <v>89.82</v>
          </cell>
        </row>
        <row r="319">
          <cell r="H319" t="str">
            <v>RESULTADO
PARCIAL</v>
          </cell>
          <cell r="I319">
            <v>174.64</v>
          </cell>
        </row>
        <row r="324">
          <cell r="R324" t="str">
            <v>TOTAL 
ÍTEM</v>
          </cell>
          <cell r="S324">
            <v>174.64</v>
          </cell>
        </row>
        <row r="327">
          <cell r="B327" t="str">
            <v># ÍTEM</v>
          </cell>
          <cell r="C327" t="str">
            <v>DESCRIPCIÓN ÍTEM</v>
          </cell>
          <cell r="E327" t="str">
            <v>P.K.</v>
          </cell>
          <cell r="G327" t="str">
            <v>Longitud Anden 
Margen Izq. 
(M)</v>
          </cell>
          <cell r="H327" t="str">
            <v>Longitud Anden 
Margen Der. 
(M)</v>
          </cell>
          <cell r="S327" t="str">
            <v>TOTAL 
(LONG/AREA/VOL/KG)</v>
          </cell>
          <cell r="T327" t="str">
            <v>OBSERVACION</v>
          </cell>
        </row>
        <row r="328">
          <cell r="B328" t="str">
            <v>5.8.2</v>
          </cell>
          <cell r="C328" t="str">
            <v>CONSTRUCCIÓN DE ANDEN. INCLUYE, SUMINISTRO Y COLOCACIÓN DE MATERIALES, CONFORMACIÓN, NIVELACIÓN Y ACABADO.</v>
          </cell>
          <cell r="D328" t="str">
            <v>M2</v>
          </cell>
        </row>
        <row r="329">
          <cell r="H329" t="str">
            <v>CARRERA 6 ENTRE CALLE 2B Y CALLE 3</v>
          </cell>
        </row>
        <row r="330">
          <cell r="E330" t="str">
            <v>0+</v>
          </cell>
          <cell r="F330" t="str">
            <v>0.00</v>
          </cell>
          <cell r="G330">
            <v>0</v>
          </cell>
          <cell r="H330" t="str">
            <v>0.00</v>
          </cell>
        </row>
        <row r="331">
          <cell r="E331" t="str">
            <v>0+</v>
          </cell>
          <cell r="F331" t="str">
            <v>078.5</v>
          </cell>
          <cell r="G331">
            <v>84.82</v>
          </cell>
          <cell r="H331">
            <v>89.82</v>
          </cell>
        </row>
        <row r="333">
          <cell r="H333" t="str">
            <v>RESULTADO
PARCIAL</v>
          </cell>
          <cell r="I333">
            <v>174.64</v>
          </cell>
        </row>
        <row r="337">
          <cell r="R337" t="str">
            <v>TOTAL 
ÍTEM</v>
          </cell>
          <cell r="S337">
            <v>174.64</v>
          </cell>
        </row>
        <row r="340">
          <cell r="B340" t="str">
            <v># ÍTEM</v>
          </cell>
          <cell r="C340" t="str">
            <v>DESCRIPCIÓN ÍTEM</v>
          </cell>
          <cell r="E340" t="str">
            <v>P.K.</v>
          </cell>
          <cell r="G340" t="str">
            <v>Longitud Anden 
Margen Izq. 
(M)</v>
          </cell>
          <cell r="H340" t="str">
            <v>Longitud Anden 
Margen Der. 
(M)</v>
          </cell>
          <cell r="S340" t="str">
            <v>TOTAL 
(LONG/AREA/VOL/KG)</v>
          </cell>
          <cell r="T340" t="str">
            <v>OBSERVACION</v>
          </cell>
        </row>
        <row r="341">
          <cell r="B341" t="str">
            <v>5.8.3</v>
          </cell>
          <cell r="C341" t="str">
            <v xml:space="preserve">SUMINISTRO E INSTALACIÓN DE LOSETA PEATONAL TACTIL GUIA COLOR AMARILLO EN FORMATO 20CM X 20CM X 6CM </v>
          </cell>
          <cell r="D341" t="str">
            <v>M</v>
          </cell>
        </row>
        <row r="342">
          <cell r="H342" t="str">
            <v>CARRERA 6 ENTRE CALLE 2B Y CALLE 3</v>
          </cell>
        </row>
        <row r="343">
          <cell r="E343" t="str">
            <v>0+</v>
          </cell>
          <cell r="F343">
            <v>0</v>
          </cell>
          <cell r="G343">
            <v>0</v>
          </cell>
          <cell r="H343">
            <v>0</v>
          </cell>
        </row>
        <row r="344">
          <cell r="E344" t="str">
            <v>0+</v>
          </cell>
          <cell r="F344" t="str">
            <v>0.00</v>
          </cell>
          <cell r="G344">
            <v>77</v>
          </cell>
          <cell r="H344">
            <v>85</v>
          </cell>
        </row>
        <row r="346">
          <cell r="H346" t="str">
            <v>RESULTADO
PARCIAL</v>
          </cell>
          <cell r="I346">
            <v>162</v>
          </cell>
        </row>
        <row r="350">
          <cell r="R350" t="str">
            <v>TOTAL 
ÍTEM</v>
          </cell>
          <cell r="S350">
            <v>162</v>
          </cell>
        </row>
        <row r="353">
          <cell r="B353" t="str">
            <v># ÍTEM</v>
          </cell>
          <cell r="C353" t="str">
            <v>DESCRIPCIÓN ÍTEM</v>
          </cell>
          <cell r="E353" t="str">
            <v>P.K.</v>
          </cell>
          <cell r="G353" t="str">
            <v>Longitud Anden 
Margen Izq. 
(M)</v>
          </cell>
          <cell r="H353" t="str">
            <v>Longitud Anden 
Margen Der. 
(M)</v>
          </cell>
          <cell r="S353" t="str">
            <v>TOTAL 
(LONG/AREA/VOL/KG)</v>
          </cell>
          <cell r="T353" t="str">
            <v>OBSERVACION</v>
          </cell>
        </row>
        <row r="354">
          <cell r="B354" t="str">
            <v>5.8.4</v>
          </cell>
          <cell r="C354" t="str">
            <v xml:space="preserve">SUMINISTRO E INSTALACIÓN DE LOSETA PEATONAL TACTIL ALERTA COLOR AMARILLO EN FORMATO 20CM X 20CM X 6CM </v>
          </cell>
          <cell r="D354" t="str">
            <v>M</v>
          </cell>
        </row>
        <row r="355">
          <cell r="H355" t="str">
            <v>CARRERA 6 ENTRE CALLE 2B Y CALLE 3</v>
          </cell>
        </row>
        <row r="356">
          <cell r="E356" t="str">
            <v>0+</v>
          </cell>
          <cell r="F356">
            <v>0</v>
          </cell>
          <cell r="G356">
            <v>0</v>
          </cell>
          <cell r="H356">
            <v>0</v>
          </cell>
        </row>
        <row r="357">
          <cell r="E357" t="str">
            <v>0+</v>
          </cell>
          <cell r="F357">
            <v>0</v>
          </cell>
          <cell r="G357">
            <v>7</v>
          </cell>
          <cell r="H357">
            <v>5.8000000000000007</v>
          </cell>
        </row>
        <row r="359">
          <cell r="H359" t="str">
            <v>RESULTADO
PARCIAL</v>
          </cell>
          <cell r="I359">
            <v>12.8</v>
          </cell>
        </row>
        <row r="363">
          <cell r="R363" t="str">
            <v>TOTAL 
ÍTEM</v>
          </cell>
          <cell r="S363">
            <v>12.8</v>
          </cell>
        </row>
        <row r="366">
          <cell r="B366" t="str">
            <v>#  CAP</v>
          </cell>
          <cell r="C366" t="str">
            <v>5.9, ACERO DE REFUERZO</v>
          </cell>
        </row>
        <row r="367">
          <cell r="G367" t="str">
            <v>REFUERZO TRANSVERSAL BORDILLO FIGURAS EN U</v>
          </cell>
        </row>
        <row r="368">
          <cell r="H368" t="str">
            <v>Espaciamiento entre Figuas U=</v>
          </cell>
          <cell r="M368">
            <v>0.2</v>
          </cell>
          <cell r="N368" t="str">
            <v>M (datos tomados en los planos "DETALLES VIAS")</v>
          </cell>
        </row>
        <row r="369">
          <cell r="H369" t="str">
            <v>Longitud Figura U=</v>
          </cell>
          <cell r="M369">
            <v>0.6</v>
          </cell>
          <cell r="N369" t="str">
            <v>M (datos tomados en los planos "DETALLES VIAS")</v>
          </cell>
        </row>
        <row r="370">
          <cell r="H370" t="str">
            <v>Peso Varilla Corrugada Ø 3/8Pulg=</v>
          </cell>
          <cell r="M370">
            <v>0.56000000000000005</v>
          </cell>
          <cell r="N370" t="str">
            <v>Kg/m</v>
          </cell>
        </row>
        <row r="371">
          <cell r="B371" t="str">
            <v># ÍTEM</v>
          </cell>
          <cell r="C371" t="str">
            <v>DESCRIPCIÓN ÍTEM</v>
          </cell>
          <cell r="E371" t="str">
            <v>P.K.</v>
          </cell>
          <cell r="G371" t="str">
            <v>Longitud Bordillo Izq. 
(M)</v>
          </cell>
          <cell r="H371" t="str">
            <v>Longitud Bordillo Der. 
(M)</v>
          </cell>
          <cell r="I371" t="str">
            <v>Longitud Total Bordillo 
(M)</v>
          </cell>
          <cell r="J371" t="str">
            <v># de Figuras en U a Instalar Transversal en el Bordillo 
(UN)</v>
          </cell>
          <cell r="K371" t="str">
            <v>Metros en Barra de Acero de Ø 3/8" para Elaborar las Figuras en U 
(M)</v>
          </cell>
          <cell r="L371" t="str">
            <v>Peso Total Refuerzo Transversal 
(KG)</v>
          </cell>
          <cell r="S371" t="str">
            <v>TOTAL 
(LONG/AREA/VOL/KG)</v>
          </cell>
          <cell r="T371" t="str">
            <v>OBSERVACION</v>
          </cell>
        </row>
        <row r="372">
          <cell r="H372">
            <v>0</v>
          </cell>
        </row>
        <row r="373">
          <cell r="B373" t="str">
            <v>5.9.1</v>
          </cell>
          <cell r="C373" t="str">
            <v>ACERO DE REFUERZO BORDILLO</v>
          </cell>
          <cell r="D373" t="str">
            <v>KG</v>
          </cell>
          <cell r="E373" t="str">
            <v>0+</v>
          </cell>
          <cell r="F373" t="str">
            <v>0.00</v>
          </cell>
        </row>
        <row r="374">
          <cell r="E374" t="str">
            <v>0+</v>
          </cell>
          <cell r="F374" t="str">
            <v>078.5</v>
          </cell>
          <cell r="G374">
            <v>84.82</v>
          </cell>
          <cell r="H374">
            <v>89.82</v>
          </cell>
          <cell r="I374">
            <v>174.64</v>
          </cell>
          <cell r="J374">
            <v>873.19999999999993</v>
          </cell>
          <cell r="K374">
            <v>523.91999999999996</v>
          </cell>
          <cell r="L374">
            <v>293.39519999999999</v>
          </cell>
        </row>
        <row r="376">
          <cell r="K376" t="str">
            <v>RESULTADO
PARCIAL</v>
          </cell>
          <cell r="L376">
            <v>293.39519999999999</v>
          </cell>
        </row>
        <row r="381">
          <cell r="H381" t="str">
            <v>REFUERZO LONGITUDINAL</v>
          </cell>
        </row>
        <row r="382">
          <cell r="H382" t="str">
            <v>Longitud de Traslapo para Varilla Corrugada de Ø 1/2Pulg=</v>
          </cell>
          <cell r="M382">
            <v>0.5</v>
          </cell>
          <cell r="N382" t="str">
            <v>M</v>
          </cell>
        </row>
        <row r="383">
          <cell r="H383" t="str">
            <v>Longitud Barra Corrugada Ø 1/2Pulg</v>
          </cell>
          <cell r="M383">
            <v>6</v>
          </cell>
          <cell r="N383" t="str">
            <v>M</v>
          </cell>
        </row>
        <row r="384">
          <cell r="H384" t="str">
            <v>Peso Varilla Corrugada Ø 1/2Pulg=</v>
          </cell>
          <cell r="M384">
            <v>1</v>
          </cell>
          <cell r="N384" t="str">
            <v>Kg/m</v>
          </cell>
        </row>
        <row r="385">
          <cell r="E385" t="str">
            <v>P.K.</v>
          </cell>
          <cell r="G385" t="str">
            <v>Longitud Bordillo Izq. 
(M)</v>
          </cell>
          <cell r="H385" t="str">
            <v>Longitud Bordillo Der. 
(M)</v>
          </cell>
          <cell r="I385" t="str">
            <v>Longitud Total Bordillo 
(M)</v>
          </cell>
          <cell r="J385" t="str">
            <v># de Barras en Varilla Ø 1/2" para Refuerzo Longitudinal en Bordillos 
(UN)</v>
          </cell>
          <cell r="K385" t="str">
            <v>Total en Refuerzo LONGITUDINAL 
(M)</v>
          </cell>
          <cell r="L385" t="str">
            <v># de Traslapos en Bordillo 
(UN)</v>
          </cell>
          <cell r="M385" t="str">
            <v>Longitud TRASLAPOS 
(M)</v>
          </cell>
          <cell r="N385" t="str">
            <v>Total en refuerzo longitudinal + Traslapos 
(M)</v>
          </cell>
          <cell r="O385" t="str">
            <v>Peso Total Refuerzo Longitudinal en Bordillo 
(KG)</v>
          </cell>
          <cell r="S385" t="str">
            <v>TOTAL 
(LONG/AREA/VOL/KG)</v>
          </cell>
          <cell r="T385" t="str">
            <v>OBSERVACION</v>
          </cell>
        </row>
        <row r="386">
          <cell r="H386">
            <v>0</v>
          </cell>
        </row>
        <row r="387">
          <cell r="E387" t="str">
            <v>0+</v>
          </cell>
          <cell r="F387" t="str">
            <v>0.00</v>
          </cell>
        </row>
        <row r="388">
          <cell r="E388" t="str">
            <v>0+</v>
          </cell>
          <cell r="F388" t="str">
            <v>078.5</v>
          </cell>
          <cell r="G388">
            <v>84.82</v>
          </cell>
          <cell r="H388">
            <v>89.82</v>
          </cell>
          <cell r="I388">
            <v>174.64</v>
          </cell>
          <cell r="J388">
            <v>2</v>
          </cell>
          <cell r="K388">
            <v>349.28</v>
          </cell>
          <cell r="L388">
            <v>59.213333333333331</v>
          </cell>
          <cell r="M388">
            <v>30</v>
          </cell>
          <cell r="N388">
            <v>379.28</v>
          </cell>
          <cell r="O388">
            <v>379.28</v>
          </cell>
        </row>
        <row r="390">
          <cell r="N390" t="str">
            <v>RESULTADO
PARCIAL</v>
          </cell>
          <cell r="O390">
            <v>379.28</v>
          </cell>
        </row>
        <row r="394">
          <cell r="R394" t="str">
            <v>TOTAL 
ÍTEM</v>
          </cell>
          <cell r="S394">
            <v>672.6751999999999</v>
          </cell>
        </row>
        <row r="397">
          <cell r="O397" t="str">
            <v>AREA LOSA TIPO:</v>
          </cell>
          <cell r="Q397">
            <v>12.25</v>
          </cell>
          <cell r="R397" t="str">
            <v>M2 (datos tomados en los planos "DETALLES VIAS")</v>
          </cell>
        </row>
        <row r="398">
          <cell r="L398" t="str">
            <v>CANTIDAD DE VARILLAS DE LONG. 3,3M EN LOSA TIPO:</v>
          </cell>
          <cell r="Q398">
            <v>20</v>
          </cell>
          <cell r="R398" t="str">
            <v>Ø (datos tomados en los planos "DETALLES VIAS")</v>
          </cell>
        </row>
        <row r="399">
          <cell r="L399" t="str">
            <v>LONGITUD TOTAL VARILLAS EN LOSA TIPO:</v>
          </cell>
          <cell r="Q399">
            <v>68</v>
          </cell>
          <cell r="R399" t="str">
            <v>ML</v>
          </cell>
        </row>
        <row r="400">
          <cell r="O400" t="str">
            <v>PESO VARILLA Ø1/2" POR ML:</v>
          </cell>
          <cell r="Q400">
            <v>1</v>
          </cell>
          <cell r="R400" t="str">
            <v>KG/ML</v>
          </cell>
        </row>
        <row r="401">
          <cell r="N401" t="str">
            <v>PESO TOTAL REFUERZO EN LOSA TIPO:</v>
          </cell>
          <cell r="Q401">
            <v>68</v>
          </cell>
          <cell r="R401" t="str">
            <v>KG</v>
          </cell>
        </row>
        <row r="402">
          <cell r="B402" t="str">
            <v># ÍTEM</v>
          </cell>
          <cell r="C402" t="str">
            <v>DESCRIPCIÓN ÍTEM</v>
          </cell>
          <cell r="E402" t="str">
            <v>P.K.</v>
          </cell>
          <cell r="G402" t="str">
            <v>Ubicación</v>
          </cell>
          <cell r="H402" t="str">
            <v>Area Losa 
(M2)</v>
          </cell>
          <cell r="I402" t="str">
            <v>Refuerzo Losa (Kg)</v>
          </cell>
          <cell r="R402" t="str">
            <v>FRECUENCIA</v>
          </cell>
          <cell r="S402" t="str">
            <v>TOTAL (LONG/AREA/VOL/KG)</v>
          </cell>
          <cell r="T402" t="str">
            <v>OBSERVACION</v>
          </cell>
        </row>
        <row r="403">
          <cell r="B403" t="str">
            <v>5.9.2</v>
          </cell>
          <cell r="C403" t="str">
            <v>ACERO DE REFUERZO LOSAS IRREGULARES</v>
          </cell>
          <cell r="D403" t="str">
            <v>KG</v>
          </cell>
          <cell r="H403">
            <v>0</v>
          </cell>
        </row>
        <row r="404">
          <cell r="E404" t="str">
            <v>0+</v>
          </cell>
          <cell r="F404" t="str">
            <v>0.00</v>
          </cell>
          <cell r="H404">
            <v>213.23999999999998</v>
          </cell>
          <cell r="I404">
            <v>1183.6995918367345</v>
          </cell>
        </row>
        <row r="405">
          <cell r="E405" t="str">
            <v>0+</v>
          </cell>
          <cell r="F405" t="str">
            <v>078.5</v>
          </cell>
        </row>
        <row r="407">
          <cell r="I407" t="str">
            <v>RESULTADO
PARCIAL</v>
          </cell>
          <cell r="J407">
            <v>1183.6995918367345</v>
          </cell>
          <cell r="T407" t="str">
            <v>Las areas de las losas a reforzar, se determinaron con el comando area del programa AutoCad Civil 3D</v>
          </cell>
        </row>
        <row r="411">
          <cell r="R411" t="str">
            <v>TOTAL 
ÍTEM</v>
          </cell>
          <cell r="S411">
            <v>1183.6995918367345</v>
          </cell>
        </row>
        <row r="414">
          <cell r="B414" t="str">
            <v>#  CAP</v>
          </cell>
          <cell r="C414" t="str">
            <v>5.10, ASEO</v>
          </cell>
        </row>
        <row r="416">
          <cell r="B416" t="str">
            <v># ÍTEM</v>
          </cell>
          <cell r="C416" t="str">
            <v>DESCRIPCIÓN ÍTEM</v>
          </cell>
          <cell r="E416" t="str">
            <v>LOCALIZACIÓN</v>
          </cell>
          <cell r="O416" t="str">
            <v>DIMENSIÓN</v>
          </cell>
          <cell r="S416" t="str">
            <v>TOTAL (LONG/AREA/VOL)</v>
          </cell>
        </row>
        <row r="417">
          <cell r="G417" t="str">
            <v>UBICACIÓN</v>
          </cell>
          <cell r="H417" t="str">
            <v>P.K</v>
          </cell>
          <cell r="O417" t="str">
            <v>AREA LOSA IRREGULAR (M2)</v>
          </cell>
          <cell r="P417" t="str">
            <v>REFUERZO LOSA IRREGULAR(M)</v>
          </cell>
          <cell r="Q417" t="str">
            <v>ESPESOR (M)</v>
          </cell>
          <cell r="R417" t="str">
            <v>CANTIDAD</v>
          </cell>
        </row>
        <row r="418">
          <cell r="B418" t="str">
            <v>5.10.1</v>
          </cell>
          <cell r="C418" t="str">
            <v>LIMPIEZA GENERAL DE LA OBRA</v>
          </cell>
          <cell r="D418" t="str">
            <v>UN</v>
          </cell>
          <cell r="R418">
            <v>1</v>
          </cell>
          <cell r="S418">
            <v>1</v>
          </cell>
        </row>
        <row r="422">
          <cell r="R422" t="str">
            <v>TOTAL 
ÍTEM</v>
          </cell>
          <cell r="S422">
            <v>1</v>
          </cell>
        </row>
        <row r="427">
          <cell r="C427" t="str">
            <v>ING. XXXXXX XXXXXX XXXXXX XXXXXX</v>
          </cell>
        </row>
        <row r="428">
          <cell r="C428" t="str">
            <v>C.C. No. XX.XXXX.XXXXX de XXXXXX-Magd</v>
          </cell>
        </row>
      </sheetData>
      <sheetData sheetId="1">
        <row r="2">
          <cell r="A2" t="str">
            <v>MUNICIPIO DE FUNDACION</v>
          </cell>
        </row>
        <row r="3">
          <cell r="A3" t="str">
            <v>DEPARTAMENTO DEL MAGDALENA</v>
          </cell>
        </row>
        <row r="4">
          <cell r="A4" t="str">
            <v>OBJETO:CONSTRUCCIÓN DE PAVIMENTO EN CONCRETO RIGIDO SOBRE LA CARRERA 6, ENTRE LA CALLE 2B Y LA CALLE 3 BARRIO CENTRO, ZONA URBANA - MUNICIPIO DE FUNDACION - MAGDALENA</v>
          </cell>
        </row>
        <row r="7">
          <cell r="A7" t="str">
            <v xml:space="preserve">Item </v>
          </cell>
          <cell r="B7" t="str">
            <v xml:space="preserve"> Descripción </v>
          </cell>
          <cell r="C7" t="str">
            <v xml:space="preserve"> Unidad </v>
          </cell>
          <cell r="D7" t="str">
            <v xml:space="preserve"> Cantidad </v>
          </cell>
          <cell r="E7" t="str">
            <v xml:space="preserve"> Valor 
Unit. </v>
          </cell>
          <cell r="G7" t="str">
            <v xml:space="preserve"> Valor 
Parcial </v>
          </cell>
        </row>
        <row r="8">
          <cell r="B8" t="str">
            <v>5.1, PRELIMINARES</v>
          </cell>
        </row>
        <row r="9">
          <cell r="A9" t="str">
            <v>5.1.1</v>
          </cell>
          <cell r="B9" t="str">
            <v>LOCALIZACIÓN Y REPLANTEO DE CALLE Y ZONAS DE INFLUENCIA (AREAS ADYACENTES)</v>
          </cell>
          <cell r="C9" t="str">
            <v>M2</v>
          </cell>
          <cell r="D9">
            <v>1533.9</v>
          </cell>
          <cell r="E9">
            <v>4867.4589610094899</v>
          </cell>
          <cell r="G9">
            <v>7466195.3002924575</v>
          </cell>
        </row>
        <row r="10">
          <cell r="A10">
            <v>0</v>
          </cell>
          <cell r="B10" t="str">
            <v/>
          </cell>
          <cell r="C10" t="str">
            <v/>
          </cell>
          <cell r="D10">
            <v>0</v>
          </cell>
          <cell r="E10">
            <v>0</v>
          </cell>
          <cell r="G10">
            <v>0</v>
          </cell>
        </row>
        <row r="11">
          <cell r="A11" t="str">
            <v>5.1.2</v>
          </cell>
          <cell r="B11" t="str">
            <v xml:space="preserve">CORTE Y DEMOLICION DE ANDEN EXISTENTE </v>
          </cell>
          <cell r="C11" t="str">
            <v>M</v>
          </cell>
          <cell r="D11">
            <v>12</v>
          </cell>
          <cell r="E11">
            <v>33150.302042100004</v>
          </cell>
          <cell r="G11">
            <v>397803.62450520007</v>
          </cell>
        </row>
        <row r="12">
          <cell r="A12" t="str">
            <v>5.1.3</v>
          </cell>
          <cell r="B12" t="str">
            <v xml:space="preserve">CARGUE Y RETIRO DE 
MATERIAL DE DEMOLICION </v>
          </cell>
          <cell r="C12" t="str">
            <v>M3</v>
          </cell>
          <cell r="D12">
            <v>0</v>
          </cell>
          <cell r="E12">
            <v>0</v>
          </cell>
          <cell r="G12">
            <v>0</v>
          </cell>
        </row>
        <row r="13">
          <cell r="B13" t="str">
            <v>5.2, EXCAVACIONES Y MOVIMIENTOS DE TIERRA</v>
          </cell>
        </row>
        <row r="14">
          <cell r="A14" t="str">
            <v>5.2.1</v>
          </cell>
          <cell r="B14" t="str">
            <v>EXCAVACIÓN EN MATERIAL COMUN DE LA EXPLANACION (CORTE CON MAQUINA EN VIA)</v>
          </cell>
          <cell r="C14" t="str">
            <v>M3</v>
          </cell>
          <cell r="D14">
            <v>450.66949999999997</v>
          </cell>
          <cell r="E14">
            <v>49270.467594707414</v>
          </cell>
          <cell r="G14">
            <v>22204696.99567299</v>
          </cell>
        </row>
        <row r="15">
          <cell r="A15" t="str">
            <v>5.2.2</v>
          </cell>
          <cell r="B15" t="str">
            <v>RECONFORMACIÓN, ESCARIFICACIÓN, NIVELACIÓN Y COMPACTACIÓN DE LA SUBRASANTE EXISTENTE</v>
          </cell>
          <cell r="C15" t="str">
            <v>M2</v>
          </cell>
          <cell r="D15">
            <v>623.00999999999976</v>
          </cell>
          <cell r="E15">
            <v>13710.768882159362</v>
          </cell>
          <cell r="G15">
            <v>8541946.1212741006</v>
          </cell>
        </row>
        <row r="16">
          <cell r="A16" t="str">
            <v>5.2.3</v>
          </cell>
          <cell r="B16" t="str">
            <v>CARGUE Y RETIRO DE MATERIAL DE CORTE</v>
          </cell>
          <cell r="C16" t="str">
            <v>M3</v>
          </cell>
          <cell r="D16">
            <v>642.56425999999999</v>
          </cell>
          <cell r="E16">
            <v>37739.870384227957</v>
          </cell>
          <cell r="G16">
            <v>24250291.885937352</v>
          </cell>
        </row>
        <row r="17">
          <cell r="B17" t="str">
            <v>5.3, SISTEMA DE DRENAJE VIAL</v>
          </cell>
        </row>
        <row r="18">
          <cell r="A18" t="str">
            <v>5.3.1</v>
          </cell>
          <cell r="B18" t="str">
            <v>SUMINISTRO E INSTALACIÓN DE GEODREN VIAL h=50CM. INCLUYE EXCAVACIÓN, COLOCACIÓN DEL SISTEMA DRENANTE, RELLENO, COMPACTACIÓN Y DISPOSICIÓN FINAL DEL MATERIAL SOBRANTE.</v>
          </cell>
          <cell r="C18" t="str">
            <v>M</v>
          </cell>
          <cell r="D18">
            <v>126</v>
          </cell>
          <cell r="E18">
            <v>148783.73519477199</v>
          </cell>
          <cell r="G18">
            <v>18746750.634541269</v>
          </cell>
        </row>
        <row r="20">
          <cell r="B20" t="str">
            <v xml:space="preserve">5.4, REDES HUMEDAS </v>
          </cell>
        </row>
        <row r="21">
          <cell r="A21" t="str">
            <v>5.4.1</v>
          </cell>
          <cell r="B21" t="str">
            <v>REPOSICIÓN DE ACOMETIDA DOMICILIARIA DE ACUEDUCTO EN PEAD Ø 1/2", AFECTADA POR EXCAVACIONES, INCLUYE SUMINISTRO E INSTALACIÓN DE COLLAR DE DERIVACIÓN, REPOSICIÓN DE HASTA 6.5M DE TUBERÍA, EXCAVACIÓN, RELLENO, COMPACTACIÓN Y RECONEXIÓN DEL SERVICIO.</v>
          </cell>
          <cell r="C21" t="str">
            <v>UN</v>
          </cell>
          <cell r="D21">
            <v>6</v>
          </cell>
          <cell r="E21">
            <v>830856.21431566658</v>
          </cell>
          <cell r="G21">
            <v>4985137.285893999</v>
          </cell>
        </row>
        <row r="22">
          <cell r="A22" t="str">
            <v>5.4.2</v>
          </cell>
          <cell r="B22" t="str">
            <v>REPOSICIÓN DE ACOMETIDA SANITARIA DOMICILIARIA, AFECTADA POR EXCAVACIONES. INCLUYE SUMINISTRO E INSTALACIÓN DE TUBERIA DE 6", YEE DE 8" X 6", EXCAVACIÓN, RELLENO, COMPACTACIÓN, REUBICACIÓN Y/O CONSTRUCCIÓN DE CAJA DE REGISTRO, Y RECONEXIÓN AL SISTEMA EXISTENTE.</v>
          </cell>
          <cell r="C22" t="str">
            <v>UN</v>
          </cell>
          <cell r="D22">
            <v>6</v>
          </cell>
          <cell r="E22">
            <v>1898939.818835529</v>
          </cell>
          <cell r="G22">
            <v>11393638.913013175</v>
          </cell>
        </row>
        <row r="23">
          <cell r="B23" t="str">
            <v>5.5, MANJOLES</v>
          </cell>
        </row>
        <row r="24">
          <cell r="A24" t="str">
            <v>5.5.1</v>
          </cell>
          <cell r="B24" t="str">
            <v>AJUSTE Y NIVELACION DE LA LOSA SUPERIOR MANHOLE A RASANTE PAVIMENTO</v>
          </cell>
          <cell r="C24" t="str">
            <v>UN</v>
          </cell>
          <cell r="D24">
            <v>1</v>
          </cell>
          <cell r="E24">
            <v>825393.85081874579</v>
          </cell>
          <cell r="G24">
            <v>825393.85081874579</v>
          </cell>
        </row>
        <row r="25">
          <cell r="B25" t="str">
            <v>5.6, BASES</v>
          </cell>
        </row>
        <row r="26">
          <cell r="A26" t="str">
            <v>5.6.1</v>
          </cell>
          <cell r="B26" t="str">
            <v>SUMINISTRO Y COLOCACIÓN DE SUBBASE GRANULAR, INCLUYE EXTENDIDO, HUMECTACIÓN, CONFORMACIÓN, NIVELACIÓN Y COMPACTACIÓN HASTA ALCANZAR LAS ESPECIFICACIONES TÉCNICAS REQUERIDAS</v>
          </cell>
          <cell r="C26" t="str">
            <v>M3</v>
          </cell>
          <cell r="D26">
            <v>124.60199999999999</v>
          </cell>
          <cell r="E26">
            <v>214363.44052238317</v>
          </cell>
          <cell r="G26">
            <v>26710113.415969986</v>
          </cell>
        </row>
        <row r="27">
          <cell r="B27" t="str">
            <v>5.7, PAVIMENTO</v>
          </cell>
        </row>
        <row r="28">
          <cell r="A28" t="str">
            <v>5.7.1</v>
          </cell>
          <cell r="B28" t="str">
            <v>CONSTRUCCIÓN DE LOSA DE CALZADA EN CONCRETO PREMEZCLADO e=17CM. INCLUYE SUMINISTRO, TRANSPORTE, COLOCACIÓN Y ACABADO DEL CONCRETO; INSTALACIÓN DE PASADORES EN ACERO LISO Ø 3/4" CADA 30CM Y BARRAS DE UNIÓN CORRUGADAS Ø 1/2" CADA 1.20M (LONG. 0.85M); VIBRADO, NIVELACIÓN Y CURADO.</v>
          </cell>
          <cell r="C28" t="str">
            <v>M2</v>
          </cell>
          <cell r="D28">
            <v>583.76</v>
          </cell>
          <cell r="E28">
            <v>254989</v>
          </cell>
          <cell r="G28">
            <v>148852378.63999999</v>
          </cell>
        </row>
        <row r="29">
          <cell r="A29" t="str">
            <v>5.7.2</v>
          </cell>
          <cell r="B29" t="str">
            <v>EJECUCIÓN DE JUNTA DE CONTRACCIÓN CON SELLO ELASTOMÉRICO DE POLIURETANO DE ALTO DESEMPEÑO. INCLUYE SUMINISTRO E INSTALACIÓN DE CORDON DE RESPALDO (FONDO DE JUNTA), PREPARACIÓN DE SUPERFICIE Y APLICACIÓN DE SELLO.</v>
          </cell>
          <cell r="C29" t="str">
            <v>M</v>
          </cell>
          <cell r="D29">
            <v>338.64</v>
          </cell>
          <cell r="E29">
            <v>36885.264269363281</v>
          </cell>
          <cell r="G29">
            <v>12490825.892177181</v>
          </cell>
        </row>
        <row r="30">
          <cell r="A30" t="str">
            <v>5.7.3</v>
          </cell>
          <cell r="B30" t="str">
            <v>FABRICACIÓN, SUMINISTRO E INSTALACIÓN DE CANASTILLA PASAJUNTA PARA LOSAS DE CONCRETO. INCLUYE POSICIONAMIENTO, ALINEACIÓN Y FIJACIÓN DE PASADORES CONFORME A PLANOS DE DISEÑO.</v>
          </cell>
          <cell r="C30" t="str">
            <v>M</v>
          </cell>
          <cell r="D30">
            <v>144.9</v>
          </cell>
          <cell r="E30">
            <v>40499.06</v>
          </cell>
          <cell r="G30">
            <v>5868313.7939999998</v>
          </cell>
        </row>
        <row r="31">
          <cell r="B31" t="str">
            <v>5.8, BORDILLOS Y ANDENES</v>
          </cell>
        </row>
        <row r="32">
          <cell r="A32" t="str">
            <v>5.8.1</v>
          </cell>
          <cell r="B32" t="str">
            <v>CONSTRUCCIÓN DE BORDILLO EN CONCRETO DE 3.000PSI, SECCIÓN  0.15M X 0.20M. INCLUYE SUMINISTRO, FORMALETA, VACIADO, CONFORMACIÓN, ACABADO, DESENCOFRADO Y CURADO.</v>
          </cell>
          <cell r="C32" t="str">
            <v>M</v>
          </cell>
          <cell r="D32">
            <v>174.64</v>
          </cell>
          <cell r="E32">
            <v>88248.223800872496</v>
          </cell>
          <cell r="G32">
            <v>15411669.804584371</v>
          </cell>
        </row>
        <row r="33">
          <cell r="A33" t="str">
            <v>5.8.2</v>
          </cell>
          <cell r="B33" t="str">
            <v>CONSTRUCCIÓN DE ANDEN. INCLUYE, SUMINISTRO Y COLOCACIÓN DE MATERIALES, CONFORMACIÓN, NIVELACIÓN Y ACABADO.</v>
          </cell>
          <cell r="C33" t="str">
            <v>M2</v>
          </cell>
          <cell r="D33">
            <v>174.64</v>
          </cell>
          <cell r="E33">
            <v>103278.652316964</v>
          </cell>
          <cell r="G33">
            <v>18036583.840634592</v>
          </cell>
        </row>
        <row r="34">
          <cell r="A34" t="str">
            <v>5.8.3</v>
          </cell>
          <cell r="B34" t="str">
            <v xml:space="preserve">SUMINISTRO E INSTALACIÓN DE LOSETA PEATONAL TACTIL GUIA COLOR AMARILLO EN FORMATO 20CM X 20CM X 6CM </v>
          </cell>
          <cell r="C34" t="str">
            <v>M</v>
          </cell>
          <cell r="D34">
            <v>162</v>
          </cell>
          <cell r="E34">
            <v>69783.413009618002</v>
          </cell>
          <cell r="G34">
            <v>11304912.907558117</v>
          </cell>
        </row>
        <row r="35">
          <cell r="A35" t="str">
            <v>5.8.4</v>
          </cell>
          <cell r="B35" t="str">
            <v xml:space="preserve">SUMINISTRO E INSTALACIÓN DE LOSETA PEATONAL TACTIL ALERTA COLOR AMARILLO EN FORMATO 20CM X 20CM X 6CM </v>
          </cell>
          <cell r="C35" t="str">
            <v>M</v>
          </cell>
          <cell r="D35">
            <v>12.8</v>
          </cell>
          <cell r="E35">
            <v>70833.413009618002</v>
          </cell>
          <cell r="G35">
            <v>906667.68652311049</v>
          </cell>
        </row>
        <row r="36">
          <cell r="B36" t="str">
            <v>5.9, ACERO DE REFUERZO</v>
          </cell>
        </row>
        <row r="37">
          <cell r="A37" t="str">
            <v>5.9.1</v>
          </cell>
          <cell r="B37" t="str">
            <v>ACERO DE REFUERZO BORDILLO</v>
          </cell>
          <cell r="C37" t="str">
            <v>KG</v>
          </cell>
          <cell r="D37">
            <v>672.6751999999999</v>
          </cell>
          <cell r="E37">
            <v>10301.913688120001</v>
          </cell>
          <cell r="G37">
            <v>6929841.8505388582</v>
          </cell>
        </row>
        <row r="38">
          <cell r="A38" t="str">
            <v>5.9.2</v>
          </cell>
          <cell r="B38" t="str">
            <v>ACERO DE REFUERZO LOSAS IRREGULARES</v>
          </cell>
          <cell r="C38" t="str">
            <v>KG</v>
          </cell>
          <cell r="D38">
            <v>1183.6995918367345</v>
          </cell>
          <cell r="E38">
            <v>10301.913688120001</v>
          </cell>
          <cell r="G38">
            <v>12194371.027764913</v>
          </cell>
        </row>
        <row r="39">
          <cell r="B39" t="str">
            <v>5.10, ASEO</v>
          </cell>
        </row>
        <row r="40">
          <cell r="A40" t="str">
            <v>5.10.1</v>
          </cell>
          <cell r="B40" t="str">
            <v>LIMPIEZA GENERAL DE LA OBRA</v>
          </cell>
          <cell r="C40" t="str">
            <v>UN</v>
          </cell>
          <cell r="D40">
            <v>1</v>
          </cell>
          <cell r="E40">
            <v>1220508.7104000002</v>
          </cell>
          <cell r="G40">
            <v>1220508.7104000002</v>
          </cell>
        </row>
      </sheetData>
      <sheetData sheetId="2"/>
      <sheetData sheetId="3"/>
      <sheetData sheetId="4"/>
      <sheetData sheetId="5"/>
      <sheetData sheetId="6"/>
      <sheetData sheetId="7">
        <row r="9">
          <cell r="A9" t="str">
            <v>ACERO CORR.60 KSI 1/2"</v>
          </cell>
          <cell r="B9" t="str">
            <v>KG</v>
          </cell>
          <cell r="C9">
            <v>8480</v>
          </cell>
        </row>
        <row r="10">
          <cell r="A10" t="str">
            <v>ACERO CORR.60 KSI 1/4"</v>
          </cell>
          <cell r="B10" t="str">
            <v>KG</v>
          </cell>
          <cell r="C10">
            <v>8480</v>
          </cell>
        </row>
        <row r="11">
          <cell r="A11" t="str">
            <v>ACERO CORR.60 KSI 3/8"</v>
          </cell>
          <cell r="B11" t="str">
            <v>KG</v>
          </cell>
          <cell r="C11">
            <v>8480</v>
          </cell>
        </row>
        <row r="12">
          <cell r="A12" t="str">
            <v>ACERO DE REFUERZO</v>
          </cell>
          <cell r="B12" t="str">
            <v>KG</v>
          </cell>
          <cell r="C12">
            <v>10301.913688120001</v>
          </cell>
        </row>
        <row r="13">
          <cell r="A13" t="str">
            <v>AGUA</v>
          </cell>
          <cell r="B13" t="str">
            <v>LT</v>
          </cell>
          <cell r="C13">
            <v>120</v>
          </cell>
        </row>
        <row r="14">
          <cell r="A14" t="str">
            <v>ALAMBRE NEGRO #18</v>
          </cell>
          <cell r="B14" t="str">
            <v>KG</v>
          </cell>
          <cell r="C14">
            <v>9375</v>
          </cell>
        </row>
        <row r="15">
          <cell r="A15" t="str">
            <v>ANTISOL</v>
          </cell>
          <cell r="B15" t="str">
            <v>KG</v>
          </cell>
          <cell r="C15">
            <v>28500</v>
          </cell>
        </row>
        <row r="16">
          <cell r="A16" t="str">
            <v>ARENA PARA CONCRETO</v>
          </cell>
          <cell r="B16" t="str">
            <v>M3</v>
          </cell>
          <cell r="C16">
            <v>83400</v>
          </cell>
        </row>
        <row r="17">
          <cell r="A17" t="str">
            <v>BARRAS DE UNIÓN DE 1/2"</v>
          </cell>
          <cell r="B17" t="str">
            <v>KG</v>
          </cell>
          <cell r="C17">
            <v>10301.913688120001</v>
          </cell>
        </row>
        <row r="18">
          <cell r="A18" t="str">
            <v>CEMENTO GRIS</v>
          </cell>
          <cell r="B18" t="str">
            <v>KG</v>
          </cell>
          <cell r="C18">
            <v>946.20689655172407</v>
          </cell>
        </row>
        <row r="19">
          <cell r="A19" t="str">
            <v>CORDON DE POLIETILENO Ø3/8" (10MM)</v>
          </cell>
          <cell r="B19" t="str">
            <v>M</v>
          </cell>
          <cell r="C19">
            <v>1647.9272727272728</v>
          </cell>
        </row>
        <row r="20">
          <cell r="A20" t="str">
            <v>ELECTRODO 6011 X 1/8"</v>
          </cell>
          <cell r="B20" t="str">
            <v>KG</v>
          </cell>
          <cell r="C20">
            <v>18500</v>
          </cell>
        </row>
        <row r="21">
          <cell r="A21" t="str">
            <v>TAPON EN MADERA SECC 3M X 0.17M X 0.04M</v>
          </cell>
          <cell r="B21" t="str">
            <v>UN</v>
          </cell>
          <cell r="C21">
            <v>44500</v>
          </cell>
        </row>
        <row r="22">
          <cell r="A22" t="str">
            <v>LISTON EN MADERA</v>
          </cell>
          <cell r="B22" t="str">
            <v>UN</v>
          </cell>
          <cell r="C22">
            <v>18000</v>
          </cell>
        </row>
        <row r="23">
          <cell r="A23" t="str">
            <v>CERAMICA</v>
          </cell>
          <cell r="B23" t="str">
            <v>M2</v>
          </cell>
          <cell r="C23">
            <v>32475</v>
          </cell>
        </row>
        <row r="24">
          <cell r="A24" t="str">
            <v>LOSETA GUIA 20X20X6 PEATONAL</v>
          </cell>
          <cell r="B24" t="str">
            <v>UN</v>
          </cell>
          <cell r="C24">
            <v>9750</v>
          </cell>
        </row>
        <row r="25">
          <cell r="A25" t="str">
            <v>LOSETA ALERTA 20X20X6 PEATONAL</v>
          </cell>
          <cell r="B25" t="str">
            <v>UN</v>
          </cell>
          <cell r="C25">
            <v>9950</v>
          </cell>
        </row>
        <row r="26">
          <cell r="A26" t="str">
            <v>BOQUILLA</v>
          </cell>
          <cell r="B26" t="str">
            <v>KG</v>
          </cell>
          <cell r="C26">
            <v>32400</v>
          </cell>
        </row>
        <row r="27">
          <cell r="A27" t="str">
            <v>KIT SILLA TEE</v>
          </cell>
          <cell r="B27" t="str">
            <v>UN</v>
          </cell>
          <cell r="C27">
            <v>162000</v>
          </cell>
        </row>
        <row r="28">
          <cell r="A28" t="str">
            <v>PUNTILLA DE HIERRO 2 1/2" X 11CC</v>
          </cell>
          <cell r="B28" t="str">
            <v>LB</v>
          </cell>
          <cell r="C28">
            <v>5100</v>
          </cell>
        </row>
        <row r="29">
          <cell r="A29" t="str">
            <v>DISCO DE CORTE Ø 14" PARA CONCRETO Y ASFALTO</v>
          </cell>
          <cell r="B29" t="str">
            <v>UN</v>
          </cell>
          <cell r="C29">
            <v>1157000</v>
          </cell>
        </row>
        <row r="30">
          <cell r="A30" t="str">
            <v>DESENCOFRANTE</v>
          </cell>
          <cell r="B30" t="str">
            <v>KG</v>
          </cell>
          <cell r="C30">
            <v>16191</v>
          </cell>
        </row>
        <row r="31">
          <cell r="A31" t="str">
            <v>MATERIAL DE SUBBASE</v>
          </cell>
          <cell r="B31" t="str">
            <v>M3</v>
          </cell>
          <cell r="C31">
            <v>98500</v>
          </cell>
        </row>
        <row r="32">
          <cell r="A32" t="str">
            <v>PASADORES DE ACERO LISO Ø3/4"</v>
          </cell>
          <cell r="B32" t="str">
            <v>KG</v>
          </cell>
          <cell r="C32">
            <v>9989</v>
          </cell>
        </row>
        <row r="33">
          <cell r="A33" t="str">
            <v>MALLA ELECTROSOLDADA</v>
          </cell>
          <cell r="B33" t="str">
            <v>M2</v>
          </cell>
          <cell r="C33">
            <v>15600</v>
          </cell>
        </row>
        <row r="34">
          <cell r="A34" t="str">
            <v>SELLANTE DE POLIURETANO  AUTONIVELANTE</v>
          </cell>
          <cell r="B34" t="str">
            <v>KG</v>
          </cell>
          <cell r="C34">
            <v>62500</v>
          </cell>
        </row>
        <row r="35">
          <cell r="A35" t="str">
            <v>DISCO CORTE METAL</v>
          </cell>
          <cell r="B35" t="str">
            <v>UN</v>
          </cell>
          <cell r="C35">
            <v>29500</v>
          </cell>
        </row>
        <row r="36">
          <cell r="A36" t="str">
            <v>LAMINA DE TRIPLEX</v>
          </cell>
          <cell r="B36" t="str">
            <v>UN</v>
          </cell>
          <cell r="C36">
            <v>59500</v>
          </cell>
        </row>
        <row r="37">
          <cell r="A37" t="str">
            <v>CONCRETO DE 3.000PSI (1:2:3)</v>
          </cell>
          <cell r="B37" t="str">
            <v>M3</v>
          </cell>
          <cell r="C37">
            <v>557464</v>
          </cell>
        </row>
        <row r="38">
          <cell r="A38" t="str">
            <v>CONCRETO PREMEZCLADO HIDRAULICO MR38</v>
          </cell>
          <cell r="B38" t="str">
            <v>M3</v>
          </cell>
          <cell r="C38">
            <v>924805.39099845826</v>
          </cell>
        </row>
        <row r="39">
          <cell r="A39" t="str">
            <v xml:space="preserve">GRASA DE ALTA PRESION </v>
          </cell>
          <cell r="B39" t="str">
            <v>LB</v>
          </cell>
          <cell r="C39">
            <v>25000</v>
          </cell>
        </row>
        <row r="40">
          <cell r="A40" t="str">
            <v>MATERIAL DE RELLENO</v>
          </cell>
          <cell r="B40" t="str">
            <v>M3</v>
          </cell>
          <cell r="C40">
            <v>64000</v>
          </cell>
        </row>
        <row r="41">
          <cell r="A41" t="str">
            <v>TRITURADO</v>
          </cell>
          <cell r="B41" t="str">
            <v>M3</v>
          </cell>
          <cell r="C41">
            <v>174000</v>
          </cell>
        </row>
        <row r="42">
          <cell r="A42" t="str">
            <v>TUBO SANITARIO Ø 3"</v>
          </cell>
          <cell r="B42" t="str">
            <v>UN</v>
          </cell>
          <cell r="C42">
            <v>45000</v>
          </cell>
        </row>
        <row r="43">
          <cell r="A43" t="str">
            <v xml:space="preserve">TUBO PVC CORRUGADO DE 6PULG </v>
          </cell>
          <cell r="B43" t="str">
            <v>M</v>
          </cell>
          <cell r="C43">
            <v>74700</v>
          </cell>
        </row>
        <row r="44">
          <cell r="A44" t="str">
            <v xml:space="preserve">SELLADOR Y ADHESIVO DE POLIURETANO </v>
          </cell>
          <cell r="B44" t="str">
            <v>UN</v>
          </cell>
          <cell r="C44">
            <v>85860</v>
          </cell>
        </row>
        <row r="45">
          <cell r="A45" t="str">
            <v>ACCESORIOS SANITARIOS PVC</v>
          </cell>
          <cell r="B45" t="str">
            <v>UN</v>
          </cell>
          <cell r="C45">
            <v>25700</v>
          </cell>
        </row>
        <row r="46">
          <cell r="A46" t="str">
            <v>ESTACA DE MADERA</v>
          </cell>
          <cell r="B46" t="str">
            <v>UN</v>
          </cell>
          <cell r="C46">
            <v>1500</v>
          </cell>
        </row>
        <row r="47">
          <cell r="A47" t="str">
            <v>COLLAR DE DERIVACION EN PVC</v>
          </cell>
          <cell r="B47" t="str">
            <v>UN</v>
          </cell>
          <cell r="C47">
            <v>72450</v>
          </cell>
        </row>
        <row r="48">
          <cell r="A48" t="str">
            <v>ESTACAS METÁLICAS EN ACERO CORRUGADO</v>
          </cell>
          <cell r="B48" t="str">
            <v>UN</v>
          </cell>
          <cell r="C48">
            <v>23350</v>
          </cell>
        </row>
        <row r="49">
          <cell r="A49" t="str">
            <v>MANGUERA PF + UAD Ø 1/2"</v>
          </cell>
          <cell r="B49" t="str">
            <v>M</v>
          </cell>
          <cell r="C49">
            <v>8500</v>
          </cell>
        </row>
        <row r="50">
          <cell r="A50" t="str">
            <v xml:space="preserve">HILO ALBAÑIL </v>
          </cell>
          <cell r="B50" t="str">
            <v>M</v>
          </cell>
          <cell r="C50">
            <v>198</v>
          </cell>
        </row>
        <row r="51">
          <cell r="A51" t="str">
            <v>TUBO SANITARIO PESADO Ø 3" PERFORADO</v>
          </cell>
          <cell r="B51" t="str">
            <v>M</v>
          </cell>
          <cell r="C51">
            <v>24900</v>
          </cell>
        </row>
        <row r="52">
          <cell r="A52" t="str">
            <v>ACCESORIOS</v>
          </cell>
          <cell r="B52" t="str">
            <v>UN</v>
          </cell>
          <cell r="C52">
            <v>82900</v>
          </cell>
        </row>
        <row r="53">
          <cell r="A53" t="str">
            <v xml:space="preserve">GEOTEXTIL NT </v>
          </cell>
          <cell r="B53" t="str">
            <v>M2</v>
          </cell>
          <cell r="C53">
            <v>8900</v>
          </cell>
        </row>
        <row r="54">
          <cell r="A54" t="str">
            <v>ACCESORIOS A PRESION PVC</v>
          </cell>
          <cell r="B54" t="str">
            <v>UN</v>
          </cell>
          <cell r="C54">
            <v>3900</v>
          </cell>
        </row>
        <row r="55">
          <cell r="A55" t="str">
            <v>LLAVE DE PASO Ø 1/2" EN PVC</v>
          </cell>
          <cell r="B55" t="str">
            <v>UN</v>
          </cell>
          <cell r="C55">
            <v>18300</v>
          </cell>
        </row>
        <row r="56">
          <cell r="A56" t="str">
            <v>SOLDADURA LIQUIDA x 1/4 GAL</v>
          </cell>
          <cell r="B56" t="str">
            <v>GAL</v>
          </cell>
          <cell r="C56">
            <v>80730</v>
          </cell>
        </row>
        <row r="57">
          <cell r="A57" t="str">
            <v>RETARDANTE DE EVAPORACION</v>
          </cell>
          <cell r="B57" t="str">
            <v>KG</v>
          </cell>
          <cell r="C57">
            <v>20500</v>
          </cell>
        </row>
        <row r="58">
          <cell r="A58" t="str">
            <v>PUNTILLA DE 1/2" A 3 1/2"</v>
          </cell>
          <cell r="B58" t="str">
            <v>LB</v>
          </cell>
          <cell r="C58">
            <v>5100</v>
          </cell>
        </row>
        <row r="63">
          <cell r="A63">
            <v>0</v>
          </cell>
        </row>
        <row r="64">
          <cell r="A64">
            <v>0</v>
          </cell>
        </row>
      </sheetData>
      <sheetData sheetId="8">
        <row r="8">
          <cell r="A8" t="str">
            <v>ASPERSOR MANUAL</v>
          </cell>
          <cell r="B8" t="str">
            <v>DIA</v>
          </cell>
          <cell r="C8">
            <v>30000</v>
          </cell>
        </row>
        <row r="9">
          <cell r="A9" t="str">
            <v>EQUIPO DE NIVELACION</v>
          </cell>
          <cell r="B9" t="str">
            <v>HR</v>
          </cell>
          <cell r="C9">
            <v>1000</v>
          </cell>
        </row>
        <row r="10">
          <cell r="A10" t="str">
            <v>CINTA METALICA</v>
          </cell>
          <cell r="B10" t="str">
            <v>HR</v>
          </cell>
          <cell r="C10">
            <v>300</v>
          </cell>
        </row>
        <row r="11">
          <cell r="A11" t="str">
            <v>ESTACION ELECTRONICA</v>
          </cell>
          <cell r="B11" t="str">
            <v>HR</v>
          </cell>
          <cell r="C11">
            <v>2000</v>
          </cell>
        </row>
        <row r="12">
          <cell r="A12" t="str">
            <v>MIRA AUTONIVELANTE</v>
          </cell>
          <cell r="B12" t="str">
            <v>HR</v>
          </cell>
          <cell r="C12">
            <v>500</v>
          </cell>
        </row>
        <row r="13">
          <cell r="A13" t="str">
            <v>CARROTANQUE DE AGUA</v>
          </cell>
          <cell r="B13" t="str">
            <v>DIA</v>
          </cell>
          <cell r="C13">
            <v>450000</v>
          </cell>
        </row>
        <row r="14">
          <cell r="A14" t="str">
            <v>CEPILLO TEXTURIZADOR</v>
          </cell>
          <cell r="B14" t="str">
            <v>DIA</v>
          </cell>
          <cell r="C14">
            <v>45000</v>
          </cell>
        </row>
        <row r="15">
          <cell r="A15" t="str">
            <v>FORMALETA METALICA REGISTRO SANITARIO</v>
          </cell>
          <cell r="B15" t="str">
            <v>DIA</v>
          </cell>
          <cell r="C15">
            <v>40000</v>
          </cell>
        </row>
        <row r="16">
          <cell r="A16" t="str">
            <v>PISTOLA SOPLADORA (BARRIDO Y SOPLADO)</v>
          </cell>
          <cell r="B16" t="str">
            <v>UN</v>
          </cell>
          <cell r="C16">
            <v>450000</v>
          </cell>
        </row>
        <row r="17">
          <cell r="A17" t="str">
            <v>CORTADORA DE PAVIMENTO</v>
          </cell>
          <cell r="B17" t="str">
            <v>DIA</v>
          </cell>
          <cell r="C17">
            <v>170000</v>
          </cell>
        </row>
        <row r="18">
          <cell r="A18" t="str">
            <v>CORTE Y FLEJE ACERO</v>
          </cell>
          <cell r="B18" t="str">
            <v>PESOS</v>
          </cell>
          <cell r="C18">
            <v>220</v>
          </cell>
        </row>
        <row r="19">
          <cell r="A19" t="str">
            <v>DISCO DIAMANTADO PARA METAL 14"</v>
          </cell>
          <cell r="B19" t="str">
            <v>UN</v>
          </cell>
          <cell r="C19">
            <v>685000</v>
          </cell>
        </row>
        <row r="20">
          <cell r="A20" t="str">
            <v>FLOTA CANAL</v>
          </cell>
          <cell r="B20" t="str">
            <v>DIA</v>
          </cell>
          <cell r="C20">
            <v>45000</v>
          </cell>
        </row>
        <row r="21">
          <cell r="A21" t="str">
            <v>FORMALETA METÁLICA</v>
          </cell>
          <cell r="B21" t="str">
            <v>DIA</v>
          </cell>
          <cell r="C21">
            <v>120000</v>
          </cell>
        </row>
        <row r="22">
          <cell r="A22" t="str">
            <v>HERRAMIENTA MENOR %</v>
          </cell>
          <cell r="B22" t="str">
            <v>PESOS</v>
          </cell>
          <cell r="C22">
            <v>1</v>
          </cell>
        </row>
        <row r="23">
          <cell r="A23" t="str">
            <v>MAQUINA DE SOLDAR</v>
          </cell>
          <cell r="B23" t="str">
            <v>DIA</v>
          </cell>
          <cell r="C23">
            <v>70000</v>
          </cell>
        </row>
        <row r="24">
          <cell r="A24" t="str">
            <v>MEZCLADORA DE CONCRETO</v>
          </cell>
          <cell r="B24" t="str">
            <v>DIA</v>
          </cell>
          <cell r="C24">
            <v>75000</v>
          </cell>
        </row>
        <row r="25">
          <cell r="A25" t="str">
            <v>MINI-CARGADOR CON PALA</v>
          </cell>
          <cell r="B25" t="str">
            <v>HR</v>
          </cell>
          <cell r="C25">
            <v>160000</v>
          </cell>
        </row>
        <row r="26">
          <cell r="A26" t="str">
            <v>RETROEXCAVADORA TIPO PAJARITA</v>
          </cell>
          <cell r="B26" t="str">
            <v>HR</v>
          </cell>
          <cell r="C26">
            <v>190000</v>
          </cell>
        </row>
        <row r="27">
          <cell r="A27" t="str">
            <v>MARTILLO DEMOLEDOR HIDRAULICO</v>
          </cell>
          <cell r="B27" t="str">
            <v>HR</v>
          </cell>
          <cell r="C27">
            <v>120000</v>
          </cell>
        </row>
        <row r="28">
          <cell r="A28" t="str">
            <v>MOTONIVELADORA</v>
          </cell>
          <cell r="B28" t="str">
            <v>HR</v>
          </cell>
          <cell r="C28">
            <v>175000</v>
          </cell>
        </row>
        <row r="29">
          <cell r="A29" t="str">
            <v>REGLA VIBRATORIA, LONG. 4.5m</v>
          </cell>
          <cell r="B29" t="str">
            <v>DIA</v>
          </cell>
          <cell r="C29">
            <v>95000</v>
          </cell>
        </row>
        <row r="30">
          <cell r="A30" t="str">
            <v>RANA COMPACTADORA</v>
          </cell>
          <cell r="B30" t="str">
            <v>DIA</v>
          </cell>
          <cell r="C30">
            <v>60000</v>
          </cell>
        </row>
        <row r="31">
          <cell r="A31" t="str">
            <v>TRANSPORTE</v>
          </cell>
          <cell r="B31" t="str">
            <v>KG-KM</v>
          </cell>
          <cell r="C31">
            <v>4800</v>
          </cell>
        </row>
        <row r="32">
          <cell r="B32" t="str">
            <v>SIN UNIDAD</v>
          </cell>
          <cell r="C32">
            <v>0</v>
          </cell>
        </row>
        <row r="33">
          <cell r="A33" t="str">
            <v xml:space="preserve">MOTOR PLANTA ELECTRICA </v>
          </cell>
          <cell r="B33" t="str">
            <v>DIA</v>
          </cell>
          <cell r="C33">
            <v>90000</v>
          </cell>
        </row>
        <row r="34">
          <cell r="A34" t="str">
            <v xml:space="preserve">RETROEXCAVADORA CARGADOR </v>
          </cell>
          <cell r="B34" t="str">
            <v>HR</v>
          </cell>
          <cell r="C34">
            <v>170000</v>
          </cell>
        </row>
        <row r="35">
          <cell r="A35" t="str">
            <v>SEGUETAS</v>
          </cell>
          <cell r="B35" t="str">
            <v>UN</v>
          </cell>
          <cell r="C35">
            <v>12000</v>
          </cell>
        </row>
        <row r="36">
          <cell r="A36" t="str">
            <v>TRONZADORA 14"</v>
          </cell>
          <cell r="B36" t="str">
            <v>DIA</v>
          </cell>
          <cell r="C36">
            <v>45000</v>
          </cell>
        </row>
        <row r="37">
          <cell r="A37" t="str">
            <v>VIBRADOR DE CONCRETO</v>
          </cell>
          <cell r="B37" t="str">
            <v>DIA</v>
          </cell>
          <cell r="C37">
            <v>60000</v>
          </cell>
        </row>
        <row r="38">
          <cell r="A38" t="str">
            <v>MOTOSIERRA</v>
          </cell>
          <cell r="B38" t="str">
            <v>DIA</v>
          </cell>
          <cell r="C38">
            <v>90000</v>
          </cell>
        </row>
        <row r="39">
          <cell r="A39" t="str">
            <v>VIBROCOMPACTADOR</v>
          </cell>
          <cell r="B39" t="str">
            <v>HR</v>
          </cell>
          <cell r="C39">
            <v>150000</v>
          </cell>
        </row>
        <row r="40">
          <cell r="A40" t="str">
            <v>VOLQUETA DE 6M3</v>
          </cell>
          <cell r="B40" t="str">
            <v>M3-KM</v>
          </cell>
          <cell r="C40">
            <v>4500</v>
          </cell>
        </row>
        <row r="44">
          <cell r="A44">
            <v>0</v>
          </cell>
        </row>
        <row r="45">
          <cell r="A45">
            <v>0</v>
          </cell>
        </row>
      </sheetData>
      <sheetData sheetId="9">
        <row r="8">
          <cell r="A8" t="str">
            <v>AYUDANTE (1)</v>
          </cell>
          <cell r="B8" t="str">
            <v>DIA</v>
          </cell>
          <cell r="C8">
            <v>141173.65600000002</v>
          </cell>
        </row>
        <row r="9">
          <cell r="A9" t="str">
            <v>AYUDANTE (2)</v>
          </cell>
          <cell r="B9" t="str">
            <v>DIA</v>
          </cell>
          <cell r="C9">
            <v>282347.31200000003</v>
          </cell>
        </row>
        <row r="10">
          <cell r="A10" t="str">
            <v>AYUDANTE (3)</v>
          </cell>
          <cell r="B10" t="str">
            <v>DIA</v>
          </cell>
          <cell r="C10">
            <v>423520.96800000005</v>
          </cell>
        </row>
        <row r="11">
          <cell r="A11" t="str">
            <v>AYUDANTE (4)</v>
          </cell>
          <cell r="B11" t="str">
            <v>DIA</v>
          </cell>
          <cell r="C11">
            <v>564694.62400000007</v>
          </cell>
        </row>
        <row r="12">
          <cell r="A12" t="str">
            <v>AYUDANTE (5)</v>
          </cell>
          <cell r="B12" t="str">
            <v>DIA</v>
          </cell>
          <cell r="C12">
            <v>705868.28</v>
          </cell>
        </row>
        <row r="13">
          <cell r="A13" t="str">
            <v>AYUDANTE (6)</v>
          </cell>
          <cell r="B13" t="str">
            <v>DIA</v>
          </cell>
          <cell r="C13">
            <v>847041.9360000001</v>
          </cell>
        </row>
        <row r="14">
          <cell r="A14" t="str">
            <v>AYUDANTE (7)</v>
          </cell>
          <cell r="B14" t="str">
            <v>DIA</v>
          </cell>
          <cell r="C14">
            <v>988215.59200000018</v>
          </cell>
        </row>
        <row r="15">
          <cell r="A15" t="str">
            <v>AYUDANTE (8)</v>
          </cell>
          <cell r="B15" t="str">
            <v>DIA</v>
          </cell>
          <cell r="C15">
            <v>1129389.2480000001</v>
          </cell>
        </row>
        <row r="16">
          <cell r="A16" t="str">
            <v>AYUDANTE (9)</v>
          </cell>
          <cell r="B16" t="str">
            <v>DIA</v>
          </cell>
          <cell r="C16">
            <v>1270562.9040000001</v>
          </cell>
        </row>
        <row r="17">
          <cell r="A17" t="str">
            <v xml:space="preserve">OFICIAL </v>
          </cell>
          <cell r="B17" t="str">
            <v xml:space="preserve">DIA </v>
          </cell>
          <cell r="C17">
            <v>187182.25070666667</v>
          </cell>
        </row>
        <row r="18">
          <cell r="A18" t="str">
            <v>CADENERO 2</v>
          </cell>
          <cell r="B18" t="str">
            <v>DIA</v>
          </cell>
          <cell r="C18">
            <v>141173.65600000002</v>
          </cell>
        </row>
        <row r="19">
          <cell r="A19" t="str">
            <v>TOPOGRAFO</v>
          </cell>
          <cell r="B19" t="str">
            <v>DIA</v>
          </cell>
          <cell r="C19">
            <v>245234.0583</v>
          </cell>
        </row>
        <row r="20">
          <cell r="A20" t="str">
            <v>TECNICO</v>
          </cell>
          <cell r="B20" t="str">
            <v>DIA</v>
          </cell>
          <cell r="C20">
            <v>245234.0583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BA56A-A9B5-4DD3-9E8F-322768B6DC50}">
  <dimension ref="A1:P584"/>
  <sheetViews>
    <sheetView showGridLines="0" tabSelected="1" view="pageBreakPreview" zoomScaleNormal="100" zoomScaleSheetLayoutView="100" workbookViewId="0">
      <selection activeCell="C6" sqref="C6"/>
    </sheetView>
  </sheetViews>
  <sheetFormatPr baseColWidth="10" defaultRowHeight="14.4" x14ac:dyDescent="0.3"/>
  <cols>
    <col min="1" max="2" width="8.44140625" customWidth="1"/>
    <col min="3" max="3" width="68.44140625" customWidth="1"/>
    <col min="4" max="4" width="8.77734375" bestFit="1" customWidth="1"/>
    <col min="5" max="5" width="13.88671875" bestFit="1" customWidth="1"/>
    <col min="6" max="6" width="14" bestFit="1" customWidth="1"/>
    <col min="7" max="7" width="13.5546875" bestFit="1" customWidth="1"/>
    <col min="8" max="8" width="4.5546875" hidden="1" customWidth="1"/>
    <col min="9" max="9" width="11.88671875" hidden="1" customWidth="1"/>
    <col min="10" max="10" width="14.88671875" hidden="1" customWidth="1"/>
    <col min="11" max="11" width="8.88671875" hidden="1" customWidth="1"/>
    <col min="12" max="12" width="2" hidden="1" customWidth="1"/>
    <col min="13" max="13" width="4.44140625" hidden="1" customWidth="1"/>
    <col min="14" max="14" width="6" bestFit="1" customWidth="1"/>
    <col min="15" max="15" width="27.88671875" customWidth="1"/>
    <col min="16" max="16" width="17.6640625" bestFit="1" customWidth="1"/>
  </cols>
  <sheetData>
    <row r="1" spans="2:13" x14ac:dyDescent="0.3">
      <c r="K1" s="1" t="s">
        <v>0</v>
      </c>
      <c r="L1" s="1">
        <v>8</v>
      </c>
      <c r="M1" t="s">
        <v>1</v>
      </c>
    </row>
    <row r="2" spans="2:13" x14ac:dyDescent="0.3">
      <c r="B2" s="51" t="str">
        <f>+'[1]CUAD.CANT.Y.PRECIO (PPTO)'!A2</f>
        <v>MUNICIPIO DE FUNDACION</v>
      </c>
      <c r="C2" s="51"/>
      <c r="D2" s="51"/>
      <c r="E2" s="51"/>
      <c r="F2" s="51"/>
      <c r="G2" s="51"/>
    </row>
    <row r="3" spans="2:13" x14ac:dyDescent="0.3">
      <c r="B3" s="51" t="str">
        <f>+'[1]CUAD.CANT.Y.PRECIO (PPTO)'!A3</f>
        <v>DEPARTAMENTO DEL MAGDALENA</v>
      </c>
      <c r="C3" s="51"/>
      <c r="D3" s="51"/>
      <c r="E3" s="51"/>
      <c r="F3" s="51"/>
      <c r="G3" s="51"/>
    </row>
    <row r="4" spans="2:13" ht="33.6" customHeight="1" x14ac:dyDescent="0.3">
      <c r="B4" s="52" t="str">
        <f>+'[1]CUAD.CANT.Y.PRECIO (PPTO)'!A4</f>
        <v>OBJETO:CONSTRUCCIÓN DE PAVIMENTO EN CONCRETO RIGIDO SOBRE LA CARRERA 6, ENTRE LA CALLE 2B Y LA CALLE 3 BARRIO CENTRO, ZONA URBANA - MUNICIPIO DE FUNDACION - MAGDALENA</v>
      </c>
      <c r="C4" s="52"/>
      <c r="D4" s="52"/>
      <c r="E4" s="52"/>
      <c r="F4" s="52"/>
      <c r="G4" s="52"/>
    </row>
    <row r="5" spans="2:13" x14ac:dyDescent="0.3">
      <c r="B5" s="51" t="s">
        <v>2</v>
      </c>
      <c r="C5" s="51"/>
      <c r="D5" s="51"/>
      <c r="E5" s="51"/>
      <c r="F5" s="51"/>
      <c r="G5" s="51"/>
    </row>
    <row r="7" spans="2:13" x14ac:dyDescent="0.3">
      <c r="C7" s="2"/>
      <c r="D7" s="3"/>
      <c r="E7" s="4"/>
      <c r="F7" s="5"/>
      <c r="G7" s="4"/>
    </row>
    <row r="8" spans="2:13" ht="28.8" x14ac:dyDescent="0.3">
      <c r="B8" s="6" t="str">
        <f>+'[1]CUBIC.CANT.OBRAS'!B20</f>
        <v>5.1.1</v>
      </c>
      <c r="C8" s="7" t="str">
        <f>+VLOOKUP(B8,'[1]CUBIC.CANT.OBRAS'!B19:T422,2,FALSE)</f>
        <v>LOCALIZACIÓN Y REPLANTEO DE CALLE Y ZONAS DE INFLUENCIA (AREAS ADYACENTES)</v>
      </c>
      <c r="D8" s="8" t="str">
        <f>+VLOOKUP(B8,'[1]CUBIC.CANT.OBRAS'!B19:T422,3,FALSE)</f>
        <v>M2</v>
      </c>
      <c r="E8" s="6"/>
      <c r="F8" s="9" t="s">
        <v>3</v>
      </c>
      <c r="G8" s="10">
        <f>+VLOOKUP(B8,'[1]CUAD.CANT.Y.PRECIO (PPTO)'!$A$7:$G$40,4,FALSE)</f>
        <v>1533.9</v>
      </c>
    </row>
    <row r="9" spans="2:13" x14ac:dyDescent="0.3">
      <c r="C9" s="2"/>
      <c r="D9" s="3"/>
      <c r="E9" s="4"/>
      <c r="F9" s="5"/>
      <c r="G9" s="4"/>
    </row>
    <row r="10" spans="2:13" x14ac:dyDescent="0.3">
      <c r="C10" s="2"/>
      <c r="D10" s="3"/>
      <c r="E10" s="4"/>
      <c r="F10" s="5"/>
      <c r="G10" s="4"/>
    </row>
    <row r="11" spans="2:13" x14ac:dyDescent="0.3">
      <c r="C11" s="2" t="s">
        <v>4</v>
      </c>
      <c r="D11" s="3"/>
      <c r="E11" s="4"/>
      <c r="F11" s="5"/>
      <c r="G11" s="4"/>
    </row>
    <row r="12" spans="2:13" x14ac:dyDescent="0.3">
      <c r="C12" s="2" t="s">
        <v>5</v>
      </c>
      <c r="D12" s="3" t="s">
        <v>6</v>
      </c>
      <c r="E12" s="4" t="s">
        <v>7</v>
      </c>
      <c r="F12" s="5" t="s">
        <v>8</v>
      </c>
      <c r="G12" s="4" t="s">
        <v>9</v>
      </c>
      <c r="I12" s="11" t="s">
        <v>10</v>
      </c>
      <c r="J12" s="11" t="s">
        <v>11</v>
      </c>
    </row>
    <row r="13" spans="2:13" x14ac:dyDescent="0.3">
      <c r="C13" s="2" t="s">
        <v>12</v>
      </c>
      <c r="D13" s="3" t="str">
        <f>+VLOOKUP(C13,'[1]LISTA EQUIP Y TRANSP'!$A$8:$C$40,2,)</f>
        <v>PESOS</v>
      </c>
      <c r="E13" s="12">
        <f>+G30*H30</f>
        <v>192.7709679587943</v>
      </c>
      <c r="F13" s="5">
        <v>1</v>
      </c>
      <c r="G13" s="12">
        <f>+E13*F13</f>
        <v>192.7709679587943</v>
      </c>
      <c r="I13" s="13"/>
      <c r="J13" s="14">
        <f>+G$8*G13</f>
        <v>295691.3877519946</v>
      </c>
    </row>
    <row r="14" spans="2:13" x14ac:dyDescent="0.3">
      <c r="C14" s="2" t="s">
        <v>13</v>
      </c>
      <c r="D14" s="3" t="str">
        <f>+VLOOKUP(C14,'[1]LISTA EQUIP Y TRANSP'!$A$8:$C$40,2,)</f>
        <v>HR</v>
      </c>
      <c r="E14" s="12">
        <f>+VLOOKUP(C14,'[1]LISTA EQUIP Y TRANSP'!$A$8:$C$40,3,)</f>
        <v>1000</v>
      </c>
      <c r="F14" s="15">
        <v>7.9820753395882932E-2</v>
      </c>
      <c r="G14" s="12">
        <f>+E14*F14</f>
        <v>79.820753395882932</v>
      </c>
      <c r="I14" s="16">
        <f>(F14*$G$8)/$L$1</f>
        <v>15.304631704243105</v>
      </c>
      <c r="J14" s="14">
        <f t="shared" ref="J14:J16" si="0">+G$8*G14</f>
        <v>122437.05363394483</v>
      </c>
    </row>
    <row r="15" spans="2:13" x14ac:dyDescent="0.3">
      <c r="C15" s="2" t="s">
        <v>14</v>
      </c>
      <c r="D15" s="3" t="str">
        <f>+VLOOKUP(C15,'[1]LISTA EQUIP Y TRANSP'!$A$8:$C$40,2,)</f>
        <v>HR</v>
      </c>
      <c r="E15" s="12">
        <f>+VLOOKUP(C15,'[1]LISTA EQUIP Y TRANSP'!$A$8:$C$40,3,)</f>
        <v>2000</v>
      </c>
      <c r="F15" s="15">
        <v>7.9820753395882932E-2</v>
      </c>
      <c r="G15" s="12">
        <f>+E15*F15</f>
        <v>159.64150679176586</v>
      </c>
      <c r="I15" s="16">
        <f t="shared" ref="I15:I16" si="1">(F15*$G$8)/$L$1</f>
        <v>15.304631704243105</v>
      </c>
      <c r="J15" s="14">
        <f t="shared" si="0"/>
        <v>244874.10726788966</v>
      </c>
    </row>
    <row r="16" spans="2:13" x14ac:dyDescent="0.3">
      <c r="C16" s="2" t="s">
        <v>15</v>
      </c>
      <c r="D16" s="3" t="str">
        <f>+VLOOKUP(C16,'[1]LISTA EQUIP Y TRANSP'!$A$8:$C$40,2,)</f>
        <v>HR</v>
      </c>
      <c r="E16" s="12">
        <f>+VLOOKUP(C16,'[1]LISTA EQUIP Y TRANSP'!$A$8:$C$40,3,)</f>
        <v>500</v>
      </c>
      <c r="F16" s="15">
        <v>7.9820753395882932E-2</v>
      </c>
      <c r="G16" s="12">
        <f>+E16*F16</f>
        <v>39.910376697941466</v>
      </c>
      <c r="I16" s="16">
        <f t="shared" si="1"/>
        <v>15.304631704243105</v>
      </c>
      <c r="J16" s="14">
        <f t="shared" si="0"/>
        <v>61218.526816972415</v>
      </c>
    </row>
    <row r="17" spans="1:10" x14ac:dyDescent="0.3">
      <c r="C17" s="2"/>
      <c r="D17" s="3"/>
      <c r="E17" s="12"/>
      <c r="F17" s="5" t="s">
        <v>16</v>
      </c>
      <c r="G17" s="12">
        <f>SUM(G13:G16)</f>
        <v>472.14360484438458</v>
      </c>
      <c r="I17" s="17"/>
      <c r="J17" s="18">
        <f>SUM(J13:J16)</f>
        <v>724221.07547080156</v>
      </c>
    </row>
    <row r="18" spans="1:10" x14ac:dyDescent="0.3">
      <c r="C18" s="2" t="s">
        <v>17</v>
      </c>
      <c r="D18" s="3"/>
      <c r="E18" s="12"/>
      <c r="F18" s="5"/>
      <c r="G18" s="12"/>
      <c r="I18" s="19"/>
      <c r="J18" s="20"/>
    </row>
    <row r="19" spans="1:10" x14ac:dyDescent="0.3">
      <c r="C19" s="2" t="s">
        <v>5</v>
      </c>
      <c r="D19" s="3" t="s">
        <v>18</v>
      </c>
      <c r="E19" s="12" t="s">
        <v>19</v>
      </c>
      <c r="F19" s="5" t="s">
        <v>20</v>
      </c>
      <c r="G19" s="12" t="s">
        <v>9</v>
      </c>
      <c r="I19" s="11" t="s">
        <v>10</v>
      </c>
      <c r="J19" s="11" t="s">
        <v>11</v>
      </c>
    </row>
    <row r="20" spans="1:10" x14ac:dyDescent="0.3">
      <c r="C20" s="2" t="s">
        <v>21</v>
      </c>
      <c r="D20" s="3" t="str">
        <f>+VLOOKUP(C20,'[1]LISTA MATERIALES'!$A$9:$C$59,2,)</f>
        <v>UN</v>
      </c>
      <c r="E20" s="12">
        <f>+VLOOKUP(C20,'[1]LISTA MATERIALES'!$A$9:$C$59,3,)</f>
        <v>23350</v>
      </c>
      <c r="F20" s="5">
        <v>2.312188423936699E-2</v>
      </c>
      <c r="G20" s="12">
        <f>+E20*F20</f>
        <v>539.89599698921927</v>
      </c>
      <c r="I20" s="16">
        <f>(F20*$G$8)</f>
        <v>35.466658234765028</v>
      </c>
      <c r="J20" s="14">
        <f>+G$8*G20</f>
        <v>828146.4697817635</v>
      </c>
    </row>
    <row r="21" spans="1:10" x14ac:dyDescent="0.3">
      <c r="C21" s="2"/>
      <c r="D21" s="3"/>
      <c r="E21" s="12"/>
      <c r="F21" s="5" t="s">
        <v>16</v>
      </c>
      <c r="G21" s="12">
        <f>SUM(G20)</f>
        <v>539.89599698921927</v>
      </c>
      <c r="I21" s="17"/>
      <c r="J21" s="18">
        <f>SUM(J20)</f>
        <v>828146.4697817635</v>
      </c>
    </row>
    <row r="22" spans="1:10" x14ac:dyDescent="0.3">
      <c r="C22" s="2" t="s">
        <v>22</v>
      </c>
      <c r="D22" s="3"/>
      <c r="E22" s="12"/>
      <c r="F22" s="5"/>
      <c r="G22" s="12"/>
      <c r="I22" s="19"/>
      <c r="J22" s="20"/>
    </row>
    <row r="23" spans="1:10" x14ac:dyDescent="0.3">
      <c r="C23" s="2" t="s">
        <v>5</v>
      </c>
      <c r="D23" s="3" t="s">
        <v>18</v>
      </c>
      <c r="E23" s="12" t="s">
        <v>23</v>
      </c>
      <c r="F23" s="5" t="s">
        <v>24</v>
      </c>
      <c r="G23" s="12" t="s">
        <v>9</v>
      </c>
      <c r="I23" s="11" t="s">
        <v>10</v>
      </c>
      <c r="J23" s="11" t="s">
        <v>11</v>
      </c>
    </row>
    <row r="24" spans="1:10" x14ac:dyDescent="0.3">
      <c r="C24" s="2"/>
      <c r="D24" s="3"/>
      <c r="E24" s="12"/>
      <c r="F24" s="5"/>
      <c r="G24" s="12">
        <f>+E24*F24</f>
        <v>0</v>
      </c>
      <c r="I24" s="16">
        <f>(F24*$G$8)</f>
        <v>0</v>
      </c>
      <c r="J24" s="14">
        <f>+G$8*G24</f>
        <v>0</v>
      </c>
    </row>
    <row r="25" spans="1:10" x14ac:dyDescent="0.3">
      <c r="C25" s="2"/>
      <c r="D25" s="3"/>
      <c r="E25" s="12"/>
      <c r="F25" s="5" t="s">
        <v>16</v>
      </c>
      <c r="G25" s="12">
        <f>SUM(G24)</f>
        <v>0</v>
      </c>
      <c r="I25" s="17"/>
      <c r="J25" s="18">
        <f>SUM(J24)</f>
        <v>0</v>
      </c>
    </row>
    <row r="26" spans="1:10" x14ac:dyDescent="0.3">
      <c r="C26" s="2" t="s">
        <v>25</v>
      </c>
      <c r="D26" s="3"/>
      <c r="E26" s="12"/>
      <c r="F26" s="5"/>
      <c r="G26" s="12"/>
      <c r="I26" s="19"/>
      <c r="J26" s="20"/>
    </row>
    <row r="27" spans="1:10" x14ac:dyDescent="0.3">
      <c r="C27" s="2" t="s">
        <v>5</v>
      </c>
      <c r="D27" s="3" t="s">
        <v>18</v>
      </c>
      <c r="E27" s="12" t="s">
        <v>26</v>
      </c>
      <c r="F27" s="5" t="s">
        <v>8</v>
      </c>
      <c r="G27" s="12" t="s">
        <v>9</v>
      </c>
      <c r="I27" s="11" t="s">
        <v>10</v>
      </c>
      <c r="J27" s="11" t="s">
        <v>11</v>
      </c>
    </row>
    <row r="28" spans="1:10" x14ac:dyDescent="0.3">
      <c r="C28" s="2" t="s">
        <v>27</v>
      </c>
      <c r="D28" s="3" t="str">
        <f>+VLOOKUP(C28,'[1]LISTA M.O'!A8:C20,2,)</f>
        <v>DIA</v>
      </c>
      <c r="E28" s="12">
        <f>+VLOOKUP(C28,'[1]LISTA M.O'!A8:C20,3,)</f>
        <v>141173.65600000002</v>
      </c>
      <c r="F28" s="21">
        <v>9.9775941744853665E-3</v>
      </c>
      <c r="G28" s="12">
        <f>+E28*F28</f>
        <v>1408.5734476964012</v>
      </c>
      <c r="I28" s="16">
        <f>(F28*$G$8)</f>
        <v>15.304631704243105</v>
      </c>
      <c r="J28" s="14">
        <f>+G$8*G28</f>
        <v>2160610.8114215098</v>
      </c>
    </row>
    <row r="29" spans="1:10" x14ac:dyDescent="0.3">
      <c r="C29" s="2" t="s">
        <v>28</v>
      </c>
      <c r="D29" s="3" t="str">
        <f>+VLOOKUP(C29,'[1]LISTA M.O'!A9:C21,2,)</f>
        <v>DIA</v>
      </c>
      <c r="E29" s="12">
        <f>+VLOOKUP(C29,'[1]LISTA M.O'!A9:C21,3,)</f>
        <v>245234.0583</v>
      </c>
      <c r="F29" s="21">
        <v>9.9775941744853665E-3</v>
      </c>
      <c r="G29" s="12">
        <f>+E29*F29</f>
        <v>2446.8459114794846</v>
      </c>
      <c r="I29" s="16">
        <f>(F29*$G$8)</f>
        <v>15.304631704243105</v>
      </c>
      <c r="J29" s="14">
        <f>+G$8*G29</f>
        <v>3753216.9436183814</v>
      </c>
    </row>
    <row r="30" spans="1:10" x14ac:dyDescent="0.3">
      <c r="C30" s="2"/>
      <c r="D30" s="3"/>
      <c r="E30" s="12"/>
      <c r="F30" s="5" t="s">
        <v>16</v>
      </c>
      <c r="G30" s="12">
        <f>SUM(G28:G29)</f>
        <v>3855.4193591758858</v>
      </c>
      <c r="H30" s="22">
        <v>0.05</v>
      </c>
      <c r="I30" s="17"/>
      <c r="J30" s="18">
        <f>SUM(J28:J29)</f>
        <v>5913827.7550398912</v>
      </c>
    </row>
    <row r="31" spans="1:10" x14ac:dyDescent="0.3">
      <c r="C31" s="2"/>
      <c r="D31" s="3"/>
      <c r="E31" s="12"/>
      <c r="F31" s="5"/>
      <c r="G31" s="12"/>
      <c r="J31" s="23"/>
    </row>
    <row r="32" spans="1:10" x14ac:dyDescent="0.3">
      <c r="A32" s="19" t="str">
        <f>+B8</f>
        <v>5.1.1</v>
      </c>
      <c r="B32" s="19"/>
      <c r="C32" s="24" t="s">
        <v>29</v>
      </c>
      <c r="D32" s="25"/>
      <c r="E32" s="26"/>
      <c r="F32" s="27"/>
      <c r="G32" s="26">
        <f>SUM(G17,G21,G25,G30)</f>
        <v>4867.4589610094899</v>
      </c>
      <c r="I32" s="28"/>
      <c r="J32" s="18">
        <f>+IF(G8*G32=SUM(J17,J21,J25,J30),G32*G8,"Error")</f>
        <v>7466195.3002924575</v>
      </c>
    </row>
    <row r="33" spans="2:10" x14ac:dyDescent="0.3">
      <c r="C33" s="2"/>
      <c r="D33" s="3"/>
      <c r="E33" s="12"/>
      <c r="F33" s="5"/>
      <c r="G33" s="12"/>
    </row>
    <row r="34" spans="2:10" x14ac:dyDescent="0.3">
      <c r="C34" s="2"/>
      <c r="D34" s="3"/>
      <c r="E34" s="12"/>
      <c r="F34" s="5"/>
      <c r="G34" s="12"/>
    </row>
    <row r="35" spans="2:10" hidden="1" x14ac:dyDescent="0.3">
      <c r="B35">
        <f>+'[1]CUBIC.CANT.OBRAS'!B47</f>
        <v>0</v>
      </c>
      <c r="C35" s="2" t="e">
        <f>+VLOOKUP(B35,'[1]CUBIC.CANT.OBRAS'!B40:T449,2,FALSE)</f>
        <v>#N/A</v>
      </c>
      <c r="D35" s="3" t="e">
        <f>+VLOOKUP(B35,'[1]CUBIC.CANT.OBRAS'!B40:T449,3,FALSE)</f>
        <v>#N/A</v>
      </c>
      <c r="E35" s="12"/>
      <c r="F35" s="1" t="s">
        <v>3</v>
      </c>
      <c r="G35" s="29">
        <f>+VLOOKUP(B35,'[1]CUAD.CANT.Y.PRECIO (PPTO)'!$A$7:$G$40,4,FALSE)</f>
        <v>0</v>
      </c>
    </row>
    <row r="36" spans="2:10" hidden="1" x14ac:dyDescent="0.3">
      <c r="C36" s="2"/>
      <c r="D36" s="3"/>
      <c r="E36" s="12"/>
      <c r="F36" s="5"/>
      <c r="G36" s="12"/>
    </row>
    <row r="37" spans="2:10" hidden="1" x14ac:dyDescent="0.3">
      <c r="C37" s="2"/>
      <c r="D37" s="3"/>
      <c r="E37" s="12"/>
      <c r="F37" s="5"/>
      <c r="G37" s="12"/>
    </row>
    <row r="38" spans="2:10" hidden="1" x14ac:dyDescent="0.3">
      <c r="C38" s="2" t="s">
        <v>4</v>
      </c>
      <c r="D38" s="3"/>
      <c r="E38" s="12"/>
      <c r="F38" s="5"/>
      <c r="G38" s="12"/>
    </row>
    <row r="39" spans="2:10" hidden="1" x14ac:dyDescent="0.3">
      <c r="C39" s="2" t="s">
        <v>5</v>
      </c>
      <c r="D39" s="3" t="s">
        <v>6</v>
      </c>
      <c r="E39" s="12" t="s">
        <v>7</v>
      </c>
      <c r="F39" s="5" t="s">
        <v>8</v>
      </c>
      <c r="G39" s="12" t="s">
        <v>9</v>
      </c>
      <c r="I39" s="11" t="s">
        <v>10</v>
      </c>
      <c r="J39" s="11" t="s">
        <v>11</v>
      </c>
    </row>
    <row r="40" spans="2:10" hidden="1" x14ac:dyDescent="0.3">
      <c r="C40" s="2" t="s">
        <v>12</v>
      </c>
      <c r="D40" s="3" t="str">
        <f>+VLOOKUP(C40,'[1]LISTA EQUIP Y TRANSP'!$A$8:$C$40,2,)</f>
        <v>PESOS</v>
      </c>
      <c r="E40" s="12">
        <f>+G55*H55</f>
        <v>0</v>
      </c>
      <c r="F40" s="5"/>
      <c r="G40" s="12">
        <f>+E40*F40</f>
        <v>0</v>
      </c>
      <c r="I40" s="13"/>
      <c r="J40" s="14">
        <f>$G$35*G40</f>
        <v>0</v>
      </c>
    </row>
    <row r="41" spans="2:10" hidden="1" x14ac:dyDescent="0.3">
      <c r="C41" s="2" t="s">
        <v>30</v>
      </c>
      <c r="D41" s="3" t="str">
        <f>+VLOOKUP(C41,'[1]LISTA EQUIP Y TRANSP'!$A$8:$C$40,2,)</f>
        <v>HR</v>
      </c>
      <c r="E41" s="12">
        <f>+VLOOKUP(C41,'[1]LISTA EQUIP Y TRANSP'!$A$8:$C$67,3,)</f>
        <v>160000</v>
      </c>
      <c r="F41" s="21"/>
      <c r="G41" s="12">
        <f>+E41*F41</f>
        <v>0</v>
      </c>
      <c r="I41" s="16">
        <f>(F41*$G$35)/$L$1</f>
        <v>0</v>
      </c>
      <c r="J41" s="14">
        <f>$G$35*G41</f>
        <v>0</v>
      </c>
    </row>
    <row r="42" spans="2:10" hidden="1" x14ac:dyDescent="0.3">
      <c r="C42" s="2" t="s">
        <v>31</v>
      </c>
      <c r="D42" s="3" t="str">
        <f>+VLOOKUP(C42,'[1]LISTA EQUIP Y TRANSP'!$A$8:$C$40,2,)</f>
        <v>HR</v>
      </c>
      <c r="E42" s="12">
        <f>+VLOOKUP(C42,'[1]LISTA EQUIP Y TRANSP'!$A$8:$C$67,3,)</f>
        <v>120000</v>
      </c>
      <c r="F42" s="21"/>
      <c r="G42" s="12">
        <f>+E42*F42</f>
        <v>0</v>
      </c>
      <c r="I42" s="16">
        <f>(F42*$G$35)/$L$1</f>
        <v>0</v>
      </c>
      <c r="J42" s="14">
        <f>$G$35*G42</f>
        <v>0</v>
      </c>
    </row>
    <row r="43" spans="2:10" hidden="1" x14ac:dyDescent="0.3">
      <c r="C43" s="2"/>
      <c r="D43" s="3"/>
      <c r="E43" s="12"/>
      <c r="F43" s="5" t="s">
        <v>16</v>
      </c>
      <c r="G43" s="12">
        <f>SUM(G40:G42)</f>
        <v>0</v>
      </c>
      <c r="I43" s="17"/>
      <c r="J43" s="18">
        <f>$G$35*G43</f>
        <v>0</v>
      </c>
    </row>
    <row r="44" spans="2:10" hidden="1" x14ac:dyDescent="0.3">
      <c r="C44" s="2" t="s">
        <v>17</v>
      </c>
      <c r="D44" s="3"/>
      <c r="E44" s="12"/>
      <c r="F44" s="5"/>
      <c r="G44" s="12"/>
    </row>
    <row r="45" spans="2:10" hidden="1" x14ac:dyDescent="0.3">
      <c r="C45" s="2" t="s">
        <v>5</v>
      </c>
      <c r="D45" s="3" t="s">
        <v>18</v>
      </c>
      <c r="E45" s="12" t="s">
        <v>19</v>
      </c>
      <c r="F45" s="5" t="s">
        <v>20</v>
      </c>
      <c r="G45" s="12" t="s">
        <v>9</v>
      </c>
      <c r="I45" s="11" t="s">
        <v>10</v>
      </c>
      <c r="J45" s="11" t="s">
        <v>11</v>
      </c>
    </row>
    <row r="46" spans="2:10" hidden="1" x14ac:dyDescent="0.3">
      <c r="D46" s="3"/>
      <c r="E46" s="12"/>
      <c r="F46" s="5"/>
      <c r="G46" s="12">
        <f>+E46*F46</f>
        <v>0</v>
      </c>
      <c r="I46" s="16">
        <f>(F46*$G$35)</f>
        <v>0</v>
      </c>
      <c r="J46" s="14">
        <f>$G$35*G46</f>
        <v>0</v>
      </c>
    </row>
    <row r="47" spans="2:10" hidden="1" x14ac:dyDescent="0.3">
      <c r="C47" s="2"/>
      <c r="D47" s="3"/>
      <c r="E47" s="12"/>
      <c r="F47" s="5" t="s">
        <v>16</v>
      </c>
      <c r="G47" s="12">
        <f>SUM(G46)</f>
        <v>0</v>
      </c>
      <c r="I47" s="17"/>
      <c r="J47" s="18">
        <f>$G$35*G47</f>
        <v>0</v>
      </c>
    </row>
    <row r="48" spans="2:10" hidden="1" x14ac:dyDescent="0.3">
      <c r="C48" s="2" t="s">
        <v>22</v>
      </c>
      <c r="D48" s="3"/>
      <c r="E48" s="12"/>
      <c r="F48" s="5"/>
      <c r="G48" s="12"/>
    </row>
    <row r="49" spans="1:10" hidden="1" x14ac:dyDescent="0.3">
      <c r="C49" s="2" t="s">
        <v>5</v>
      </c>
      <c r="D49" s="3" t="s">
        <v>18</v>
      </c>
      <c r="E49" s="12" t="s">
        <v>23</v>
      </c>
      <c r="F49" s="5" t="s">
        <v>24</v>
      </c>
      <c r="G49" s="12" t="s">
        <v>9</v>
      </c>
      <c r="I49" s="11" t="s">
        <v>10</v>
      </c>
      <c r="J49" s="11" t="s">
        <v>11</v>
      </c>
    </row>
    <row r="50" spans="1:10" hidden="1" x14ac:dyDescent="0.3">
      <c r="C50" s="2"/>
      <c r="D50" s="3"/>
      <c r="E50" s="12"/>
      <c r="F50" s="5"/>
      <c r="G50" s="12">
        <f>+E50*F50</f>
        <v>0</v>
      </c>
      <c r="I50" s="16">
        <f>(F50*$G$35)</f>
        <v>0</v>
      </c>
      <c r="J50" s="14">
        <f>$G$35*G50</f>
        <v>0</v>
      </c>
    </row>
    <row r="51" spans="1:10" hidden="1" x14ac:dyDescent="0.3">
      <c r="C51" s="2"/>
      <c r="D51" s="3"/>
      <c r="E51" s="12"/>
      <c r="F51" s="5" t="s">
        <v>16</v>
      </c>
      <c r="G51" s="12">
        <f>SUM(G50)</f>
        <v>0</v>
      </c>
      <c r="I51" s="17"/>
      <c r="J51" s="18">
        <f>$G$35*G51</f>
        <v>0</v>
      </c>
    </row>
    <row r="52" spans="1:10" hidden="1" x14ac:dyDescent="0.3">
      <c r="C52" s="2" t="s">
        <v>25</v>
      </c>
      <c r="D52" s="3"/>
      <c r="E52" s="12"/>
      <c r="F52" s="5"/>
      <c r="G52" s="12"/>
    </row>
    <row r="53" spans="1:10" hidden="1" x14ac:dyDescent="0.3">
      <c r="C53" s="2" t="s">
        <v>5</v>
      </c>
      <c r="D53" s="3" t="s">
        <v>18</v>
      </c>
      <c r="E53" s="12" t="s">
        <v>26</v>
      </c>
      <c r="F53" s="5" t="s">
        <v>8</v>
      </c>
      <c r="G53" s="12" t="s">
        <v>9</v>
      </c>
      <c r="I53" s="11" t="s">
        <v>10</v>
      </c>
      <c r="J53" s="11" t="s">
        <v>11</v>
      </c>
    </row>
    <row r="54" spans="1:10" hidden="1" x14ac:dyDescent="0.3">
      <c r="C54" s="2" t="s">
        <v>32</v>
      </c>
      <c r="D54" s="3" t="str">
        <f>+VLOOKUP(C54,'[1]LISTA M.O'!$A$8:$C$20,2,)</f>
        <v>DIA</v>
      </c>
      <c r="E54" s="12">
        <f>+VLOOKUP(C54,'[1]LISTA M.O'!$A$8:$C$20,3,)</f>
        <v>141173.65600000002</v>
      </c>
      <c r="F54" s="21"/>
      <c r="G54" s="12">
        <f>+E54*F54</f>
        <v>0</v>
      </c>
      <c r="I54" s="16">
        <f>(F54*$G$35)</f>
        <v>0</v>
      </c>
      <c r="J54" s="14">
        <f>+G54*$G$35</f>
        <v>0</v>
      </c>
    </row>
    <row r="55" spans="1:10" hidden="1" x14ac:dyDescent="0.3">
      <c r="C55" s="2"/>
      <c r="D55" s="3"/>
      <c r="E55" s="12"/>
      <c r="F55" s="5" t="s">
        <v>16</v>
      </c>
      <c r="G55" s="12">
        <f>SUM(G54)</f>
        <v>0</v>
      </c>
      <c r="H55" s="22">
        <v>0.05</v>
      </c>
      <c r="I55" s="17"/>
      <c r="J55" s="18">
        <f>+G55*G35</f>
        <v>0</v>
      </c>
    </row>
    <row r="56" spans="1:10" hidden="1" x14ac:dyDescent="0.3">
      <c r="C56" s="2"/>
      <c r="D56" s="3"/>
      <c r="E56" s="12"/>
      <c r="F56" s="5"/>
      <c r="G56" s="12"/>
    </row>
    <row r="57" spans="1:10" hidden="1" x14ac:dyDescent="0.3">
      <c r="A57">
        <f>+B35</f>
        <v>0</v>
      </c>
      <c r="B57" s="19"/>
      <c r="C57" s="24" t="s">
        <v>29</v>
      </c>
      <c r="D57" s="25"/>
      <c r="E57" s="26"/>
      <c r="F57" s="27"/>
      <c r="G57" s="26">
        <f>SUM(G43,G47,G51,G55)</f>
        <v>0</v>
      </c>
      <c r="I57" s="28"/>
      <c r="J57" s="18">
        <f>+G57*$G$35</f>
        <v>0</v>
      </c>
    </row>
    <row r="58" spans="1:10" hidden="1" x14ac:dyDescent="0.3">
      <c r="C58" s="2"/>
      <c r="D58" s="3"/>
      <c r="E58" s="12"/>
      <c r="F58" s="5"/>
      <c r="G58" s="12"/>
    </row>
    <row r="59" spans="1:10" x14ac:dyDescent="0.3">
      <c r="C59" s="2"/>
      <c r="D59" s="3"/>
      <c r="E59" s="12"/>
      <c r="F59" s="5"/>
      <c r="G59" s="12"/>
    </row>
    <row r="60" spans="1:10" x14ac:dyDescent="0.3">
      <c r="B60" s="6" t="str">
        <f>'[1]CUAD.CANT.Y.PRECIO (PPTO)'!A11</f>
        <v>5.1.2</v>
      </c>
      <c r="C60" s="7" t="str">
        <f>+VLOOKUP(B60,'[1]CUBIC.CANT.OBRAS'!B64:T476,2,FALSE)</f>
        <v xml:space="preserve">CORTE Y DEMOLICION DE ANDEN EXISTENTE </v>
      </c>
      <c r="D60" s="8" t="str">
        <f>+VLOOKUP(B60,'[1]CUBIC.CANT.OBRAS'!B64:T476,3,FALSE)</f>
        <v>M</v>
      </c>
      <c r="E60" s="6"/>
      <c r="F60" s="9" t="s">
        <v>3</v>
      </c>
      <c r="G60" s="10">
        <f>+VLOOKUP(B60,'[1]CUAD.CANT.Y.PRECIO (PPTO)'!$A$7:$G$40,4,FALSE)</f>
        <v>12</v>
      </c>
    </row>
    <row r="61" spans="1:10" x14ac:dyDescent="0.3">
      <c r="C61" s="2"/>
      <c r="D61" s="3"/>
      <c r="E61" s="12"/>
      <c r="F61" s="5"/>
      <c r="G61" s="12"/>
    </row>
    <row r="62" spans="1:10" x14ac:dyDescent="0.3">
      <c r="C62" s="2"/>
      <c r="D62" s="3"/>
      <c r="E62" s="12"/>
      <c r="F62" s="5"/>
      <c r="G62" s="12"/>
    </row>
    <row r="63" spans="1:10" x14ac:dyDescent="0.3">
      <c r="C63" s="2" t="s">
        <v>4</v>
      </c>
      <c r="D63" s="3"/>
      <c r="E63" s="12"/>
      <c r="F63" s="5"/>
      <c r="G63" s="12"/>
    </row>
    <row r="64" spans="1:10" x14ac:dyDescent="0.3">
      <c r="C64" s="2" t="s">
        <v>5</v>
      </c>
      <c r="D64" s="3" t="s">
        <v>6</v>
      </c>
      <c r="E64" s="12" t="s">
        <v>7</v>
      </c>
      <c r="F64" s="5" t="s">
        <v>8</v>
      </c>
      <c r="G64" s="12" t="s">
        <v>9</v>
      </c>
      <c r="I64" s="11" t="s">
        <v>10</v>
      </c>
      <c r="J64" s="11" t="s">
        <v>11</v>
      </c>
    </row>
    <row r="65" spans="3:10" x14ac:dyDescent="0.3">
      <c r="C65" s="2" t="s">
        <v>12</v>
      </c>
      <c r="D65" s="3" t="str">
        <f>+VLOOKUP(C65,'[1]LISTA EQUIP Y TRANSP'!$A$8:$C$40,2,)</f>
        <v>PESOS</v>
      </c>
      <c r="E65" s="12">
        <f>+G80*H80</f>
        <v>1173.8239067666671</v>
      </c>
      <c r="F65" s="5">
        <v>1</v>
      </c>
      <c r="G65" s="12">
        <f>+E65*F65</f>
        <v>1173.8239067666671</v>
      </c>
      <c r="I65" s="13"/>
      <c r="J65" s="14">
        <f>$G$60*G65</f>
        <v>14085.886881200004</v>
      </c>
    </row>
    <row r="66" spans="3:10" x14ac:dyDescent="0.3">
      <c r="C66" s="2" t="s">
        <v>33</v>
      </c>
      <c r="D66" s="3" t="str">
        <f>+VLOOKUP(C66,'[1]LISTA EQUIP Y TRANSP'!$A$8:$C$40,2,)</f>
        <v>DIA</v>
      </c>
      <c r="E66" s="12">
        <f>+VLOOKUP(C66,'[1]LISTA EQUIP Y TRANSP'!$A$8:$C$67,3,)</f>
        <v>170000</v>
      </c>
      <c r="F66" s="21">
        <v>0.05</v>
      </c>
      <c r="G66" s="12">
        <f>+E66*F66</f>
        <v>8500</v>
      </c>
      <c r="I66" s="16">
        <f>(F66*$G$60)</f>
        <v>0.60000000000000009</v>
      </c>
      <c r="J66" s="14">
        <f>$G$60*G66</f>
        <v>102000</v>
      </c>
    </row>
    <row r="67" spans="3:10" x14ac:dyDescent="0.3">
      <c r="C67" s="2"/>
      <c r="D67" s="3"/>
      <c r="E67" s="12"/>
      <c r="F67" s="5" t="s">
        <v>16</v>
      </c>
      <c r="G67" s="12">
        <f>SUM(G65:G66)</f>
        <v>9673.8239067666673</v>
      </c>
      <c r="I67" s="17"/>
      <c r="J67" s="18">
        <f>SUM(J65:J66)</f>
        <v>116085.8868812</v>
      </c>
    </row>
    <row r="68" spans="3:10" x14ac:dyDescent="0.3">
      <c r="C68" s="2" t="s">
        <v>17</v>
      </c>
      <c r="D68" s="3"/>
      <c r="E68" s="12"/>
      <c r="F68" s="5"/>
      <c r="G68" s="12"/>
    </row>
    <row r="69" spans="3:10" x14ac:dyDescent="0.3">
      <c r="C69" s="2" t="s">
        <v>5</v>
      </c>
      <c r="D69" s="3" t="s">
        <v>18</v>
      </c>
      <c r="E69" s="12" t="s">
        <v>19</v>
      </c>
      <c r="F69" s="5" t="s">
        <v>20</v>
      </c>
      <c r="G69" s="12" t="s">
        <v>9</v>
      </c>
      <c r="I69" s="11" t="s">
        <v>10</v>
      </c>
      <c r="J69" s="11" t="s">
        <v>11</v>
      </c>
    </row>
    <row r="70" spans="3:10" x14ac:dyDescent="0.3">
      <c r="D70" s="3"/>
      <c r="E70" s="12"/>
      <c r="F70" s="5"/>
      <c r="G70" s="12">
        <f>+E70*F70</f>
        <v>0</v>
      </c>
      <c r="I70" s="16">
        <f>(F70*$G$60)</f>
        <v>0</v>
      </c>
      <c r="J70" s="14">
        <f>$G$60*G70</f>
        <v>0</v>
      </c>
    </row>
    <row r="71" spans="3:10" x14ac:dyDescent="0.3">
      <c r="C71" s="2"/>
      <c r="D71" s="3"/>
      <c r="E71" s="12"/>
      <c r="F71" s="5" t="s">
        <v>16</v>
      </c>
      <c r="G71" s="12">
        <f>SUM(G70)</f>
        <v>0</v>
      </c>
      <c r="I71" s="17"/>
      <c r="J71" s="18">
        <f>SUM(J70)</f>
        <v>0</v>
      </c>
    </row>
    <row r="72" spans="3:10" x14ac:dyDescent="0.3">
      <c r="C72" s="2" t="s">
        <v>22</v>
      </c>
      <c r="D72" s="3"/>
      <c r="E72" s="12"/>
      <c r="F72" s="5"/>
      <c r="G72" s="12"/>
    </row>
    <row r="73" spans="3:10" x14ac:dyDescent="0.3">
      <c r="C73" s="2" t="s">
        <v>5</v>
      </c>
      <c r="D73" s="3" t="s">
        <v>18</v>
      </c>
      <c r="E73" s="12" t="s">
        <v>23</v>
      </c>
      <c r="F73" s="5" t="s">
        <v>24</v>
      </c>
      <c r="G73" s="12" t="s">
        <v>9</v>
      </c>
      <c r="I73" s="11" t="s">
        <v>10</v>
      </c>
      <c r="J73" s="11" t="s">
        <v>11</v>
      </c>
    </row>
    <row r="74" spans="3:10" x14ac:dyDescent="0.3">
      <c r="C74" s="2"/>
      <c r="D74" s="3"/>
      <c r="E74" s="12"/>
      <c r="F74" s="5"/>
      <c r="G74" s="12">
        <f>+E74*F74</f>
        <v>0</v>
      </c>
      <c r="I74" s="16">
        <f>(F74*$G$60)</f>
        <v>0</v>
      </c>
      <c r="J74" s="14">
        <f>$G$60*G74</f>
        <v>0</v>
      </c>
    </row>
    <row r="75" spans="3:10" x14ac:dyDescent="0.3">
      <c r="C75" s="2"/>
      <c r="D75" s="3"/>
      <c r="E75" s="12"/>
      <c r="F75" s="5" t="s">
        <v>16</v>
      </c>
      <c r="G75" s="12">
        <f>SUM(G74)</f>
        <v>0</v>
      </c>
      <c r="I75" s="17"/>
      <c r="J75" s="18">
        <f>SUM(J74)</f>
        <v>0</v>
      </c>
    </row>
    <row r="76" spans="3:10" x14ac:dyDescent="0.3">
      <c r="C76" s="2" t="s">
        <v>25</v>
      </c>
      <c r="D76" s="3"/>
      <c r="E76" s="12"/>
      <c r="F76" s="5"/>
      <c r="G76" s="12"/>
    </row>
    <row r="77" spans="3:10" x14ac:dyDescent="0.3">
      <c r="C77" s="2" t="s">
        <v>5</v>
      </c>
      <c r="D77" s="3" t="s">
        <v>18</v>
      </c>
      <c r="E77" s="12" t="s">
        <v>26</v>
      </c>
      <c r="F77" s="5" t="s">
        <v>8</v>
      </c>
      <c r="G77" s="12" t="s">
        <v>9</v>
      </c>
      <c r="I77" s="11" t="s">
        <v>10</v>
      </c>
      <c r="J77" s="11" t="s">
        <v>11</v>
      </c>
    </row>
    <row r="78" spans="3:10" x14ac:dyDescent="0.3">
      <c r="C78" s="2" t="s">
        <v>34</v>
      </c>
      <c r="D78" s="3" t="str">
        <f>+VLOOKUP(C78,'[1]LISTA M.O'!$A$8:$C$20,2,)</f>
        <v>DIA</v>
      </c>
      <c r="E78" s="12">
        <f>+VLOOKUP(C78,'[1]LISTA M.O'!$A$8:$C$20,3,)</f>
        <v>282347.31200000003</v>
      </c>
      <c r="F78" s="21">
        <v>0.05</v>
      </c>
      <c r="G78" s="12">
        <f>+E78*F78</f>
        <v>14117.365600000003</v>
      </c>
      <c r="I78" s="16">
        <f>(F78*$G$60)</f>
        <v>0.60000000000000009</v>
      </c>
      <c r="J78" s="14">
        <f>$G$60*G78</f>
        <v>169408.38720000003</v>
      </c>
    </row>
    <row r="79" spans="3:10" x14ac:dyDescent="0.3">
      <c r="C79" s="2" t="s">
        <v>35</v>
      </c>
      <c r="D79" s="3" t="str">
        <f>+VLOOKUP(C79,'[1]LISTA M.O'!$A$8:$C$20,2,)</f>
        <v xml:space="preserve">DIA </v>
      </c>
      <c r="E79" s="12">
        <f>+VLOOKUP(C79,'[1]LISTA M.O'!$A$8:$C$20,3,)</f>
        <v>187182.25070666667</v>
      </c>
      <c r="F79" s="21">
        <v>0.05</v>
      </c>
      <c r="G79" s="12">
        <f>+E79*F79</f>
        <v>9359.1125353333337</v>
      </c>
      <c r="I79" s="16">
        <f>(F79*$G$60)</f>
        <v>0.60000000000000009</v>
      </c>
      <c r="J79" s="14">
        <f>$G$60*G79</f>
        <v>112309.350424</v>
      </c>
    </row>
    <row r="80" spans="3:10" x14ac:dyDescent="0.3">
      <c r="C80" s="2"/>
      <c r="D80" s="3"/>
      <c r="E80" s="12"/>
      <c r="F80" s="5" t="s">
        <v>16</v>
      </c>
      <c r="G80" s="12">
        <f>SUM(G78:G79)</f>
        <v>23476.478135333338</v>
      </c>
      <c r="H80" s="22">
        <v>0.05</v>
      </c>
      <c r="I80" s="17"/>
      <c r="J80" s="18">
        <f>SUM(J78:J79)</f>
        <v>281717.73762400006</v>
      </c>
    </row>
    <row r="81" spans="1:10" x14ac:dyDescent="0.3">
      <c r="C81" s="2"/>
      <c r="D81" s="3"/>
      <c r="E81" s="12"/>
      <c r="F81" s="5"/>
      <c r="G81" s="12"/>
    </row>
    <row r="82" spans="1:10" x14ac:dyDescent="0.3">
      <c r="A82" t="str">
        <f>+B60</f>
        <v>5.1.2</v>
      </c>
      <c r="B82" s="19"/>
      <c r="C82" s="24" t="s">
        <v>29</v>
      </c>
      <c r="D82" s="25"/>
      <c r="E82" s="26"/>
      <c r="F82" s="27"/>
      <c r="G82" s="26">
        <f>SUM(G67,G71,G75,G80)</f>
        <v>33150.302042100004</v>
      </c>
      <c r="I82" s="28"/>
      <c r="J82" s="18">
        <f>+IF(G60*G82=SUM(J67,J71,J75,J80),G82*G60,"Error")</f>
        <v>397803.62450520007</v>
      </c>
    </row>
    <row r="83" spans="1:10" hidden="1" x14ac:dyDescent="0.3">
      <c r="C83" s="2"/>
      <c r="D83" s="3"/>
      <c r="E83" s="12"/>
      <c r="F83" s="5"/>
      <c r="G83" s="12"/>
    </row>
    <row r="84" spans="1:10" hidden="1" x14ac:dyDescent="0.3">
      <c r="C84" s="2"/>
      <c r="D84" s="3"/>
      <c r="E84" s="12"/>
      <c r="F84" s="5"/>
      <c r="G84" s="12"/>
    </row>
    <row r="85" spans="1:10" ht="28.8" hidden="1" x14ac:dyDescent="0.3">
      <c r="B85" s="6" t="str">
        <f>'[1]CUAD.CANT.Y.PRECIO (PPTO)'!A12</f>
        <v>5.1.3</v>
      </c>
      <c r="C85" s="7" t="str">
        <f>+VLOOKUP(B85,'[1]CUBIC.CANT.OBRAS'!B84:T503,2,FALSE)</f>
        <v xml:space="preserve">CARGUE Y RETIRO DE 
MATERIAL DE DEMOLICION </v>
      </c>
      <c r="D85" s="8" t="str">
        <f>+VLOOKUP(B85,'[1]CUBIC.CANT.OBRAS'!B84:T503,3,FALSE)</f>
        <v>M3</v>
      </c>
      <c r="E85" s="6"/>
      <c r="F85" s="9" t="s">
        <v>3</v>
      </c>
      <c r="G85" s="10">
        <f>+VLOOKUP(B85,'[1]CUAD.CANT.Y.PRECIO (PPTO)'!$A$7:$G$40,4,FALSE)</f>
        <v>0</v>
      </c>
    </row>
    <row r="86" spans="1:10" hidden="1" x14ac:dyDescent="0.3">
      <c r="C86" s="2"/>
      <c r="D86" s="3"/>
      <c r="E86" s="12"/>
      <c r="F86" s="5"/>
      <c r="G86" s="12"/>
    </row>
    <row r="87" spans="1:10" hidden="1" x14ac:dyDescent="0.3">
      <c r="C87" s="2"/>
      <c r="D87" s="3"/>
      <c r="E87" s="12"/>
      <c r="F87" s="5"/>
      <c r="G87" s="12"/>
    </row>
    <row r="88" spans="1:10" hidden="1" x14ac:dyDescent="0.3">
      <c r="C88" s="2" t="s">
        <v>4</v>
      </c>
      <c r="D88" s="3"/>
      <c r="E88" s="12"/>
      <c r="F88" s="5"/>
      <c r="G88" s="12"/>
    </row>
    <row r="89" spans="1:10" hidden="1" x14ac:dyDescent="0.3">
      <c r="C89" s="2" t="s">
        <v>5</v>
      </c>
      <c r="D89" s="3" t="s">
        <v>6</v>
      </c>
      <c r="E89" s="12" t="s">
        <v>7</v>
      </c>
      <c r="F89" s="5" t="s">
        <v>8</v>
      </c>
      <c r="G89" s="12" t="s">
        <v>9</v>
      </c>
      <c r="I89" s="11" t="s">
        <v>10</v>
      </c>
      <c r="J89" s="11" t="s">
        <v>11</v>
      </c>
    </row>
    <row r="90" spans="1:10" hidden="1" x14ac:dyDescent="0.3">
      <c r="C90" s="2"/>
      <c r="D90" s="3" t="str">
        <f>IFERROR(VLOOKUP(C90,'[1]LISTA EQUIP Y TRANSP'!$A$8:$C$40,2,FALSE),"")</f>
        <v/>
      </c>
      <c r="E90" s="12">
        <f>IFERROR(G103*H103,"")</f>
        <v>0</v>
      </c>
      <c r="F90" s="5"/>
      <c r="G90" s="12">
        <f>IFERROR(E90*F90,"")</f>
        <v>0</v>
      </c>
      <c r="I90" s="13"/>
      <c r="J90" s="14">
        <f>$G$85*G90</f>
        <v>0</v>
      </c>
    </row>
    <row r="91" spans="1:10" hidden="1" x14ac:dyDescent="0.3">
      <c r="C91" s="2"/>
      <c r="D91" s="3"/>
      <c r="E91" s="12"/>
      <c r="F91" s="5" t="s">
        <v>16</v>
      </c>
      <c r="G91" s="12">
        <f>SUM(G90:G90)</f>
        <v>0</v>
      </c>
      <c r="I91" s="30"/>
      <c r="J91" s="18">
        <f>SUM(J90:J90)</f>
        <v>0</v>
      </c>
    </row>
    <row r="92" spans="1:10" hidden="1" x14ac:dyDescent="0.3">
      <c r="C92" s="2" t="s">
        <v>17</v>
      </c>
      <c r="D92" s="3"/>
      <c r="E92" s="12"/>
      <c r="F92" s="5"/>
      <c r="G92" s="12"/>
    </row>
    <row r="93" spans="1:10" hidden="1" x14ac:dyDescent="0.3">
      <c r="C93" s="2" t="s">
        <v>5</v>
      </c>
      <c r="D93" s="3" t="s">
        <v>18</v>
      </c>
      <c r="E93" s="12" t="s">
        <v>19</v>
      </c>
      <c r="F93" s="5" t="s">
        <v>20</v>
      </c>
      <c r="G93" s="12" t="s">
        <v>9</v>
      </c>
      <c r="I93" s="11" t="s">
        <v>10</v>
      </c>
      <c r="J93" s="11" t="s">
        <v>11</v>
      </c>
    </row>
    <row r="94" spans="1:10" hidden="1" x14ac:dyDescent="0.3">
      <c r="D94" s="3"/>
      <c r="E94" s="12"/>
      <c r="F94" s="5"/>
      <c r="G94" s="12">
        <f>IFERROR(E94*F94,"")</f>
        <v>0</v>
      </c>
      <c r="I94" s="16">
        <f>(F94*$G$85)</f>
        <v>0</v>
      </c>
      <c r="J94" s="14">
        <f>$G$85*G94</f>
        <v>0</v>
      </c>
    </row>
    <row r="95" spans="1:10" hidden="1" x14ac:dyDescent="0.3">
      <c r="C95" s="2"/>
      <c r="D95" s="3"/>
      <c r="E95" s="12"/>
      <c r="F95" s="5" t="s">
        <v>16</v>
      </c>
      <c r="G95" s="12">
        <f>SUM(G94)</f>
        <v>0</v>
      </c>
      <c r="I95" s="30"/>
      <c r="J95" s="18">
        <f>SUM(J94)</f>
        <v>0</v>
      </c>
    </row>
    <row r="96" spans="1:10" hidden="1" x14ac:dyDescent="0.3">
      <c r="C96" s="2" t="s">
        <v>22</v>
      </c>
      <c r="D96" s="3"/>
      <c r="E96" s="12"/>
      <c r="F96" s="5"/>
      <c r="G96" s="12"/>
    </row>
    <row r="97" spans="1:10" hidden="1" x14ac:dyDescent="0.3">
      <c r="C97" s="2" t="s">
        <v>5</v>
      </c>
      <c r="D97" s="3" t="s">
        <v>18</v>
      </c>
      <c r="E97" s="12" t="s">
        <v>23</v>
      </c>
      <c r="F97" s="5" t="s">
        <v>24</v>
      </c>
      <c r="G97" s="12" t="s">
        <v>9</v>
      </c>
      <c r="I97" s="11" t="s">
        <v>10</v>
      </c>
      <c r="J97" s="11" t="s">
        <v>11</v>
      </c>
    </row>
    <row r="98" spans="1:10" hidden="1" x14ac:dyDescent="0.3">
      <c r="C98" s="2"/>
      <c r="D98" s="3" t="str">
        <f>IFERROR(VLOOKUP(C98,'[1]LISTA EQUIP Y TRANSP'!$A$8:$C$40,2,FALSE),"")</f>
        <v/>
      </c>
      <c r="E98" s="12" t="str">
        <f>IFERROR(VLOOKUP(C98,'[1]LISTA EQUIP Y TRANSP'!$A$8:$C$40,3,FALSE),"")</f>
        <v/>
      </c>
      <c r="F98" s="5"/>
      <c r="G98" s="12" t="str">
        <f>IFERROR(E98*F98,"")</f>
        <v/>
      </c>
      <c r="I98" s="16">
        <f>(F98*$G$85)</f>
        <v>0</v>
      </c>
      <c r="J98" s="14" t="str">
        <f>IFERROR($G$85*G98,"")</f>
        <v/>
      </c>
    </row>
    <row r="99" spans="1:10" hidden="1" x14ac:dyDescent="0.3">
      <c r="C99" s="2"/>
      <c r="D99" s="3"/>
      <c r="E99" s="12"/>
      <c r="F99" s="5" t="s">
        <v>16</v>
      </c>
      <c r="G99" s="12">
        <f>SUM(G98)</f>
        <v>0</v>
      </c>
      <c r="I99" s="30"/>
      <c r="J99" s="18">
        <f>SUM(J98)</f>
        <v>0</v>
      </c>
    </row>
    <row r="100" spans="1:10" hidden="1" x14ac:dyDescent="0.3">
      <c r="C100" s="2" t="s">
        <v>25</v>
      </c>
      <c r="D100" s="3"/>
      <c r="E100" s="12"/>
      <c r="F100" s="5"/>
      <c r="G100" s="12"/>
    </row>
    <row r="101" spans="1:10" hidden="1" x14ac:dyDescent="0.3">
      <c r="C101" s="2" t="s">
        <v>5</v>
      </c>
      <c r="D101" s="3" t="s">
        <v>18</v>
      </c>
      <c r="E101" s="12" t="s">
        <v>26</v>
      </c>
      <c r="F101" s="5" t="s">
        <v>8</v>
      </c>
      <c r="G101" s="12" t="s">
        <v>9</v>
      </c>
      <c r="I101" s="11" t="s">
        <v>10</v>
      </c>
      <c r="J101" s="11" t="s">
        <v>11</v>
      </c>
    </row>
    <row r="102" spans="1:10" hidden="1" x14ac:dyDescent="0.3">
      <c r="C102" s="2"/>
      <c r="D102" s="3" t="str">
        <f>IFERROR(VLOOKUP(C102,'[1]LISTA M.O'!$A$8:$C$20,2,FALSE),"")</f>
        <v/>
      </c>
      <c r="E102" s="12" t="str">
        <f>IFERROR(VLOOKUP(C102,'[1]LISTA M.O'!$A$8:$C$20,3,FALSE),"")</f>
        <v/>
      </c>
      <c r="F102" s="21"/>
      <c r="G102" s="12" t="str">
        <f>IFERROR(E102*F102,"")</f>
        <v/>
      </c>
      <c r="I102" s="16">
        <f>+F102*G85</f>
        <v>0</v>
      </c>
      <c r="J102" s="14" t="str">
        <f>IFERROR($G$85*G102,"")</f>
        <v/>
      </c>
    </row>
    <row r="103" spans="1:10" hidden="1" x14ac:dyDescent="0.3">
      <c r="C103" s="2"/>
      <c r="D103" s="3"/>
      <c r="E103" s="12"/>
      <c r="F103" s="5" t="s">
        <v>16</v>
      </c>
      <c r="G103" s="12">
        <f>SUM(G102)</f>
        <v>0</v>
      </c>
      <c r="H103" s="22">
        <v>0.05</v>
      </c>
      <c r="I103" s="30"/>
      <c r="J103" s="18">
        <f>SUM(J102)</f>
        <v>0</v>
      </c>
    </row>
    <row r="104" spans="1:10" hidden="1" x14ac:dyDescent="0.3">
      <c r="C104" s="2"/>
      <c r="D104" s="3"/>
      <c r="E104" s="12"/>
      <c r="F104" s="5"/>
      <c r="G104" s="12"/>
    </row>
    <row r="105" spans="1:10" hidden="1" x14ac:dyDescent="0.3">
      <c r="A105" t="str">
        <f>+B85</f>
        <v>5.1.3</v>
      </c>
      <c r="B105" s="19"/>
      <c r="C105" s="24" t="s">
        <v>29</v>
      </c>
      <c r="D105" s="25"/>
      <c r="E105" s="26"/>
      <c r="F105" s="27"/>
      <c r="G105" s="26">
        <f>SUM(G91,G95,G99,G103)</f>
        <v>0</v>
      </c>
      <c r="I105" s="28"/>
      <c r="J105" s="18">
        <f>+IF(G85*G105=SUM(J91,J95,J99,J103),G105*G85,"Error")</f>
        <v>0</v>
      </c>
    </row>
    <row r="106" spans="1:10" x14ac:dyDescent="0.3">
      <c r="C106" s="2"/>
      <c r="D106" s="3"/>
      <c r="E106" s="12"/>
      <c r="F106" s="5"/>
      <c r="G106" s="12"/>
      <c r="J106" s="31"/>
    </row>
    <row r="107" spans="1:10" ht="32.25" customHeight="1" x14ac:dyDescent="0.3">
      <c r="B107" s="6" t="str">
        <f>+'[1]CUBIC.CANT.OBRAS'!B112</f>
        <v>5.2.1</v>
      </c>
      <c r="C107" s="7" t="str">
        <f>+VLOOKUP(B107,'[1]CUBIC.CANT.OBRAS'!B19:T422,2,FALSE)</f>
        <v>EXCAVACIÓN EN MATERIAL COMUN DE LA EXPLANACION (CORTE CON MAQUINA EN VIA)</v>
      </c>
      <c r="D107" s="8" t="str">
        <f>+VLOOKUP(B107,'[1]CUBIC.CANT.OBRAS'!B19:T422,3,FALSE)</f>
        <v>M3</v>
      </c>
      <c r="E107" s="6"/>
      <c r="F107" s="9" t="s">
        <v>3</v>
      </c>
      <c r="G107" s="10">
        <f>+VLOOKUP(B107,'[1]CUAD.CANT.Y.PRECIO (PPTO)'!$A$7:$G$40,4,FALSE)</f>
        <v>450.66949999999997</v>
      </c>
    </row>
    <row r="108" spans="1:10" x14ac:dyDescent="0.3">
      <c r="C108" s="2"/>
      <c r="D108" s="3"/>
      <c r="E108" s="12"/>
      <c r="F108" s="5"/>
      <c r="G108" s="12"/>
    </row>
    <row r="109" spans="1:10" x14ac:dyDescent="0.3">
      <c r="C109" s="2" t="s">
        <v>4</v>
      </c>
      <c r="D109" s="3"/>
      <c r="E109" s="12"/>
      <c r="F109" s="5"/>
      <c r="G109" s="12"/>
    </row>
    <row r="110" spans="1:10" x14ac:dyDescent="0.3">
      <c r="C110" s="2" t="s">
        <v>5</v>
      </c>
      <c r="D110" s="3" t="s">
        <v>6</v>
      </c>
      <c r="E110" s="12" t="s">
        <v>7</v>
      </c>
      <c r="F110" s="5" t="s">
        <v>8</v>
      </c>
      <c r="G110" s="12" t="s">
        <v>9</v>
      </c>
      <c r="I110" s="11" t="s">
        <v>10</v>
      </c>
      <c r="J110" s="11" t="s">
        <v>11</v>
      </c>
    </row>
    <row r="111" spans="1:10" x14ac:dyDescent="0.3">
      <c r="C111" s="2" t="s">
        <v>12</v>
      </c>
      <c r="D111" s="3" t="str">
        <f>+VLOOKUP(C111,'[1]LISTA EQUIP Y TRANSP'!$A$8:$C$40,2,)</f>
        <v>PESOS</v>
      </c>
      <c r="E111" s="12">
        <f>+G125*H125</f>
        <v>208.47491927226912</v>
      </c>
      <c r="F111" s="5">
        <v>1</v>
      </c>
      <c r="G111" s="12">
        <f>+E111*F111</f>
        <v>208.47491927226912</v>
      </c>
      <c r="I111" s="13"/>
      <c r="J111" s="14">
        <f>$G$107*G111</f>
        <v>93953.287630973879</v>
      </c>
    </row>
    <row r="112" spans="1:10" x14ac:dyDescent="0.3">
      <c r="C112" s="2" t="s">
        <v>36</v>
      </c>
      <c r="D112" s="3" t="str">
        <f>+VLOOKUP(C112,'[1]LISTA EQUIP Y TRANSP'!$A$8:$C$40,2,)</f>
        <v>HR</v>
      </c>
      <c r="E112" s="12">
        <f>+VLOOKUP(C112,'[1]LISTA EQUIP Y TRANSP'!$A$8:$C$67,3,FALSE)</f>
        <v>190000</v>
      </c>
      <c r="F112" s="15">
        <v>0.23627628573678824</v>
      </c>
      <c r="G112" s="12">
        <f>+E112*F112</f>
        <v>44892.494289989765</v>
      </c>
      <c r="I112" s="16">
        <f>(F112*$G$107)/$L$1</f>
        <v>13.310314444356935</v>
      </c>
      <c r="J112" s="14">
        <f>$G$107*G112</f>
        <v>20231677.955422543</v>
      </c>
    </row>
    <row r="113" spans="1:10" x14ac:dyDescent="0.3">
      <c r="C113" s="2"/>
      <c r="D113" s="3"/>
      <c r="E113" s="12"/>
      <c r="F113" s="5" t="s">
        <v>16</v>
      </c>
      <c r="G113" s="12">
        <f>SUM(G111:G112)</f>
        <v>45100.969209262032</v>
      </c>
      <c r="I113" s="28"/>
      <c r="J113" s="18">
        <f>SUM(J111:J112)</f>
        <v>20325631.243053518</v>
      </c>
    </row>
    <row r="114" spans="1:10" x14ac:dyDescent="0.3">
      <c r="C114" s="2" t="s">
        <v>17</v>
      </c>
      <c r="D114" s="3"/>
      <c r="E114" s="12"/>
      <c r="F114" s="5"/>
      <c r="G114" s="12"/>
    </row>
    <row r="115" spans="1:10" x14ac:dyDescent="0.3">
      <c r="C115" s="2" t="s">
        <v>5</v>
      </c>
      <c r="D115" s="3" t="s">
        <v>18</v>
      </c>
      <c r="E115" s="12" t="s">
        <v>19</v>
      </c>
      <c r="F115" s="5" t="s">
        <v>20</v>
      </c>
      <c r="G115" s="12" t="s">
        <v>9</v>
      </c>
      <c r="I115" s="11" t="s">
        <v>10</v>
      </c>
      <c r="J115" s="11" t="s">
        <v>11</v>
      </c>
    </row>
    <row r="116" spans="1:10" x14ac:dyDescent="0.3">
      <c r="C116" s="2"/>
      <c r="D116" s="3"/>
      <c r="E116" s="12"/>
      <c r="F116" s="5"/>
      <c r="G116" s="12">
        <f>+E116*F116</f>
        <v>0</v>
      </c>
      <c r="I116" s="16">
        <f>(F116*$G$107)/$L$1</f>
        <v>0</v>
      </c>
      <c r="J116" s="14">
        <f>$G$107*G116</f>
        <v>0</v>
      </c>
    </row>
    <row r="117" spans="1:10" x14ac:dyDescent="0.3">
      <c r="C117" s="2"/>
      <c r="D117" s="3"/>
      <c r="E117" s="12"/>
      <c r="F117" s="5" t="s">
        <v>16</v>
      </c>
      <c r="G117" s="12">
        <f>SUM(G116)</f>
        <v>0</v>
      </c>
      <c r="I117" s="28"/>
      <c r="J117" s="18">
        <f>SUM(J116)</f>
        <v>0</v>
      </c>
    </row>
    <row r="118" spans="1:10" x14ac:dyDescent="0.3">
      <c r="C118" s="2" t="s">
        <v>22</v>
      </c>
      <c r="D118" s="3"/>
      <c r="E118" s="12"/>
      <c r="F118" s="5"/>
      <c r="G118" s="12"/>
    </row>
    <row r="119" spans="1:10" x14ac:dyDescent="0.3">
      <c r="C119" s="2" t="s">
        <v>5</v>
      </c>
      <c r="D119" s="3" t="s">
        <v>18</v>
      </c>
      <c r="E119" s="12" t="s">
        <v>23</v>
      </c>
      <c r="F119" s="5" t="s">
        <v>24</v>
      </c>
      <c r="G119" s="12" t="s">
        <v>9</v>
      </c>
      <c r="I119" s="11" t="s">
        <v>10</v>
      </c>
      <c r="J119" s="11" t="s">
        <v>11</v>
      </c>
    </row>
    <row r="120" spans="1:10" x14ac:dyDescent="0.3">
      <c r="C120" s="2"/>
      <c r="D120" s="3"/>
      <c r="E120" s="12"/>
      <c r="F120" s="5"/>
      <c r="G120" s="12">
        <f>+E120*F120</f>
        <v>0</v>
      </c>
      <c r="I120" s="16">
        <f>(F120*$G$107)</f>
        <v>0</v>
      </c>
      <c r="J120" s="14">
        <f>$G$107*G120</f>
        <v>0</v>
      </c>
    </row>
    <row r="121" spans="1:10" x14ac:dyDescent="0.3">
      <c r="C121" s="2"/>
      <c r="D121" s="3"/>
      <c r="E121" s="12"/>
      <c r="F121" s="5" t="s">
        <v>16</v>
      </c>
      <c r="G121" s="12">
        <f>SUM(G120)</f>
        <v>0</v>
      </c>
      <c r="I121" s="28"/>
      <c r="J121" s="18">
        <f>SUM(J120)</f>
        <v>0</v>
      </c>
    </row>
    <row r="122" spans="1:10" x14ac:dyDescent="0.3">
      <c r="C122" s="2" t="s">
        <v>25</v>
      </c>
      <c r="D122" s="3"/>
      <c r="E122" s="12"/>
      <c r="F122" s="5"/>
      <c r="G122" s="12"/>
    </row>
    <row r="123" spans="1:10" x14ac:dyDescent="0.3">
      <c r="C123" s="2" t="s">
        <v>5</v>
      </c>
      <c r="D123" s="3" t="s">
        <v>18</v>
      </c>
      <c r="E123" s="12" t="s">
        <v>26</v>
      </c>
      <c r="F123" s="5" t="s">
        <v>8</v>
      </c>
      <c r="G123" s="12" t="s">
        <v>9</v>
      </c>
      <c r="I123" s="11" t="s">
        <v>10</v>
      </c>
      <c r="J123" s="11" t="s">
        <v>11</v>
      </c>
    </row>
    <row r="124" spans="1:10" x14ac:dyDescent="0.3">
      <c r="C124" s="2" t="s">
        <v>32</v>
      </c>
      <c r="D124" s="3" t="str">
        <f>+VLOOKUP(C124,'[1]LISTA M.O'!$A$8:$C$20,2,)</f>
        <v>DIA</v>
      </c>
      <c r="E124" s="12">
        <f>+VLOOKUP(C124,'[1]LISTA M.O'!$A$8:$C$20,3,)</f>
        <v>141173.65600000002</v>
      </c>
      <c r="F124" s="21">
        <v>2.9534535717098531E-2</v>
      </c>
      <c r="G124" s="12">
        <f>+E124*F124</f>
        <v>4169.4983854453822</v>
      </c>
      <c r="I124" s="16">
        <f>(F124*$G$107)</f>
        <v>13.310314444356935</v>
      </c>
      <c r="J124" s="14">
        <f>$G$107*G124</f>
        <v>1879065.7526194775</v>
      </c>
    </row>
    <row r="125" spans="1:10" x14ac:dyDescent="0.3">
      <c r="C125" s="2"/>
      <c r="D125" s="3"/>
      <c r="E125" s="12"/>
      <c r="F125" s="5" t="s">
        <v>16</v>
      </c>
      <c r="G125" s="12">
        <f>SUM(G124)</f>
        <v>4169.4983854453822</v>
      </c>
      <c r="H125" s="22">
        <v>0.05</v>
      </c>
      <c r="I125" s="28"/>
      <c r="J125" s="18">
        <f>SUM(J124)</f>
        <v>1879065.7526194775</v>
      </c>
    </row>
    <row r="126" spans="1:10" x14ac:dyDescent="0.3">
      <c r="C126" s="2"/>
      <c r="D126" s="3"/>
      <c r="E126" s="12"/>
      <c r="F126" s="5"/>
      <c r="G126" s="12"/>
    </row>
    <row r="127" spans="1:10" x14ac:dyDescent="0.3">
      <c r="A127" s="19" t="str">
        <f>+B107</f>
        <v>5.2.1</v>
      </c>
      <c r="B127" s="19"/>
      <c r="C127" s="24" t="s">
        <v>29</v>
      </c>
      <c r="D127" s="25"/>
      <c r="E127" s="26"/>
      <c r="F127" s="27"/>
      <c r="G127" s="26">
        <f>SUM(G113,G117,G121,G125)</f>
        <v>49270.467594707414</v>
      </c>
      <c r="I127" s="28"/>
      <c r="J127" s="18">
        <f>+IF(G107*G127=SUM(J113,J117,J121,J125),G127*G107,"Error")</f>
        <v>22204696.99567299</v>
      </c>
    </row>
    <row r="128" spans="1:10" x14ac:dyDescent="0.3">
      <c r="C128" s="2"/>
      <c r="D128" s="3"/>
      <c r="E128" s="12"/>
      <c r="F128" s="5"/>
      <c r="G128" s="12"/>
    </row>
    <row r="129" spans="2:10" x14ac:dyDescent="0.3">
      <c r="C129" s="2"/>
      <c r="D129" s="3"/>
      <c r="E129" s="12"/>
      <c r="F129" s="5"/>
      <c r="G129" s="12"/>
    </row>
    <row r="130" spans="2:10" ht="28.8" x14ac:dyDescent="0.3">
      <c r="B130" s="6" t="str">
        <f>+'[1]CUBIC.CANT.OBRAS'!B136</f>
        <v>5.2.2</v>
      </c>
      <c r="C130" s="7" t="str">
        <f>+VLOOKUP(B130,'[1]CUBIC.CANT.OBRAS'!B19:T422,2,FALSE)</f>
        <v>RECONFORMACIÓN, ESCARIFICACIÓN, NIVELACIÓN Y COMPACTACIÓN DE LA SUBRASANTE EXISTENTE</v>
      </c>
      <c r="D130" s="8" t="str">
        <f>+VLOOKUP(B130,'[1]CUBIC.CANT.OBRAS'!B19:T422,3,FALSE)</f>
        <v>M2</v>
      </c>
      <c r="E130" s="6"/>
      <c r="F130" s="9" t="s">
        <v>3</v>
      </c>
      <c r="G130" s="10">
        <f>+VLOOKUP(B130,'[1]CUAD.CANT.Y.PRECIO (PPTO)'!$A$7:$G$40,4,FALSE)</f>
        <v>623.00999999999976</v>
      </c>
    </row>
    <row r="131" spans="2:10" x14ac:dyDescent="0.3">
      <c r="C131" s="2"/>
      <c r="D131" s="3"/>
      <c r="E131" s="12"/>
      <c r="F131" s="5"/>
      <c r="G131" s="12"/>
    </row>
    <row r="132" spans="2:10" x14ac:dyDescent="0.3">
      <c r="C132" s="2" t="s">
        <v>4</v>
      </c>
      <c r="D132" s="3"/>
      <c r="E132" s="12"/>
      <c r="F132" s="5"/>
      <c r="G132" s="12"/>
    </row>
    <row r="133" spans="2:10" x14ac:dyDescent="0.3">
      <c r="C133" s="2" t="s">
        <v>5</v>
      </c>
      <c r="D133" s="3" t="s">
        <v>6</v>
      </c>
      <c r="E133" s="12" t="s">
        <v>7</v>
      </c>
      <c r="F133" s="5" t="s">
        <v>8</v>
      </c>
      <c r="G133" s="12" t="s">
        <v>9</v>
      </c>
      <c r="I133" s="11" t="s">
        <v>10</v>
      </c>
      <c r="J133" s="11" t="s">
        <v>11</v>
      </c>
    </row>
    <row r="134" spans="2:10" x14ac:dyDescent="0.3">
      <c r="C134" s="2" t="s">
        <v>12</v>
      </c>
      <c r="D134" s="3" t="str">
        <f>+VLOOKUP(C134,'[1]LISTA EQUIP Y TRANSP'!$A$8:$C$40,2,)</f>
        <v>PESOS</v>
      </c>
      <c r="E134" s="12">
        <f>+G150*H150</f>
        <v>30.889768589833366</v>
      </c>
      <c r="F134" s="5">
        <v>1</v>
      </c>
      <c r="G134" s="12">
        <f>+E134*F134</f>
        <v>30.889768589833366</v>
      </c>
      <c r="I134" s="13"/>
      <c r="J134" s="14">
        <f>$G$130*G134</f>
        <v>19244.63472915208</v>
      </c>
    </row>
    <row r="135" spans="2:10" x14ac:dyDescent="0.3">
      <c r="C135" s="2" t="s">
        <v>37</v>
      </c>
      <c r="D135" s="3" t="str">
        <f>+VLOOKUP(C135,'[1]LISTA EQUIP Y TRANSP'!$A$8:$C$40,2,)</f>
        <v>DIA</v>
      </c>
      <c r="E135" s="12">
        <f>+VLOOKUP(C135,'[1]LISTA EQUIP Y TRANSP'!$A$8:$C$67,3,)</f>
        <v>450000</v>
      </c>
      <c r="F135" s="21">
        <v>4.3761377958269152E-3</v>
      </c>
      <c r="G135" s="12">
        <f>+E135*F135</f>
        <v>1969.2620081221119</v>
      </c>
      <c r="I135" s="16">
        <f>(F135*$G$130)</f>
        <v>2.7263776081781255</v>
      </c>
      <c r="J135" s="14">
        <f t="shared" ref="J135:J137" si="2">$G$130*G135</f>
        <v>1226869.9236801565</v>
      </c>
    </row>
    <row r="136" spans="2:10" x14ac:dyDescent="0.3">
      <c r="C136" s="2" t="s">
        <v>30</v>
      </c>
      <c r="D136" s="3" t="str">
        <f>+VLOOKUP(C136,'[1]LISTA EQUIP Y TRANSP'!$A$8:$C$40,2,)</f>
        <v>HR</v>
      </c>
      <c r="E136" s="12">
        <f>+VLOOKUP(C136,'[1]LISTA EQUIP Y TRANSP'!$A$8:$C$67,3,)</f>
        <v>160000</v>
      </c>
      <c r="F136" s="21">
        <v>3.5009102366615322E-2</v>
      </c>
      <c r="G136" s="12">
        <f>+E136*F136</f>
        <v>5601.4563786584513</v>
      </c>
      <c r="I136" s="16">
        <f>(F136*$G$130)/$L$1</f>
        <v>2.7263776081781255</v>
      </c>
      <c r="J136" s="14">
        <f t="shared" si="2"/>
        <v>3489763.3384680003</v>
      </c>
    </row>
    <row r="137" spans="2:10" x14ac:dyDescent="0.3">
      <c r="C137" s="2" t="s">
        <v>38</v>
      </c>
      <c r="D137" s="3" t="str">
        <f>+VLOOKUP(C137,'[1]LISTA EQUIP Y TRANSP'!$A$8:$C$40,2,)</f>
        <v>HR</v>
      </c>
      <c r="E137" s="12">
        <f>+VLOOKUP(C137,'[1]LISTA EQUIP Y TRANSP'!$A$8:$C$67,3,)</f>
        <v>150000</v>
      </c>
      <c r="F137" s="21">
        <v>3.5009102366615322E-2</v>
      </c>
      <c r="G137" s="12">
        <f>+E137*F137</f>
        <v>5251.3653549922983</v>
      </c>
      <c r="I137" s="16">
        <f>(F137*$G$130)/$L$1</f>
        <v>2.7263776081781255</v>
      </c>
      <c r="J137" s="14">
        <f t="shared" si="2"/>
        <v>3271653.1298137507</v>
      </c>
    </row>
    <row r="138" spans="2:10" x14ac:dyDescent="0.3">
      <c r="C138" s="2"/>
      <c r="D138" s="3"/>
      <c r="E138" s="12"/>
      <c r="F138" s="5" t="s">
        <v>16</v>
      </c>
      <c r="G138" s="12">
        <f>SUM(G134:G137)</f>
        <v>12852.973510362695</v>
      </c>
      <c r="J138" s="18">
        <f>SUM(J134:J137)</f>
        <v>8007531.0266910605</v>
      </c>
    </row>
    <row r="139" spans="2:10" x14ac:dyDescent="0.3">
      <c r="C139" s="2" t="s">
        <v>17</v>
      </c>
      <c r="D139" s="3"/>
      <c r="E139" s="12"/>
      <c r="F139" s="5"/>
      <c r="G139" s="12"/>
    </row>
    <row r="140" spans="2:10" x14ac:dyDescent="0.3">
      <c r="C140" s="2" t="s">
        <v>5</v>
      </c>
      <c r="D140" s="3" t="s">
        <v>18</v>
      </c>
      <c r="E140" s="12" t="s">
        <v>19</v>
      </c>
      <c r="F140" s="5" t="s">
        <v>20</v>
      </c>
      <c r="G140" s="12" t="s">
        <v>9</v>
      </c>
      <c r="I140" s="11" t="s">
        <v>10</v>
      </c>
      <c r="J140" s="11" t="s">
        <v>11</v>
      </c>
    </row>
    <row r="141" spans="2:10" x14ac:dyDescent="0.3">
      <c r="C141" s="2" t="s">
        <v>39</v>
      </c>
      <c r="D141" s="3" t="str">
        <f>+VLOOKUP(C141,'[1]LISTA MATERIALES'!$A$9:$C$59,2,)</f>
        <v>LT</v>
      </c>
      <c r="E141" s="12">
        <f>+VLOOKUP(C141,'[1]LISTA MATERIALES'!$A$9:$C$59,3,)</f>
        <v>120</v>
      </c>
      <c r="F141" s="5">
        <v>2</v>
      </c>
      <c r="G141" s="12">
        <f>+E141*F141</f>
        <v>240</v>
      </c>
      <c r="I141" s="16">
        <f>(F141*$G$130)</f>
        <v>1246.0199999999995</v>
      </c>
      <c r="J141" s="14">
        <f>$G$130*G141</f>
        <v>149522.39999999994</v>
      </c>
    </row>
    <row r="142" spans="2:10" x14ac:dyDescent="0.3">
      <c r="C142" s="2"/>
      <c r="D142" s="3"/>
      <c r="E142" s="12"/>
      <c r="F142" s="5" t="s">
        <v>16</v>
      </c>
      <c r="G142" s="12">
        <f>SUM(G141)</f>
        <v>240</v>
      </c>
      <c r="I142" s="28"/>
      <c r="J142" s="18">
        <f>SUM(J141)</f>
        <v>149522.39999999994</v>
      </c>
    </row>
    <row r="143" spans="2:10" x14ac:dyDescent="0.3">
      <c r="C143" s="2" t="s">
        <v>22</v>
      </c>
      <c r="D143" s="3"/>
      <c r="E143" s="12"/>
      <c r="F143" s="5"/>
      <c r="G143" s="12"/>
    </row>
    <row r="144" spans="2:10" x14ac:dyDescent="0.3">
      <c r="C144" s="2" t="s">
        <v>5</v>
      </c>
      <c r="D144" s="3" t="s">
        <v>18</v>
      </c>
      <c r="E144" s="12" t="s">
        <v>23</v>
      </c>
      <c r="F144" s="5" t="s">
        <v>24</v>
      </c>
      <c r="G144" s="12" t="s">
        <v>9</v>
      </c>
      <c r="I144" s="11" t="s">
        <v>10</v>
      </c>
      <c r="J144" s="11" t="s">
        <v>11</v>
      </c>
    </row>
    <row r="145" spans="1:10" x14ac:dyDescent="0.3">
      <c r="C145" s="2"/>
      <c r="D145" s="3"/>
      <c r="E145" s="12"/>
      <c r="F145" s="5"/>
      <c r="G145" s="12">
        <f>+E145*F145</f>
        <v>0</v>
      </c>
      <c r="I145" s="16">
        <f>(F145*$G$130)</f>
        <v>0</v>
      </c>
      <c r="J145" s="14">
        <f>$G$130*G145</f>
        <v>0</v>
      </c>
    </row>
    <row r="146" spans="1:10" x14ac:dyDescent="0.3">
      <c r="C146" s="2"/>
      <c r="D146" s="3"/>
      <c r="E146" s="12"/>
      <c r="F146" s="5" t="s">
        <v>16</v>
      </c>
      <c r="G146" s="12">
        <f>SUM(G145)</f>
        <v>0</v>
      </c>
      <c r="I146" s="28"/>
      <c r="J146" s="18">
        <f>SUM(J145)</f>
        <v>0</v>
      </c>
    </row>
    <row r="147" spans="1:10" x14ac:dyDescent="0.3">
      <c r="C147" s="2" t="s">
        <v>25</v>
      </c>
      <c r="D147" s="3"/>
      <c r="E147" s="12"/>
      <c r="F147" s="5"/>
      <c r="G147" s="12"/>
    </row>
    <row r="148" spans="1:10" x14ac:dyDescent="0.3">
      <c r="C148" s="2" t="s">
        <v>5</v>
      </c>
      <c r="D148" s="3" t="s">
        <v>18</v>
      </c>
      <c r="E148" s="12" t="s">
        <v>26</v>
      </c>
      <c r="F148" s="5" t="s">
        <v>8</v>
      </c>
      <c r="G148" s="12" t="s">
        <v>9</v>
      </c>
      <c r="I148" s="11" t="s">
        <v>10</v>
      </c>
      <c r="J148" s="11" t="s">
        <v>11</v>
      </c>
    </row>
    <row r="149" spans="1:10" x14ac:dyDescent="0.3">
      <c r="C149" s="2" t="s">
        <v>32</v>
      </c>
      <c r="D149" s="3" t="str">
        <f>+VLOOKUP(C149,'[1]LISTA M.O'!A8:C20,2,)</f>
        <v>DIA</v>
      </c>
      <c r="E149" s="12">
        <f>+VLOOKUP(C149,'[1]LISTA M.O'!A8:C20,3,)</f>
        <v>141173.65600000002</v>
      </c>
      <c r="F149" s="21">
        <v>4.3761377958269152E-3</v>
      </c>
      <c r="G149" s="12">
        <f>+E149*F149</f>
        <v>617.79537179666727</v>
      </c>
      <c r="I149" s="16">
        <f>(F149*$G$130)</f>
        <v>2.7263776081781255</v>
      </c>
      <c r="J149" s="14">
        <f>$G$130*G149</f>
        <v>384892.69458304154</v>
      </c>
    </row>
    <row r="150" spans="1:10" x14ac:dyDescent="0.3">
      <c r="C150" s="2"/>
      <c r="D150" s="3"/>
      <c r="E150" s="12"/>
      <c r="F150" s="5" t="s">
        <v>16</v>
      </c>
      <c r="G150" s="12">
        <f>SUM(G149)</f>
        <v>617.79537179666727</v>
      </c>
      <c r="H150" s="22">
        <v>0.05</v>
      </c>
      <c r="I150" s="28"/>
      <c r="J150" s="18">
        <f>SUM(J149)</f>
        <v>384892.69458304154</v>
      </c>
    </row>
    <row r="151" spans="1:10" x14ac:dyDescent="0.3">
      <c r="C151" s="2"/>
      <c r="D151" s="3"/>
      <c r="E151" s="12"/>
      <c r="F151" s="5"/>
      <c r="G151" s="12"/>
    </row>
    <row r="152" spans="1:10" x14ac:dyDescent="0.3">
      <c r="A152" s="19" t="str">
        <f>+B130</f>
        <v>5.2.2</v>
      </c>
      <c r="B152" s="19"/>
      <c r="C152" s="24" t="s">
        <v>29</v>
      </c>
      <c r="D152" s="25"/>
      <c r="E152" s="26"/>
      <c r="F152" s="27"/>
      <c r="G152" s="26">
        <f>SUM(G138,G142,G146,G150)</f>
        <v>13710.768882159362</v>
      </c>
      <c r="J152" s="18">
        <f>SUM(J138,J142,J146,J150)</f>
        <v>8541946.1212741025</v>
      </c>
    </row>
    <row r="153" spans="1:10" x14ac:dyDescent="0.3">
      <c r="C153" s="2"/>
      <c r="D153" s="3"/>
      <c r="E153" s="12"/>
      <c r="F153" s="5"/>
      <c r="G153" s="12"/>
    </row>
    <row r="154" spans="1:10" x14ac:dyDescent="0.3">
      <c r="C154" s="2"/>
      <c r="D154" s="3"/>
      <c r="E154" s="12"/>
      <c r="F154" s="5"/>
      <c r="G154" s="12"/>
    </row>
    <row r="155" spans="1:10" x14ac:dyDescent="0.3">
      <c r="B155" s="6" t="str">
        <f>'[1]CUBIC.CANT.OBRAS'!B159</f>
        <v>5.2.3</v>
      </c>
      <c r="C155" s="7" t="str">
        <f>+VLOOKUP(B155,'[1]CUBIC.CANT.OBRAS'!B90:T601,2,FALSE)</f>
        <v>CARGUE Y RETIRO DE MATERIAL DE CORTE</v>
      </c>
      <c r="D155" s="8" t="str">
        <f>+VLOOKUP(B155,'[1]CUBIC.CANT.OBRAS'!B90:T601,3,FALSE)</f>
        <v>M3</v>
      </c>
      <c r="E155" s="6"/>
      <c r="F155" s="9" t="s">
        <v>3</v>
      </c>
      <c r="G155" s="10">
        <f>+VLOOKUP(B155,'[1]CUAD.CANT.Y.PRECIO (PPTO)'!$A$7:$G$40,4,FALSE)</f>
        <v>642.56425999999999</v>
      </c>
    </row>
    <row r="156" spans="1:10" x14ac:dyDescent="0.3">
      <c r="C156" s="2"/>
      <c r="D156" s="3"/>
      <c r="E156" s="12"/>
      <c r="F156" s="5"/>
      <c r="G156" s="12"/>
    </row>
    <row r="157" spans="1:10" x14ac:dyDescent="0.3">
      <c r="C157" s="2"/>
      <c r="D157" s="3"/>
      <c r="E157" s="12"/>
      <c r="F157" s="5"/>
      <c r="G157" s="12"/>
    </row>
    <row r="158" spans="1:10" x14ac:dyDescent="0.3">
      <c r="C158" s="2" t="s">
        <v>4</v>
      </c>
      <c r="D158" s="3"/>
      <c r="E158" s="12"/>
      <c r="F158" s="5"/>
      <c r="G158" s="12"/>
    </row>
    <row r="159" spans="1:10" x14ac:dyDescent="0.3">
      <c r="C159" s="2" t="s">
        <v>5</v>
      </c>
      <c r="D159" s="3" t="s">
        <v>6</v>
      </c>
      <c r="E159" s="12" t="s">
        <v>7</v>
      </c>
      <c r="F159" s="5" t="s">
        <v>8</v>
      </c>
      <c r="G159" s="12" t="s">
        <v>9</v>
      </c>
      <c r="I159" s="11" t="s">
        <v>10</v>
      </c>
      <c r="J159" s="11" t="s">
        <v>11</v>
      </c>
    </row>
    <row r="160" spans="1:10" x14ac:dyDescent="0.3">
      <c r="C160" s="2" t="s">
        <v>12</v>
      </c>
      <c r="D160" s="3" t="str">
        <f>+VLOOKUP(C160,'[1]LISTA EQUIP Y TRANSP'!$A$8:$C$40,2,)</f>
        <v>PESOS</v>
      </c>
      <c r="E160" s="12">
        <f>+G174*H174</f>
        <v>12.345305871338773</v>
      </c>
      <c r="F160" s="5">
        <v>1</v>
      </c>
      <c r="G160" s="12">
        <f>+E160*F160</f>
        <v>12.345305871338773</v>
      </c>
      <c r="I160" s="13"/>
      <c r="J160" s="14">
        <f>$G$155*G160</f>
        <v>7932.652331690454</v>
      </c>
    </row>
    <row r="161" spans="1:10" x14ac:dyDescent="0.3">
      <c r="C161" s="2" t="s">
        <v>40</v>
      </c>
      <c r="D161" s="3" t="str">
        <f>+VLOOKUP(C161,'[1]LISTA EQUIP Y TRANSP'!$A$8:$C$40,2,)</f>
        <v>HR</v>
      </c>
      <c r="E161" s="12">
        <f>+VLOOKUP(C161,'[1]LISTA EQUIP Y TRANSP'!$A$8:$C$67,3,)</f>
        <v>170000</v>
      </c>
      <c r="F161" s="21">
        <v>1.4003640946646129E-2</v>
      </c>
      <c r="G161" s="12">
        <f>+E161*F161</f>
        <v>2380.6189609298422</v>
      </c>
      <c r="I161" s="16">
        <f>(F161*$G$155)/$L$1</f>
        <v>1.1247798977734211</v>
      </c>
      <c r="J161" s="14">
        <f>$G$155*G161</f>
        <v>1529700.660971853</v>
      </c>
    </row>
    <row r="162" spans="1:10" x14ac:dyDescent="0.3">
      <c r="C162" s="2"/>
      <c r="D162" s="3"/>
      <c r="E162" s="12"/>
      <c r="F162" s="5" t="s">
        <v>16</v>
      </c>
      <c r="G162" s="12">
        <f>SUM(G160:G161)</f>
        <v>2392.9642668011811</v>
      </c>
      <c r="I162" s="30"/>
      <c r="J162" s="18">
        <f>SUM(J160:J161)</f>
        <v>1537633.3133035435</v>
      </c>
    </row>
    <row r="163" spans="1:10" x14ac:dyDescent="0.3">
      <c r="C163" s="2" t="s">
        <v>17</v>
      </c>
      <c r="D163" s="3"/>
      <c r="E163" s="12"/>
      <c r="F163" s="5"/>
      <c r="G163" s="12"/>
    </row>
    <row r="164" spans="1:10" x14ac:dyDescent="0.3">
      <c r="C164" s="2" t="s">
        <v>5</v>
      </c>
      <c r="D164" s="3" t="s">
        <v>18</v>
      </c>
      <c r="E164" s="12" t="s">
        <v>19</v>
      </c>
      <c r="F164" s="5" t="s">
        <v>20</v>
      </c>
      <c r="G164" s="12" t="s">
        <v>9</v>
      </c>
      <c r="I164" s="11" t="s">
        <v>10</v>
      </c>
      <c r="J164" s="11" t="s">
        <v>11</v>
      </c>
    </row>
    <row r="165" spans="1:10" x14ac:dyDescent="0.3">
      <c r="D165" s="3"/>
      <c r="E165" s="12"/>
      <c r="F165" s="5"/>
      <c r="G165" s="12">
        <f>+E165*F165</f>
        <v>0</v>
      </c>
      <c r="I165" s="16">
        <f>(F165*$G$155)</f>
        <v>0</v>
      </c>
      <c r="J165" s="14">
        <f>$G$155*G165</f>
        <v>0</v>
      </c>
    </row>
    <row r="166" spans="1:10" x14ac:dyDescent="0.3">
      <c r="C166" s="2"/>
      <c r="D166" s="3"/>
      <c r="E166" s="12"/>
      <c r="F166" s="5" t="s">
        <v>16</v>
      </c>
      <c r="G166" s="12">
        <f>SUM(G165)</f>
        <v>0</v>
      </c>
      <c r="I166" s="30"/>
      <c r="J166" s="18">
        <f>SUM(J165)</f>
        <v>0</v>
      </c>
    </row>
    <row r="167" spans="1:10" x14ac:dyDescent="0.3">
      <c r="C167" s="2" t="s">
        <v>22</v>
      </c>
      <c r="D167" s="3"/>
      <c r="E167" s="12"/>
      <c r="F167" s="5"/>
      <c r="G167" s="12"/>
    </row>
    <row r="168" spans="1:10" x14ac:dyDescent="0.3">
      <c r="C168" s="2" t="s">
        <v>5</v>
      </c>
      <c r="D168" s="3" t="s">
        <v>18</v>
      </c>
      <c r="E168" s="12" t="s">
        <v>23</v>
      </c>
      <c r="F168" s="5" t="s">
        <v>24</v>
      </c>
      <c r="G168" s="12" t="s">
        <v>9</v>
      </c>
      <c r="I168" s="11" t="s">
        <v>10</v>
      </c>
      <c r="J168" s="11" t="s">
        <v>11</v>
      </c>
    </row>
    <row r="169" spans="1:10" x14ac:dyDescent="0.3">
      <c r="C169" s="2" t="s">
        <v>41</v>
      </c>
      <c r="D169" s="3" t="str">
        <f>+VLOOKUP(C169,'[1]LISTA EQUIP Y TRANSP'!$A$8:$C$40,2,)</f>
        <v>M3-KM</v>
      </c>
      <c r="E169" s="12">
        <f>+VLOOKUP(C169,'[1]LISTA EQUIP Y TRANSP'!$A$8:$C$40,3,)</f>
        <v>4500</v>
      </c>
      <c r="F169" s="5">
        <v>7.8</v>
      </c>
      <c r="G169" s="12">
        <f>+E169*F169</f>
        <v>35100</v>
      </c>
      <c r="I169" s="16">
        <f>(F169*$G$155)</f>
        <v>5012.0012280000001</v>
      </c>
      <c r="J169" s="14">
        <f>$G$155*G169</f>
        <v>22554005.526000001</v>
      </c>
    </row>
    <row r="170" spans="1:10" x14ac:dyDescent="0.3">
      <c r="C170" s="2"/>
      <c r="D170" s="3"/>
      <c r="E170" s="12"/>
      <c r="F170" s="5" t="s">
        <v>16</v>
      </c>
      <c r="G170" s="12">
        <f>SUM(G169)</f>
        <v>35100</v>
      </c>
      <c r="I170" s="30"/>
      <c r="J170" s="18">
        <f>SUM(J169)</f>
        <v>22554005.526000001</v>
      </c>
    </row>
    <row r="171" spans="1:10" x14ac:dyDescent="0.3">
      <c r="C171" s="2" t="s">
        <v>25</v>
      </c>
      <c r="D171" s="3"/>
      <c r="E171" s="12"/>
      <c r="F171" s="5"/>
      <c r="G171" s="12"/>
    </row>
    <row r="172" spans="1:10" x14ac:dyDescent="0.3">
      <c r="C172" s="2" t="s">
        <v>5</v>
      </c>
      <c r="D172" s="3" t="s">
        <v>18</v>
      </c>
      <c r="E172" s="12" t="s">
        <v>26</v>
      </c>
      <c r="F172" s="5" t="s">
        <v>8</v>
      </c>
      <c r="G172" s="12" t="s">
        <v>9</v>
      </c>
      <c r="I172" s="11" t="s">
        <v>10</v>
      </c>
      <c r="J172" s="11" t="s">
        <v>11</v>
      </c>
    </row>
    <row r="173" spans="1:10" x14ac:dyDescent="0.3">
      <c r="C173" s="2" t="s">
        <v>32</v>
      </c>
      <c r="D173" s="3" t="str">
        <f>+VLOOKUP(C173,'[1]LISTA M.O'!$A$8:$C$20,2,)</f>
        <v>DIA</v>
      </c>
      <c r="E173" s="12">
        <f>+VLOOKUP(C173,'[1]LISTA M.O'!$A$8:$C$20,3,)</f>
        <v>141173.65600000002</v>
      </c>
      <c r="F173" s="21">
        <v>1.7489532000699579E-3</v>
      </c>
      <c r="G173" s="12">
        <f>+E173*F173</f>
        <v>246.90611742677544</v>
      </c>
      <c r="I173" s="16">
        <f>(F173*$G$155)</f>
        <v>1.1238148187775845</v>
      </c>
      <c r="J173" s="14">
        <f>$G$155*G173</f>
        <v>158653.04663380905</v>
      </c>
    </row>
    <row r="174" spans="1:10" x14ac:dyDescent="0.3">
      <c r="C174" s="2"/>
      <c r="D174" s="3"/>
      <c r="E174" s="12"/>
      <c r="F174" s="5" t="s">
        <v>16</v>
      </c>
      <c r="G174" s="12">
        <f>SUM(G173)</f>
        <v>246.90611742677544</v>
      </c>
      <c r="H174" s="22">
        <v>0.05</v>
      </c>
      <c r="I174" s="30"/>
      <c r="J174" s="18">
        <f>SUM(J173)</f>
        <v>158653.04663380905</v>
      </c>
    </row>
    <row r="175" spans="1:10" x14ac:dyDescent="0.3">
      <c r="C175" s="2"/>
      <c r="D175" s="3"/>
      <c r="E175" s="12"/>
      <c r="F175" s="5"/>
      <c r="G175" s="12"/>
    </row>
    <row r="176" spans="1:10" x14ac:dyDescent="0.3">
      <c r="A176" t="str">
        <f>+B155</f>
        <v>5.2.3</v>
      </c>
      <c r="B176" s="19"/>
      <c r="C176" s="24" t="s">
        <v>29</v>
      </c>
      <c r="D176" s="25"/>
      <c r="E176" s="26"/>
      <c r="F176" s="27"/>
      <c r="G176" s="26">
        <f>SUM(G162,G166,G170,G174)</f>
        <v>37739.870384227957</v>
      </c>
      <c r="I176" s="28"/>
      <c r="J176" s="18">
        <f>+IF(G155*G176=SUM(J162,J166,J170,J174),G176*G155,"Error")</f>
        <v>24250291.885937352</v>
      </c>
    </row>
    <row r="177" spans="2:10" x14ac:dyDescent="0.3">
      <c r="C177" s="2"/>
      <c r="D177" s="3"/>
      <c r="E177" s="12"/>
      <c r="F177" s="5"/>
      <c r="G177" s="12"/>
      <c r="J177" s="32"/>
    </row>
    <row r="178" spans="2:10" x14ac:dyDescent="0.3">
      <c r="C178" s="2"/>
      <c r="D178" s="3"/>
      <c r="E178" s="12"/>
      <c r="F178" s="5"/>
      <c r="G178" s="12"/>
      <c r="J178" s="32"/>
    </row>
    <row r="179" spans="2:10" ht="43.2" x14ac:dyDescent="0.3">
      <c r="B179" s="6" t="str">
        <f>'[1]CUBIC.CANT.OBRAS'!B172</f>
        <v>5.3.1</v>
      </c>
      <c r="C179" s="7" t="str">
        <f>+VLOOKUP(B179,'[1]CUBIC.CANT.OBRAS'!B113:T624,2,FALSE)</f>
        <v>SUMINISTRO E INSTALACIÓN DE GEODREN VIAL h=50CM. INCLUYE EXCAVACIÓN, COLOCACIÓN DEL SISTEMA DRENANTE, RELLENO, COMPACTACIÓN Y DISPOSICIÓN FINAL DEL MATERIAL SOBRANTE.</v>
      </c>
      <c r="D179" s="8" t="str">
        <f>+VLOOKUP(B179,'[1]CUBIC.CANT.OBRAS'!B113:T624,3,FALSE)</f>
        <v>M</v>
      </c>
      <c r="E179" s="6"/>
      <c r="F179" s="9" t="s">
        <v>3</v>
      </c>
      <c r="G179" s="10">
        <f>+VLOOKUP(B179,'[1]CUAD.CANT.Y.PRECIO (PPTO)'!$A$7:$G$40,4,FALSE)</f>
        <v>126</v>
      </c>
      <c r="J179" s="32"/>
    </row>
    <row r="180" spans="2:10" x14ac:dyDescent="0.3">
      <c r="C180" s="2"/>
      <c r="D180" s="3"/>
      <c r="E180" s="12"/>
      <c r="F180" s="5"/>
      <c r="G180" s="12"/>
      <c r="J180" s="32"/>
    </row>
    <row r="181" spans="2:10" x14ac:dyDescent="0.3">
      <c r="C181" s="2"/>
      <c r="D181" s="3"/>
      <c r="E181" s="12"/>
      <c r="F181" s="5"/>
      <c r="G181" s="12"/>
      <c r="J181" s="32"/>
    </row>
    <row r="182" spans="2:10" x14ac:dyDescent="0.3">
      <c r="C182" s="2" t="s">
        <v>4</v>
      </c>
      <c r="D182" s="3"/>
      <c r="E182" s="12"/>
      <c r="F182" s="5"/>
      <c r="G182" s="12"/>
    </row>
    <row r="183" spans="2:10" x14ac:dyDescent="0.3">
      <c r="C183" s="2" t="s">
        <v>5</v>
      </c>
      <c r="D183" s="3" t="s">
        <v>6</v>
      </c>
      <c r="E183" s="12" t="s">
        <v>7</v>
      </c>
      <c r="F183" s="5" t="s">
        <v>8</v>
      </c>
      <c r="G183" s="12" t="s">
        <v>9</v>
      </c>
      <c r="I183" s="11" t="s">
        <v>10</v>
      </c>
      <c r="J183" s="11" t="s">
        <v>11</v>
      </c>
    </row>
    <row r="184" spans="2:10" x14ac:dyDescent="0.3">
      <c r="C184" s="2" t="s">
        <v>12</v>
      </c>
      <c r="D184" s="3" t="str">
        <f>+VLOOKUP(C184,'[1]LISTA EQUIP Y TRANSP'!$A$8:$C$40,2,)</f>
        <v>PESOS</v>
      </c>
      <c r="E184" s="12">
        <f>+G203*H203</f>
        <v>2893.138410635413</v>
      </c>
      <c r="F184" s="5">
        <v>1</v>
      </c>
      <c r="G184" s="12">
        <f>+E184*F184</f>
        <v>2893.138410635413</v>
      </c>
      <c r="I184" s="13"/>
      <c r="J184" s="14">
        <f>$G$179*G184</f>
        <v>364535.43974006205</v>
      </c>
    </row>
    <row r="185" spans="2:10" x14ac:dyDescent="0.3">
      <c r="C185" s="2"/>
      <c r="D185" s="3"/>
      <c r="E185" s="12"/>
      <c r="F185" s="5" t="s">
        <v>16</v>
      </c>
      <c r="G185" s="12">
        <f>SUM(G184:G184)</f>
        <v>2893.138410635413</v>
      </c>
      <c r="I185" s="30"/>
      <c r="J185" s="18">
        <f>SUM(J184:J184)</f>
        <v>364535.43974006205</v>
      </c>
    </row>
    <row r="186" spans="2:10" x14ac:dyDescent="0.3">
      <c r="C186" s="2" t="s">
        <v>17</v>
      </c>
      <c r="D186" s="3"/>
      <c r="E186" s="12"/>
      <c r="F186" s="5"/>
      <c r="G186" s="12"/>
    </row>
    <row r="187" spans="2:10" x14ac:dyDescent="0.3">
      <c r="C187" s="2" t="s">
        <v>5</v>
      </c>
      <c r="D187" s="3" t="s">
        <v>18</v>
      </c>
      <c r="E187" s="12" t="s">
        <v>19</v>
      </c>
      <c r="F187" s="5" t="s">
        <v>20</v>
      </c>
      <c r="G187" s="12" t="s">
        <v>9</v>
      </c>
      <c r="I187" s="11" t="s">
        <v>10</v>
      </c>
      <c r="J187" s="11" t="s">
        <v>11</v>
      </c>
    </row>
    <row r="188" spans="2:10" x14ac:dyDescent="0.3">
      <c r="C188" s="2" t="s">
        <v>42</v>
      </c>
      <c r="D188" s="3" t="str">
        <f>+VLOOKUP(C188,'[1]LISTA MATERIALES'!$A$9:$C$59,2,)</f>
        <v>M3</v>
      </c>
      <c r="E188" s="12">
        <f>+VLOOKUP(C188,'[1]LISTA MATERIALES'!$A$9:$C$59,3,)</f>
        <v>174000</v>
      </c>
      <c r="F188" s="15">
        <v>0.19637931034482625</v>
      </c>
      <c r="G188" s="12">
        <f>+E188*F188</f>
        <v>34169.999999999767</v>
      </c>
      <c r="I188" s="16">
        <f>(F188*$G$179)</f>
        <v>24.743793103448109</v>
      </c>
      <c r="J188" s="14">
        <f>$G$179*G188</f>
        <v>4305419.9999999702</v>
      </c>
    </row>
    <row r="189" spans="2:10" x14ac:dyDescent="0.3">
      <c r="C189" s="2" t="s">
        <v>43</v>
      </c>
      <c r="D189" s="3" t="str">
        <f>+VLOOKUP(C189,'[1]LISTA MATERIALES'!$A$9:$C$59,2,)</f>
        <v>M</v>
      </c>
      <c r="E189" s="12">
        <f>+VLOOKUP(C189,'[1]LISTA MATERIALES'!$A$9:$C$59,3,)</f>
        <v>24900</v>
      </c>
      <c r="F189" s="5">
        <v>1.05</v>
      </c>
      <c r="G189" s="12">
        <f t="shared" ref="G189:G193" si="3">+E189*F189</f>
        <v>26145</v>
      </c>
      <c r="I189" s="16">
        <f t="shared" ref="I189:I193" si="4">(F189*$G$179)</f>
        <v>132.30000000000001</v>
      </c>
      <c r="J189" s="14">
        <f t="shared" ref="J189:J193" si="5">$G$179*G189</f>
        <v>3294270</v>
      </c>
    </row>
    <row r="190" spans="2:10" x14ac:dyDescent="0.3">
      <c r="C190" s="2" t="s">
        <v>44</v>
      </c>
      <c r="D190" s="3" t="str">
        <f>+VLOOKUP(C190,'[1]LISTA MATERIALES'!$A$9:$C$59,2,)</f>
        <v>UN</v>
      </c>
      <c r="E190" s="12">
        <f>+VLOOKUP(C190,'[1]LISTA MATERIALES'!$A$9:$C$59,3,)</f>
        <v>82900</v>
      </c>
      <c r="F190" s="5">
        <v>0.11</v>
      </c>
      <c r="G190" s="12">
        <f t="shared" si="3"/>
        <v>9119</v>
      </c>
      <c r="I190" s="16">
        <f t="shared" si="4"/>
        <v>13.86</v>
      </c>
      <c r="J190" s="14">
        <f t="shared" si="5"/>
        <v>1148994</v>
      </c>
    </row>
    <row r="191" spans="2:10" x14ac:dyDescent="0.3">
      <c r="C191" s="2" t="s">
        <v>45</v>
      </c>
      <c r="D191" s="3" t="str">
        <f>+VLOOKUP(C191,'[1]LISTA MATERIALES'!$A$9:$C$59,2,)</f>
        <v>KG</v>
      </c>
      <c r="E191" s="12">
        <f>+VLOOKUP(C191,'[1]LISTA MATERIALES'!$A$9:$C$59,3,)</f>
        <v>8480</v>
      </c>
      <c r="F191" s="15">
        <v>0.08</v>
      </c>
      <c r="G191" s="12">
        <f t="shared" si="3"/>
        <v>678.4</v>
      </c>
      <c r="I191" s="16">
        <f t="shared" si="4"/>
        <v>10.08</v>
      </c>
      <c r="J191" s="14">
        <f t="shared" si="5"/>
        <v>85478.399999999994</v>
      </c>
    </row>
    <row r="192" spans="2:10" x14ac:dyDescent="0.3">
      <c r="C192" s="2" t="s">
        <v>46</v>
      </c>
      <c r="D192" s="3" t="str">
        <f>+VLOOKUP(C192,'[1]LISTA MATERIALES'!$A$9:$C$59,2,)</f>
        <v>M</v>
      </c>
      <c r="E192" s="12">
        <f>+VLOOKUP(C192,'[1]LISTA MATERIALES'!$A$9:$C$59,3,)</f>
        <v>198</v>
      </c>
      <c r="F192" s="15">
        <v>2.3809523809523814</v>
      </c>
      <c r="G192" s="12">
        <f t="shared" si="3"/>
        <v>471.4285714285715</v>
      </c>
      <c r="I192" s="16">
        <f t="shared" si="4"/>
        <v>300.00000000000006</v>
      </c>
      <c r="J192" s="14">
        <f t="shared" si="5"/>
        <v>59400.000000000007</v>
      </c>
    </row>
    <row r="193" spans="1:15" x14ac:dyDescent="0.3">
      <c r="C193" s="2" t="s">
        <v>47</v>
      </c>
      <c r="D193" s="3" t="str">
        <f>+VLOOKUP(C193,'[1]LISTA MATERIALES'!$A$9:$C$59,2,)</f>
        <v>M2</v>
      </c>
      <c r="E193" s="12">
        <f>+VLOOKUP(C193,'[1]LISTA MATERIALES'!$A$9:$C$59,3,)</f>
        <v>8900</v>
      </c>
      <c r="F193" s="5">
        <v>1.96</v>
      </c>
      <c r="G193" s="12">
        <f t="shared" si="3"/>
        <v>17444</v>
      </c>
      <c r="I193" s="16">
        <f t="shared" si="4"/>
        <v>246.96</v>
      </c>
      <c r="J193" s="14">
        <f t="shared" si="5"/>
        <v>2197944</v>
      </c>
    </row>
    <row r="194" spans="1:15" x14ac:dyDescent="0.3">
      <c r="C194" s="2"/>
      <c r="D194" s="3"/>
      <c r="E194" s="12"/>
      <c r="F194" s="5" t="s">
        <v>16</v>
      </c>
      <c r="G194" s="12">
        <f>SUM(G188:G193)</f>
        <v>88027.828571428327</v>
      </c>
      <c r="I194" s="30"/>
      <c r="J194" s="18">
        <f>SUM(J188:J193)</f>
        <v>11091506.399999971</v>
      </c>
    </row>
    <row r="195" spans="1:15" x14ac:dyDescent="0.3">
      <c r="C195" s="2" t="s">
        <v>22</v>
      </c>
      <c r="D195" s="3"/>
      <c r="E195" s="12"/>
      <c r="F195" s="5"/>
      <c r="G195" s="12"/>
    </row>
    <row r="196" spans="1:15" x14ac:dyDescent="0.3">
      <c r="C196" s="2" t="s">
        <v>5</v>
      </c>
      <c r="D196" s="3" t="s">
        <v>18</v>
      </c>
      <c r="E196" s="12" t="s">
        <v>23</v>
      </c>
      <c r="F196" s="5" t="s">
        <v>24</v>
      </c>
      <c r="G196" s="12" t="s">
        <v>9</v>
      </c>
      <c r="I196" s="11" t="s">
        <v>10</v>
      </c>
      <c r="J196" s="11" t="s">
        <v>11</v>
      </c>
    </row>
    <row r="197" spans="1:15" x14ac:dyDescent="0.3">
      <c r="C197" s="2"/>
      <c r="D197" s="33">
        <f>IFERROR(VLOOKUP(C197,'[1]LISTA EQUIP Y TRANSP'!$A$8:$C$40,2,),0)</f>
        <v>0</v>
      </c>
      <c r="E197" s="12">
        <f>IFERROR(VLOOKUP(C197,'[1]LISTA EQUIP Y TRANSP'!$A$8:$C$40,3,FALSE),0)</f>
        <v>0</v>
      </c>
      <c r="F197" s="5"/>
      <c r="G197" s="12">
        <f>+E197*F197</f>
        <v>0</v>
      </c>
      <c r="I197" s="16">
        <f>(F197*$G$179)</f>
        <v>0</v>
      </c>
      <c r="J197" s="14">
        <f>$G$179*G197</f>
        <v>0</v>
      </c>
    </row>
    <row r="198" spans="1:15" x14ac:dyDescent="0.3">
      <c r="C198" s="2"/>
      <c r="D198" s="3"/>
      <c r="E198" s="12"/>
      <c r="F198" s="5" t="s">
        <v>16</v>
      </c>
      <c r="G198" s="12">
        <f>SUM(G197)</f>
        <v>0</v>
      </c>
      <c r="I198" s="30"/>
      <c r="J198" s="18">
        <f>SUM(J197)</f>
        <v>0</v>
      </c>
    </row>
    <row r="199" spans="1:15" x14ac:dyDescent="0.3">
      <c r="C199" s="2" t="s">
        <v>25</v>
      </c>
      <c r="D199" s="3"/>
      <c r="E199" s="12"/>
      <c r="F199" s="5"/>
      <c r="G199" s="12"/>
    </row>
    <row r="200" spans="1:15" x14ac:dyDescent="0.3">
      <c r="C200" s="2" t="s">
        <v>5</v>
      </c>
      <c r="D200" s="3" t="s">
        <v>18</v>
      </c>
      <c r="E200" s="12" t="s">
        <v>26</v>
      </c>
      <c r="F200" s="5" t="s">
        <v>8</v>
      </c>
      <c r="G200" s="12" t="s">
        <v>9</v>
      </c>
      <c r="I200" s="11" t="s">
        <v>10</v>
      </c>
      <c r="J200" s="11" t="s">
        <v>11</v>
      </c>
    </row>
    <row r="201" spans="1:15" x14ac:dyDescent="0.3">
      <c r="C201" s="2" t="s">
        <v>35</v>
      </c>
      <c r="D201" s="3" t="str">
        <f>+VLOOKUP(C201,'[1]LISTA M.O'!$A$8:$C$20,2,)</f>
        <v xml:space="preserve">DIA </v>
      </c>
      <c r="E201" s="12">
        <f>+VLOOKUP(C201,'[1]LISTA M.O'!$A$8:$C$20,3,)</f>
        <v>187182.25070666667</v>
      </c>
      <c r="F201" s="21">
        <v>5.5947993632757369E-2</v>
      </c>
      <c r="G201" s="12">
        <f>+E201*F201</f>
        <v>10472.47137070178</v>
      </c>
      <c r="I201" s="16">
        <f>(F201*$G$179)</f>
        <v>7.0494471977274289</v>
      </c>
      <c r="J201" s="14">
        <f>$G$179*G201</f>
        <v>1319531.3927084242</v>
      </c>
    </row>
    <row r="202" spans="1:15" x14ac:dyDescent="0.3">
      <c r="C202" s="2" t="s">
        <v>48</v>
      </c>
      <c r="D202" s="3" t="str">
        <f>+VLOOKUP(C202,'[1]LISTA M.O'!$A$8:$C$20,2,)</f>
        <v>DIA</v>
      </c>
      <c r="E202" s="12">
        <f>+VLOOKUP(C202,'[1]LISTA M.O'!$A$8:$C$20,3,)</f>
        <v>847041.9360000001</v>
      </c>
      <c r="F202" s="21">
        <v>5.5947993632757369E-2</v>
      </c>
      <c r="G202" s="12">
        <f>+E202*F202</f>
        <v>47390.296842006479</v>
      </c>
      <c r="I202" s="16">
        <f>(F202*$G$179)</f>
        <v>7.0494471977274289</v>
      </c>
      <c r="J202" s="14">
        <f>$G$179*G202</f>
        <v>5971177.4020928163</v>
      </c>
    </row>
    <row r="203" spans="1:15" x14ac:dyDescent="0.3">
      <c r="C203" s="2"/>
      <c r="D203" s="3"/>
      <c r="E203" s="12"/>
      <c r="F203" s="5" t="s">
        <v>16</v>
      </c>
      <c r="G203" s="12">
        <f>SUM(G201:G202)</f>
        <v>57862.768212708259</v>
      </c>
      <c r="H203" s="22">
        <v>0.05</v>
      </c>
      <c r="I203" s="30"/>
      <c r="J203" s="18">
        <f>SUM(J201:J202)</f>
        <v>7290708.7948012408</v>
      </c>
    </row>
    <row r="204" spans="1:15" x14ac:dyDescent="0.3">
      <c r="C204" s="2"/>
      <c r="D204" s="3"/>
      <c r="E204" s="12"/>
      <c r="F204" s="5"/>
      <c r="G204" s="12"/>
    </row>
    <row r="205" spans="1:15" x14ac:dyDescent="0.3">
      <c r="A205" t="str">
        <f>B179</f>
        <v>5.3.1</v>
      </c>
      <c r="B205" s="19"/>
      <c r="C205" s="24" t="s">
        <v>29</v>
      </c>
      <c r="D205" s="25"/>
      <c r="E205" s="26"/>
      <c r="F205" s="27"/>
      <c r="G205" s="26">
        <f>SUM(G185,G194,G198,G203)</f>
        <v>148783.73519477199</v>
      </c>
      <c r="I205" s="28"/>
      <c r="J205" s="18">
        <f>+IF(G179*G205=SUM(J185,J194,J198,J203),G205*G179,"Error")</f>
        <v>18746750.634541269</v>
      </c>
      <c r="O205" s="34"/>
    </row>
    <row r="206" spans="1:15" x14ac:dyDescent="0.3">
      <c r="C206" s="2"/>
      <c r="D206" s="3"/>
      <c r="E206" s="12"/>
      <c r="F206" s="5"/>
      <c r="G206" s="12"/>
      <c r="J206" s="32"/>
    </row>
    <row r="207" spans="1:15" x14ac:dyDescent="0.3">
      <c r="C207" s="2"/>
      <c r="D207" s="3"/>
      <c r="E207" s="12"/>
      <c r="F207" s="5"/>
      <c r="G207" s="12"/>
      <c r="J207" s="32"/>
    </row>
    <row r="208" spans="1:15" ht="57.6" x14ac:dyDescent="0.3">
      <c r="B208" s="6" t="str">
        <f>'[1]CUBIC.CANT.OBRAS'!B194</f>
        <v>5.4.1</v>
      </c>
      <c r="C208" s="7" t="str">
        <f>+VLOOKUP(B208,'[1]CUBIC.CANT.OBRAS'!B90:T625,2,FALSE)</f>
        <v>REPOSICIÓN DE ACOMETIDA DOMICILIARIA DE ACUEDUCTO EN PEAD Ø 1/2", AFECTADA POR EXCAVACIONES, INCLUYE SUMINISTRO E INSTALACIÓN DE COLLAR DE DERIVACIÓN, REPOSICIÓN DE HASTA 6.5M DE TUBERÍA, EXCAVACIÓN, RELLENO, COMPACTACIÓN Y RECONEXIÓN DEL SERVICIO.</v>
      </c>
      <c r="D208" s="8" t="str">
        <f>+VLOOKUP(B208,'[1]CUBIC.CANT.OBRAS'!B90:T625,3,FALSE)</f>
        <v>UN</v>
      </c>
      <c r="E208" s="6"/>
      <c r="F208" s="9" t="s">
        <v>3</v>
      </c>
      <c r="G208" s="10">
        <f>+VLOOKUP(B208,'[1]CUAD.CANT.Y.PRECIO (PPTO)'!$A$7:$G$40,4,FALSE)</f>
        <v>6</v>
      </c>
    </row>
    <row r="209" spans="3:10" x14ac:dyDescent="0.3">
      <c r="C209" s="2"/>
      <c r="D209" s="3"/>
      <c r="E209" s="12"/>
      <c r="F209" s="5"/>
      <c r="G209" s="12"/>
    </row>
    <row r="210" spans="3:10" x14ac:dyDescent="0.3">
      <c r="C210" s="2"/>
      <c r="D210" s="3"/>
      <c r="E210" s="12"/>
      <c r="F210" s="5"/>
      <c r="G210" s="12"/>
    </row>
    <row r="211" spans="3:10" x14ac:dyDescent="0.3">
      <c r="C211" s="2" t="s">
        <v>4</v>
      </c>
      <c r="D211" s="3"/>
      <c r="E211" s="12"/>
      <c r="F211" s="5"/>
      <c r="G211" s="12"/>
    </row>
    <row r="212" spans="3:10" x14ac:dyDescent="0.3">
      <c r="C212" s="2" t="s">
        <v>5</v>
      </c>
      <c r="D212" s="3" t="s">
        <v>6</v>
      </c>
      <c r="E212" s="12" t="s">
        <v>7</v>
      </c>
      <c r="F212" s="5" t="s">
        <v>8</v>
      </c>
      <c r="G212" s="12" t="s">
        <v>9</v>
      </c>
      <c r="I212" s="11" t="s">
        <v>10</v>
      </c>
      <c r="J212" s="11" t="s">
        <v>11</v>
      </c>
    </row>
    <row r="213" spans="3:10" x14ac:dyDescent="0.3">
      <c r="C213" s="2" t="s">
        <v>12</v>
      </c>
      <c r="D213" s="3" t="str">
        <f>+VLOOKUP(C213,'[1]LISTA EQUIP Y TRANSP'!$A$8:$C$40,2,)</f>
        <v>PESOS</v>
      </c>
      <c r="E213" s="12">
        <f>+G232*H232</f>
        <v>27389.224491222223</v>
      </c>
      <c r="F213" s="5">
        <v>1</v>
      </c>
      <c r="G213" s="12">
        <f>+E213*F213</f>
        <v>27389.224491222223</v>
      </c>
      <c r="I213" s="13"/>
      <c r="J213" s="14">
        <f>$G$208*G213</f>
        <v>164335.34694733334</v>
      </c>
    </row>
    <row r="214" spans="3:10" x14ac:dyDescent="0.3">
      <c r="C214" s="2" t="s">
        <v>49</v>
      </c>
      <c r="D214" s="3" t="str">
        <f>+VLOOKUP(C214,'[1]LISTA EQUIP Y TRANSP'!$A$8:$C$40,2,)</f>
        <v>DIA</v>
      </c>
      <c r="E214" s="12">
        <f>+VLOOKUP(C214,'[1]LISTA EQUIP Y TRANSP'!$A$8:$C$67,3,)</f>
        <v>60000</v>
      </c>
      <c r="F214" s="15">
        <v>1.1666666666666665</v>
      </c>
      <c r="G214" s="12">
        <f>+E214*F214</f>
        <v>69999.999999999985</v>
      </c>
      <c r="I214" s="16">
        <f>(F214*$G$208)</f>
        <v>6.9999999999999991</v>
      </c>
      <c r="J214" s="14">
        <f>$G$208*G214</f>
        <v>419999.99999999988</v>
      </c>
    </row>
    <row r="215" spans="3:10" x14ac:dyDescent="0.3">
      <c r="C215" s="2"/>
      <c r="D215" s="3"/>
      <c r="E215" s="12"/>
      <c r="F215" s="5" t="s">
        <v>16</v>
      </c>
      <c r="G215" s="12">
        <f>SUM(G213:G214)</f>
        <v>97389.224491222209</v>
      </c>
      <c r="I215" s="30"/>
      <c r="J215" s="18">
        <f>SUM(J213:J214)</f>
        <v>584335.34694733319</v>
      </c>
    </row>
    <row r="216" spans="3:10" x14ac:dyDescent="0.3">
      <c r="C216" s="2" t="s">
        <v>17</v>
      </c>
      <c r="D216" s="3"/>
      <c r="E216" s="12"/>
      <c r="F216" s="5"/>
      <c r="G216" s="12"/>
    </row>
    <row r="217" spans="3:10" x14ac:dyDescent="0.3">
      <c r="C217" s="2" t="s">
        <v>5</v>
      </c>
      <c r="D217" s="3" t="s">
        <v>18</v>
      </c>
      <c r="E217" s="12" t="s">
        <v>19</v>
      </c>
      <c r="F217" s="5" t="s">
        <v>20</v>
      </c>
      <c r="G217" s="12" t="s">
        <v>9</v>
      </c>
      <c r="I217" s="11" t="s">
        <v>10</v>
      </c>
      <c r="J217" s="11" t="s">
        <v>11</v>
      </c>
    </row>
    <row r="218" spans="3:10" x14ac:dyDescent="0.3">
      <c r="C218" s="2" t="s">
        <v>50</v>
      </c>
      <c r="D218" s="3" t="str">
        <f>+VLOOKUP(C218,'[1]LISTA MATERIALES'!$A$9:$C$64,2,)</f>
        <v>UN</v>
      </c>
      <c r="E218" s="12">
        <f>+VLOOKUP(C218,'[1]LISTA MATERIALES'!$A$9:$C$64,3,)</f>
        <v>72450</v>
      </c>
      <c r="F218" s="5">
        <v>1</v>
      </c>
      <c r="G218" s="12">
        <f>+E218*F218</f>
        <v>72450</v>
      </c>
      <c r="I218" s="16">
        <f>(F218*$G$208)</f>
        <v>6</v>
      </c>
      <c r="J218" s="14">
        <f t="shared" ref="J218:J222" si="6">$G$208*G218</f>
        <v>434700</v>
      </c>
    </row>
    <row r="219" spans="3:10" x14ac:dyDescent="0.3">
      <c r="C219" s="2" t="s">
        <v>51</v>
      </c>
      <c r="D219" s="3" t="str">
        <f>+VLOOKUP(C219,'[1]LISTA MATERIALES'!$A$9:$C$64,2,)</f>
        <v>M</v>
      </c>
      <c r="E219" s="12">
        <f>+VLOOKUP(C219,'[1]LISTA MATERIALES'!$A$9:$C$64,3,)</f>
        <v>8500</v>
      </c>
      <c r="F219" s="5">
        <v>6.5</v>
      </c>
      <c r="G219" s="12">
        <f t="shared" ref="G219:G222" si="7">+E219*F219</f>
        <v>55250</v>
      </c>
      <c r="I219" s="16">
        <f t="shared" ref="I219:I222" si="8">(F219*$G$208)</f>
        <v>39</v>
      </c>
      <c r="J219" s="14">
        <f t="shared" si="6"/>
        <v>331500</v>
      </c>
    </row>
    <row r="220" spans="3:10" x14ac:dyDescent="0.3">
      <c r="C220" s="2" t="s">
        <v>52</v>
      </c>
      <c r="D220" s="3" t="str">
        <f>+VLOOKUP(C220,'[1]LISTA MATERIALES'!$A$9:$C$64,2,)</f>
        <v>UN</v>
      </c>
      <c r="E220" s="12">
        <f>+VLOOKUP(C220,'[1]LISTA MATERIALES'!$A$9:$C$64,3,)</f>
        <v>3900</v>
      </c>
      <c r="F220" s="5">
        <v>5</v>
      </c>
      <c r="G220" s="12">
        <f t="shared" si="7"/>
        <v>19500</v>
      </c>
      <c r="I220" s="16">
        <f t="shared" si="8"/>
        <v>30</v>
      </c>
      <c r="J220" s="14">
        <f t="shared" si="6"/>
        <v>117000</v>
      </c>
    </row>
    <row r="221" spans="3:10" x14ac:dyDescent="0.3">
      <c r="C221" s="2" t="s">
        <v>53</v>
      </c>
      <c r="D221" s="3" t="str">
        <f>+VLOOKUP(C221,'[1]LISTA MATERIALES'!$A$9:$C$64,2,)</f>
        <v>UN</v>
      </c>
      <c r="E221" s="12">
        <f>+VLOOKUP(C221,'[1]LISTA MATERIALES'!$A$9:$C$64,3,)</f>
        <v>18300</v>
      </c>
      <c r="F221" s="5">
        <v>1</v>
      </c>
      <c r="G221" s="12">
        <f t="shared" si="7"/>
        <v>18300</v>
      </c>
      <c r="I221" s="16">
        <f t="shared" si="8"/>
        <v>6</v>
      </c>
      <c r="J221" s="14">
        <f t="shared" si="6"/>
        <v>109800</v>
      </c>
    </row>
    <row r="222" spans="3:10" x14ac:dyDescent="0.3">
      <c r="C222" s="2" t="s">
        <v>54</v>
      </c>
      <c r="D222" s="3" t="str">
        <f>+VLOOKUP(C222,'[1]LISTA MATERIALES'!$A$9:$C$64,2,)</f>
        <v>GAL</v>
      </c>
      <c r="E222" s="12">
        <f>+VLOOKUP(C222,'[1]LISTA MATERIALES'!$A$9:$C$64,3,)</f>
        <v>80730</v>
      </c>
      <c r="F222" s="5">
        <v>0.25</v>
      </c>
      <c r="G222" s="12">
        <f t="shared" si="7"/>
        <v>20182.5</v>
      </c>
      <c r="I222" s="16">
        <f t="shared" si="8"/>
        <v>1.5</v>
      </c>
      <c r="J222" s="14">
        <f t="shared" si="6"/>
        <v>121095</v>
      </c>
    </row>
    <row r="223" spans="3:10" x14ac:dyDescent="0.3">
      <c r="C223" s="2"/>
      <c r="D223" s="3"/>
      <c r="E223" s="12"/>
      <c r="F223" s="5" t="s">
        <v>16</v>
      </c>
      <c r="G223" s="12">
        <f>SUM(G218:G222)</f>
        <v>185682.5</v>
      </c>
      <c r="I223" s="30"/>
      <c r="J223" s="18">
        <f>SUM(J218:J222)</f>
        <v>1114095</v>
      </c>
    </row>
    <row r="224" spans="3:10" x14ac:dyDescent="0.3">
      <c r="C224" s="2" t="s">
        <v>22</v>
      </c>
      <c r="D224" s="3"/>
      <c r="E224" s="12"/>
      <c r="F224" s="5"/>
      <c r="G224" s="12"/>
    </row>
    <row r="225" spans="1:15" x14ac:dyDescent="0.3">
      <c r="C225" s="2" t="s">
        <v>5</v>
      </c>
      <c r="D225" s="3" t="s">
        <v>18</v>
      </c>
      <c r="E225" s="12" t="s">
        <v>23</v>
      </c>
      <c r="F225" s="5" t="s">
        <v>24</v>
      </c>
      <c r="G225" s="12" t="s">
        <v>9</v>
      </c>
      <c r="I225" s="11" t="s">
        <v>10</v>
      </c>
      <c r="J225" s="11" t="s">
        <v>11</v>
      </c>
    </row>
    <row r="226" spans="1:15" x14ac:dyDescent="0.3">
      <c r="C226" s="2"/>
      <c r="D226" s="3"/>
      <c r="E226" s="12"/>
      <c r="F226" s="5"/>
      <c r="G226" s="12"/>
      <c r="I226" s="16">
        <f>(F226*$G$208)</f>
        <v>0</v>
      </c>
      <c r="J226" s="14">
        <f>$G$208*G226</f>
        <v>0</v>
      </c>
    </row>
    <row r="227" spans="1:15" x14ac:dyDescent="0.3">
      <c r="C227" s="2"/>
      <c r="D227" s="3"/>
      <c r="E227" s="12"/>
      <c r="F227" s="5" t="s">
        <v>16</v>
      </c>
      <c r="G227" s="12">
        <f>SUM(G226)</f>
        <v>0</v>
      </c>
      <c r="I227" s="30"/>
      <c r="J227" s="18">
        <f>SUM(J226)</f>
        <v>0</v>
      </c>
    </row>
    <row r="228" spans="1:15" x14ac:dyDescent="0.3">
      <c r="C228" s="2" t="s">
        <v>25</v>
      </c>
      <c r="D228" s="3"/>
      <c r="E228" s="12"/>
      <c r="F228" s="5"/>
      <c r="G228" s="12"/>
    </row>
    <row r="229" spans="1:15" x14ac:dyDescent="0.3">
      <c r="C229" s="2" t="s">
        <v>5</v>
      </c>
      <c r="D229" s="3" t="s">
        <v>18</v>
      </c>
      <c r="E229" s="12" t="s">
        <v>26</v>
      </c>
      <c r="F229" s="5" t="s">
        <v>8</v>
      </c>
      <c r="G229" s="12" t="s">
        <v>9</v>
      </c>
      <c r="I229" s="11" t="s">
        <v>10</v>
      </c>
      <c r="J229" s="11" t="s">
        <v>11</v>
      </c>
    </row>
    <row r="230" spans="1:15" x14ac:dyDescent="0.3">
      <c r="C230" s="2" t="s">
        <v>34</v>
      </c>
      <c r="D230" s="3" t="str">
        <f>+VLOOKUP(C230,'[1]LISTA M.O'!$A$8:$C$20,2,)</f>
        <v>DIA</v>
      </c>
      <c r="E230" s="12">
        <f>+VLOOKUP(C230,'[1]LISTA M.O'!$A$8:$C$20,3,)</f>
        <v>282347.31200000003</v>
      </c>
      <c r="F230" s="15">
        <v>1.1666666666666665</v>
      </c>
      <c r="G230" s="12">
        <f>+E230*F230</f>
        <v>329405.19733333332</v>
      </c>
      <c r="I230" s="16">
        <f>(F230*$G$208)</f>
        <v>6.9999999999999991</v>
      </c>
      <c r="J230" s="14">
        <f>$G$208*G230</f>
        <v>1976431.1839999999</v>
      </c>
    </row>
    <row r="231" spans="1:15" x14ac:dyDescent="0.3">
      <c r="C231" s="2" t="s">
        <v>35</v>
      </c>
      <c r="D231" s="3" t="str">
        <f>+VLOOKUP(C231,'[1]LISTA M.O'!$A$8:$C$20,2,)</f>
        <v xml:space="preserve">DIA </v>
      </c>
      <c r="E231" s="12">
        <f>+VLOOKUP(C231,'[1]LISTA M.O'!$A$8:$C$20,3,)</f>
        <v>187182.25070666667</v>
      </c>
      <c r="F231" s="15">
        <v>1.1666666666666665</v>
      </c>
      <c r="G231" s="12">
        <f>+E231*F231</f>
        <v>218379.29249111109</v>
      </c>
      <c r="I231" s="16">
        <f>(F231*$G$208)</f>
        <v>6.9999999999999991</v>
      </c>
      <c r="J231" s="14">
        <f>$G$208*G231</f>
        <v>1310275.7549466665</v>
      </c>
    </row>
    <row r="232" spans="1:15" x14ac:dyDescent="0.3">
      <c r="C232" s="2"/>
      <c r="D232" s="3"/>
      <c r="E232" s="12"/>
      <c r="F232" s="5" t="s">
        <v>16</v>
      </c>
      <c r="G232" s="12">
        <f>SUM(G230:G231)</f>
        <v>547784.4898244444</v>
      </c>
      <c r="H232" s="22">
        <v>0.05</v>
      </c>
      <c r="I232" s="30"/>
      <c r="J232" s="18">
        <f>SUM(J230:J231)</f>
        <v>3286706.9389466662</v>
      </c>
    </row>
    <row r="233" spans="1:15" x14ac:dyDescent="0.3">
      <c r="C233" s="2"/>
      <c r="D233" s="3"/>
      <c r="E233" s="12"/>
      <c r="F233" s="5"/>
      <c r="G233" s="12"/>
    </row>
    <row r="234" spans="1:15" x14ac:dyDescent="0.3">
      <c r="A234" t="str">
        <f>+B208</f>
        <v>5.4.1</v>
      </c>
      <c r="B234" s="19"/>
      <c r="C234" s="24" t="s">
        <v>29</v>
      </c>
      <c r="D234" s="25"/>
      <c r="E234" s="26"/>
      <c r="F234" s="27"/>
      <c r="G234" s="26">
        <f>SUM(G215,G223,G227,G232)</f>
        <v>830856.21431566658</v>
      </c>
      <c r="I234" s="28"/>
      <c r="J234" s="18">
        <f>+IF(G208*G234=SUM(J215,J223,J227,J232),G234*G208,"Error")</f>
        <v>4985137.285893999</v>
      </c>
      <c r="O234" s="35"/>
    </row>
    <row r="235" spans="1:15" x14ac:dyDescent="0.3">
      <c r="C235" s="2"/>
      <c r="D235" s="3"/>
      <c r="E235" s="12"/>
      <c r="F235" s="5"/>
      <c r="G235" s="12"/>
    </row>
    <row r="236" spans="1:15" x14ac:dyDescent="0.3">
      <c r="C236" s="2"/>
      <c r="D236" s="3"/>
      <c r="E236" s="12"/>
      <c r="F236" s="5"/>
      <c r="G236" s="12"/>
    </row>
    <row r="237" spans="1:15" ht="61.8" customHeight="1" x14ac:dyDescent="0.3">
      <c r="B237" s="6" t="str">
        <f>'[1]CUBIC.CANT.OBRAS'!B204</f>
        <v>5.4.2</v>
      </c>
      <c r="C237" s="7" t="str">
        <f>+VLOOKUP(B237,'[1]CUBIC.CANT.OBRAS'!B96:T653,2,FALSE)</f>
        <v>REPOSICIÓN DE ACOMETIDA SANITARIA DOMICILIARIA, AFECTADA POR EXCAVACIONES. INCLUYE SUMINISTRO E INSTALACIÓN DE TUBERIA DE 6", YEE DE 8" X 6", EXCAVACIÓN, RELLENO, COMPACTACIÓN, REUBICACIÓN Y/O CONSTRUCCIÓN DE CAJA DE REGISTRO, Y RECONEXIÓN AL SISTEMA EXISTENTE.</v>
      </c>
      <c r="D237" s="8" t="str">
        <f>+VLOOKUP(B237,'[1]CUBIC.CANT.OBRAS'!B96:T653,3,FALSE)</f>
        <v>UN</v>
      </c>
      <c r="E237" s="6"/>
      <c r="F237" s="9" t="s">
        <v>3</v>
      </c>
      <c r="G237" s="10">
        <f>+VLOOKUP(B237,'[1]CUAD.CANT.Y.PRECIO (PPTO)'!$A$7:$G$40,4,FALSE)</f>
        <v>6</v>
      </c>
    </row>
    <row r="238" spans="1:15" x14ac:dyDescent="0.3">
      <c r="C238" s="2"/>
      <c r="D238" s="3"/>
      <c r="E238" s="12"/>
      <c r="F238" s="5"/>
      <c r="G238" s="12"/>
    </row>
    <row r="239" spans="1:15" x14ac:dyDescent="0.3">
      <c r="C239" s="2"/>
      <c r="D239" s="3"/>
      <c r="E239" s="12"/>
      <c r="F239" s="5"/>
      <c r="G239" s="12"/>
    </row>
    <row r="240" spans="1:15" x14ac:dyDescent="0.3">
      <c r="C240" s="2" t="s">
        <v>4</v>
      </c>
      <c r="D240" s="3"/>
      <c r="E240" s="12"/>
      <c r="F240" s="5"/>
      <c r="G240" s="12"/>
    </row>
    <row r="241" spans="3:10" x14ac:dyDescent="0.3">
      <c r="C241" s="2" t="s">
        <v>5</v>
      </c>
      <c r="D241" s="3" t="s">
        <v>6</v>
      </c>
      <c r="E241" s="12" t="s">
        <v>7</v>
      </c>
      <c r="F241" s="5" t="s">
        <v>8</v>
      </c>
      <c r="G241" s="12" t="s">
        <v>9</v>
      </c>
      <c r="I241" s="11" t="s">
        <v>10</v>
      </c>
      <c r="J241" s="11" t="s">
        <v>11</v>
      </c>
    </row>
    <row r="242" spans="3:10" x14ac:dyDescent="0.3">
      <c r="C242" s="2" t="s">
        <v>12</v>
      </c>
      <c r="D242" s="3" t="str">
        <f>+VLOOKUP(C242,'[1]LISTA EQUIP Y TRANSP'!$A$8:$C$40,2,)</f>
        <v>PESOS</v>
      </c>
      <c r="E242" s="12">
        <f>+G264*H264</f>
        <v>45802.741403000007</v>
      </c>
      <c r="F242" s="5">
        <v>1</v>
      </c>
      <c r="G242" s="12">
        <f>+E242*F242</f>
        <v>45802.741403000007</v>
      </c>
      <c r="I242" s="13"/>
      <c r="J242" s="14">
        <f>$G$237*G242</f>
        <v>274816.44841800001</v>
      </c>
    </row>
    <row r="243" spans="3:10" x14ac:dyDescent="0.3">
      <c r="C243" s="2" t="s">
        <v>55</v>
      </c>
      <c r="D243" s="3" t="str">
        <f>+VLOOKUP(C243,'[1]LISTA EQUIP Y TRANSP'!$A$8:$C$40,2,)</f>
        <v>DIA</v>
      </c>
      <c r="E243" s="12">
        <f>+VLOOKUP(C243,'[1]LISTA EQUIP Y TRANSP'!A8:C40,3,)</f>
        <v>40000</v>
      </c>
      <c r="F243" s="15">
        <v>1.5</v>
      </c>
      <c r="G243" s="12">
        <f>+E243*F243</f>
        <v>60000</v>
      </c>
      <c r="I243" s="16">
        <f>+F243*$G$237</f>
        <v>9</v>
      </c>
      <c r="J243" s="14">
        <f t="shared" ref="J243:J244" si="9">$G$237*G243</f>
        <v>360000</v>
      </c>
    </row>
    <row r="244" spans="3:10" x14ac:dyDescent="0.3">
      <c r="C244" s="2" t="s">
        <v>56</v>
      </c>
      <c r="D244" s="3" t="str">
        <f>+VLOOKUP(C244,'[1]LISTA EQUIP Y TRANSP'!$A$8:$C$40,2,)</f>
        <v>DIA</v>
      </c>
      <c r="E244" s="12">
        <f>+VLOOKUP(C244,'[1]LISTA EQUIP Y TRANSP'!A10:C42,3,)</f>
        <v>75000</v>
      </c>
      <c r="F244" s="15">
        <v>1.5</v>
      </c>
      <c r="G244" s="12">
        <f>+E244*F244</f>
        <v>112500</v>
      </c>
      <c r="I244" s="16">
        <f>+F244*$G$237</f>
        <v>9</v>
      </c>
      <c r="J244" s="14">
        <f t="shared" si="9"/>
        <v>675000</v>
      </c>
    </row>
    <row r="245" spans="3:10" x14ac:dyDescent="0.3">
      <c r="C245" s="2"/>
      <c r="D245" s="3"/>
      <c r="E245" s="12"/>
      <c r="F245" s="5" t="s">
        <v>16</v>
      </c>
      <c r="G245" s="12">
        <f>SUM(G242:G244)</f>
        <v>218302.74140300002</v>
      </c>
      <c r="I245" s="30"/>
      <c r="J245" s="18">
        <f>SUM(J242:J244)</f>
        <v>1309816.448418</v>
      </c>
    </row>
    <row r="246" spans="3:10" x14ac:dyDescent="0.3">
      <c r="C246" s="2" t="s">
        <v>17</v>
      </c>
      <c r="D246" s="3"/>
      <c r="E246" s="12"/>
      <c r="F246" s="5"/>
      <c r="G246" s="12"/>
    </row>
    <row r="247" spans="3:10" x14ac:dyDescent="0.3">
      <c r="C247" s="2" t="s">
        <v>5</v>
      </c>
      <c r="D247" s="3" t="s">
        <v>18</v>
      </c>
      <c r="E247" s="12" t="s">
        <v>19</v>
      </c>
      <c r="F247" s="5" t="s">
        <v>20</v>
      </c>
      <c r="G247" s="12" t="s">
        <v>9</v>
      </c>
      <c r="I247" s="11" t="s">
        <v>10</v>
      </c>
      <c r="J247" s="11" t="s">
        <v>11</v>
      </c>
    </row>
    <row r="248" spans="3:10" x14ac:dyDescent="0.3">
      <c r="C248" s="2" t="s">
        <v>57</v>
      </c>
      <c r="D248" s="3" t="str">
        <f>+VLOOKUP(C248,'[1]LISTA MATERIALES'!$A$9:$C$64,2,)</f>
        <v>M</v>
      </c>
      <c r="E248" s="12">
        <f>+VLOOKUP(C248,'[1]LISTA MATERIALES'!$A$9:$C$64,3,)</f>
        <v>74700</v>
      </c>
      <c r="F248" s="5">
        <v>4.8</v>
      </c>
      <c r="G248" s="12">
        <f>+E248*F248</f>
        <v>358560</v>
      </c>
      <c r="I248" s="16">
        <f>(F248*$G$237)</f>
        <v>28.799999999999997</v>
      </c>
      <c r="J248" s="14">
        <f>$G$237*G248</f>
        <v>2151360</v>
      </c>
    </row>
    <row r="249" spans="3:10" x14ac:dyDescent="0.3">
      <c r="C249" s="2" t="s">
        <v>58</v>
      </c>
      <c r="D249" s="3" t="str">
        <f>+VLOOKUP(C249,'[1]LISTA MATERIALES'!$A$9:$C$64,2,)</f>
        <v>UN</v>
      </c>
      <c r="E249" s="12">
        <f>+VLOOKUP(C249,'[1]LISTA MATERIALES'!$A$9:$C$64,3,)</f>
        <v>25700</v>
      </c>
      <c r="F249" s="5">
        <v>4</v>
      </c>
      <c r="G249" s="12">
        <f t="shared" ref="G249:G254" si="10">+E249*F249</f>
        <v>102800</v>
      </c>
      <c r="I249" s="16">
        <f t="shared" ref="I249:I254" si="11">(F249*$G$237)</f>
        <v>24</v>
      </c>
      <c r="J249" s="14">
        <f t="shared" ref="J249:J254" si="12">$G$237*G249</f>
        <v>616800</v>
      </c>
    </row>
    <row r="250" spans="3:10" x14ac:dyDescent="0.3">
      <c r="C250" s="2" t="s">
        <v>59</v>
      </c>
      <c r="D250" s="3" t="str">
        <f>+VLOOKUP(C250,'[1]LISTA MATERIALES'!$A$9:$C$64,2,)</f>
        <v>KG</v>
      </c>
      <c r="E250" s="12">
        <f>+VLOOKUP(C250,'[1]LISTA MATERIALES'!$A$9:$C$64,3,)</f>
        <v>10301.913688120001</v>
      </c>
      <c r="F250" s="15">
        <v>1.05</v>
      </c>
      <c r="G250" s="12">
        <f t="shared" si="10"/>
        <v>10817.009372526001</v>
      </c>
      <c r="I250" s="16">
        <f t="shared" si="11"/>
        <v>6.3000000000000007</v>
      </c>
      <c r="J250" s="14">
        <f t="shared" si="12"/>
        <v>64902.056235156007</v>
      </c>
    </row>
    <row r="251" spans="3:10" x14ac:dyDescent="0.3">
      <c r="C251" s="2" t="s">
        <v>60</v>
      </c>
      <c r="D251" s="3" t="str">
        <f>+VLOOKUP(C251,'[1]LISTA MATERIALES'!$A$9:$C$64,2,)</f>
        <v>M3</v>
      </c>
      <c r="E251" s="12">
        <f>+VLOOKUP(C251,'[1]LISTA MATERIALES'!$A$9:$C$64,3,)</f>
        <v>557464</v>
      </c>
      <c r="F251" s="15">
        <v>0.16650947863898485</v>
      </c>
      <c r="G251" s="12">
        <f t="shared" si="10"/>
        <v>92823.040000003049</v>
      </c>
      <c r="I251" s="16">
        <f t="shared" si="11"/>
        <v>0.99905687183390912</v>
      </c>
      <c r="J251" s="14">
        <f t="shared" si="12"/>
        <v>556938.24000001827</v>
      </c>
    </row>
    <row r="252" spans="3:10" x14ac:dyDescent="0.3">
      <c r="C252" s="2" t="s">
        <v>61</v>
      </c>
      <c r="D252" s="3" t="str">
        <f>+VLOOKUP(C252,'[1]LISTA MATERIALES'!$A$9:$C$64,2,)</f>
        <v>UN</v>
      </c>
      <c r="E252" s="12">
        <f>+VLOOKUP(C252,'[1]LISTA MATERIALES'!$A$9:$C$64,3,)</f>
        <v>162000</v>
      </c>
      <c r="F252" s="5">
        <v>1</v>
      </c>
      <c r="G252" s="12">
        <f t="shared" si="10"/>
        <v>162000</v>
      </c>
      <c r="I252" s="16">
        <f t="shared" si="11"/>
        <v>6</v>
      </c>
      <c r="J252" s="14">
        <f t="shared" si="12"/>
        <v>972000</v>
      </c>
    </row>
    <row r="253" spans="3:10" x14ac:dyDescent="0.3">
      <c r="C253" s="2" t="s">
        <v>62</v>
      </c>
      <c r="D253" s="3" t="str">
        <f>+VLOOKUP(C253,'[1]LISTA MATERIALES'!$A$9:$C$64,2,)</f>
        <v>UN</v>
      </c>
      <c r="E253" s="12">
        <f>+VLOOKUP(C253,'[1]LISTA MATERIALES'!$A$9:$C$64,3,)</f>
        <v>85860</v>
      </c>
      <c r="F253" s="15">
        <v>0.4</v>
      </c>
      <c r="G253" s="12">
        <f t="shared" si="10"/>
        <v>34344</v>
      </c>
      <c r="I253" s="16">
        <f t="shared" si="11"/>
        <v>2.4000000000000004</v>
      </c>
      <c r="J253" s="14">
        <f t="shared" si="12"/>
        <v>206064</v>
      </c>
    </row>
    <row r="254" spans="3:10" x14ac:dyDescent="0.3">
      <c r="C254" s="2" t="s">
        <v>63</v>
      </c>
      <c r="D254" s="3" t="str">
        <f>+VLOOKUP(C254,'[1]LISTA MATERIALES'!$A$9:$C$64,2,)</f>
        <v>KG</v>
      </c>
      <c r="E254" s="12">
        <f>+VLOOKUP(C254,'[1]LISTA MATERIALES'!$A$9:$C$64,3,)</f>
        <v>16191</v>
      </c>
      <c r="F254" s="5">
        <v>0.2</v>
      </c>
      <c r="G254" s="12">
        <f t="shared" si="10"/>
        <v>3238.2000000000003</v>
      </c>
      <c r="I254" s="16">
        <f t="shared" si="11"/>
        <v>1.2000000000000002</v>
      </c>
      <c r="J254" s="14">
        <f t="shared" si="12"/>
        <v>19429.2</v>
      </c>
    </row>
    <row r="255" spans="3:10" x14ac:dyDescent="0.3">
      <c r="C255" s="2"/>
      <c r="D255" s="3"/>
      <c r="E255" s="12"/>
      <c r="F255" s="5" t="s">
        <v>16</v>
      </c>
      <c r="G255" s="12">
        <f>SUM(G248:G254)</f>
        <v>764582.24937252898</v>
      </c>
      <c r="I255" s="30"/>
      <c r="J255" s="18">
        <f>SUM(J248:J254)</f>
        <v>4587493.4962351741</v>
      </c>
    </row>
    <row r="256" spans="3:10" x14ac:dyDescent="0.3">
      <c r="C256" s="2" t="s">
        <v>22</v>
      </c>
      <c r="D256" s="3"/>
      <c r="E256" s="12"/>
      <c r="F256" s="5"/>
      <c r="G256" s="12"/>
    </row>
    <row r="257" spans="1:15" x14ac:dyDescent="0.3">
      <c r="C257" s="2" t="s">
        <v>5</v>
      </c>
      <c r="D257" s="3" t="s">
        <v>18</v>
      </c>
      <c r="E257" s="12" t="s">
        <v>23</v>
      </c>
      <c r="F257" s="5" t="s">
        <v>24</v>
      </c>
      <c r="G257" s="12" t="s">
        <v>9</v>
      </c>
      <c r="I257" s="11" t="s">
        <v>10</v>
      </c>
      <c r="J257" s="11" t="s">
        <v>11</v>
      </c>
    </row>
    <row r="258" spans="1:15" x14ac:dyDescent="0.3">
      <c r="C258" s="2"/>
      <c r="D258" s="3"/>
      <c r="E258" s="12"/>
      <c r="F258" s="5"/>
      <c r="G258" s="12"/>
      <c r="I258" s="16">
        <f>(F258*$G$237)</f>
        <v>0</v>
      </c>
      <c r="J258" s="14">
        <f>$G$237*G258</f>
        <v>0</v>
      </c>
    </row>
    <row r="259" spans="1:15" x14ac:dyDescent="0.3">
      <c r="C259" s="2"/>
      <c r="D259" s="3"/>
      <c r="E259" s="12"/>
      <c r="F259" s="5" t="s">
        <v>16</v>
      </c>
      <c r="G259" s="12">
        <f>SUM(G258)</f>
        <v>0</v>
      </c>
      <c r="I259" s="30"/>
      <c r="J259" s="18">
        <f>SUM(J258)</f>
        <v>0</v>
      </c>
    </row>
    <row r="260" spans="1:15" x14ac:dyDescent="0.3">
      <c r="C260" s="2" t="s">
        <v>25</v>
      </c>
      <c r="D260" s="3"/>
      <c r="E260" s="12"/>
      <c r="F260" s="5"/>
      <c r="G260" s="12"/>
    </row>
    <row r="261" spans="1:15" x14ac:dyDescent="0.3">
      <c r="C261" s="2" t="s">
        <v>5</v>
      </c>
      <c r="D261" s="3" t="s">
        <v>18</v>
      </c>
      <c r="E261" s="12" t="s">
        <v>26</v>
      </c>
      <c r="F261" s="5" t="s">
        <v>8</v>
      </c>
      <c r="G261" s="12" t="s">
        <v>9</v>
      </c>
      <c r="I261" s="11" t="s">
        <v>10</v>
      </c>
      <c r="J261" s="11" t="s">
        <v>11</v>
      </c>
    </row>
    <row r="262" spans="1:15" x14ac:dyDescent="0.3">
      <c r="C262" s="2" t="s">
        <v>64</v>
      </c>
      <c r="D262" s="3" t="str">
        <f>+VLOOKUP(C262,'[1]LISTA M.O'!$A$8:$C$20,2,)</f>
        <v>DIA</v>
      </c>
      <c r="E262" s="12">
        <f>+VLOOKUP(C262,'[1]LISTA M.O'!$A$8:$C$20,3,)</f>
        <v>423520.96800000005</v>
      </c>
      <c r="F262" s="15">
        <v>1.5</v>
      </c>
      <c r="G262" s="12">
        <f>+E262*F262</f>
        <v>635281.45200000005</v>
      </c>
      <c r="I262" s="16">
        <f>(F262*$G$237)</f>
        <v>9</v>
      </c>
      <c r="J262" s="14">
        <f>$G$237*G262</f>
        <v>3811688.7120000003</v>
      </c>
    </row>
    <row r="263" spans="1:15" x14ac:dyDescent="0.3">
      <c r="C263" s="2" t="s">
        <v>35</v>
      </c>
      <c r="D263" s="3" t="str">
        <f>+VLOOKUP(C263,'[1]LISTA M.O'!$A$8:$C$20,2,)</f>
        <v xml:space="preserve">DIA </v>
      </c>
      <c r="E263" s="12">
        <f>+VLOOKUP(C263,'[1]LISTA M.O'!$A$8:$C$20,3,)</f>
        <v>187182.25070666667</v>
      </c>
      <c r="F263" s="15">
        <v>1.5</v>
      </c>
      <c r="G263" s="12">
        <f>+E263*F263</f>
        <v>280773.37606000004</v>
      </c>
      <c r="I263" s="16">
        <f>(F263*$G$237)</f>
        <v>9</v>
      </c>
      <c r="J263" s="14">
        <f>$G$237*G263</f>
        <v>1684640.2563600002</v>
      </c>
    </row>
    <row r="264" spans="1:15" x14ac:dyDescent="0.3">
      <c r="C264" s="2"/>
      <c r="D264" s="3"/>
      <c r="E264" s="12"/>
      <c r="F264" s="5" t="s">
        <v>16</v>
      </c>
      <c r="G264" s="12">
        <f>SUM(G262:G263)</f>
        <v>916054.82806000009</v>
      </c>
      <c r="H264" s="22">
        <v>0.05</v>
      </c>
      <c r="I264" s="30"/>
      <c r="J264" s="18">
        <f>SUM(J262:J263)</f>
        <v>5496328.9683600003</v>
      </c>
    </row>
    <row r="265" spans="1:15" x14ac:dyDescent="0.3">
      <c r="C265" s="2"/>
      <c r="D265" s="3"/>
      <c r="E265" s="12"/>
      <c r="F265" s="5"/>
      <c r="G265" s="12"/>
    </row>
    <row r="266" spans="1:15" x14ac:dyDescent="0.3">
      <c r="A266" t="str">
        <f>+B237</f>
        <v>5.4.2</v>
      </c>
      <c r="B266" s="19"/>
      <c r="C266" s="24" t="s">
        <v>29</v>
      </c>
      <c r="D266" s="25"/>
      <c r="E266" s="26"/>
      <c r="F266" s="27"/>
      <c r="G266" s="26">
        <f>SUM(G245,G255,G259,G264)</f>
        <v>1898939.818835529</v>
      </c>
      <c r="I266" s="28"/>
      <c r="J266" s="18">
        <f>+IF(G266*G237=SUM(J245,J255,J259,J264),G237*G266,"Error")</f>
        <v>11393638.913013175</v>
      </c>
      <c r="O266" s="36"/>
    </row>
    <row r="267" spans="1:15" x14ac:dyDescent="0.3">
      <c r="C267" s="2"/>
      <c r="D267" s="3"/>
      <c r="E267" s="12"/>
      <c r="F267" s="5"/>
      <c r="G267" s="12"/>
    </row>
    <row r="268" spans="1:15" x14ac:dyDescent="0.3">
      <c r="C268" s="2"/>
      <c r="D268" s="3"/>
      <c r="E268" s="12"/>
      <c r="F268" s="5"/>
      <c r="G268" s="12"/>
    </row>
    <row r="269" spans="1:15" ht="26.4" customHeight="1" x14ac:dyDescent="0.3">
      <c r="B269" s="6" t="str">
        <f>+'[1]CUBIC.CANT.OBRAS'!B216</f>
        <v>5.5.1</v>
      </c>
      <c r="C269" s="7" t="str">
        <f>+VLOOKUP(B269,'[1]CUBIC.CANT.OBRAS'!B19:T422,2,FALSE)</f>
        <v>AJUSTE Y NIVELACION DE LA LOSA SUPERIOR MANHOLE A RASANTE PAVIMENTO</v>
      </c>
      <c r="D269" s="8" t="str">
        <f>+VLOOKUP(B269,'[1]CUBIC.CANT.OBRAS'!B19:T422,3,FALSE)</f>
        <v>UN</v>
      </c>
      <c r="E269" s="6"/>
      <c r="F269" s="9" t="s">
        <v>3</v>
      </c>
      <c r="G269" s="10">
        <f>+VLOOKUP(B269,'[1]CUAD.CANT.Y.PRECIO (PPTO)'!$A$7:$G$40,4,FALSE)</f>
        <v>1</v>
      </c>
    </row>
    <row r="270" spans="1:15" x14ac:dyDescent="0.3">
      <c r="C270" s="2"/>
      <c r="D270" s="3"/>
      <c r="E270" s="12"/>
      <c r="F270" s="5"/>
      <c r="G270" s="12"/>
    </row>
    <row r="271" spans="1:15" x14ac:dyDescent="0.3">
      <c r="C271" s="2" t="s">
        <v>4</v>
      </c>
      <c r="D271" s="3"/>
      <c r="E271" s="12"/>
      <c r="F271" s="5"/>
      <c r="G271" s="12"/>
    </row>
    <row r="272" spans="1:15" x14ac:dyDescent="0.3">
      <c r="C272" s="2" t="s">
        <v>5</v>
      </c>
      <c r="D272" s="3" t="s">
        <v>6</v>
      </c>
      <c r="E272" s="12" t="s">
        <v>7</v>
      </c>
      <c r="F272" s="5" t="s">
        <v>8</v>
      </c>
      <c r="G272" s="12" t="s">
        <v>9</v>
      </c>
      <c r="I272" s="11" t="s">
        <v>10</v>
      </c>
      <c r="J272" s="11" t="s">
        <v>11</v>
      </c>
    </row>
    <row r="273" spans="3:10" x14ac:dyDescent="0.3">
      <c r="C273" s="2" t="s">
        <v>12</v>
      </c>
      <c r="D273" s="3" t="str">
        <f>+VLOOKUP(C273,'[1]LISTA EQUIP Y TRANSP'!A13:C41,2,)</f>
        <v>PESOS</v>
      </c>
      <c r="E273" s="12">
        <f>+G287*H287</f>
        <v>22901.370701500004</v>
      </c>
      <c r="F273" s="5">
        <v>1</v>
      </c>
      <c r="G273" s="12">
        <f>+E273*F273</f>
        <v>22901.370701500004</v>
      </c>
      <c r="I273" s="16"/>
      <c r="J273" s="14">
        <f>$G$269*G273</f>
        <v>22901.370701500004</v>
      </c>
    </row>
    <row r="274" spans="3:10" x14ac:dyDescent="0.3">
      <c r="C274" s="2"/>
      <c r="D274" s="3"/>
      <c r="E274" s="12"/>
      <c r="F274" s="5" t="s">
        <v>16</v>
      </c>
      <c r="G274" s="12">
        <f>SUM(G273)</f>
        <v>22901.370701500004</v>
      </c>
      <c r="I274" s="30"/>
      <c r="J274" s="18">
        <f>SUM(J273)</f>
        <v>22901.370701500004</v>
      </c>
    </row>
    <row r="275" spans="3:10" x14ac:dyDescent="0.3">
      <c r="C275" s="2" t="s">
        <v>17</v>
      </c>
      <c r="D275" s="3"/>
      <c r="E275" s="12"/>
      <c r="F275" s="5"/>
      <c r="G275" s="12"/>
    </row>
    <row r="276" spans="3:10" x14ac:dyDescent="0.3">
      <c r="C276" s="2" t="s">
        <v>5</v>
      </c>
      <c r="D276" s="3" t="s">
        <v>18</v>
      </c>
      <c r="E276" s="12" t="s">
        <v>19</v>
      </c>
      <c r="F276" s="5" t="s">
        <v>20</v>
      </c>
      <c r="G276" s="12" t="s">
        <v>9</v>
      </c>
      <c r="I276" s="11" t="s">
        <v>10</v>
      </c>
      <c r="J276" s="11" t="s">
        <v>11</v>
      </c>
    </row>
    <row r="277" spans="3:10" x14ac:dyDescent="0.3">
      <c r="C277" s="2" t="s">
        <v>65</v>
      </c>
      <c r="D277" s="3" t="str">
        <f>+VLOOKUP(C277,'[1]LISTA MATERIALES'!$A$9:$C$64,2,)</f>
        <v>M3</v>
      </c>
      <c r="E277" s="12">
        <f>+VLOOKUP(C277,'[1]LISTA MATERIALES'!$A$9:$C$64,3,)</f>
        <v>924805.39099845826</v>
      </c>
      <c r="F277" s="15">
        <v>0.37247302993697617</v>
      </c>
      <c r="G277" s="12">
        <f>+E277*F277</f>
        <v>344465.06608724571</v>
      </c>
      <c r="I277" s="16">
        <f>(F277*$G$269)</f>
        <v>0.37247302993697617</v>
      </c>
      <c r="J277" s="14">
        <f>$G$269*G277</f>
        <v>344465.06608724571</v>
      </c>
    </row>
    <row r="278" spans="3:10" x14ac:dyDescent="0.3">
      <c r="C278" s="2"/>
      <c r="D278" s="3"/>
      <c r="E278" s="12"/>
      <c r="F278" s="5" t="s">
        <v>16</v>
      </c>
      <c r="G278" s="12">
        <f>SUM(G277)</f>
        <v>344465.06608724571</v>
      </c>
      <c r="I278" s="30"/>
      <c r="J278" s="18">
        <f>SUM(J277)</f>
        <v>344465.06608724571</v>
      </c>
    </row>
    <row r="279" spans="3:10" x14ac:dyDescent="0.3">
      <c r="C279" s="2" t="s">
        <v>22</v>
      </c>
      <c r="D279" s="3"/>
      <c r="E279" s="12"/>
      <c r="F279" s="5"/>
      <c r="G279" s="12"/>
    </row>
    <row r="280" spans="3:10" x14ac:dyDescent="0.3">
      <c r="C280" s="2" t="s">
        <v>5</v>
      </c>
      <c r="D280" s="3" t="s">
        <v>18</v>
      </c>
      <c r="E280" s="12" t="s">
        <v>23</v>
      </c>
      <c r="F280" s="5" t="s">
        <v>24</v>
      </c>
      <c r="G280" s="12" t="s">
        <v>9</v>
      </c>
      <c r="I280" s="11" t="s">
        <v>10</v>
      </c>
      <c r="J280" s="11" t="s">
        <v>11</v>
      </c>
    </row>
    <row r="281" spans="3:10" x14ac:dyDescent="0.3">
      <c r="C281" s="2"/>
      <c r="D281" s="3"/>
      <c r="E281" s="12"/>
      <c r="F281" s="5"/>
      <c r="G281" s="12">
        <f>+E281*F281</f>
        <v>0</v>
      </c>
      <c r="I281" s="16">
        <f>(F281*$G$269)</f>
        <v>0</v>
      </c>
      <c r="J281" s="14">
        <f>$G$269*G281</f>
        <v>0</v>
      </c>
    </row>
    <row r="282" spans="3:10" x14ac:dyDescent="0.3">
      <c r="C282" s="2"/>
      <c r="D282" s="3"/>
      <c r="E282" s="12"/>
      <c r="F282" s="5" t="s">
        <v>16</v>
      </c>
      <c r="G282" s="12">
        <f>SUM(G281)</f>
        <v>0</v>
      </c>
      <c r="I282" s="30"/>
      <c r="J282" s="18">
        <f>SUM(J281)</f>
        <v>0</v>
      </c>
    </row>
    <row r="283" spans="3:10" x14ac:dyDescent="0.3">
      <c r="C283" s="2" t="s">
        <v>25</v>
      </c>
      <c r="D283" s="3"/>
      <c r="E283" s="12"/>
      <c r="F283" s="5"/>
      <c r="G283" s="12"/>
    </row>
    <row r="284" spans="3:10" x14ac:dyDescent="0.3">
      <c r="C284" s="2" t="s">
        <v>5</v>
      </c>
      <c r="D284" s="3" t="s">
        <v>18</v>
      </c>
      <c r="E284" s="12" t="s">
        <v>26</v>
      </c>
      <c r="F284" s="5" t="s">
        <v>8</v>
      </c>
      <c r="G284" s="12" t="s">
        <v>9</v>
      </c>
      <c r="I284" s="11" t="s">
        <v>10</v>
      </c>
      <c r="J284" s="11" t="s">
        <v>11</v>
      </c>
    </row>
    <row r="285" spans="3:10" x14ac:dyDescent="0.3">
      <c r="C285" s="2" t="s">
        <v>35</v>
      </c>
      <c r="D285" s="3" t="str">
        <f>+VLOOKUP(C285,'[1]LISTA M.O'!A8:C20,2,)</f>
        <v xml:space="preserve">DIA </v>
      </c>
      <c r="E285" s="12">
        <f>+VLOOKUP(C285,'[1]LISTA M.O'!A8:C20,3,)</f>
        <v>187182.25070666667</v>
      </c>
      <c r="F285" s="37">
        <v>0.75</v>
      </c>
      <c r="G285" s="12">
        <f>+E285*F285</f>
        <v>140386.68803000002</v>
      </c>
      <c r="I285" s="16">
        <f>(F285*$G$269)</f>
        <v>0.75</v>
      </c>
      <c r="J285" s="14">
        <f>$G$269*G285</f>
        <v>140386.68803000002</v>
      </c>
    </row>
    <row r="286" spans="3:10" x14ac:dyDescent="0.3">
      <c r="C286" s="2" t="s">
        <v>64</v>
      </c>
      <c r="D286" s="3" t="str">
        <f>+VLOOKUP(C286,'[1]LISTA M.O'!A9:C21,2,)</f>
        <v>DIA</v>
      </c>
      <c r="E286" s="12">
        <f>+VLOOKUP(C286,'[1]LISTA M.O'!A9:C21,3,)</f>
        <v>423520.96800000005</v>
      </c>
      <c r="F286" s="37">
        <v>0.75</v>
      </c>
      <c r="G286" s="12">
        <f>+E286*F286</f>
        <v>317640.72600000002</v>
      </c>
      <c r="I286" s="16">
        <f>(F286*$G$269)</f>
        <v>0.75</v>
      </c>
      <c r="J286" s="14">
        <f>$G$269*G286</f>
        <v>317640.72600000002</v>
      </c>
    </row>
    <row r="287" spans="3:10" x14ac:dyDescent="0.3">
      <c r="C287" s="2"/>
      <c r="D287" s="3"/>
      <c r="E287" s="12"/>
      <c r="F287" s="5" t="s">
        <v>16</v>
      </c>
      <c r="G287" s="12">
        <f>SUM(G285:G286)</f>
        <v>458027.41403000004</v>
      </c>
      <c r="H287" s="22">
        <v>0.05</v>
      </c>
      <c r="I287" s="17"/>
      <c r="J287" s="18">
        <f>SUM(J285:J286)</f>
        <v>458027.41403000004</v>
      </c>
    </row>
    <row r="288" spans="3:10" x14ac:dyDescent="0.3">
      <c r="C288" s="2"/>
      <c r="D288" s="3"/>
      <c r="E288" s="12"/>
      <c r="F288" s="5"/>
      <c r="G288" s="12"/>
    </row>
    <row r="289" spans="1:10" x14ac:dyDescent="0.3">
      <c r="A289" s="19" t="str">
        <f>+B269</f>
        <v>5.5.1</v>
      </c>
      <c r="B289" s="19"/>
      <c r="C289" s="24" t="s">
        <v>29</v>
      </c>
      <c r="D289" s="25"/>
      <c r="E289" s="26"/>
      <c r="F289" s="27"/>
      <c r="G289" s="26">
        <f>SUM(G274,G278,G282,G287)</f>
        <v>825393.85081874579</v>
      </c>
      <c r="J289" s="18">
        <f>+IF(G289*G269=SUM(J274,J278,J282,J287),G289*G269,"Error")</f>
        <v>825393.85081874579</v>
      </c>
    </row>
    <row r="290" spans="1:10" x14ac:dyDescent="0.3">
      <c r="C290" s="2"/>
      <c r="D290" s="3"/>
      <c r="E290" s="12"/>
      <c r="F290" s="5"/>
      <c r="G290" s="12"/>
    </row>
    <row r="291" spans="1:10" x14ac:dyDescent="0.3">
      <c r="C291" s="2"/>
      <c r="D291" s="3"/>
      <c r="E291" s="12"/>
      <c r="F291" s="5"/>
      <c r="G291" s="12"/>
    </row>
    <row r="292" spans="1:10" ht="52.2" customHeight="1" x14ac:dyDescent="0.3">
      <c r="B292" s="6" t="str">
        <f>+'[1]CUBIC.CANT.OBRAS'!B230</f>
        <v>5.6.1</v>
      </c>
      <c r="C292" s="7" t="str">
        <f>+VLOOKUP(B292,'[1]CUBIC.CANT.OBRAS'!B19:T422,2,FALSE)</f>
        <v>SUMINISTRO Y COLOCACIÓN DE SUBBASE GRANULAR, INCLUYE EXTENDIDO, HUMECTACIÓN, CONFORMACIÓN, NIVELACIÓN Y COMPACTACIÓN HASTA ALCANZAR LAS ESPECIFICACIONES TÉCNICAS REQUERIDAS</v>
      </c>
      <c r="D292" s="8" t="str">
        <f>+VLOOKUP(B292,'[1]CUBIC.CANT.OBRAS'!B19:T422,3,FALSE)</f>
        <v>M3</v>
      </c>
      <c r="E292" s="6"/>
      <c r="F292" s="9" t="s">
        <v>3</v>
      </c>
      <c r="G292" s="10">
        <f>+VLOOKUP(B292,'[1]CUAD.CANT.Y.PRECIO (PPTO)'!$A$7:$G$40,4,FALSE)</f>
        <v>124.60199999999999</v>
      </c>
    </row>
    <row r="293" spans="1:10" x14ac:dyDescent="0.3">
      <c r="C293" s="2"/>
      <c r="D293" s="3"/>
      <c r="E293" s="12"/>
      <c r="F293" s="5"/>
      <c r="G293" s="12"/>
    </row>
    <row r="294" spans="1:10" x14ac:dyDescent="0.3">
      <c r="C294" s="2" t="s">
        <v>4</v>
      </c>
      <c r="D294" s="3"/>
      <c r="E294" s="12"/>
      <c r="F294" s="5"/>
      <c r="G294" s="12"/>
    </row>
    <row r="295" spans="1:10" x14ac:dyDescent="0.3">
      <c r="C295" s="2" t="s">
        <v>5</v>
      </c>
      <c r="D295" s="3" t="s">
        <v>6</v>
      </c>
      <c r="E295" s="12" t="s">
        <v>7</v>
      </c>
      <c r="F295" s="5" t="s">
        <v>8</v>
      </c>
      <c r="G295" s="12" t="s">
        <v>9</v>
      </c>
      <c r="I295" s="11" t="s">
        <v>10</v>
      </c>
      <c r="J295" s="11" t="s">
        <v>11</v>
      </c>
    </row>
    <row r="296" spans="1:10" x14ac:dyDescent="0.3">
      <c r="C296" s="2" t="s">
        <v>12</v>
      </c>
      <c r="D296" s="3" t="str">
        <f>+VLOOKUP(C296,'[1]LISTA EQUIP Y TRANSP'!A13:C41,2,)</f>
        <v>PESOS</v>
      </c>
      <c r="E296" s="12">
        <f>+G313*H313</f>
        <v>173.49453037949795</v>
      </c>
      <c r="F296" s="5">
        <v>1</v>
      </c>
      <c r="G296" s="12">
        <f>+E296*F296</f>
        <v>173.49453037949795</v>
      </c>
      <c r="I296" s="13"/>
      <c r="J296" s="14">
        <f>$G$292*G296</f>
        <v>21617.765474346201</v>
      </c>
    </row>
    <row r="297" spans="1:10" x14ac:dyDescent="0.3">
      <c r="C297" s="2" t="s">
        <v>37</v>
      </c>
      <c r="D297" s="3" t="str">
        <f>+VLOOKUP(C297,'[1]LISTA EQUIP Y TRANSP'!A8:C40,2,)</f>
        <v>DIA</v>
      </c>
      <c r="E297" s="12">
        <f>+VLOOKUP(C297,'[1]LISTA EQUIP Y TRANSP'!A8:C40,3,)</f>
        <v>450000</v>
      </c>
      <c r="F297" s="21">
        <v>2.4578881824736182E-2</v>
      </c>
      <c r="G297" s="12">
        <f>+E297*F297</f>
        <v>11060.496821131283</v>
      </c>
      <c r="I297" s="16">
        <f>(F297*$G$292)</f>
        <v>3.0625778331257774</v>
      </c>
      <c r="J297" s="14">
        <f t="shared" ref="J297:J299" si="13">$G$292*G297</f>
        <v>1378160.0249065999</v>
      </c>
    </row>
    <row r="298" spans="1:10" x14ac:dyDescent="0.3">
      <c r="C298" s="2" t="s">
        <v>36</v>
      </c>
      <c r="D298" s="3" t="str">
        <f>+VLOOKUP(C298,'[1]LISTA EQUIP Y TRANSP'!A16:C43,2,)</f>
        <v>HR</v>
      </c>
      <c r="E298" s="12">
        <f>+VLOOKUP(C298,'[1]LISTA EQUIP Y TRANSP'!A13:C41,3,)</f>
        <v>190000</v>
      </c>
      <c r="F298" s="15">
        <v>0.19663105459788946</v>
      </c>
      <c r="G298" s="12">
        <f>+E298*F298</f>
        <v>37359.900373598997</v>
      </c>
      <c r="I298" s="16">
        <f>(F298*$G$292)/$L$1</f>
        <v>3.0625778331257774</v>
      </c>
      <c r="J298" s="14">
        <f t="shared" si="13"/>
        <v>4655118.3063511821</v>
      </c>
    </row>
    <row r="299" spans="1:10" x14ac:dyDescent="0.3">
      <c r="C299" s="2" t="s">
        <v>38</v>
      </c>
      <c r="D299" s="3" t="str">
        <f>+VLOOKUP(C299,'[1]LISTA EQUIP Y TRANSP'!A17:C44,2,)</f>
        <v>HR</v>
      </c>
      <c r="E299" s="12">
        <f>+VLOOKUP(C299,'[1]LISTA EQUIP Y TRANSP'!A14:C42,3,)</f>
        <v>150000</v>
      </c>
      <c r="F299" s="15">
        <v>0.19663105459788946</v>
      </c>
      <c r="G299" s="12">
        <f>+E299*F299</f>
        <v>29494.658189683418</v>
      </c>
      <c r="I299" s="16">
        <f>(F299*$G$292)/$L$1</f>
        <v>3.0625778331257774</v>
      </c>
      <c r="J299" s="14">
        <f t="shared" si="13"/>
        <v>3675093.3997509331</v>
      </c>
    </row>
    <row r="300" spans="1:10" x14ac:dyDescent="0.3">
      <c r="C300" s="2"/>
      <c r="D300" s="3"/>
      <c r="E300" s="12"/>
      <c r="F300" s="5" t="s">
        <v>16</v>
      </c>
      <c r="G300" s="12">
        <f>SUM(G296:G299)</f>
        <v>78088.549914793199</v>
      </c>
      <c r="J300" s="18">
        <f>SUM(J296:J299)</f>
        <v>9729989.4964830615</v>
      </c>
    </row>
    <row r="301" spans="1:10" x14ac:dyDescent="0.3">
      <c r="C301" s="2" t="s">
        <v>17</v>
      </c>
      <c r="D301" s="3"/>
      <c r="E301" s="12"/>
      <c r="F301" s="5"/>
      <c r="G301" s="12"/>
    </row>
    <row r="302" spans="1:10" x14ac:dyDescent="0.3">
      <c r="C302" s="2" t="s">
        <v>5</v>
      </c>
      <c r="D302" s="3" t="s">
        <v>18</v>
      </c>
      <c r="E302" s="12" t="s">
        <v>19</v>
      </c>
      <c r="F302" s="5" t="s">
        <v>20</v>
      </c>
      <c r="G302" s="12" t="s">
        <v>9</v>
      </c>
      <c r="I302" s="11" t="s">
        <v>10</v>
      </c>
      <c r="J302" s="11" t="s">
        <v>11</v>
      </c>
    </row>
    <row r="303" spans="1:10" x14ac:dyDescent="0.3">
      <c r="C303" s="2" t="s">
        <v>39</v>
      </c>
      <c r="D303" s="3" t="str">
        <f>+VLOOKUP(C303,'[1]LISTA MATERIALES'!$A$9:$C$64,2,)</f>
        <v>LT</v>
      </c>
      <c r="E303" s="12">
        <f>+VLOOKUP(C303,'[1]LISTA MATERIALES'!$A$9:$C$64,3,)</f>
        <v>120</v>
      </c>
      <c r="F303" s="5">
        <v>15</v>
      </c>
      <c r="G303" s="12">
        <f>+E303*F303</f>
        <v>1800</v>
      </c>
      <c r="I303" s="16">
        <f>(F303*$G$292)</f>
        <v>1869.0299999999997</v>
      </c>
      <c r="J303" s="14">
        <f>$G$292*G303</f>
        <v>224283.59999999998</v>
      </c>
    </row>
    <row r="304" spans="1:10" x14ac:dyDescent="0.3">
      <c r="C304" s="2" t="s">
        <v>66</v>
      </c>
      <c r="D304" s="3" t="str">
        <f>+VLOOKUP(C304,'[1]LISTA MATERIALES'!$A$9:$C$64,2,)</f>
        <v>M3</v>
      </c>
      <c r="E304" s="12">
        <f>+VLOOKUP(C304,'[1]LISTA MATERIALES'!$A$9:$C$64,3,)</f>
        <v>98500</v>
      </c>
      <c r="F304" s="5">
        <v>1.33</v>
      </c>
      <c r="G304" s="12">
        <f>+E304*F304</f>
        <v>131005</v>
      </c>
      <c r="I304" s="16">
        <f>(F304*$G$292)</f>
        <v>165.72065999999998</v>
      </c>
      <c r="J304" s="14">
        <f>$G$292*G304</f>
        <v>16323485.009999998</v>
      </c>
    </row>
    <row r="305" spans="1:12" x14ac:dyDescent="0.3">
      <c r="C305" s="2"/>
      <c r="D305" s="3"/>
      <c r="E305" s="12"/>
      <c r="F305" s="5" t="s">
        <v>16</v>
      </c>
      <c r="G305" s="12">
        <f>SUM(G303:G304)</f>
        <v>132805</v>
      </c>
      <c r="I305" s="17"/>
      <c r="J305" s="18">
        <f>SUM(J303:J304)</f>
        <v>16547768.609999998</v>
      </c>
    </row>
    <row r="306" spans="1:12" x14ac:dyDescent="0.3">
      <c r="C306" s="2" t="s">
        <v>22</v>
      </c>
      <c r="D306" s="3"/>
      <c r="E306" s="12"/>
      <c r="F306" s="5"/>
      <c r="G306" s="12"/>
    </row>
    <row r="307" spans="1:12" x14ac:dyDescent="0.3">
      <c r="C307" s="2" t="s">
        <v>5</v>
      </c>
      <c r="D307" s="3" t="s">
        <v>18</v>
      </c>
      <c r="E307" s="12" t="s">
        <v>23</v>
      </c>
      <c r="F307" s="5" t="s">
        <v>24</v>
      </c>
      <c r="G307" s="12" t="s">
        <v>9</v>
      </c>
      <c r="I307" s="11" t="s">
        <v>10</v>
      </c>
      <c r="J307" s="11" t="s">
        <v>11</v>
      </c>
    </row>
    <row r="308" spans="1:12" x14ac:dyDescent="0.3">
      <c r="C308" s="2"/>
      <c r="D308" s="3"/>
      <c r="E308" s="12"/>
      <c r="F308" s="5"/>
      <c r="G308" s="12">
        <f>+E308*F308</f>
        <v>0</v>
      </c>
      <c r="I308" s="16">
        <f>(F308*$G$292)</f>
        <v>0</v>
      </c>
      <c r="J308" s="14">
        <f>$G$292*G308</f>
        <v>0</v>
      </c>
    </row>
    <row r="309" spans="1:12" x14ac:dyDescent="0.3">
      <c r="C309" s="2"/>
      <c r="D309" s="3"/>
      <c r="E309" s="12"/>
      <c r="F309" s="5" t="s">
        <v>16</v>
      </c>
      <c r="G309" s="12">
        <f>SUM(G308)</f>
        <v>0</v>
      </c>
      <c r="I309" s="30"/>
      <c r="J309" s="18">
        <f>SUM(J308)</f>
        <v>0</v>
      </c>
    </row>
    <row r="310" spans="1:12" x14ac:dyDescent="0.3">
      <c r="C310" s="2" t="s">
        <v>25</v>
      </c>
      <c r="D310" s="3"/>
      <c r="E310" s="12"/>
      <c r="F310" s="5"/>
      <c r="G310" s="12"/>
    </row>
    <row r="311" spans="1:12" x14ac:dyDescent="0.3">
      <c r="C311" s="2" t="s">
        <v>5</v>
      </c>
      <c r="D311" s="3" t="s">
        <v>18</v>
      </c>
      <c r="E311" s="12" t="s">
        <v>26</v>
      </c>
      <c r="F311" s="5" t="s">
        <v>8</v>
      </c>
      <c r="G311" s="12" t="s">
        <v>9</v>
      </c>
      <c r="I311" s="11" t="s">
        <v>10</v>
      </c>
      <c r="J311" s="11" t="s">
        <v>11</v>
      </c>
    </row>
    <row r="312" spans="1:12" x14ac:dyDescent="0.3">
      <c r="C312" s="2" t="s">
        <v>32</v>
      </c>
      <c r="D312" s="3" t="str">
        <f>+VLOOKUP(C312,'[1]LISTA M.O'!A8:C20,2,)</f>
        <v>DIA</v>
      </c>
      <c r="E312" s="12">
        <f>+VLOOKUP(C312,'[1]LISTA M.O'!A8:C20,3,)</f>
        <v>141173.65600000002</v>
      </c>
      <c r="F312" s="21">
        <v>2.4578881824736182E-2</v>
      </c>
      <c r="G312" s="12">
        <f>+E312*F312</f>
        <v>3469.8906075899586</v>
      </c>
      <c r="I312" s="16">
        <f>(F312*$G$292)</f>
        <v>3.0625778331257774</v>
      </c>
      <c r="J312" s="14">
        <f>$G$292*G312</f>
        <v>432355.30948692397</v>
      </c>
      <c r="L312" s="38"/>
    </row>
    <row r="313" spans="1:12" x14ac:dyDescent="0.3">
      <c r="C313" s="2"/>
      <c r="D313" s="3"/>
      <c r="E313" s="12"/>
      <c r="F313" s="5" t="s">
        <v>16</v>
      </c>
      <c r="G313" s="12">
        <f>SUM(G312:G312)</f>
        <v>3469.8906075899586</v>
      </c>
      <c r="H313" s="22">
        <v>0.05</v>
      </c>
      <c r="I313" s="30"/>
      <c r="J313" s="18">
        <f>SUM(J312:J312)</f>
        <v>432355.30948692397</v>
      </c>
    </row>
    <row r="314" spans="1:12" x14ac:dyDescent="0.3">
      <c r="C314" s="2"/>
      <c r="D314" s="3"/>
      <c r="E314" s="12"/>
      <c r="F314" s="5"/>
      <c r="G314" s="12"/>
    </row>
    <row r="315" spans="1:12" x14ac:dyDescent="0.3">
      <c r="A315" s="19" t="str">
        <f>+B292</f>
        <v>5.6.1</v>
      </c>
      <c r="B315" s="19"/>
      <c r="C315" s="24" t="s">
        <v>29</v>
      </c>
      <c r="D315" s="25"/>
      <c r="E315" s="26"/>
      <c r="F315" s="27"/>
      <c r="G315" s="26">
        <f>SUM(G300,G305,G309,G313)</f>
        <v>214363.44052238317</v>
      </c>
      <c r="J315" s="18">
        <f>+IF(G292*G315=SUM(J300,J305,J309,J313),G292*G315,"Error")</f>
        <v>26710113.415969986</v>
      </c>
    </row>
    <row r="316" spans="1:12" x14ac:dyDescent="0.3">
      <c r="C316" s="2"/>
      <c r="D316" s="3"/>
      <c r="E316" s="12"/>
      <c r="F316" s="5"/>
      <c r="G316" s="12"/>
    </row>
    <row r="317" spans="1:12" x14ac:dyDescent="0.3">
      <c r="C317" s="2"/>
      <c r="D317" s="3"/>
      <c r="E317" s="12"/>
      <c r="F317" s="5"/>
      <c r="G317" s="12"/>
      <c r="J317" s="31"/>
    </row>
    <row r="318" spans="1:12" ht="80.400000000000006" customHeight="1" x14ac:dyDescent="0.3">
      <c r="B318" s="6" t="str">
        <f>+'[1]CUBIC.CANT.OBRAS'!B255</f>
        <v>5.7.1</v>
      </c>
      <c r="C318" s="7" t="str">
        <f>+VLOOKUP(B318,'[1]CUBIC.CANT.OBRAS'!B19:T422,2,FALSE)</f>
        <v>CONSTRUCCIÓN DE LOSA DE CALZADA EN CONCRETO PREMEZCLADO e=17CM. INCLUYE SUMINISTRO, TRANSPORTE, COLOCACIÓN Y ACABADO DEL CONCRETO; INSTALACIÓN DE PASADORES EN ACERO LISO Ø 3/4" CADA 30CM Y BARRAS DE UNIÓN CORRUGADAS Ø 1/2" CADA 1.20M (LONG. 0.85M); VIBRADO, NIVELACIÓN Y CURADO.</v>
      </c>
      <c r="D318" s="8" t="str">
        <f>+VLOOKUP(B318,'[1]CUBIC.CANT.OBRAS'!B19:T422,3,FALSE)</f>
        <v>M2</v>
      </c>
      <c r="E318" s="6"/>
      <c r="F318" s="9" t="s">
        <v>3</v>
      </c>
      <c r="G318" s="10">
        <f>+VLOOKUP(B318,'[1]CUAD.CANT.Y.PRECIO (PPTO)'!$A$7:$G$40,4,FALSE)</f>
        <v>583.76</v>
      </c>
    </row>
    <row r="319" spans="1:12" x14ac:dyDescent="0.3">
      <c r="C319" s="2"/>
      <c r="D319" s="3"/>
      <c r="E319" s="12"/>
      <c r="F319" s="5"/>
      <c r="G319" s="12"/>
    </row>
    <row r="320" spans="1:12" x14ac:dyDescent="0.3">
      <c r="C320" s="2" t="s">
        <v>4</v>
      </c>
      <c r="D320" s="3"/>
      <c r="E320" s="12"/>
      <c r="F320" s="5"/>
      <c r="G320" s="12"/>
    </row>
    <row r="321" spans="3:16" x14ac:dyDescent="0.3">
      <c r="C321" s="2" t="s">
        <v>5</v>
      </c>
      <c r="D321" s="3" t="s">
        <v>6</v>
      </c>
      <c r="E321" s="12" t="s">
        <v>7</v>
      </c>
      <c r="F321" s="5" t="s">
        <v>8</v>
      </c>
      <c r="G321" s="12" t="s">
        <v>9</v>
      </c>
      <c r="I321" s="11" t="s">
        <v>10</v>
      </c>
      <c r="J321" s="11" t="s">
        <v>11</v>
      </c>
    </row>
    <row r="322" spans="3:16" x14ac:dyDescent="0.3">
      <c r="C322" s="2" t="s">
        <v>12</v>
      </c>
      <c r="D322" s="3" t="str">
        <f>+VLOOKUP(C322,'[1]LISTA EQUIP Y TRANSP'!A13:C41,2,)</f>
        <v>PESOS</v>
      </c>
      <c r="E322" s="12">
        <f>+G348*H348</f>
        <v>1497.9895570636695</v>
      </c>
      <c r="F322" s="5">
        <v>1</v>
      </c>
      <c r="G322" s="12">
        <f>+E322*F322</f>
        <v>1497.9895570636695</v>
      </c>
      <c r="I322" s="13"/>
      <c r="J322" s="14">
        <f t="shared" ref="J322:J327" si="14">$G$318*G322</f>
        <v>874466.38383148774</v>
      </c>
    </row>
    <row r="323" spans="3:16" x14ac:dyDescent="0.3">
      <c r="C323" s="2" t="s">
        <v>67</v>
      </c>
      <c r="D323" s="3" t="str">
        <f>+VLOOKUP(C323,'[1]LISTA EQUIP Y TRANSP'!A16:C43,2,)</f>
        <v>DIA</v>
      </c>
      <c r="E323" s="12">
        <f>+VLOOKUP(C323,'[1]LISTA EQUIP Y TRANSP'!A13:C41,3,)</f>
        <v>45000</v>
      </c>
      <c r="F323" s="21">
        <v>2.2755916538299958E-2</v>
      </c>
      <c r="G323" s="12">
        <f t="shared" ref="G323:G327" si="15">+E323*F323</f>
        <v>1024.016244223498</v>
      </c>
      <c r="I323" s="39">
        <f t="shared" ref="I323:I327" si="16">(F323*$G$318)</f>
        <v>13.283993838397983</v>
      </c>
      <c r="J323" s="14">
        <f t="shared" si="14"/>
        <v>597779.72272790922</v>
      </c>
    </row>
    <row r="324" spans="3:16" x14ac:dyDescent="0.3">
      <c r="C324" s="2" t="s">
        <v>68</v>
      </c>
      <c r="D324" s="3" t="str">
        <f>+VLOOKUP(C324,'[1]LISTA EQUIP Y TRANSP'!A8:C40,2,)</f>
        <v>DIA</v>
      </c>
      <c r="E324" s="12">
        <f>+VLOOKUP(C324,'[1]LISTA EQUIP Y TRANSP'!A14:C42,3,)</f>
        <v>45000</v>
      </c>
      <c r="F324" s="21">
        <v>2.2755916538299958E-2</v>
      </c>
      <c r="G324" s="12">
        <f t="shared" si="15"/>
        <v>1024.016244223498</v>
      </c>
      <c r="I324" s="39">
        <f t="shared" si="16"/>
        <v>13.283993838397983</v>
      </c>
      <c r="J324" s="14">
        <f t="shared" si="14"/>
        <v>597779.72272790922</v>
      </c>
    </row>
    <row r="325" spans="3:16" x14ac:dyDescent="0.3">
      <c r="C325" s="2" t="s">
        <v>69</v>
      </c>
      <c r="D325" s="3" t="str">
        <f>+VLOOKUP(C325,'[1]LISTA EQUIP Y TRANSP'!A8:C40,2,)</f>
        <v>DIA</v>
      </c>
      <c r="E325" s="12">
        <f>+VLOOKUP(C325,'[1]LISTA EQUIP Y TRANSP'!A8:C40,3,)</f>
        <v>30000</v>
      </c>
      <c r="F325" s="21">
        <v>2.2755916538299958E-2</v>
      </c>
      <c r="G325" s="12">
        <f t="shared" si="15"/>
        <v>682.67749614899878</v>
      </c>
      <c r="I325" s="39">
        <f t="shared" si="16"/>
        <v>13.283993838397983</v>
      </c>
      <c r="J325" s="14">
        <f t="shared" si="14"/>
        <v>398519.81515193952</v>
      </c>
    </row>
    <row r="326" spans="3:16" x14ac:dyDescent="0.3">
      <c r="C326" s="2" t="s">
        <v>70</v>
      </c>
      <c r="D326" s="3" t="str">
        <f>+VLOOKUP(C326,'[1]LISTA EQUIP Y TRANSP'!A19:C46,2,)</f>
        <v>DIA</v>
      </c>
      <c r="E326" s="12">
        <f>+VLOOKUP(C326,'[1]LISTA EQUIP Y TRANSP'!A17:C44,3,)</f>
        <v>120000</v>
      </c>
      <c r="F326" s="21">
        <v>2.2755916538299958E-2</v>
      </c>
      <c r="G326" s="12">
        <f t="shared" si="15"/>
        <v>2730.7099845959951</v>
      </c>
      <c r="I326" s="39">
        <f t="shared" si="16"/>
        <v>13.283993838397983</v>
      </c>
      <c r="J326" s="14">
        <f t="shared" si="14"/>
        <v>1594079.2606077581</v>
      </c>
    </row>
    <row r="327" spans="3:16" x14ac:dyDescent="0.3">
      <c r="C327" s="2" t="s">
        <v>71</v>
      </c>
      <c r="D327" s="3" t="str">
        <f>+VLOOKUP(C327,'[1]LISTA EQUIP Y TRANSP'!A20:C48,2,)</f>
        <v>DIA</v>
      </c>
      <c r="E327" s="12">
        <f>+VLOOKUP(C327,'[1]LISTA EQUIP Y TRANSP'!A19:C46,3,)</f>
        <v>60000</v>
      </c>
      <c r="F327" s="21">
        <v>2.2755916538299958E-2</v>
      </c>
      <c r="G327" s="12">
        <f t="shared" si="15"/>
        <v>1365.3549922979976</v>
      </c>
      <c r="I327" s="39">
        <f t="shared" si="16"/>
        <v>13.283993838397983</v>
      </c>
      <c r="J327" s="14">
        <f t="shared" si="14"/>
        <v>797039.63030387904</v>
      </c>
    </row>
    <row r="328" spans="3:16" x14ac:dyDescent="0.3">
      <c r="C328" s="2"/>
      <c r="D328" s="3"/>
      <c r="E328" s="12"/>
      <c r="F328" s="5" t="s">
        <v>16</v>
      </c>
      <c r="G328" s="12">
        <f>SUM(G322:G327)</f>
        <v>8324.7645185536585</v>
      </c>
      <c r="J328" s="40">
        <f>SUM(J322:J327)</f>
        <v>4859664.5353508824</v>
      </c>
    </row>
    <row r="329" spans="3:16" x14ac:dyDescent="0.3">
      <c r="C329" s="2" t="s">
        <v>17</v>
      </c>
      <c r="D329" s="3"/>
      <c r="E329" s="12"/>
      <c r="F329" s="5"/>
      <c r="G329" s="12"/>
    </row>
    <row r="330" spans="3:16" x14ac:dyDescent="0.3">
      <c r="C330" s="2" t="s">
        <v>5</v>
      </c>
      <c r="D330" s="3" t="s">
        <v>18</v>
      </c>
      <c r="E330" s="12" t="s">
        <v>19</v>
      </c>
      <c r="F330" s="5" t="s">
        <v>20</v>
      </c>
      <c r="G330" s="12" t="s">
        <v>9</v>
      </c>
      <c r="I330" s="11" t="s">
        <v>10</v>
      </c>
      <c r="J330" s="11" t="s">
        <v>11</v>
      </c>
    </row>
    <row r="331" spans="3:16" x14ac:dyDescent="0.3">
      <c r="C331" s="2" t="s">
        <v>72</v>
      </c>
      <c r="D331" s="3" t="str">
        <f>+VLOOKUP(C331,'[1]LISTA MATERIALES'!A10:C59,2,)</f>
        <v>KG</v>
      </c>
      <c r="E331" s="12">
        <v>10415</v>
      </c>
      <c r="F331" s="15">
        <v>1.55</v>
      </c>
      <c r="G331" s="12">
        <f>+E331*F331</f>
        <v>16143.25</v>
      </c>
      <c r="I331" s="39">
        <f>(F331*$G$318)</f>
        <v>904.82799999999997</v>
      </c>
      <c r="J331" s="14">
        <f>$G$318*G331</f>
        <v>9423783.6199999992</v>
      </c>
      <c r="O331" s="41"/>
      <c r="P331" s="36"/>
    </row>
    <row r="332" spans="3:16" x14ac:dyDescent="0.3">
      <c r="C332" s="2" t="s">
        <v>73</v>
      </c>
      <c r="D332" s="3" t="str">
        <f>+VLOOKUP(C332,'[1]LISTA MATERIALES'!A11:C60,2,)</f>
        <v>KG</v>
      </c>
      <c r="E332" s="12">
        <f>+VLOOKUP(C332,'[1]LISTA MATERIALES'!A11:C60,3,)</f>
        <v>10301.913688120001</v>
      </c>
      <c r="F332" s="15">
        <v>0.5</v>
      </c>
      <c r="G332" s="12">
        <f>+E332*F332</f>
        <v>5150.9568440600005</v>
      </c>
      <c r="I332" s="39">
        <f t="shared" ref="I332:I338" si="17">(F332*$G$318)</f>
        <v>291.88</v>
      </c>
      <c r="J332" s="14">
        <f t="shared" ref="J332:J338" si="18">$G$318*G332</f>
        <v>3006922.5672884658</v>
      </c>
    </row>
    <row r="333" spans="3:16" x14ac:dyDescent="0.3">
      <c r="C333" s="2" t="s">
        <v>74</v>
      </c>
      <c r="D333" s="3" t="str">
        <f>+VLOOKUP(C333,'[1]LISTA MATERIALES'!A12:C61,2,)</f>
        <v>LB</v>
      </c>
      <c r="E333" s="12">
        <f>+VLOOKUP(C333,'[1]LISTA MATERIALES'!A12:C61,3,)</f>
        <v>25000</v>
      </c>
      <c r="F333" s="15">
        <v>0.12787684105500113</v>
      </c>
      <c r="G333" s="12">
        <f>+E333*F333</f>
        <v>3196.9210263750283</v>
      </c>
      <c r="I333" s="39">
        <f t="shared" si="17"/>
        <v>74.649384734267457</v>
      </c>
      <c r="J333" s="14">
        <f t="shared" si="18"/>
        <v>1866234.6183566866</v>
      </c>
    </row>
    <row r="334" spans="3:16" x14ac:dyDescent="0.3">
      <c r="C334" s="2" t="s">
        <v>63</v>
      </c>
      <c r="D334" s="3" t="str">
        <f>+VLOOKUP(C334,'[1]LISTA MATERIALES'!A13:C62,2,)</f>
        <v>KG</v>
      </c>
      <c r="E334" s="12">
        <f>+VLOOKUP(C334,'[1]LISTA MATERIALES'!A13:C62,3,)</f>
        <v>16191</v>
      </c>
      <c r="F334" s="15">
        <v>0.4</v>
      </c>
      <c r="G334" s="12">
        <f t="shared" ref="G334:G335" si="19">+E334*F334</f>
        <v>6476.4000000000005</v>
      </c>
      <c r="I334" s="39">
        <f t="shared" si="17"/>
        <v>233.50400000000002</v>
      </c>
      <c r="J334" s="14">
        <f t="shared" si="18"/>
        <v>3780663.2640000004</v>
      </c>
    </row>
    <row r="335" spans="3:16" x14ac:dyDescent="0.3">
      <c r="C335" s="2" t="s">
        <v>75</v>
      </c>
      <c r="D335" s="3" t="str">
        <f>+VLOOKUP(C335,'[1]LISTA MATERIALES'!A14:C63,2,)</f>
        <v>KG</v>
      </c>
      <c r="E335" s="12">
        <f>+VLOOKUP(C335,'[1]LISTA MATERIALES'!A14:C63,3,)</f>
        <v>20500</v>
      </c>
      <c r="F335" s="15">
        <v>0.44</v>
      </c>
      <c r="G335" s="12">
        <f t="shared" si="19"/>
        <v>9020</v>
      </c>
      <c r="I335" s="39">
        <f t="shared" si="17"/>
        <v>256.8544</v>
      </c>
      <c r="J335" s="14">
        <f t="shared" si="18"/>
        <v>5265515.2</v>
      </c>
    </row>
    <row r="336" spans="3:16" x14ac:dyDescent="0.3">
      <c r="C336" s="2" t="s">
        <v>76</v>
      </c>
      <c r="D336" s="3" t="str">
        <f>+VLOOKUP(C336,'[1]LISTA MATERIALES'!A12:C61,2,)</f>
        <v>KG</v>
      </c>
      <c r="E336" s="12">
        <f>+VLOOKUP(C336,'[1]LISTA MATERIALES'!A12:C61,3,)</f>
        <v>28500</v>
      </c>
      <c r="F336" s="15">
        <v>0.45</v>
      </c>
      <c r="G336" s="12">
        <f>+E336*F336</f>
        <v>12825</v>
      </c>
      <c r="I336" s="39">
        <f t="shared" si="17"/>
        <v>262.69200000000001</v>
      </c>
      <c r="J336" s="14">
        <f t="shared" si="18"/>
        <v>7486722</v>
      </c>
    </row>
    <row r="337" spans="1:16" x14ac:dyDescent="0.3">
      <c r="C337" s="2" t="s">
        <v>77</v>
      </c>
      <c r="D337" s="3" t="str">
        <f>+VLOOKUP(C337,'[1]LISTA MATERIALES'!A13:C62,2,)</f>
        <v>UN</v>
      </c>
      <c r="E337" s="12">
        <f>+VLOOKUP(C337,'[1]LISTA MATERIALES'!A13:C62,3,)</f>
        <v>44500</v>
      </c>
      <c r="F337" s="15">
        <v>0.15</v>
      </c>
      <c r="G337" s="12">
        <f>+E337*F337</f>
        <v>6675</v>
      </c>
      <c r="I337" s="39">
        <f t="shared" si="17"/>
        <v>87.563999999999993</v>
      </c>
      <c r="J337" s="14">
        <f t="shared" si="18"/>
        <v>3896598</v>
      </c>
    </row>
    <row r="338" spans="1:16" x14ac:dyDescent="0.3">
      <c r="C338" s="2" t="s">
        <v>65</v>
      </c>
      <c r="D338" s="3" t="str">
        <f>+VLOOKUP(C338,'[1]LISTA MATERIALES'!A13:C62,2,)</f>
        <v>M3</v>
      </c>
      <c r="E338" s="12">
        <f>+VLOOKUP(C338,'[1]LISTA MATERIALES'!A13:C62,3,)</f>
        <v>924805.39099845826</v>
      </c>
      <c r="F338" s="15">
        <v>0.17</v>
      </c>
      <c r="G338" s="12">
        <f>+E338*F338</f>
        <v>157216.91646973792</v>
      </c>
      <c r="I338" s="39">
        <f t="shared" si="17"/>
        <v>99.239200000000011</v>
      </c>
      <c r="J338" s="14">
        <f t="shared" si="18"/>
        <v>91776947.158374205</v>
      </c>
    </row>
    <row r="339" spans="1:16" x14ac:dyDescent="0.3">
      <c r="C339" s="2"/>
      <c r="D339" s="3"/>
      <c r="E339" s="12"/>
      <c r="F339" s="5" t="s">
        <v>16</v>
      </c>
      <c r="G339" s="12">
        <f>SUM(G331:G338)</f>
        <v>216704.44434017295</v>
      </c>
      <c r="J339" s="18">
        <f>SUM(J331:J338)</f>
        <v>126503386.42801936</v>
      </c>
    </row>
    <row r="340" spans="1:16" x14ac:dyDescent="0.3">
      <c r="C340" s="2" t="s">
        <v>22</v>
      </c>
      <c r="D340" s="3"/>
      <c r="E340" s="12"/>
      <c r="F340" s="5"/>
      <c r="G340" s="12"/>
    </row>
    <row r="341" spans="1:16" x14ac:dyDescent="0.3">
      <c r="C341" s="2" t="s">
        <v>5</v>
      </c>
      <c r="D341" s="3" t="s">
        <v>18</v>
      </c>
      <c r="E341" s="12" t="s">
        <v>23</v>
      </c>
      <c r="F341" s="5" t="s">
        <v>24</v>
      </c>
      <c r="G341" s="12" t="s">
        <v>9</v>
      </c>
      <c r="I341" s="11" t="s">
        <v>10</v>
      </c>
      <c r="J341" s="11" t="s">
        <v>11</v>
      </c>
    </row>
    <row r="342" spans="1:16" x14ac:dyDescent="0.3">
      <c r="C342" s="2"/>
      <c r="D342" s="3"/>
      <c r="E342" s="12"/>
      <c r="F342" s="5"/>
      <c r="G342" s="12">
        <f>+E342*F342</f>
        <v>0</v>
      </c>
      <c r="I342" s="16">
        <f>(F342*$G$318)</f>
        <v>0</v>
      </c>
      <c r="J342" s="14">
        <f>$G$318*G342</f>
        <v>0</v>
      </c>
    </row>
    <row r="343" spans="1:16" x14ac:dyDescent="0.3">
      <c r="C343" s="2"/>
      <c r="D343" s="3"/>
      <c r="E343" s="12"/>
      <c r="F343" s="5" t="s">
        <v>16</v>
      </c>
      <c r="G343" s="12">
        <f>SUM(G342)</f>
        <v>0</v>
      </c>
      <c r="I343" s="30"/>
      <c r="J343" s="18">
        <f>SUM(J342)</f>
        <v>0</v>
      </c>
    </row>
    <row r="344" spans="1:16" x14ac:dyDescent="0.3">
      <c r="C344" s="2" t="s">
        <v>25</v>
      </c>
      <c r="D344" s="3"/>
      <c r="E344" s="12"/>
      <c r="F344" s="5"/>
      <c r="G344" s="12"/>
    </row>
    <row r="345" spans="1:16" x14ac:dyDescent="0.3">
      <c r="C345" s="2" t="s">
        <v>5</v>
      </c>
      <c r="D345" s="3" t="s">
        <v>18</v>
      </c>
      <c r="E345" s="12" t="s">
        <v>26</v>
      </c>
      <c r="F345" s="5" t="s">
        <v>8</v>
      </c>
      <c r="G345" s="12" t="s">
        <v>9</v>
      </c>
      <c r="I345" s="11" t="s">
        <v>10</v>
      </c>
      <c r="J345" s="11" t="s">
        <v>11</v>
      </c>
    </row>
    <row r="346" spans="1:16" x14ac:dyDescent="0.3">
      <c r="C346" s="2" t="s">
        <v>78</v>
      </c>
      <c r="D346" s="3" t="str">
        <f>+VLOOKUP(C346,'[1]LISTA M.O'!A8:C20,2,)</f>
        <v>DIA</v>
      </c>
      <c r="E346" s="12">
        <f>+VLOOKUP(C346,'[1]LISTA M.O'!A9:C21,3,)</f>
        <v>1129389.2480000001</v>
      </c>
      <c r="F346" s="21">
        <v>2.2755916538299947E-2</v>
      </c>
      <c r="G346" s="12">
        <f>+E346*F346</f>
        <v>25700.287466741345</v>
      </c>
      <c r="I346" s="39">
        <f>(F346*$G$318)</f>
        <v>13.283993838397977</v>
      </c>
      <c r="J346" s="14">
        <f>$G$318*G346</f>
        <v>15002799.811584927</v>
      </c>
    </row>
    <row r="347" spans="1:16" x14ac:dyDescent="0.3">
      <c r="C347" s="2" t="s">
        <v>35</v>
      </c>
      <c r="D347" s="3" t="str">
        <f>+VLOOKUP(C347,'[1]LISTA M.O'!A9:C21,2,)</f>
        <v xml:space="preserve">DIA </v>
      </c>
      <c r="E347" s="12">
        <f>+VLOOKUP(C347,'[1]LISTA M.O'!A10:C22,3,)</f>
        <v>187182.25070666667</v>
      </c>
      <c r="F347" s="21">
        <v>2.2755916538299947E-2</v>
      </c>
      <c r="G347" s="12">
        <f>+E347*F347</f>
        <v>4259.5036745320431</v>
      </c>
      <c r="I347" s="39">
        <f>(F347*$G$318)</f>
        <v>13.283993838397977</v>
      </c>
      <c r="J347" s="14">
        <f>$G$318*G347</f>
        <v>2486527.8650448252</v>
      </c>
    </row>
    <row r="348" spans="1:16" x14ac:dyDescent="0.3">
      <c r="C348" s="2"/>
      <c r="D348" s="3"/>
      <c r="E348" s="12"/>
      <c r="F348" s="5" t="s">
        <v>16</v>
      </c>
      <c r="G348" s="12">
        <f>SUM(G346:G347)</f>
        <v>29959.791141273388</v>
      </c>
      <c r="H348" s="22">
        <v>0.05</v>
      </c>
      <c r="I348" s="17"/>
      <c r="J348" s="18">
        <f>SUM(J346:J347)</f>
        <v>17489327.676629752</v>
      </c>
    </row>
    <row r="349" spans="1:16" x14ac:dyDescent="0.3">
      <c r="C349" s="2"/>
      <c r="D349" s="3"/>
      <c r="E349" s="12"/>
      <c r="F349" s="5"/>
      <c r="G349" s="12"/>
    </row>
    <row r="350" spans="1:16" x14ac:dyDescent="0.3">
      <c r="A350" s="19" t="str">
        <f>+B318</f>
        <v>5.7.1</v>
      </c>
      <c r="B350" s="19"/>
      <c r="C350" s="24" t="s">
        <v>29</v>
      </c>
      <c r="D350" s="25"/>
      <c r="E350" s="26"/>
      <c r="F350" s="27"/>
      <c r="G350" s="26">
        <f>SUM(G328,G339,G343,G348)</f>
        <v>254989</v>
      </c>
      <c r="J350" s="18">
        <f>IF(G318*G350=SUM(J328,J339,J343,J348),G318*G350,"Error")</f>
        <v>148852378.63999999</v>
      </c>
      <c r="O350" s="42"/>
      <c r="P350" s="35"/>
    </row>
    <row r="351" spans="1:16" x14ac:dyDescent="0.3">
      <c r="C351" s="2"/>
      <c r="D351" s="3"/>
      <c r="E351" s="12"/>
      <c r="F351" s="5"/>
      <c r="G351" s="12"/>
    </row>
    <row r="352" spans="1:16" x14ac:dyDescent="0.3">
      <c r="C352" s="2"/>
      <c r="D352" s="3"/>
      <c r="E352" s="12"/>
      <c r="F352" s="5"/>
      <c r="G352" s="12"/>
    </row>
    <row r="353" spans="2:11" ht="66" customHeight="1" x14ac:dyDescent="0.3">
      <c r="B353" s="6" t="str">
        <f>+'[1]CUBIC.CANT.OBRAS'!B279</f>
        <v>5.7.2</v>
      </c>
      <c r="C353" s="7" t="str">
        <f>+VLOOKUP(B353,'[1]CUBIC.CANT.OBRAS'!B19:T422,2,FALSE)</f>
        <v>EJECUCIÓN DE JUNTA DE CONTRACCIÓN CON SELLO ELASTOMÉRICO DE POLIURETANO DE ALTO DESEMPEÑO. INCLUYE SUMINISTRO E INSTALACIÓN DE CORDON DE RESPALDO (FONDO DE JUNTA), PREPARACIÓN DE SUPERFICIE Y APLICACIÓN DE SELLO.</v>
      </c>
      <c r="D353" s="8" t="str">
        <f>+VLOOKUP(B353,'[1]CUBIC.CANT.OBRAS'!B19:T422,3,FALSE)</f>
        <v>M</v>
      </c>
      <c r="E353" s="6"/>
      <c r="F353" s="9" t="s">
        <v>3</v>
      </c>
      <c r="G353" s="10">
        <f>+VLOOKUP(B353,'[1]CUAD.CANT.Y.PRECIO (PPTO)'!$A$7:$G$40,4,FALSE)</f>
        <v>338.64</v>
      </c>
    </row>
    <row r="354" spans="2:11" x14ac:dyDescent="0.3">
      <c r="C354" s="2"/>
      <c r="D354" s="3"/>
      <c r="E354" s="12"/>
      <c r="F354" s="5"/>
      <c r="G354" s="12"/>
    </row>
    <row r="355" spans="2:11" x14ac:dyDescent="0.3">
      <c r="C355" s="2" t="s">
        <v>4</v>
      </c>
      <c r="D355" s="3"/>
      <c r="E355" s="12"/>
      <c r="F355" s="5"/>
      <c r="G355" s="12"/>
    </row>
    <row r="356" spans="2:11" x14ac:dyDescent="0.3">
      <c r="C356" s="2" t="s">
        <v>5</v>
      </c>
      <c r="D356" s="3" t="s">
        <v>6</v>
      </c>
      <c r="E356" s="12" t="s">
        <v>7</v>
      </c>
      <c r="F356" s="5" t="s">
        <v>8</v>
      </c>
      <c r="G356" s="12" t="s">
        <v>9</v>
      </c>
      <c r="I356" s="11" t="s">
        <v>10</v>
      </c>
      <c r="J356" s="11" t="s">
        <v>11</v>
      </c>
    </row>
    <row r="357" spans="2:11" x14ac:dyDescent="0.3">
      <c r="C357" s="2" t="s">
        <v>12</v>
      </c>
      <c r="D357" s="3" t="str">
        <f>+VLOOKUP(C357,'[1]LISTA EQUIP Y TRANSP'!A13:C41,2,)</f>
        <v>PESOS</v>
      </c>
      <c r="E357" s="12">
        <f>+G376*H376</f>
        <v>334.0289397168583</v>
      </c>
      <c r="F357" s="5">
        <v>1</v>
      </c>
      <c r="G357" s="12">
        <f>+E357*F357</f>
        <v>334.0289397168583</v>
      </c>
      <c r="I357" s="13"/>
      <c r="J357" s="14">
        <f>$G$353*G357</f>
        <v>113115.5601457169</v>
      </c>
      <c r="K357" s="43"/>
    </row>
    <row r="358" spans="2:11" x14ac:dyDescent="0.3">
      <c r="C358" s="2" t="s">
        <v>33</v>
      </c>
      <c r="D358" s="3" t="str">
        <f>+VLOOKUP(C358,'[1]LISTA EQUIP Y TRANSP'!A14:C42,2,)</f>
        <v>DIA</v>
      </c>
      <c r="E358" s="12">
        <f>+VLOOKUP(C358,'[1]LISTA EQUIP Y TRANSP'!A8:C40,3,)</f>
        <v>170000</v>
      </c>
      <c r="F358" s="21">
        <v>8.8852031749792684E-3</v>
      </c>
      <c r="G358" s="12">
        <f>+E358*F358</f>
        <v>1510.4845397464755</v>
      </c>
      <c r="I358" s="16">
        <f>(F358*$G$353)</f>
        <v>3.0088852031749793</v>
      </c>
      <c r="J358" s="14">
        <f>$G$353*G358</f>
        <v>511510.48453974648</v>
      </c>
      <c r="K358" s="43"/>
    </row>
    <row r="359" spans="2:11" x14ac:dyDescent="0.3">
      <c r="C359" s="2" t="s">
        <v>79</v>
      </c>
      <c r="D359" s="3" t="str">
        <f>+VLOOKUP(C359,'[1]LISTA EQUIP Y TRANSP'!A17:C44,2,)</f>
        <v>DIA</v>
      </c>
      <c r="E359" s="12">
        <f>+VLOOKUP(C359,'[1]LISTA EQUIP Y TRANSP'!A14:C42,3,)</f>
        <v>90000</v>
      </c>
      <c r="F359" s="21">
        <v>8.8852031749792684E-3</v>
      </c>
      <c r="G359" s="12">
        <f>+E359*F359</f>
        <v>799.66828574813417</v>
      </c>
      <c r="I359" s="16">
        <f>(F359*$G$353)</f>
        <v>3.0088852031749793</v>
      </c>
      <c r="J359" s="14">
        <f>$G$353*G359</f>
        <v>270799.66828574816</v>
      </c>
      <c r="K359" s="43"/>
    </row>
    <row r="360" spans="2:11" x14ac:dyDescent="0.3">
      <c r="C360" s="2" t="s">
        <v>80</v>
      </c>
      <c r="D360" s="3" t="str">
        <f>+VLOOKUP(C360,'[1]LISTA EQUIP Y TRANSP'!A8:C40,2,)</f>
        <v>UN</v>
      </c>
      <c r="E360" s="12">
        <f>+VLOOKUP(C360,'[1]LISTA EQUIP Y TRANSP'!A14:C42,3,)</f>
        <v>450000</v>
      </c>
      <c r="F360" s="21">
        <v>4.0000000000000001E-3</v>
      </c>
      <c r="G360" s="12">
        <f>+E360*F360</f>
        <v>1800</v>
      </c>
      <c r="I360" s="16">
        <f>(F360*$G$353)</f>
        <v>1.35456</v>
      </c>
      <c r="J360" s="14">
        <f>$G$353*G360</f>
        <v>609552</v>
      </c>
      <c r="K360" s="43"/>
    </row>
    <row r="361" spans="2:11" x14ac:dyDescent="0.3">
      <c r="C361" s="2"/>
      <c r="D361" s="3"/>
      <c r="E361" s="12"/>
      <c r="F361" s="5" t="s">
        <v>16</v>
      </c>
      <c r="G361" s="12">
        <f>SUM(G357:G360)</f>
        <v>4444.1817652114678</v>
      </c>
      <c r="J361" s="40">
        <f>SUM(J357:J360)</f>
        <v>1504977.7129712116</v>
      </c>
      <c r="K361" s="43"/>
    </row>
    <row r="362" spans="2:11" x14ac:dyDescent="0.3">
      <c r="C362" s="2" t="s">
        <v>17</v>
      </c>
      <c r="D362" s="3"/>
      <c r="E362" s="12"/>
      <c r="F362" s="5"/>
      <c r="G362" s="12"/>
      <c r="K362" s="43"/>
    </row>
    <row r="363" spans="2:11" x14ac:dyDescent="0.3">
      <c r="C363" s="2" t="s">
        <v>5</v>
      </c>
      <c r="D363" s="3" t="s">
        <v>18</v>
      </c>
      <c r="E363" s="12" t="s">
        <v>19</v>
      </c>
      <c r="F363" s="5" t="s">
        <v>20</v>
      </c>
      <c r="G363" s="12" t="s">
        <v>9</v>
      </c>
      <c r="I363" s="11" t="s">
        <v>10</v>
      </c>
      <c r="J363" s="11" t="s">
        <v>11</v>
      </c>
      <c r="K363" s="43"/>
    </row>
    <row r="364" spans="2:11" x14ac:dyDescent="0.3">
      <c r="C364" s="2" t="s">
        <v>81</v>
      </c>
      <c r="D364" s="3" t="str">
        <f>+VLOOKUP(C364,'[1]LISTA MATERIALES'!A10:C59,2,)</f>
        <v>M</v>
      </c>
      <c r="E364" s="12">
        <f>+VLOOKUP(C364,'[1]LISTA MATERIALES'!A10:C59,3,)</f>
        <v>1647.9272727272728</v>
      </c>
      <c r="F364" s="5">
        <v>1.05</v>
      </c>
      <c r="G364" s="12">
        <f>+E364*F364</f>
        <v>1730.3236363636365</v>
      </c>
      <c r="I364" s="16">
        <f>(F364*$G$353)</f>
        <v>355.572</v>
      </c>
      <c r="J364" s="14">
        <f>$G$353*G364</f>
        <v>585956.79621818184</v>
      </c>
      <c r="K364" s="43"/>
    </row>
    <row r="365" spans="2:11" x14ac:dyDescent="0.3">
      <c r="C365" s="2" t="s">
        <v>82</v>
      </c>
      <c r="D365" s="3" t="str">
        <f>+VLOOKUP(C365,'[1]LISTA MATERIALES'!A11:C60,2,)</f>
        <v>KG</v>
      </c>
      <c r="E365" s="12">
        <f>+VLOOKUP(C365,'[1]LISTA MATERIALES'!A11:C60,3,)</f>
        <v>62500</v>
      </c>
      <c r="F365" s="15">
        <v>0.22</v>
      </c>
      <c r="G365" s="12">
        <f>+E365*F365</f>
        <v>13750</v>
      </c>
      <c r="I365" s="16">
        <f>(F365*$G$353)</f>
        <v>74.500799999999998</v>
      </c>
      <c r="J365" s="14">
        <f>$G$353*G365</f>
        <v>4656300</v>
      </c>
      <c r="K365" s="43"/>
    </row>
    <row r="366" spans="2:11" x14ac:dyDescent="0.3">
      <c r="C366" s="2" t="s">
        <v>83</v>
      </c>
      <c r="D366" s="3" t="str">
        <f>+VLOOKUP(C366,'[1]LISTA MATERIALES'!A12:C61,2,)</f>
        <v>UN</v>
      </c>
      <c r="E366" s="12">
        <f>+VLOOKUP(C366,'[1]LISTA MATERIALES'!A12:C61,3,)</f>
        <v>1157000</v>
      </c>
      <c r="F366" s="21">
        <v>8.8852031749792684E-3</v>
      </c>
      <c r="G366" s="12">
        <f>+E366*F366</f>
        <v>10280.180073451014</v>
      </c>
      <c r="I366" s="16">
        <f>(F366*$G$353)</f>
        <v>3.0088852031749793</v>
      </c>
      <c r="J366" s="14">
        <f>$G$353*G366</f>
        <v>3481280.1800734513</v>
      </c>
      <c r="K366" s="43"/>
    </row>
    <row r="367" spans="2:11" x14ac:dyDescent="0.3">
      <c r="C367" s="2"/>
      <c r="D367" s="3"/>
      <c r="E367" s="12"/>
      <c r="F367" s="5" t="s">
        <v>16</v>
      </c>
      <c r="G367" s="12">
        <f>SUM(G364:G366)</f>
        <v>25760.503709814649</v>
      </c>
      <c r="I367" s="17"/>
      <c r="J367" s="18">
        <f>SUM(J364:J366)</f>
        <v>8723536.9762916341</v>
      </c>
      <c r="K367" s="43"/>
    </row>
    <row r="368" spans="2:11" x14ac:dyDescent="0.3">
      <c r="C368" s="2" t="s">
        <v>22</v>
      </c>
      <c r="D368" s="3"/>
      <c r="E368" s="12"/>
      <c r="F368" s="5"/>
      <c r="G368" s="12"/>
      <c r="K368" s="43"/>
    </row>
    <row r="369" spans="1:12" x14ac:dyDescent="0.3">
      <c r="C369" s="2" t="s">
        <v>5</v>
      </c>
      <c r="D369" s="3" t="s">
        <v>18</v>
      </c>
      <c r="E369" s="12" t="s">
        <v>23</v>
      </c>
      <c r="F369" s="5" t="s">
        <v>24</v>
      </c>
      <c r="G369" s="12" t="s">
        <v>9</v>
      </c>
      <c r="I369" s="11" t="s">
        <v>10</v>
      </c>
      <c r="J369" s="11" t="s">
        <v>11</v>
      </c>
      <c r="K369" s="43"/>
      <c r="L369" s="38"/>
    </row>
    <row r="370" spans="1:12" x14ac:dyDescent="0.3">
      <c r="C370" s="2"/>
      <c r="D370" s="3"/>
      <c r="E370" s="12"/>
      <c r="F370" s="5"/>
      <c r="G370" s="12">
        <f>+E370*F370</f>
        <v>0</v>
      </c>
      <c r="I370" s="16">
        <f>(F370*$G$353)</f>
        <v>0</v>
      </c>
      <c r="J370" s="14">
        <f>$G$353*G370</f>
        <v>0</v>
      </c>
      <c r="K370" s="43"/>
    </row>
    <row r="371" spans="1:12" x14ac:dyDescent="0.3">
      <c r="C371" s="2"/>
      <c r="D371" s="3"/>
      <c r="E371" s="12"/>
      <c r="F371" s="5" t="s">
        <v>16</v>
      </c>
      <c r="G371" s="12">
        <f>SUM(G370)</f>
        <v>0</v>
      </c>
      <c r="I371" s="30"/>
      <c r="J371" s="18">
        <f>SUM(J370)</f>
        <v>0</v>
      </c>
      <c r="K371" s="43"/>
    </row>
    <row r="372" spans="1:12" x14ac:dyDescent="0.3">
      <c r="C372" s="2" t="s">
        <v>25</v>
      </c>
      <c r="D372" s="3"/>
      <c r="E372" s="12"/>
      <c r="F372" s="5"/>
      <c r="G372" s="12"/>
      <c r="K372" s="43"/>
    </row>
    <row r="373" spans="1:12" x14ac:dyDescent="0.3">
      <c r="C373" s="2" t="s">
        <v>5</v>
      </c>
      <c r="D373" s="3" t="s">
        <v>18</v>
      </c>
      <c r="E373" s="12" t="s">
        <v>26</v>
      </c>
      <c r="F373" s="5" t="s">
        <v>8</v>
      </c>
      <c r="G373" s="12" t="s">
        <v>9</v>
      </c>
      <c r="I373" s="11" t="s">
        <v>10</v>
      </c>
      <c r="J373" s="11" t="s">
        <v>11</v>
      </c>
      <c r="K373" s="43"/>
    </row>
    <row r="374" spans="1:12" x14ac:dyDescent="0.3">
      <c r="C374" s="2" t="s">
        <v>84</v>
      </c>
      <c r="D374" s="3" t="str">
        <f>+VLOOKUP(C374,'[1]LISTA M.O'!$A$8:$C$20,2,)</f>
        <v>DIA</v>
      </c>
      <c r="E374" s="12">
        <f>+VLOOKUP(C374,'[1]LISTA M.O'!$A$8:$C$20,3,)</f>
        <v>564694.62400000007</v>
      </c>
      <c r="F374" s="21">
        <v>8.8852031749792684E-3</v>
      </c>
      <c r="G374" s="12">
        <f>+E374*F374</f>
        <v>5017.426466058525</v>
      </c>
      <c r="I374" s="16">
        <f>(F374*$G$353)</f>
        <v>3.0088852031749793</v>
      </c>
      <c r="J374" s="14">
        <f>$G$353*G374</f>
        <v>1699101.2984660589</v>
      </c>
      <c r="K374" s="43"/>
    </row>
    <row r="375" spans="1:12" x14ac:dyDescent="0.3">
      <c r="C375" s="2" t="s">
        <v>35</v>
      </c>
      <c r="D375" s="3" t="str">
        <f>+VLOOKUP(C375,'[1]LISTA M.O'!$A$8:$C$20,2,)</f>
        <v xml:space="preserve">DIA </v>
      </c>
      <c r="E375" s="12">
        <f>+VLOOKUP(C375,'[1]LISTA M.O'!$A$8:$C$20,3,)</f>
        <v>187182.25070666667</v>
      </c>
      <c r="F375" s="21">
        <v>8.8852031749792684E-3</v>
      </c>
      <c r="G375" s="12">
        <f>+E375*F375</f>
        <v>1663.1523282786402</v>
      </c>
      <c r="I375" s="16">
        <f>(F375*$G$353)</f>
        <v>3.0088852031749793</v>
      </c>
      <c r="J375" s="14">
        <f>$G$353*G375</f>
        <v>563209.90444827871</v>
      </c>
      <c r="K375" s="43"/>
    </row>
    <row r="376" spans="1:12" x14ac:dyDescent="0.3">
      <c r="C376" s="2"/>
      <c r="D376" s="3"/>
      <c r="E376" s="12"/>
      <c r="F376" s="5" t="s">
        <v>16</v>
      </c>
      <c r="G376" s="12">
        <f>SUM(G374:G375)</f>
        <v>6680.5787943371652</v>
      </c>
      <c r="H376" s="22">
        <v>0.05</v>
      </c>
      <c r="I376" s="17"/>
      <c r="J376" s="18">
        <f>SUM(J374:J375)</f>
        <v>2262311.2029143376</v>
      </c>
    </row>
    <row r="377" spans="1:12" x14ac:dyDescent="0.3">
      <c r="C377" s="2"/>
      <c r="D377" s="3"/>
      <c r="E377" s="12"/>
      <c r="F377" s="5"/>
      <c r="G377" s="12"/>
    </row>
    <row r="378" spans="1:12" x14ac:dyDescent="0.3">
      <c r="A378" s="19" t="str">
        <f>+B353</f>
        <v>5.7.2</v>
      </c>
      <c r="B378" s="19"/>
      <c r="C378" s="24" t="s">
        <v>29</v>
      </c>
      <c r="D378" s="25"/>
      <c r="E378" s="26"/>
      <c r="F378" s="27"/>
      <c r="G378" s="26">
        <f>SUM(G361,G367,G371,G376)</f>
        <v>36885.264269363281</v>
      </c>
      <c r="J378" s="18">
        <f>+IF(G353*G378=SUM(J361,J367,J371,J376),G353*G378,"Error")</f>
        <v>12490825.892177181</v>
      </c>
    </row>
    <row r="379" spans="1:12" x14ac:dyDescent="0.3">
      <c r="C379" s="2"/>
      <c r="D379" s="3"/>
      <c r="E379" s="12"/>
      <c r="F379" s="5"/>
      <c r="G379" s="12"/>
    </row>
    <row r="380" spans="1:12" x14ac:dyDescent="0.3">
      <c r="C380" s="2"/>
      <c r="D380" s="3"/>
      <c r="E380" s="12"/>
      <c r="F380" s="5"/>
      <c r="G380" s="12"/>
    </row>
    <row r="381" spans="1:12" ht="51" customHeight="1" x14ac:dyDescent="0.3">
      <c r="B381" s="6" t="str">
        <f>+'[1]CUBIC.CANT.OBRAS'!B296</f>
        <v>5.7.3</v>
      </c>
      <c r="C381" s="7" t="str">
        <f>+VLOOKUP(B381,'[1]CUBIC.CANT.OBRAS'!B19:T422,2,FALSE)</f>
        <v>FABRICACIÓN, SUMINISTRO E INSTALACIÓN DE CANASTILLA PASAJUNTA PARA LOSAS DE CONCRETO. INCLUYE POSICIONAMIENTO, ALINEACIÓN Y FIJACIÓN DE PASADORES CONFORME A PLANOS DE DISEÑO.</v>
      </c>
      <c r="D381" s="8" t="str">
        <f>+VLOOKUP(B381,'[1]CUBIC.CANT.OBRAS'!B19:T422,3,FALSE)</f>
        <v>M</v>
      </c>
      <c r="E381" s="6"/>
      <c r="F381" s="9" t="s">
        <v>3</v>
      </c>
      <c r="G381" s="10">
        <f>+VLOOKUP(B381,'[1]CUAD.CANT.Y.PRECIO (PPTO)'!$A$7:$G$40,4,FALSE)</f>
        <v>144.9</v>
      </c>
    </row>
    <row r="382" spans="1:12" x14ac:dyDescent="0.3">
      <c r="C382" s="2"/>
      <c r="D382" s="3"/>
      <c r="E382" s="12"/>
      <c r="F382" s="5"/>
      <c r="G382" s="12"/>
    </row>
    <row r="383" spans="1:12" x14ac:dyDescent="0.3">
      <c r="C383" s="2" t="s">
        <v>4</v>
      </c>
      <c r="D383" s="3"/>
      <c r="E383" s="12"/>
      <c r="F383" s="5"/>
      <c r="G383" s="12"/>
    </row>
    <row r="384" spans="1:12" x14ac:dyDescent="0.3">
      <c r="C384" s="2" t="s">
        <v>5</v>
      </c>
      <c r="D384" s="3" t="s">
        <v>6</v>
      </c>
      <c r="E384" s="12" t="s">
        <v>7</v>
      </c>
      <c r="F384" s="5" t="s">
        <v>8</v>
      </c>
      <c r="G384" s="12" t="s">
        <v>9</v>
      </c>
      <c r="I384" s="11" t="s">
        <v>10</v>
      </c>
      <c r="J384" s="11" t="s">
        <v>11</v>
      </c>
    </row>
    <row r="385" spans="3:10" x14ac:dyDescent="0.3">
      <c r="C385" s="2" t="s">
        <v>12</v>
      </c>
      <c r="D385" s="3" t="str">
        <f>+VLOOKUP(C385,'[1]LISTA EQUIP Y TRANSP'!A14:C42,2,)</f>
        <v>PESOS</v>
      </c>
      <c r="E385" s="12">
        <f>+G403*H403</f>
        <v>772.81542860000013</v>
      </c>
      <c r="F385" s="5">
        <v>1</v>
      </c>
      <c r="G385" s="12">
        <f>+E385*F385</f>
        <v>772.81542860000013</v>
      </c>
      <c r="I385" s="13"/>
      <c r="J385" s="14">
        <f>$G$381*G385</f>
        <v>111980.95560414002</v>
      </c>
    </row>
    <row r="386" spans="3:10" x14ac:dyDescent="0.3">
      <c r="C386" s="2" t="s">
        <v>85</v>
      </c>
      <c r="D386" s="3" t="str">
        <f>+VLOOKUP(C386,'[1]LISTA EQUIP Y TRANSP'!A16:C43,2,)</f>
        <v>DIA</v>
      </c>
      <c r="E386" s="12">
        <f>+VLOOKUP(C386,'[1]LISTA EQUIP Y TRANSP'!A8:C40,3,)</f>
        <v>45000</v>
      </c>
      <c r="F386" s="15">
        <v>4.4858523119392667E-2</v>
      </c>
      <c r="G386" s="12">
        <f>+E386*F386</f>
        <v>2018.63354037267</v>
      </c>
      <c r="I386" s="16">
        <f>(F386*$G$381)</f>
        <v>6.4999999999999973</v>
      </c>
      <c r="J386" s="14">
        <f>$G$381*G386</f>
        <v>292499.99999999988</v>
      </c>
    </row>
    <row r="387" spans="3:10" x14ac:dyDescent="0.3">
      <c r="C387" s="2" t="s">
        <v>86</v>
      </c>
      <c r="D387" s="3" t="str">
        <f>+VLOOKUP(C387,'[1]LISTA EQUIP Y TRANSP'!A17:C44,2,)</f>
        <v>DIA</v>
      </c>
      <c r="E387" s="12">
        <f>+VLOOKUP(C387,'[1]LISTA EQUIP Y TRANSP'!A13:C41,3,)</f>
        <v>70000</v>
      </c>
      <c r="F387" s="15">
        <v>4.4858523119392667E-2</v>
      </c>
      <c r="G387" s="12">
        <f>+E387*F387</f>
        <v>3140.0966183574865</v>
      </c>
      <c r="I387" s="16">
        <f>(F387*$G$381)</f>
        <v>6.4999999999999973</v>
      </c>
      <c r="J387" s="14">
        <f>$G$381*G387</f>
        <v>454999.99999999983</v>
      </c>
    </row>
    <row r="388" spans="3:10" x14ac:dyDescent="0.3">
      <c r="C388" s="2"/>
      <c r="D388" s="3"/>
      <c r="E388" s="12"/>
      <c r="F388" s="5" t="s">
        <v>16</v>
      </c>
      <c r="G388" s="12">
        <f>SUM(G385:G387)</f>
        <v>5931.5455873301562</v>
      </c>
      <c r="J388" s="40">
        <f>SUM(J385:J387)</f>
        <v>859480.95560413972</v>
      </c>
    </row>
    <row r="389" spans="3:10" x14ac:dyDescent="0.3">
      <c r="C389" s="2" t="s">
        <v>17</v>
      </c>
      <c r="D389" s="3"/>
      <c r="E389" s="12"/>
      <c r="F389" s="5"/>
      <c r="G389" s="12"/>
    </row>
    <row r="390" spans="3:10" x14ac:dyDescent="0.3">
      <c r="C390" s="2" t="s">
        <v>5</v>
      </c>
      <c r="D390" s="3" t="s">
        <v>18</v>
      </c>
      <c r="E390" s="12" t="s">
        <v>19</v>
      </c>
      <c r="F390" s="5" t="s">
        <v>20</v>
      </c>
      <c r="G390" s="12" t="s">
        <v>9</v>
      </c>
      <c r="I390" s="11" t="s">
        <v>10</v>
      </c>
      <c r="J390" s="11" t="s">
        <v>11</v>
      </c>
    </row>
    <row r="391" spans="3:10" x14ac:dyDescent="0.3">
      <c r="C391" s="2" t="s">
        <v>87</v>
      </c>
      <c r="D391" s="3" t="str">
        <f>+VLOOKUP(C391,'[1]LISTA MATERIALES'!A10:C59,2,)</f>
        <v>KG</v>
      </c>
      <c r="E391" s="12">
        <f>+VLOOKUP(C391,'[1]LISTA MATERIALES'!A10:C59,3,)</f>
        <v>8480</v>
      </c>
      <c r="F391" s="37">
        <v>1.5208333333333337</v>
      </c>
      <c r="G391" s="12">
        <f>+E391*F391</f>
        <v>12896.66666666667</v>
      </c>
      <c r="I391" s="16">
        <f>(F391*$G$381)</f>
        <v>220.36875000000006</v>
      </c>
      <c r="J391" s="14">
        <f>$G$381*G391</f>
        <v>1868727.0000000005</v>
      </c>
    </row>
    <row r="392" spans="3:10" x14ac:dyDescent="0.3">
      <c r="C392" s="2" t="s">
        <v>88</v>
      </c>
      <c r="D392" s="3" t="str">
        <f>+VLOOKUP(C392,'[1]LISTA MATERIALES'!A11:C60,2,)</f>
        <v>UN</v>
      </c>
      <c r="E392" s="12">
        <f>+VLOOKUP(C392,'[1]LISTA MATERIALES'!A11:C60,3,)</f>
        <v>29500</v>
      </c>
      <c r="F392" s="37">
        <v>8.2815734989648018E-2</v>
      </c>
      <c r="G392" s="12">
        <f>+E392*F392</f>
        <v>2443.0641821946165</v>
      </c>
      <c r="I392" s="16">
        <f>(F392*$G$381)</f>
        <v>11.999999999999998</v>
      </c>
      <c r="J392" s="14">
        <f>$G$381*G392</f>
        <v>353999.99999999994</v>
      </c>
    </row>
    <row r="393" spans="3:10" x14ac:dyDescent="0.3">
      <c r="C393" s="2" t="s">
        <v>89</v>
      </c>
      <c r="D393" s="3" t="str">
        <f>+VLOOKUP(C393,'[1]LISTA MATERIALES'!A11:C60,2,)</f>
        <v>KG</v>
      </c>
      <c r="E393" s="12">
        <f>+VLOOKUP(C393,'[1]LISTA MATERIALES'!A11:C60,3,)</f>
        <v>18500</v>
      </c>
      <c r="F393" s="15">
        <v>9.6618357487922704E-2</v>
      </c>
      <c r="G393" s="12">
        <f>+E393*F393</f>
        <v>1787.4396135265699</v>
      </c>
      <c r="I393" s="16">
        <f>(F393*$G$381)</f>
        <v>14</v>
      </c>
      <c r="J393" s="14">
        <f>$G$381*G393</f>
        <v>259000</v>
      </c>
    </row>
    <row r="394" spans="3:10" x14ac:dyDescent="0.3">
      <c r="C394" s="2"/>
      <c r="D394" s="3"/>
      <c r="E394" s="12"/>
      <c r="F394" s="5" t="s">
        <v>16</v>
      </c>
      <c r="G394" s="12">
        <f>SUM(G391:G393)</f>
        <v>17127.170462387858</v>
      </c>
      <c r="I394" s="17"/>
      <c r="J394" s="18">
        <f>SUM(J391:J393)</f>
        <v>2481727.0000000005</v>
      </c>
    </row>
    <row r="395" spans="3:10" x14ac:dyDescent="0.3">
      <c r="C395" s="2" t="s">
        <v>22</v>
      </c>
      <c r="D395" s="3"/>
      <c r="E395" s="12"/>
      <c r="F395" s="5"/>
      <c r="G395" s="12"/>
    </row>
    <row r="396" spans="3:10" x14ac:dyDescent="0.3">
      <c r="C396" s="2" t="s">
        <v>5</v>
      </c>
      <c r="D396" s="3" t="s">
        <v>18</v>
      </c>
      <c r="E396" s="12" t="s">
        <v>23</v>
      </c>
      <c r="F396" s="5" t="s">
        <v>24</v>
      </c>
      <c r="G396" s="12" t="s">
        <v>9</v>
      </c>
      <c r="I396" s="11" t="s">
        <v>10</v>
      </c>
      <c r="J396" s="11" t="s">
        <v>11</v>
      </c>
    </row>
    <row r="397" spans="3:10" x14ac:dyDescent="0.3">
      <c r="C397" s="2" t="s">
        <v>90</v>
      </c>
      <c r="D397" s="3" t="str">
        <f>+VLOOKUP(C397,'[1]LISTA EQUIP Y TRANSP'!$A$8:$C$40,2,)</f>
        <v>KG-KM</v>
      </c>
      <c r="E397" s="12">
        <f>+VLOOKUP(C397,'[1]LISTA EQUIP Y TRANSP'!$A$8:$C$40,3,)</f>
        <v>4800</v>
      </c>
      <c r="F397" s="15">
        <v>0.4133407038087461</v>
      </c>
      <c r="G397" s="12">
        <f>+E397*F397</f>
        <v>1984.0353782819814</v>
      </c>
      <c r="I397" s="16">
        <f>(F397*$G$381)</f>
        <v>59.893067981887313</v>
      </c>
      <c r="J397" s="14">
        <f>$G$381*G397</f>
        <v>287486.7263130591</v>
      </c>
    </row>
    <row r="398" spans="3:10" x14ac:dyDescent="0.3">
      <c r="C398" s="2"/>
      <c r="D398" s="3"/>
      <c r="E398" s="12"/>
      <c r="F398" s="5" t="s">
        <v>16</v>
      </c>
      <c r="G398" s="12">
        <f>SUM(G397)</f>
        <v>1984.0353782819814</v>
      </c>
      <c r="I398" s="30"/>
      <c r="J398" s="18">
        <f>SUM(J397)</f>
        <v>287486.7263130591</v>
      </c>
    </row>
    <row r="399" spans="3:10" x14ac:dyDescent="0.3">
      <c r="C399" s="2" t="s">
        <v>25</v>
      </c>
      <c r="D399" s="3"/>
      <c r="E399" s="12"/>
      <c r="F399" s="5"/>
      <c r="G399" s="12"/>
    </row>
    <row r="400" spans="3:10" x14ac:dyDescent="0.3">
      <c r="C400" s="2" t="s">
        <v>5</v>
      </c>
      <c r="D400" s="3" t="s">
        <v>18</v>
      </c>
      <c r="E400" s="12" t="s">
        <v>26</v>
      </c>
      <c r="F400" s="5" t="s">
        <v>8</v>
      </c>
      <c r="G400" s="12" t="s">
        <v>9</v>
      </c>
      <c r="I400" s="11" t="s">
        <v>10</v>
      </c>
      <c r="J400" s="11" t="s">
        <v>11</v>
      </c>
    </row>
    <row r="401" spans="1:15" x14ac:dyDescent="0.3">
      <c r="C401" s="2" t="s">
        <v>32</v>
      </c>
      <c r="D401" s="3" t="str">
        <f>+VLOOKUP(C401,'[1]LISTA M.O'!A8:C20,2,)</f>
        <v>DIA</v>
      </c>
      <c r="E401" s="12">
        <f>+VLOOKUP(C401,'[1]LISTA M.O'!A8:C20,3,)</f>
        <v>141173.65600000002</v>
      </c>
      <c r="F401" s="21">
        <v>0.04</v>
      </c>
      <c r="G401" s="12">
        <f>+E401*F401</f>
        <v>5646.9462400000011</v>
      </c>
      <c r="I401" s="16">
        <f>(F401*$G$381)</f>
        <v>5.7960000000000003</v>
      </c>
      <c r="J401" s="14">
        <f>$G$381*G401</f>
        <v>818242.51017600019</v>
      </c>
    </row>
    <row r="402" spans="1:15" x14ac:dyDescent="0.3">
      <c r="C402" s="2" t="s">
        <v>91</v>
      </c>
      <c r="D402" s="3" t="str">
        <f>+VLOOKUP(C402,'[1]LISTA M.O'!A9:C21,2,)</f>
        <v>DIA</v>
      </c>
      <c r="E402" s="12">
        <f>+VLOOKUP(C402,'[1]LISTA M.O'!A9:C21,3,)</f>
        <v>245234.0583</v>
      </c>
      <c r="F402" s="21">
        <v>0.04</v>
      </c>
      <c r="G402" s="12">
        <f>+E402*F402</f>
        <v>9809.3623320000006</v>
      </c>
      <c r="I402" s="16">
        <f>(F402*$G$381)</f>
        <v>5.7960000000000003</v>
      </c>
      <c r="J402" s="14">
        <f>$G$381*G402</f>
        <v>1421376.6019068002</v>
      </c>
    </row>
    <row r="403" spans="1:15" x14ac:dyDescent="0.3">
      <c r="C403" s="2"/>
      <c r="D403" s="3"/>
      <c r="E403" s="12"/>
      <c r="F403" s="5" t="s">
        <v>16</v>
      </c>
      <c r="G403" s="12">
        <f>SUM(G401:G402)</f>
        <v>15456.308572000002</v>
      </c>
      <c r="H403" s="22">
        <v>0.05</v>
      </c>
      <c r="I403" s="17"/>
      <c r="J403" s="18">
        <f>SUM(J401:J402)</f>
        <v>2239619.1120828004</v>
      </c>
    </row>
    <row r="404" spans="1:15" x14ac:dyDescent="0.3">
      <c r="C404" s="2"/>
      <c r="D404" s="3"/>
      <c r="E404" s="12"/>
      <c r="F404" s="5"/>
      <c r="G404" s="12"/>
    </row>
    <row r="405" spans="1:15" x14ac:dyDescent="0.3">
      <c r="A405" s="19" t="str">
        <f>+B381</f>
        <v>5.7.3</v>
      </c>
      <c r="B405" s="19"/>
      <c r="C405" s="24" t="s">
        <v>29</v>
      </c>
      <c r="D405" s="25"/>
      <c r="E405" s="26"/>
      <c r="F405" s="27"/>
      <c r="G405" s="26">
        <f>SUM(G388,G394,G398,G403)</f>
        <v>40499.06</v>
      </c>
      <c r="J405" s="18">
        <f>+IF(G381*G405=SUM(J388,J394,J398,J403),G405*G381,"Error")</f>
        <v>5868313.7939999998</v>
      </c>
      <c r="O405" s="44"/>
    </row>
    <row r="406" spans="1:15" x14ac:dyDescent="0.3">
      <c r="C406" s="2"/>
      <c r="D406" s="3"/>
      <c r="E406" s="12"/>
      <c r="F406" s="5"/>
      <c r="G406" s="12"/>
    </row>
    <row r="407" spans="1:15" x14ac:dyDescent="0.3">
      <c r="C407" s="2"/>
      <c r="D407" s="3"/>
      <c r="E407" s="12"/>
      <c r="F407" s="5"/>
      <c r="G407" s="12"/>
    </row>
    <row r="408" spans="1:15" ht="47.4" customHeight="1" x14ac:dyDescent="0.3">
      <c r="B408" s="6" t="str">
        <f>+'[1]CUBIC.CANT.OBRAS'!B314</f>
        <v>5.8.1</v>
      </c>
      <c r="C408" s="7" t="str">
        <f>+VLOOKUP(B408,'[1]CUBIC.CANT.OBRAS'!B19:T422,2,FALSE)</f>
        <v>CONSTRUCCIÓN DE BORDILLO EN CONCRETO DE 3.000PSI, SECCIÓN  0.15M X 0.20M. INCLUYE SUMINISTRO, FORMALETA, VACIADO, CONFORMACIÓN, ACABADO, DESENCOFRADO Y CURADO.</v>
      </c>
      <c r="D408" s="8" t="str">
        <f>+VLOOKUP(B408,'[1]CUBIC.CANT.OBRAS'!B19:T422,3,FALSE)</f>
        <v>M</v>
      </c>
      <c r="E408" s="6"/>
      <c r="F408" s="9" t="s">
        <v>3</v>
      </c>
      <c r="G408" s="10">
        <f>+VLOOKUP(B408,'[1]CUAD.CANT.Y.PRECIO (PPTO)'!$A$7:$G$40,4,FALSE)</f>
        <v>174.64</v>
      </c>
    </row>
    <row r="409" spans="1:15" x14ac:dyDescent="0.3">
      <c r="C409" s="2"/>
      <c r="D409" s="3"/>
      <c r="E409" s="12"/>
      <c r="F409" s="5"/>
      <c r="G409" s="12"/>
    </row>
    <row r="410" spans="1:15" x14ac:dyDescent="0.3">
      <c r="C410" s="2" t="s">
        <v>4</v>
      </c>
      <c r="D410" s="3"/>
      <c r="E410" s="12"/>
      <c r="F410" s="5"/>
      <c r="G410" s="12"/>
    </row>
    <row r="411" spans="1:15" x14ac:dyDescent="0.3">
      <c r="C411" s="2" t="s">
        <v>5</v>
      </c>
      <c r="D411" s="3" t="s">
        <v>6</v>
      </c>
      <c r="E411" s="12" t="s">
        <v>7</v>
      </c>
      <c r="F411" s="5" t="s">
        <v>8</v>
      </c>
      <c r="G411" s="12" t="s">
        <v>9</v>
      </c>
      <c r="I411" s="11" t="s">
        <v>10</v>
      </c>
      <c r="J411" s="11" t="s">
        <v>11</v>
      </c>
    </row>
    <row r="412" spans="1:15" x14ac:dyDescent="0.3">
      <c r="C412" s="2" t="s">
        <v>12</v>
      </c>
      <c r="D412" s="3" t="str">
        <f>+VLOOKUP(C412,'[1]LISTA EQUIP Y TRANSP'!A14:C42,2,)</f>
        <v>PESOS</v>
      </c>
      <c r="E412" s="12">
        <f>+G432*H432</f>
        <v>2271.0901798618029</v>
      </c>
      <c r="F412" s="5">
        <v>1</v>
      </c>
      <c r="G412" s="12">
        <f>+E412*F412</f>
        <v>2271.0901798618029</v>
      </c>
      <c r="I412" s="13"/>
      <c r="J412" s="14">
        <f t="shared" ref="J412:J416" si="20">$G$408*G412</f>
        <v>396623.18901106523</v>
      </c>
      <c r="K412" s="43"/>
    </row>
    <row r="413" spans="1:15" x14ac:dyDescent="0.3">
      <c r="C413" s="2" t="s">
        <v>71</v>
      </c>
      <c r="D413" s="3" t="str">
        <f>+VLOOKUP(C413,'[1]LISTA EQUIP Y TRANSP'!A16:C43,2,)</f>
        <v>DIA</v>
      </c>
      <c r="E413" s="12">
        <f>+VLOOKUP(C413,'[1]LISTA EQUIP Y TRANSP'!A13:C41,3,)</f>
        <v>60000</v>
      </c>
      <c r="F413" s="21">
        <v>4.3918721086841965E-2</v>
      </c>
      <c r="G413" s="12">
        <f>+E413*F413</f>
        <v>2635.1232652105177</v>
      </c>
      <c r="I413" s="16">
        <f>(F413*$G$408)</f>
        <v>7.6699654506060799</v>
      </c>
      <c r="J413" s="14">
        <f t="shared" si="20"/>
        <v>460197.9270363648</v>
      </c>
      <c r="K413" s="43"/>
    </row>
    <row r="414" spans="1:15" x14ac:dyDescent="0.3">
      <c r="C414" s="2" t="s">
        <v>56</v>
      </c>
      <c r="D414" s="3" t="str">
        <f>+VLOOKUP(C414,'[1]LISTA EQUIP Y TRANSP'!A17:C44,2,)</f>
        <v>DIA</v>
      </c>
      <c r="E414" s="12">
        <f>+VLOOKUP(C414,'[1]LISTA EQUIP Y TRANSP'!A14:C42,3,)</f>
        <v>75000</v>
      </c>
      <c r="F414" s="21">
        <v>4.3918721086841965E-2</v>
      </c>
      <c r="G414" s="12">
        <f>+E414*F414</f>
        <v>3293.9040815131475</v>
      </c>
      <c r="I414" s="16">
        <f t="shared" ref="I414:I416" si="21">(F414*$G$408)</f>
        <v>7.6699654506060799</v>
      </c>
      <c r="J414" s="14">
        <f t="shared" si="20"/>
        <v>575247.40879545605</v>
      </c>
      <c r="K414" s="43"/>
    </row>
    <row r="415" spans="1:15" x14ac:dyDescent="0.3">
      <c r="C415" s="2" t="s">
        <v>33</v>
      </c>
      <c r="D415" s="3" t="str">
        <f>+VLOOKUP(C415,'[1]LISTA EQUIP Y TRANSP'!A8:C40,2,)</f>
        <v>DIA</v>
      </c>
      <c r="E415" s="12">
        <f>+VLOOKUP(C415,'[1]LISTA EQUIP Y TRANSP'!A16:C43,3,)</f>
        <v>170000</v>
      </c>
      <c r="F415" s="21">
        <v>4.3918721086841965E-2</v>
      </c>
      <c r="G415" s="12">
        <f>+E415*F415</f>
        <v>7466.1825847631344</v>
      </c>
      <c r="I415" s="16">
        <f t="shared" si="21"/>
        <v>7.6699654506060799</v>
      </c>
      <c r="J415" s="14">
        <f t="shared" si="20"/>
        <v>1303894.1266030336</v>
      </c>
      <c r="K415" s="43"/>
    </row>
    <row r="416" spans="1:15" x14ac:dyDescent="0.3">
      <c r="C416" s="2" t="s">
        <v>70</v>
      </c>
      <c r="D416" s="3" t="str">
        <f>+VLOOKUP(C416,'[1]LISTA EQUIP Y TRANSP'!A19:C46,2,)</f>
        <v>DIA</v>
      </c>
      <c r="E416" s="12">
        <f>+VLOOKUP(C416,'[1]LISTA EQUIP Y TRANSP'!A17:C44,3,)</f>
        <v>120000</v>
      </c>
      <c r="F416" s="21">
        <v>4.3918721086841965E-2</v>
      </c>
      <c r="G416" s="12">
        <f>+E416*F416</f>
        <v>5270.2465304210355</v>
      </c>
      <c r="I416" s="16">
        <f t="shared" si="21"/>
        <v>7.6699654506060799</v>
      </c>
      <c r="J416" s="14">
        <f t="shared" si="20"/>
        <v>920395.85407272959</v>
      </c>
      <c r="K416" s="43"/>
    </row>
    <row r="417" spans="3:11" x14ac:dyDescent="0.3">
      <c r="C417" s="2"/>
      <c r="D417" s="3"/>
      <c r="E417" s="12"/>
      <c r="F417" s="5" t="s">
        <v>16</v>
      </c>
      <c r="G417" s="12">
        <f>SUM(G412:G416)</f>
        <v>20936.546641769637</v>
      </c>
      <c r="J417" s="18">
        <f>SUM(J412:J416)</f>
        <v>3656358.5055186492</v>
      </c>
      <c r="K417" s="43"/>
    </row>
    <row r="418" spans="3:11" x14ac:dyDescent="0.3">
      <c r="C418" s="2" t="s">
        <v>17</v>
      </c>
      <c r="D418" s="3"/>
      <c r="E418" s="12"/>
      <c r="F418" s="5"/>
      <c r="G418" s="12"/>
      <c r="K418" s="43"/>
    </row>
    <row r="419" spans="3:11" x14ac:dyDescent="0.3">
      <c r="C419" s="2" t="s">
        <v>5</v>
      </c>
      <c r="D419" s="3" t="s">
        <v>18</v>
      </c>
      <c r="E419" s="12" t="s">
        <v>19</v>
      </c>
      <c r="F419" s="5" t="s">
        <v>20</v>
      </c>
      <c r="G419" s="12" t="s">
        <v>9</v>
      </c>
      <c r="I419" s="11" t="s">
        <v>10</v>
      </c>
      <c r="J419" s="11" t="s">
        <v>11</v>
      </c>
      <c r="K419" s="43"/>
    </row>
    <row r="420" spans="3:11" x14ac:dyDescent="0.3">
      <c r="C420" s="2" t="s">
        <v>60</v>
      </c>
      <c r="D420" s="3" t="str">
        <f>+VLOOKUP(C420,'[1]LISTA MATERIALES'!A10:C59,2,)</f>
        <v>M3</v>
      </c>
      <c r="E420" s="12">
        <f>+VLOOKUP(C420,'[1]LISTA MATERIALES'!A11:C60,3,)</f>
        <v>557464</v>
      </c>
      <c r="F420" s="21">
        <v>3.2000000000000001E-2</v>
      </c>
      <c r="G420" s="12">
        <f>+E420*F420</f>
        <v>17838.848000000002</v>
      </c>
      <c r="H420" s="45"/>
      <c r="I420" s="16">
        <f>(F420*$G$408)</f>
        <v>5.5884799999999997</v>
      </c>
      <c r="J420" s="14">
        <f>$G$408*G420</f>
        <v>3115376.4147200002</v>
      </c>
      <c r="K420" s="43"/>
    </row>
    <row r="421" spans="3:11" x14ac:dyDescent="0.3">
      <c r="C421" s="2" t="s">
        <v>92</v>
      </c>
      <c r="D421" s="3" t="str">
        <f>+VLOOKUP(C421,'[1]LISTA MATERIALES'!A11:C60,2,)</f>
        <v>UN</v>
      </c>
      <c r="E421" s="12">
        <f>+VLOOKUP(C421,'[1]LISTA MATERIALES'!A12:C61,3,)</f>
        <v>59500</v>
      </c>
      <c r="F421" s="21">
        <v>1.756748843473678E-2</v>
      </c>
      <c r="G421" s="12">
        <f>+E421*F421</f>
        <v>1045.2655618668384</v>
      </c>
      <c r="H421" s="45"/>
      <c r="I421" s="16">
        <f>(F421*$G$408)</f>
        <v>3.0679861802424311</v>
      </c>
      <c r="J421" s="14">
        <f>$G$408*G421</f>
        <v>182545.17772442466</v>
      </c>
      <c r="K421" s="43"/>
    </row>
    <row r="422" spans="3:11" x14ac:dyDescent="0.3">
      <c r="C422" s="2" t="s">
        <v>76</v>
      </c>
      <c r="D422" s="3" t="str">
        <f>+VLOOKUP(C422,'[1]LISTA MATERIALES'!A11:C60,2,)</f>
        <v>KG</v>
      </c>
      <c r="E422" s="12">
        <f>+VLOOKUP(C422,'[1]LISTA MATERIALES'!A12:C61,3,)</f>
        <v>28500</v>
      </c>
      <c r="F422" s="15">
        <v>0.10546526315789342</v>
      </c>
      <c r="G422" s="12">
        <f>+E422*F422</f>
        <v>3005.7599999999625</v>
      </c>
      <c r="I422" s="16">
        <f>(F422*$G$408)</f>
        <v>18.418453557894505</v>
      </c>
      <c r="J422" s="14">
        <f>$G$408*G422</f>
        <v>524925.92639999336</v>
      </c>
      <c r="K422" s="43"/>
    </row>
    <row r="423" spans="3:11" x14ac:dyDescent="0.3">
      <c r="C423" s="2"/>
      <c r="D423" s="3"/>
      <c r="E423" s="12"/>
      <c r="F423" s="5" t="s">
        <v>16</v>
      </c>
      <c r="G423" s="12">
        <f>SUM(G420:G422)</f>
        <v>21889.873561866803</v>
      </c>
      <c r="I423" s="17"/>
      <c r="J423" s="18">
        <f>SUM(J420:J422)</f>
        <v>3822847.5188444182</v>
      </c>
      <c r="K423" s="43"/>
    </row>
    <row r="424" spans="3:11" x14ac:dyDescent="0.3">
      <c r="C424" s="2" t="s">
        <v>22</v>
      </c>
      <c r="D424" s="3"/>
      <c r="E424" s="12"/>
      <c r="F424" s="5"/>
      <c r="G424" s="12"/>
      <c r="K424" s="43"/>
    </row>
    <row r="425" spans="3:11" x14ac:dyDescent="0.3">
      <c r="C425" s="2" t="s">
        <v>5</v>
      </c>
      <c r="D425" s="3" t="s">
        <v>18</v>
      </c>
      <c r="E425" s="12" t="s">
        <v>23</v>
      </c>
      <c r="F425" s="5" t="s">
        <v>24</v>
      </c>
      <c r="G425" s="12" t="s">
        <v>9</v>
      </c>
      <c r="I425" s="11" t="s">
        <v>10</v>
      </c>
      <c r="J425" s="11" t="s">
        <v>11</v>
      </c>
      <c r="K425" s="43"/>
    </row>
    <row r="426" spans="3:11" x14ac:dyDescent="0.3">
      <c r="C426" s="2"/>
      <c r="D426" s="3"/>
      <c r="E426" s="12"/>
      <c r="F426" s="5"/>
      <c r="G426" s="12">
        <f>+E426*F426</f>
        <v>0</v>
      </c>
      <c r="I426" s="16">
        <f>(F426*$G$408)</f>
        <v>0</v>
      </c>
      <c r="J426" s="14">
        <f>$G$408*G426</f>
        <v>0</v>
      </c>
      <c r="K426" s="43"/>
    </row>
    <row r="427" spans="3:11" x14ac:dyDescent="0.3">
      <c r="C427" s="2"/>
      <c r="D427" s="3"/>
      <c r="E427" s="12"/>
      <c r="F427" s="5" t="s">
        <v>16</v>
      </c>
      <c r="G427" s="12">
        <f>SUM(G426)</f>
        <v>0</v>
      </c>
      <c r="I427" s="30"/>
      <c r="J427" s="18">
        <f>SUM(J426)</f>
        <v>0</v>
      </c>
      <c r="K427" s="43"/>
    </row>
    <row r="428" spans="3:11" x14ac:dyDescent="0.3">
      <c r="C428" s="2" t="s">
        <v>25</v>
      </c>
      <c r="D428" s="3"/>
      <c r="E428" s="12"/>
      <c r="F428" s="5"/>
      <c r="G428" s="12"/>
      <c r="K428" s="43"/>
    </row>
    <row r="429" spans="3:11" x14ac:dyDescent="0.3">
      <c r="C429" s="2" t="s">
        <v>5</v>
      </c>
      <c r="D429" s="3" t="s">
        <v>18</v>
      </c>
      <c r="E429" s="12" t="s">
        <v>26</v>
      </c>
      <c r="F429" s="5" t="s">
        <v>8</v>
      </c>
      <c r="G429" s="12" t="s">
        <v>9</v>
      </c>
      <c r="I429" s="11" t="s">
        <v>10</v>
      </c>
      <c r="J429" s="11" t="s">
        <v>11</v>
      </c>
      <c r="K429" s="43"/>
    </row>
    <row r="430" spans="3:11" x14ac:dyDescent="0.3">
      <c r="C430" s="2" t="s">
        <v>48</v>
      </c>
      <c r="D430" s="3" t="str">
        <f>+VLOOKUP(C430,'[1]LISTA M.O'!A8:C20,2,)</f>
        <v>DIA</v>
      </c>
      <c r="E430" s="12">
        <f>+VLOOKUP(C430,'[1]LISTA M.O'!A8:C20,3,)</f>
        <v>847041.9360000001</v>
      </c>
      <c r="F430" s="21">
        <v>4.3918721086841951E-2</v>
      </c>
      <c r="G430" s="12">
        <f>+E430*F430</f>
        <v>37200.998536042636</v>
      </c>
      <c r="I430" s="16">
        <f>(F430*$G$408)</f>
        <v>7.6699654506060782</v>
      </c>
      <c r="J430" s="14">
        <f>$G$408*G430</f>
        <v>6496782.384334485</v>
      </c>
      <c r="K430" s="43"/>
    </row>
    <row r="431" spans="3:11" x14ac:dyDescent="0.3">
      <c r="C431" s="2" t="s">
        <v>35</v>
      </c>
      <c r="D431" s="3" t="str">
        <f>+VLOOKUP(C431,'[1]LISTA M.O'!A9:C21,2,)</f>
        <v xml:space="preserve">DIA </v>
      </c>
      <c r="E431" s="12">
        <f>+VLOOKUP(C431,'[1]LISTA M.O'!A9:C21,3,)</f>
        <v>187182.25070666667</v>
      </c>
      <c r="F431" s="21">
        <v>4.3918721086841951E-2</v>
      </c>
      <c r="G431" s="12">
        <f>+E431*F431</f>
        <v>8220.8050611934177</v>
      </c>
      <c r="I431" s="16">
        <f>(F431*$G$408)</f>
        <v>7.6699654506060782</v>
      </c>
      <c r="J431" s="14">
        <f>$G$408*G431</f>
        <v>1435681.3958868184</v>
      </c>
      <c r="K431" s="43"/>
    </row>
    <row r="432" spans="3:11" x14ac:dyDescent="0.3">
      <c r="C432" s="2"/>
      <c r="D432" s="3"/>
      <c r="E432" s="12"/>
      <c r="F432" s="5" t="s">
        <v>16</v>
      </c>
      <c r="G432" s="12">
        <f>SUM(G430:G431)</f>
        <v>45421.803597236052</v>
      </c>
      <c r="H432" s="22">
        <v>0.05</v>
      </c>
      <c r="I432" s="17"/>
      <c r="J432" s="18">
        <f>SUM(J430:J431)</f>
        <v>7932463.7802213039</v>
      </c>
      <c r="K432" s="43"/>
    </row>
    <row r="433" spans="1:15" x14ac:dyDescent="0.3">
      <c r="C433" s="2"/>
      <c r="D433" s="3"/>
      <c r="E433" s="12"/>
      <c r="F433" s="5"/>
      <c r="G433" s="12"/>
    </row>
    <row r="434" spans="1:15" x14ac:dyDescent="0.3">
      <c r="A434" s="19" t="str">
        <f>+B408</f>
        <v>5.8.1</v>
      </c>
      <c r="B434" s="19"/>
      <c r="C434" s="24" t="s">
        <v>29</v>
      </c>
      <c r="D434" s="25"/>
      <c r="E434" s="26"/>
      <c r="F434" s="27"/>
      <c r="G434" s="26">
        <f>SUM(G417,G423,G427,G432)</f>
        <v>88248.223800872496</v>
      </c>
      <c r="J434" s="18">
        <f>+IF(G408*G434=SUM(J417,J423,J427,J432),G408*G434,"Error")</f>
        <v>15411669.804584371</v>
      </c>
      <c r="O434" s="35"/>
    </row>
    <row r="435" spans="1:15" x14ac:dyDescent="0.3">
      <c r="C435" s="2"/>
      <c r="D435" s="3"/>
      <c r="E435" s="12"/>
      <c r="F435" s="5"/>
      <c r="G435" s="12"/>
    </row>
    <row r="436" spans="1:15" x14ac:dyDescent="0.3">
      <c r="C436" s="2"/>
      <c r="D436" s="3"/>
      <c r="E436" s="12"/>
      <c r="F436" s="5"/>
      <c r="G436" s="12"/>
    </row>
    <row r="437" spans="1:15" ht="28.8" x14ac:dyDescent="0.3">
      <c r="B437" s="6" t="str">
        <f>+'[1]CUBIC.CANT.OBRAS'!B328</f>
        <v>5.8.2</v>
      </c>
      <c r="C437" s="7" t="str">
        <f>+VLOOKUP(B437,'[1]CUBIC.CANT.OBRAS'!B40:T450,2,FALSE)</f>
        <v>CONSTRUCCIÓN DE ANDEN. INCLUYE, SUMINISTRO Y COLOCACIÓN DE MATERIALES, CONFORMACIÓN, NIVELACIÓN Y ACABADO.</v>
      </c>
      <c r="D437" s="8" t="str">
        <f>+VLOOKUP(B437,'[1]CUBIC.CANT.OBRAS'!B40:T450,3,FALSE)</f>
        <v>M2</v>
      </c>
      <c r="E437" s="6"/>
      <c r="F437" s="9" t="s">
        <v>3</v>
      </c>
      <c r="G437" s="10">
        <f>+VLOOKUP(B437,'[1]CUAD.CANT.Y.PRECIO (PPTO)'!$A$7:$G$40,4,FALSE)</f>
        <v>174.64</v>
      </c>
    </row>
    <row r="438" spans="1:15" x14ac:dyDescent="0.3">
      <c r="C438" s="2"/>
      <c r="D438" s="3"/>
      <c r="E438" s="12"/>
      <c r="F438" s="5"/>
      <c r="G438" s="12"/>
    </row>
    <row r="439" spans="1:15" x14ac:dyDescent="0.3">
      <c r="C439" s="2" t="s">
        <v>4</v>
      </c>
      <c r="D439" s="3"/>
      <c r="E439" s="12"/>
      <c r="F439" s="5"/>
      <c r="G439" s="12"/>
    </row>
    <row r="440" spans="1:15" x14ac:dyDescent="0.3">
      <c r="C440" s="2" t="s">
        <v>5</v>
      </c>
      <c r="D440" s="3" t="s">
        <v>6</v>
      </c>
      <c r="E440" s="12" t="s">
        <v>7</v>
      </c>
      <c r="F440" s="5" t="s">
        <v>8</v>
      </c>
      <c r="G440" s="12" t="s">
        <v>9</v>
      </c>
      <c r="I440" s="11" t="s">
        <v>10</v>
      </c>
      <c r="J440" s="11" t="s">
        <v>11</v>
      </c>
    </row>
    <row r="441" spans="1:15" x14ac:dyDescent="0.3">
      <c r="C441" s="2" t="s">
        <v>12</v>
      </c>
      <c r="D441" s="3" t="str">
        <f>+VLOOKUP(C441,'[1]LISTA EQUIP Y TRANSP'!$A$8:$C$40,2,)</f>
        <v>PESOS</v>
      </c>
      <c r="E441" s="12">
        <f>+G460*H460</f>
        <v>1541.9236384688961</v>
      </c>
      <c r="F441" s="5">
        <v>1</v>
      </c>
      <c r="G441" s="12">
        <f>+E441*F441</f>
        <v>1541.9236384688961</v>
      </c>
      <c r="I441" s="13"/>
      <c r="J441" s="14">
        <f>$G$437*G441</f>
        <v>269281.54422220797</v>
      </c>
    </row>
    <row r="442" spans="1:15" x14ac:dyDescent="0.3">
      <c r="C442" s="2" t="s">
        <v>56</v>
      </c>
      <c r="D442" s="3" t="str">
        <f>+VLOOKUP(C442,'[1]LISTA EQUIP Y TRANSP'!$A$8:$C$40,2,)</f>
        <v>DIA</v>
      </c>
      <c r="E442" s="12">
        <f>+VLOOKUP(C442,'[1]LISTA EQUIP Y TRANSP'!$A$8:$C$40,3,)</f>
        <v>75000</v>
      </c>
      <c r="F442" s="21">
        <v>2.3423317912982376E-2</v>
      </c>
      <c r="G442" s="12">
        <f>+E442*F442</f>
        <v>1756.7488434736781</v>
      </c>
      <c r="I442" s="16">
        <f>(F442*$G$437)</f>
        <v>4.090648240323242</v>
      </c>
      <c r="J442" s="14">
        <f t="shared" ref="J442:J443" si="22">$G$437*G442</f>
        <v>306798.6180242431</v>
      </c>
    </row>
    <row r="443" spans="1:15" x14ac:dyDescent="0.3">
      <c r="C443" s="2" t="s">
        <v>49</v>
      </c>
      <c r="D443" s="3" t="str">
        <f>+VLOOKUP(C443,'[1]LISTA EQUIP Y TRANSP'!$A$8:$C$40,2,)</f>
        <v>DIA</v>
      </c>
      <c r="E443" s="12">
        <f>+VLOOKUP(C443,'[1]LISTA EQUIP Y TRANSP'!$A$8:$C$40,3,)</f>
        <v>60000</v>
      </c>
      <c r="F443" s="21">
        <v>2.3423317912982376E-2</v>
      </c>
      <c r="G443" s="12">
        <f>+E443*F443</f>
        <v>1405.3990747789426</v>
      </c>
      <c r="I443" s="16">
        <f>(F443*$G$437)</f>
        <v>4.090648240323242</v>
      </c>
      <c r="J443" s="14">
        <f t="shared" si="22"/>
        <v>245438.89441939452</v>
      </c>
    </row>
    <row r="444" spans="1:15" x14ac:dyDescent="0.3">
      <c r="C444" s="2"/>
      <c r="D444" s="3"/>
      <c r="E444" s="12"/>
      <c r="F444" s="5" t="s">
        <v>16</v>
      </c>
      <c r="G444" s="12">
        <f>SUM(G441:G443)</f>
        <v>4704.0715567215175</v>
      </c>
      <c r="I444" s="30"/>
      <c r="J444" s="18">
        <f>SUM(J441:J443)</f>
        <v>821519.05666584556</v>
      </c>
    </row>
    <row r="445" spans="1:15" x14ac:dyDescent="0.3">
      <c r="C445" s="2" t="s">
        <v>17</v>
      </c>
      <c r="D445" s="3"/>
      <c r="E445" s="12"/>
      <c r="F445" s="5"/>
      <c r="G445" s="12"/>
      <c r="J445" s="46"/>
    </row>
    <row r="446" spans="1:15" x14ac:dyDescent="0.3">
      <c r="C446" s="2" t="s">
        <v>5</v>
      </c>
      <c r="D446" s="3" t="s">
        <v>18</v>
      </c>
      <c r="E446" s="12" t="s">
        <v>19</v>
      </c>
      <c r="F446" s="5" t="s">
        <v>20</v>
      </c>
      <c r="G446" s="12" t="s">
        <v>9</v>
      </c>
      <c r="I446" s="11" t="s">
        <v>10</v>
      </c>
      <c r="J446" s="11" t="s">
        <v>11</v>
      </c>
    </row>
    <row r="447" spans="1:15" x14ac:dyDescent="0.3">
      <c r="C447" s="2" t="s">
        <v>60</v>
      </c>
      <c r="D447" s="3" t="str">
        <f>+VLOOKUP(C447,'[1]LISTA MATERIALES'!$A$9:$C$58,2,)</f>
        <v>M3</v>
      </c>
      <c r="E447" s="12">
        <f>+VLOOKUP(C447,'[1]LISTA MATERIALES'!$A$9:$C$58,3,)</f>
        <v>557464</v>
      </c>
      <c r="F447" s="15">
        <v>7.0000000000000007E-2</v>
      </c>
      <c r="G447" s="12">
        <f>+E447*F447</f>
        <v>39022.480000000003</v>
      </c>
      <c r="I447" s="16">
        <f>(F447*$G$437)</f>
        <v>12.2248</v>
      </c>
      <c r="J447" s="14">
        <f>$G$437*G447</f>
        <v>6814885.9072000002</v>
      </c>
    </row>
    <row r="448" spans="1:15" x14ac:dyDescent="0.3">
      <c r="C448" s="2" t="s">
        <v>93</v>
      </c>
      <c r="D448" s="3" t="str">
        <f>+VLOOKUP(C448,'[1]LISTA MATERIALES'!$A$9:$C$58,2,)</f>
        <v>M3</v>
      </c>
      <c r="E448" s="12">
        <f>+VLOOKUP(C448,'[1]LISTA MATERIALES'!$A$9:$C$58,3,)</f>
        <v>64000</v>
      </c>
      <c r="F448" s="15">
        <v>0.17212603684780148</v>
      </c>
      <c r="G448" s="12">
        <f>+E448*F448</f>
        <v>11016.066358259295</v>
      </c>
      <c r="I448" s="16">
        <f t="shared" ref="I448:I450" si="23">(F448*$G$437)</f>
        <v>30.060091075100047</v>
      </c>
      <c r="J448" s="14">
        <f t="shared" ref="J448:J450" si="24">$G$437*G448</f>
        <v>1923845.8288064031</v>
      </c>
    </row>
    <row r="449" spans="1:10" x14ac:dyDescent="0.3">
      <c r="C449" s="2" t="s">
        <v>94</v>
      </c>
      <c r="D449" s="3" t="str">
        <f>+VLOOKUP(C449,'[1]LISTA MATERIALES'!$A$9:$C$58,2,)</f>
        <v>M2</v>
      </c>
      <c r="E449" s="12">
        <f>+VLOOKUP(C449,'[1]LISTA MATERIALES'!$A$9:$C$58,3,)</f>
        <v>15600</v>
      </c>
      <c r="F449" s="15">
        <v>1.05</v>
      </c>
      <c r="G449" s="12">
        <f>+E449*F449</f>
        <v>16380</v>
      </c>
      <c r="I449" s="16">
        <f t="shared" si="23"/>
        <v>183.37199999999999</v>
      </c>
      <c r="J449" s="14">
        <f t="shared" si="24"/>
        <v>2860603.1999999997</v>
      </c>
    </row>
    <row r="450" spans="1:10" x14ac:dyDescent="0.3">
      <c r="C450" s="2" t="s">
        <v>95</v>
      </c>
      <c r="D450" s="3" t="str">
        <f>+VLOOKUP(C450,'[1]LISTA MATERIALES'!$A$9:$C$58,2,)</f>
        <v>UN</v>
      </c>
      <c r="E450" s="12">
        <f>+VLOOKUP(C450,'[1]LISTA MATERIALES'!$A$9:$C$58,3,)</f>
        <v>45000</v>
      </c>
      <c r="F450" s="15">
        <v>2.9279147391227955E-2</v>
      </c>
      <c r="G450" s="12">
        <f>+E450*F450</f>
        <v>1317.561632605258</v>
      </c>
      <c r="I450" s="16">
        <f t="shared" si="23"/>
        <v>5.1133103004040494</v>
      </c>
      <c r="J450" s="14">
        <f t="shared" si="24"/>
        <v>230098.96351818222</v>
      </c>
    </row>
    <row r="451" spans="1:10" x14ac:dyDescent="0.3">
      <c r="C451" s="2"/>
      <c r="D451" s="3"/>
      <c r="E451" s="12"/>
      <c r="F451" s="5" t="s">
        <v>16</v>
      </c>
      <c r="G451" s="12">
        <f>SUM(G447:G450)</f>
        <v>67736.107990864562</v>
      </c>
      <c r="I451" s="17"/>
      <c r="J451" s="18">
        <f>SUM(J447:J450)</f>
        <v>11829433.899524584</v>
      </c>
    </row>
    <row r="452" spans="1:10" x14ac:dyDescent="0.3">
      <c r="C452" s="2" t="s">
        <v>22</v>
      </c>
      <c r="D452" s="3"/>
      <c r="E452" s="12"/>
      <c r="F452" s="5"/>
      <c r="G452" s="12"/>
    </row>
    <row r="453" spans="1:10" x14ac:dyDescent="0.3">
      <c r="C453" s="2" t="s">
        <v>5</v>
      </c>
      <c r="D453" s="3" t="s">
        <v>18</v>
      </c>
      <c r="E453" s="12" t="s">
        <v>23</v>
      </c>
      <c r="F453" s="5" t="s">
        <v>24</v>
      </c>
      <c r="G453" s="12" t="s">
        <v>9</v>
      </c>
      <c r="I453" s="11" t="s">
        <v>10</v>
      </c>
      <c r="J453" s="11" t="s">
        <v>11</v>
      </c>
    </row>
    <row r="454" spans="1:10" x14ac:dyDescent="0.3">
      <c r="C454" s="2"/>
      <c r="D454" s="3"/>
      <c r="E454" s="12"/>
      <c r="F454" s="5"/>
      <c r="G454" s="12">
        <f>+E454*F454</f>
        <v>0</v>
      </c>
      <c r="I454" s="16">
        <f>(F454*$G$437)</f>
        <v>0</v>
      </c>
      <c r="J454" s="14">
        <f>$G$437*G454</f>
        <v>0</v>
      </c>
    </row>
    <row r="455" spans="1:10" x14ac:dyDescent="0.3">
      <c r="C455" s="2"/>
      <c r="D455" s="3"/>
      <c r="E455" s="12"/>
      <c r="F455" s="5" t="s">
        <v>16</v>
      </c>
      <c r="G455" s="12">
        <f>SUM(G454)</f>
        <v>0</v>
      </c>
      <c r="I455" s="30"/>
      <c r="J455" s="18">
        <f>SUM(J454)</f>
        <v>0</v>
      </c>
    </row>
    <row r="456" spans="1:10" x14ac:dyDescent="0.3">
      <c r="C456" s="2" t="s">
        <v>25</v>
      </c>
      <c r="D456" s="3"/>
      <c r="E456" s="12"/>
      <c r="F456" s="5"/>
      <c r="G456" s="12"/>
    </row>
    <row r="457" spans="1:10" x14ac:dyDescent="0.3">
      <c r="C457" s="2" t="s">
        <v>5</v>
      </c>
      <c r="D457" s="3" t="s">
        <v>18</v>
      </c>
      <c r="E457" s="12" t="s">
        <v>26</v>
      </c>
      <c r="F457" s="5" t="s">
        <v>8</v>
      </c>
      <c r="G457" s="12" t="s">
        <v>9</v>
      </c>
      <c r="I457" s="11" t="s">
        <v>10</v>
      </c>
      <c r="J457" s="11" t="s">
        <v>11</v>
      </c>
    </row>
    <row r="458" spans="1:10" x14ac:dyDescent="0.3">
      <c r="C458" s="2" t="s">
        <v>78</v>
      </c>
      <c r="D458" s="3" t="str">
        <f>+VLOOKUP(C458,'[1]LISTA M.O'!$A$8:$C$20,2,)</f>
        <v>DIA</v>
      </c>
      <c r="E458" s="12">
        <f>+VLOOKUP(C458,'[1]LISTA M.O'!$A$8:$C$20,3,)</f>
        <v>1129389.2480000001</v>
      </c>
      <c r="F458" s="21">
        <v>2.3423317912982376E-2</v>
      </c>
      <c r="G458" s="12">
        <f>+E458*F458</f>
        <v>26454.043403408097</v>
      </c>
      <c r="I458" s="16">
        <f>(F458*$G$437)</f>
        <v>4.090648240323242</v>
      </c>
      <c r="J458" s="14">
        <f>$G$437*G458</f>
        <v>4619934.1399711901</v>
      </c>
    </row>
    <row r="459" spans="1:10" x14ac:dyDescent="0.3">
      <c r="C459" s="2" t="s">
        <v>35</v>
      </c>
      <c r="D459" s="3" t="str">
        <f>+VLOOKUP(C459,'[1]LISTA M.O'!$A$8:$C$20,2,)</f>
        <v xml:space="preserve">DIA </v>
      </c>
      <c r="E459" s="12">
        <f>+VLOOKUP(C459,'[1]LISTA M.O'!$A$8:$C$20,3,)</f>
        <v>187182.25070666667</v>
      </c>
      <c r="F459" s="21">
        <v>2.3423317912982376E-2</v>
      </c>
      <c r="G459" s="12">
        <f>+E459*F459</f>
        <v>4384.4293659698233</v>
      </c>
      <c r="I459" s="16">
        <f>(F459*$G$437)</f>
        <v>4.090648240323242</v>
      </c>
      <c r="J459" s="14">
        <f>$G$437*G459</f>
        <v>765696.74447296991</v>
      </c>
    </row>
    <row r="460" spans="1:10" x14ac:dyDescent="0.3">
      <c r="C460" s="2"/>
      <c r="D460" s="3"/>
      <c r="E460" s="12"/>
      <c r="F460" s="5" t="s">
        <v>16</v>
      </c>
      <c r="G460" s="12">
        <f>SUM(G458:G459)</f>
        <v>30838.47276937792</v>
      </c>
      <c r="H460" s="22">
        <v>0.05</v>
      </c>
      <c r="I460" s="17"/>
      <c r="J460" s="18">
        <f>SUM(J458:J459)</f>
        <v>5385630.8844441604</v>
      </c>
    </row>
    <row r="461" spans="1:10" x14ac:dyDescent="0.3">
      <c r="C461" s="2"/>
      <c r="D461" s="3"/>
      <c r="E461" s="12"/>
      <c r="F461" s="5"/>
      <c r="G461" s="12"/>
    </row>
    <row r="462" spans="1:10" x14ac:dyDescent="0.3">
      <c r="A462" s="19" t="str">
        <f>+B437</f>
        <v>5.8.2</v>
      </c>
      <c r="B462" s="19"/>
      <c r="C462" s="24" t="s">
        <v>29</v>
      </c>
      <c r="D462" s="25"/>
      <c r="E462" s="26"/>
      <c r="F462" s="27"/>
      <c r="G462" s="26">
        <f>SUM(G444,G451,G455,G460)</f>
        <v>103278.652316964</v>
      </c>
      <c r="J462" s="18">
        <f>+IF(G462*G437=SUM(J444,J451,J455,J460),G462*G437,"Error")</f>
        <v>18036583.840634592</v>
      </c>
    </row>
    <row r="463" spans="1:10" x14ac:dyDescent="0.3">
      <c r="C463" s="2"/>
      <c r="D463" s="3"/>
      <c r="E463" s="12"/>
      <c r="F463" s="5"/>
      <c r="G463" s="12"/>
    </row>
    <row r="464" spans="1:10" x14ac:dyDescent="0.3">
      <c r="C464" s="2"/>
      <c r="D464" s="3"/>
      <c r="E464" s="12"/>
      <c r="F464" s="5"/>
      <c r="G464" s="12"/>
    </row>
    <row r="465" spans="2:10" ht="28.8" x14ac:dyDescent="0.3">
      <c r="B465" s="6" t="str">
        <f>'[1]CUAD.CANT.Y.PRECIO (PPTO)'!A34</f>
        <v>5.8.3</v>
      </c>
      <c r="C465" s="7" t="str">
        <f>+VLOOKUP(B465,'[1]CUBIC.CANT.OBRAS'!B68:T478,2,FALSE)</f>
        <v xml:space="preserve">SUMINISTRO E INSTALACIÓN DE LOSETA PEATONAL TACTIL GUIA COLOR AMARILLO EN FORMATO 20CM X 20CM X 6CM </v>
      </c>
      <c r="D465" s="8" t="str">
        <f>+VLOOKUP(B465,'[1]CUBIC.CANT.OBRAS'!B68:T478,3,FALSE)</f>
        <v>M</v>
      </c>
      <c r="E465" s="6"/>
      <c r="F465" s="9" t="s">
        <v>3</v>
      </c>
      <c r="G465" s="10">
        <f>+VLOOKUP(B465,'[1]CUAD.CANT.Y.PRECIO (PPTO)'!$A$7:$G$40,4,FALSE)</f>
        <v>162</v>
      </c>
    </row>
    <row r="466" spans="2:10" x14ac:dyDescent="0.3">
      <c r="C466" s="2"/>
      <c r="D466" s="3"/>
      <c r="E466" s="12"/>
      <c r="F466" s="5"/>
      <c r="G466" s="12"/>
    </row>
    <row r="467" spans="2:10" x14ac:dyDescent="0.3">
      <c r="C467" s="2" t="s">
        <v>4</v>
      </c>
      <c r="D467" s="3"/>
      <c r="E467" s="12"/>
      <c r="F467" s="5"/>
      <c r="G467" s="12"/>
    </row>
    <row r="468" spans="2:10" x14ac:dyDescent="0.3">
      <c r="C468" s="2" t="s">
        <v>5</v>
      </c>
      <c r="D468" s="3" t="s">
        <v>6</v>
      </c>
      <c r="E468" s="12" t="s">
        <v>7</v>
      </c>
      <c r="F468" s="5" t="s">
        <v>8</v>
      </c>
      <c r="G468" s="12" t="s">
        <v>9</v>
      </c>
      <c r="I468" s="11" t="s">
        <v>10</v>
      </c>
      <c r="J468" s="11" t="s">
        <v>11</v>
      </c>
    </row>
    <row r="469" spans="2:10" x14ac:dyDescent="0.3">
      <c r="C469" s="2" t="s">
        <v>12</v>
      </c>
      <c r="D469" s="3" t="str">
        <f>+VLOOKUP(C469,'[1]LISTA EQUIP Y TRANSP'!$A$8:$C$40,2,)</f>
        <v>PESOS</v>
      </c>
      <c r="E469" s="12">
        <f>+G483*H483</f>
        <v>885.51966712466674</v>
      </c>
      <c r="F469" s="5">
        <v>1</v>
      </c>
      <c r="G469" s="12">
        <f>+E469*F469</f>
        <v>885.51966712466674</v>
      </c>
      <c r="I469" s="13"/>
      <c r="J469" s="14">
        <f>$G$465*G469</f>
        <v>143454.18607419601</v>
      </c>
    </row>
    <row r="470" spans="2:10" x14ac:dyDescent="0.3">
      <c r="C470" s="2"/>
      <c r="D470" s="3"/>
      <c r="E470" s="12"/>
      <c r="F470" s="5" t="s">
        <v>16</v>
      </c>
      <c r="G470" s="12">
        <f>SUM(G469:G469)</f>
        <v>885.51966712466674</v>
      </c>
      <c r="I470" s="30"/>
      <c r="J470" s="18">
        <f>SUM(J469:J469)</f>
        <v>143454.18607419601</v>
      </c>
    </row>
    <row r="471" spans="2:10" x14ac:dyDescent="0.3">
      <c r="C471" s="2" t="s">
        <v>17</v>
      </c>
      <c r="D471" s="3"/>
      <c r="E471" s="12"/>
      <c r="F471" s="5"/>
      <c r="G471" s="12"/>
      <c r="J471" s="46"/>
    </row>
    <row r="472" spans="2:10" x14ac:dyDescent="0.3">
      <c r="C472" s="2" t="s">
        <v>5</v>
      </c>
      <c r="D472" s="3" t="s">
        <v>18</v>
      </c>
      <c r="E472" s="12" t="s">
        <v>19</v>
      </c>
      <c r="F472" s="5" t="s">
        <v>20</v>
      </c>
      <c r="G472" s="12" t="s">
        <v>9</v>
      </c>
      <c r="I472" s="11" t="s">
        <v>10</v>
      </c>
      <c r="J472" s="11" t="s">
        <v>11</v>
      </c>
    </row>
    <row r="473" spans="2:10" x14ac:dyDescent="0.3">
      <c r="C473" s="2" t="s">
        <v>96</v>
      </c>
      <c r="D473" s="3" t="str">
        <f>+VLOOKUP(C473,'[1]LISTA MATERIALES'!$A$9:$C$58,2,)</f>
        <v>UN</v>
      </c>
      <c r="E473" s="12">
        <f>+VLOOKUP(C473,'[1]LISTA MATERIALES'!$A$9:$C$58,3,)</f>
        <v>9750</v>
      </c>
      <c r="F473" s="15">
        <v>5.25</v>
      </c>
      <c r="G473" s="12">
        <f>+E473*F473</f>
        <v>51187.5</v>
      </c>
      <c r="I473" s="16">
        <f>(F473*$G$465)</f>
        <v>850.5</v>
      </c>
      <c r="J473" s="14">
        <f>$G$465*G473</f>
        <v>8292375</v>
      </c>
    </row>
    <row r="474" spans="2:10" x14ac:dyDescent="0.3">
      <c r="C474" s="2"/>
      <c r="D474" s="3"/>
      <c r="E474" s="12"/>
      <c r="F474" s="5" t="s">
        <v>16</v>
      </c>
      <c r="G474" s="12">
        <f>SUM(G473:G473)</f>
        <v>51187.5</v>
      </c>
      <c r="I474" s="17"/>
      <c r="J474" s="18">
        <f>SUM(J473:J473)</f>
        <v>8292375</v>
      </c>
    </row>
    <row r="475" spans="2:10" x14ac:dyDescent="0.3">
      <c r="C475" s="2" t="s">
        <v>22</v>
      </c>
      <c r="D475" s="3"/>
      <c r="E475" s="12"/>
      <c r="F475" s="5"/>
      <c r="G475" s="12"/>
    </row>
    <row r="476" spans="2:10" x14ac:dyDescent="0.3">
      <c r="C476" s="2" t="s">
        <v>5</v>
      </c>
      <c r="D476" s="3" t="s">
        <v>18</v>
      </c>
      <c r="E476" s="12" t="s">
        <v>23</v>
      </c>
      <c r="F476" s="5" t="s">
        <v>24</v>
      </c>
      <c r="G476" s="12" t="s">
        <v>9</v>
      </c>
      <c r="I476" s="11" t="s">
        <v>10</v>
      </c>
      <c r="J476" s="11" t="s">
        <v>11</v>
      </c>
    </row>
    <row r="477" spans="2:10" x14ac:dyDescent="0.3">
      <c r="C477" s="2"/>
      <c r="D477" s="3"/>
      <c r="E477" s="12"/>
      <c r="F477" s="5"/>
      <c r="G477" s="12">
        <f>+E477*F477</f>
        <v>0</v>
      </c>
      <c r="I477" s="16">
        <f>(F477*$G$437)</f>
        <v>0</v>
      </c>
      <c r="J477" s="14">
        <f>$G$437*G477</f>
        <v>0</v>
      </c>
    </row>
    <row r="478" spans="2:10" x14ac:dyDescent="0.3">
      <c r="C478" s="2"/>
      <c r="D478" s="3"/>
      <c r="E478" s="12"/>
      <c r="F478" s="5" t="s">
        <v>16</v>
      </c>
      <c r="G478" s="12">
        <f>SUM(G477)</f>
        <v>0</v>
      </c>
      <c r="I478" s="30"/>
      <c r="J478" s="18">
        <f>SUM(J477)</f>
        <v>0</v>
      </c>
    </row>
    <row r="479" spans="2:10" x14ac:dyDescent="0.3">
      <c r="C479" s="2" t="s">
        <v>25</v>
      </c>
      <c r="D479" s="3"/>
      <c r="E479" s="12"/>
      <c r="F479" s="5"/>
      <c r="G479" s="12"/>
    </row>
    <row r="480" spans="2:10" x14ac:dyDescent="0.3">
      <c r="C480" s="2" t="s">
        <v>5</v>
      </c>
      <c r="D480" s="3" t="s">
        <v>18</v>
      </c>
      <c r="E480" s="12" t="s">
        <v>26</v>
      </c>
      <c r="F480" s="5" t="s">
        <v>8</v>
      </c>
      <c r="G480" s="12" t="s">
        <v>9</v>
      </c>
      <c r="I480" s="11" t="s">
        <v>10</v>
      </c>
      <c r="J480" s="11" t="s">
        <v>11</v>
      </c>
    </row>
    <row r="481" spans="1:10" x14ac:dyDescent="0.3">
      <c r="C481" s="2" t="s">
        <v>64</v>
      </c>
      <c r="D481" s="3" t="str">
        <f>+VLOOKUP(C481,'[1]LISTA M.O'!$A$8:$C$20,2,)</f>
        <v>DIA</v>
      </c>
      <c r="E481" s="12">
        <f>+VLOOKUP(C481,'[1]LISTA M.O'!$A$8:$C$20,3,)</f>
        <v>423520.96800000005</v>
      </c>
      <c r="F481" s="21">
        <v>2.9000000000000001E-2</v>
      </c>
      <c r="G481" s="12">
        <f>+E481*F481</f>
        <v>12282.108072000003</v>
      </c>
      <c r="I481" s="16">
        <f>(F481*$G$465)</f>
        <v>4.6980000000000004</v>
      </c>
      <c r="J481" s="14">
        <f>$G$465*G481</f>
        <v>1989701.5076640004</v>
      </c>
    </row>
    <row r="482" spans="1:10" x14ac:dyDescent="0.3">
      <c r="C482" s="2" t="s">
        <v>35</v>
      </c>
      <c r="D482" s="3" t="str">
        <f>+VLOOKUP(C482,'[1]LISTA M.O'!$A$8:$C$20,2,)</f>
        <v xml:space="preserve">DIA </v>
      </c>
      <c r="E482" s="12">
        <f>+VLOOKUP(C482,'[1]LISTA M.O'!$A$8:$C$20,3,)</f>
        <v>187182.25070666667</v>
      </c>
      <c r="F482" s="21">
        <v>2.9000000000000001E-2</v>
      </c>
      <c r="G482" s="12">
        <f>+E482*F482</f>
        <v>5428.2852704933339</v>
      </c>
      <c r="I482" s="16">
        <f>(F482*$G$465)</f>
        <v>4.6980000000000004</v>
      </c>
      <c r="J482" s="14">
        <f>$G$465*G482</f>
        <v>879382.21381992009</v>
      </c>
    </row>
    <row r="483" spans="1:10" x14ac:dyDescent="0.3">
      <c r="C483" s="2"/>
      <c r="D483" s="3"/>
      <c r="E483" s="12"/>
      <c r="F483" s="5" t="s">
        <v>16</v>
      </c>
      <c r="G483" s="12">
        <f>SUM(G481:G482)</f>
        <v>17710.393342493335</v>
      </c>
      <c r="H483" s="22">
        <v>0.05</v>
      </c>
      <c r="I483" s="17"/>
      <c r="J483" s="18">
        <f>SUM(J481:J482)</f>
        <v>2869083.7214839207</v>
      </c>
    </row>
    <row r="484" spans="1:10" x14ac:dyDescent="0.3">
      <c r="C484" s="2"/>
      <c r="D484" s="3"/>
      <c r="E484" s="12"/>
      <c r="F484" s="5"/>
      <c r="G484" s="12"/>
    </row>
    <row r="485" spans="1:10" x14ac:dyDescent="0.3">
      <c r="A485" t="str">
        <f>B465</f>
        <v>5.8.3</v>
      </c>
      <c r="B485" s="19"/>
      <c r="C485" s="24" t="s">
        <v>29</v>
      </c>
      <c r="D485" s="25"/>
      <c r="E485" s="26"/>
      <c r="F485" s="27"/>
      <c r="G485" s="26">
        <f>SUM(G470,G474,G478,G483)</f>
        <v>69783.413009618002</v>
      </c>
      <c r="J485" s="18">
        <f>+IF(G485*G465=SUM(J470,J474,J478,J483),G485*G465,"Error")</f>
        <v>11304912.907558117</v>
      </c>
    </row>
    <row r="486" spans="1:10" x14ac:dyDescent="0.3">
      <c r="C486" s="2"/>
      <c r="D486" s="3"/>
      <c r="E486" s="12"/>
      <c r="F486" s="5"/>
      <c r="G486" s="12"/>
    </row>
    <row r="487" spans="1:10" x14ac:dyDescent="0.3">
      <c r="C487" s="2"/>
      <c r="D487" s="3"/>
      <c r="E487" s="12"/>
      <c r="F487" s="5"/>
      <c r="G487" s="12"/>
    </row>
    <row r="488" spans="1:10" ht="28.8" x14ac:dyDescent="0.3">
      <c r="B488" s="6" t="str">
        <f>'[1]CUAD.CANT.Y.PRECIO (PPTO)'!A35</f>
        <v>5.8.4</v>
      </c>
      <c r="C488" s="7" t="str">
        <f>+VLOOKUP(B488,'[1]CUBIC.CANT.OBRAS'!B92:T502,2,FALSE)</f>
        <v xml:space="preserve">SUMINISTRO E INSTALACIÓN DE LOSETA PEATONAL TACTIL ALERTA COLOR AMARILLO EN FORMATO 20CM X 20CM X 6CM </v>
      </c>
      <c r="D488" s="8" t="str">
        <f>+VLOOKUP(B488,'[1]CUBIC.CANT.OBRAS'!B92:T502,3,FALSE)</f>
        <v>M</v>
      </c>
      <c r="E488" s="6"/>
      <c r="F488" s="9" t="s">
        <v>3</v>
      </c>
      <c r="G488" s="10">
        <f>+VLOOKUP(B488,'[1]CUAD.CANT.Y.PRECIO (PPTO)'!$A$7:$G$40,4,FALSE)</f>
        <v>12.8</v>
      </c>
    </row>
    <row r="489" spans="1:10" x14ac:dyDescent="0.3">
      <c r="C489" s="2"/>
      <c r="D489" s="3"/>
      <c r="E489" s="12"/>
      <c r="F489" s="5"/>
      <c r="G489" s="12"/>
    </row>
    <row r="490" spans="1:10" x14ac:dyDescent="0.3">
      <c r="C490" s="2" t="s">
        <v>4</v>
      </c>
      <c r="D490" s="3"/>
      <c r="E490" s="12"/>
      <c r="F490" s="5"/>
      <c r="G490" s="12"/>
    </row>
    <row r="491" spans="1:10" x14ac:dyDescent="0.3">
      <c r="C491" s="2" t="s">
        <v>5</v>
      </c>
      <c r="D491" s="3" t="s">
        <v>6</v>
      </c>
      <c r="E491" s="12" t="s">
        <v>7</v>
      </c>
      <c r="F491" s="5" t="s">
        <v>8</v>
      </c>
      <c r="G491" s="12" t="s">
        <v>9</v>
      </c>
      <c r="I491" s="11" t="s">
        <v>10</v>
      </c>
      <c r="J491" s="11" t="s">
        <v>11</v>
      </c>
    </row>
    <row r="492" spans="1:10" x14ac:dyDescent="0.3">
      <c r="C492" s="2" t="s">
        <v>12</v>
      </c>
      <c r="D492" s="3" t="str">
        <f>+VLOOKUP(C492,'[1]LISTA EQUIP Y TRANSP'!$A$8:$C$40,2,)</f>
        <v>PESOS</v>
      </c>
      <c r="E492" s="12">
        <f>+G506*H506</f>
        <v>885.51966712466674</v>
      </c>
      <c r="F492" s="5">
        <v>1</v>
      </c>
      <c r="G492" s="12">
        <f>+E492*F492</f>
        <v>885.51966712466674</v>
      </c>
      <c r="I492" s="13"/>
      <c r="J492" s="14">
        <f>$G$488*G492</f>
        <v>11334.651739195735</v>
      </c>
    </row>
    <row r="493" spans="1:10" x14ac:dyDescent="0.3">
      <c r="C493" s="2"/>
      <c r="D493" s="3"/>
      <c r="E493" s="12"/>
      <c r="F493" s="5" t="s">
        <v>16</v>
      </c>
      <c r="G493" s="12">
        <f>SUM(G492:G492)</f>
        <v>885.51966712466674</v>
      </c>
      <c r="I493" s="30"/>
      <c r="J493" s="18">
        <f>SUM(J492:J492)</f>
        <v>11334.651739195735</v>
      </c>
    </row>
    <row r="494" spans="1:10" x14ac:dyDescent="0.3">
      <c r="C494" s="2" t="s">
        <v>17</v>
      </c>
      <c r="D494" s="3"/>
      <c r="E494" s="12"/>
      <c r="F494" s="5"/>
      <c r="G494" s="12"/>
      <c r="J494" s="46"/>
    </row>
    <row r="495" spans="1:10" x14ac:dyDescent="0.3">
      <c r="C495" s="2" t="s">
        <v>5</v>
      </c>
      <c r="D495" s="3" t="s">
        <v>18</v>
      </c>
      <c r="E495" s="12" t="s">
        <v>19</v>
      </c>
      <c r="F495" s="5" t="s">
        <v>20</v>
      </c>
      <c r="G495" s="12" t="s">
        <v>9</v>
      </c>
      <c r="I495" s="11" t="s">
        <v>10</v>
      </c>
      <c r="J495" s="11" t="s">
        <v>11</v>
      </c>
    </row>
    <row r="496" spans="1:10" x14ac:dyDescent="0.3">
      <c r="C496" s="2" t="s">
        <v>97</v>
      </c>
      <c r="D496" s="3" t="str">
        <f>+VLOOKUP(C496,'[1]LISTA MATERIALES'!$A$9:$C$58,2,)</f>
        <v>UN</v>
      </c>
      <c r="E496" s="12">
        <f>+VLOOKUP(C496,'[1]LISTA MATERIALES'!$A$9:$C$58,3,)</f>
        <v>9950</v>
      </c>
      <c r="F496" s="15">
        <v>5.25</v>
      </c>
      <c r="G496" s="12">
        <f>+E496*F496</f>
        <v>52237.5</v>
      </c>
      <c r="I496" s="16">
        <f>(F496*$G$488)</f>
        <v>67.2</v>
      </c>
      <c r="J496" s="14">
        <f>$G$488*G496</f>
        <v>668640</v>
      </c>
    </row>
    <row r="497" spans="1:10" x14ac:dyDescent="0.3">
      <c r="C497" s="2"/>
      <c r="D497" s="3"/>
      <c r="E497" s="12"/>
      <c r="F497" s="5" t="s">
        <v>16</v>
      </c>
      <c r="G497" s="12">
        <f>SUM(G496:G496)</f>
        <v>52237.5</v>
      </c>
      <c r="I497" s="17"/>
      <c r="J497" s="18">
        <f>SUM(J496:J496)</f>
        <v>668640</v>
      </c>
    </row>
    <row r="498" spans="1:10" x14ac:dyDescent="0.3">
      <c r="C498" s="2" t="s">
        <v>22</v>
      </c>
      <c r="D498" s="3"/>
      <c r="E498" s="12"/>
      <c r="F498" s="5"/>
      <c r="G498" s="12"/>
    </row>
    <row r="499" spans="1:10" x14ac:dyDescent="0.3">
      <c r="C499" s="2" t="s">
        <v>5</v>
      </c>
      <c r="D499" s="3" t="s">
        <v>18</v>
      </c>
      <c r="E499" s="12" t="s">
        <v>23</v>
      </c>
      <c r="F499" s="5" t="s">
        <v>24</v>
      </c>
      <c r="G499" s="12" t="s">
        <v>9</v>
      </c>
      <c r="I499" s="11" t="s">
        <v>10</v>
      </c>
      <c r="J499" s="11" t="s">
        <v>11</v>
      </c>
    </row>
    <row r="500" spans="1:10" x14ac:dyDescent="0.3">
      <c r="C500" s="2"/>
      <c r="D500" s="3"/>
      <c r="E500" s="12"/>
      <c r="F500" s="5"/>
      <c r="G500" s="12">
        <f>+E500*F500</f>
        <v>0</v>
      </c>
      <c r="I500" s="16">
        <f>(F500*$G$488)</f>
        <v>0</v>
      </c>
      <c r="J500" s="14">
        <f>$G$488*G500</f>
        <v>0</v>
      </c>
    </row>
    <row r="501" spans="1:10" x14ac:dyDescent="0.3">
      <c r="C501" s="2"/>
      <c r="D501" s="3"/>
      <c r="E501" s="12"/>
      <c r="F501" s="5" t="s">
        <v>16</v>
      </c>
      <c r="G501" s="12">
        <f>SUM(G500)</f>
        <v>0</v>
      </c>
      <c r="I501" s="30"/>
      <c r="J501" s="18">
        <f>SUM(J500)</f>
        <v>0</v>
      </c>
    </row>
    <row r="502" spans="1:10" x14ac:dyDescent="0.3">
      <c r="C502" s="2" t="s">
        <v>25</v>
      </c>
      <c r="D502" s="3"/>
      <c r="E502" s="12"/>
      <c r="F502" s="5"/>
      <c r="G502" s="12"/>
    </row>
    <row r="503" spans="1:10" x14ac:dyDescent="0.3">
      <c r="C503" s="2" t="s">
        <v>5</v>
      </c>
      <c r="D503" s="3" t="s">
        <v>18</v>
      </c>
      <c r="E503" s="12" t="s">
        <v>26</v>
      </c>
      <c r="F503" s="5" t="s">
        <v>8</v>
      </c>
      <c r="G503" s="12" t="s">
        <v>9</v>
      </c>
      <c r="I503" s="11" t="s">
        <v>10</v>
      </c>
      <c r="J503" s="11" t="s">
        <v>11</v>
      </c>
    </row>
    <row r="504" spans="1:10" x14ac:dyDescent="0.3">
      <c r="C504" s="2" t="s">
        <v>64</v>
      </c>
      <c r="D504" s="3" t="str">
        <f>+VLOOKUP(C504,'[1]LISTA M.O'!$A$8:$C$20,2,)</f>
        <v>DIA</v>
      </c>
      <c r="E504" s="12">
        <f>+VLOOKUP(C504,'[1]LISTA M.O'!$A$8:$C$20,3,)</f>
        <v>423520.96800000005</v>
      </c>
      <c r="F504" s="21">
        <v>2.9000000000000001E-2</v>
      </c>
      <c r="G504" s="12">
        <f>+E504*F504</f>
        <v>12282.108072000003</v>
      </c>
      <c r="I504" s="16">
        <f>(F504*$G$488)</f>
        <v>0.37120000000000003</v>
      </c>
      <c r="J504" s="14">
        <f>$G$488*G504</f>
        <v>157210.98332160004</v>
      </c>
    </row>
    <row r="505" spans="1:10" x14ac:dyDescent="0.3">
      <c r="C505" s="2" t="s">
        <v>35</v>
      </c>
      <c r="D505" s="3" t="str">
        <f>+VLOOKUP(C505,'[1]LISTA M.O'!$A$8:$C$20,2,)</f>
        <v xml:space="preserve">DIA </v>
      </c>
      <c r="E505" s="12">
        <f>+VLOOKUP(C505,'[1]LISTA M.O'!$A$8:$C$20,3,)</f>
        <v>187182.25070666667</v>
      </c>
      <c r="F505" s="21">
        <v>2.9000000000000001E-2</v>
      </c>
      <c r="G505" s="12">
        <f>+E505*F505</f>
        <v>5428.2852704933339</v>
      </c>
      <c r="I505" s="16">
        <f>(F505*$G$488)</f>
        <v>0.37120000000000003</v>
      </c>
      <c r="J505" s="14">
        <f>$G$488*G505</f>
        <v>69482.051462314674</v>
      </c>
    </row>
    <row r="506" spans="1:10" x14ac:dyDescent="0.3">
      <c r="C506" s="2"/>
      <c r="D506" s="3"/>
      <c r="E506" s="12"/>
      <c r="F506" s="5" t="s">
        <v>16</v>
      </c>
      <c r="G506" s="12">
        <f>SUM(G504:G505)</f>
        <v>17710.393342493335</v>
      </c>
      <c r="H506" s="22">
        <v>0.05</v>
      </c>
      <c r="I506" s="17"/>
      <c r="J506" s="18">
        <f>SUM(J504:J505)</f>
        <v>226693.03478391471</v>
      </c>
    </row>
    <row r="507" spans="1:10" x14ac:dyDescent="0.3">
      <c r="C507" s="2"/>
      <c r="D507" s="3"/>
      <c r="E507" s="12"/>
      <c r="F507" s="5"/>
      <c r="G507" s="12"/>
    </row>
    <row r="508" spans="1:10" x14ac:dyDescent="0.3">
      <c r="A508" t="str">
        <f>B488</f>
        <v>5.8.4</v>
      </c>
      <c r="B508" s="19"/>
      <c r="C508" s="24" t="s">
        <v>29</v>
      </c>
      <c r="D508" s="25"/>
      <c r="E508" s="26"/>
      <c r="F508" s="27"/>
      <c r="G508" s="26">
        <f>SUM(G493,G497,G501,G506)</f>
        <v>70833.413009618002</v>
      </c>
      <c r="J508" s="18">
        <f>+IF(G508*G488=SUM(J493,J497,J501,J506),G508*G488,"Error")</f>
        <v>906667.68652311049</v>
      </c>
    </row>
    <row r="509" spans="1:10" x14ac:dyDescent="0.3">
      <c r="C509" s="2"/>
      <c r="D509" s="3"/>
      <c r="E509" s="12"/>
      <c r="F509" s="5"/>
      <c r="G509" s="12"/>
    </row>
    <row r="510" spans="1:10" x14ac:dyDescent="0.3">
      <c r="C510" s="2"/>
      <c r="D510" s="3"/>
      <c r="E510" s="12"/>
      <c r="F510" s="5"/>
      <c r="G510" s="12"/>
    </row>
    <row r="511" spans="1:10" x14ac:dyDescent="0.3">
      <c r="B511" s="6" t="str">
        <f>+'[1]CUBIC.CANT.OBRAS'!B373</f>
        <v>5.9.1</v>
      </c>
      <c r="C511" s="7" t="str">
        <f>+VLOOKUP(B511,'[1]CUBIC.CANT.OBRAS'!B19:T422,2,FALSE)</f>
        <v>ACERO DE REFUERZO BORDILLO</v>
      </c>
      <c r="D511" s="8" t="str">
        <f>+VLOOKUP(B511,'[1]CUBIC.CANT.OBRAS'!B19:T422,3,FALSE)</f>
        <v>KG</v>
      </c>
      <c r="E511" s="6"/>
      <c r="F511" s="9" t="s">
        <v>3</v>
      </c>
      <c r="G511" s="10">
        <f>+VLOOKUP(B511,'[1]CUAD.CANT.Y.PRECIO (PPTO)'!$A$7:$G$40,4,FALSE)</f>
        <v>672.6751999999999</v>
      </c>
    </row>
    <row r="512" spans="1:10" x14ac:dyDescent="0.3">
      <c r="C512" s="2"/>
      <c r="D512" s="3"/>
      <c r="E512" s="12"/>
      <c r="F512" s="5"/>
      <c r="G512" s="12"/>
    </row>
    <row r="513" spans="3:10" x14ac:dyDescent="0.3">
      <c r="C513" s="2" t="s">
        <v>4</v>
      </c>
      <c r="D513" s="3"/>
      <c r="E513" s="12"/>
      <c r="F513" s="5"/>
      <c r="G513" s="12"/>
    </row>
    <row r="514" spans="3:10" x14ac:dyDescent="0.3">
      <c r="C514" s="2" t="s">
        <v>5</v>
      </c>
      <c r="D514" s="3" t="s">
        <v>6</v>
      </c>
      <c r="E514" s="12" t="s">
        <v>7</v>
      </c>
      <c r="F514" s="5" t="s">
        <v>8</v>
      </c>
      <c r="G514" s="12" t="s">
        <v>9</v>
      </c>
      <c r="I514" s="11" t="s">
        <v>10</v>
      </c>
      <c r="J514" s="11" t="s">
        <v>11</v>
      </c>
    </row>
    <row r="515" spans="3:10" x14ac:dyDescent="0.3">
      <c r="C515" s="2" t="s">
        <v>12</v>
      </c>
      <c r="D515" s="3" t="str">
        <f>+VLOOKUP(C515,'[1]LISTA EQUIP Y TRANSP'!$A$8:$C$35,2,)</f>
        <v>PESOS</v>
      </c>
      <c r="E515" s="12">
        <f>+G529*H529</f>
        <v>0</v>
      </c>
      <c r="F515" s="5">
        <v>1</v>
      </c>
      <c r="G515" s="12">
        <f>+E515*F515</f>
        <v>0</v>
      </c>
      <c r="I515" s="16"/>
      <c r="J515" s="14">
        <f>$G$511*G515</f>
        <v>0</v>
      </c>
    </row>
    <row r="516" spans="3:10" x14ac:dyDescent="0.3">
      <c r="C516" s="2"/>
      <c r="D516" s="3"/>
      <c r="E516" s="12"/>
      <c r="F516" s="5" t="s">
        <v>16</v>
      </c>
      <c r="G516" s="12">
        <f>SUM(G515)</f>
        <v>0</v>
      </c>
      <c r="I516" s="30"/>
      <c r="J516" s="18">
        <f>SUM(J515)</f>
        <v>0</v>
      </c>
    </row>
    <row r="517" spans="3:10" x14ac:dyDescent="0.3">
      <c r="C517" s="2" t="s">
        <v>17</v>
      </c>
      <c r="D517" s="3"/>
      <c r="E517" s="12"/>
      <c r="F517" s="5"/>
      <c r="G517" s="12"/>
    </row>
    <row r="518" spans="3:10" x14ac:dyDescent="0.3">
      <c r="C518" s="2" t="s">
        <v>5</v>
      </c>
      <c r="D518" s="3" t="s">
        <v>18</v>
      </c>
      <c r="E518" s="12" t="s">
        <v>19</v>
      </c>
      <c r="F518" s="5" t="s">
        <v>20</v>
      </c>
      <c r="G518" s="12" t="s">
        <v>9</v>
      </c>
      <c r="I518" s="11" t="s">
        <v>10</v>
      </c>
      <c r="J518" s="11" t="s">
        <v>11</v>
      </c>
    </row>
    <row r="519" spans="3:10" x14ac:dyDescent="0.3">
      <c r="C519" s="2" t="s">
        <v>59</v>
      </c>
      <c r="D519" s="3" t="str">
        <f>+VLOOKUP(C519,'[1]LISTA MATERIALES'!A11:C60,2,)</f>
        <v>KG</v>
      </c>
      <c r="E519" s="12">
        <f>+VLOOKUP(C519,'[1]LISTA MATERIALES'!A11:C60,3,)</f>
        <v>10301.913688120001</v>
      </c>
      <c r="F519" s="5">
        <v>1</v>
      </c>
      <c r="G519" s="12">
        <f>+E519*F519</f>
        <v>10301.913688120001</v>
      </c>
      <c r="I519" s="16">
        <f>(F519*$G$511)</f>
        <v>672.6751999999999</v>
      </c>
      <c r="J519" s="14">
        <f>$G$511*G519</f>
        <v>6929841.8505388582</v>
      </c>
    </row>
    <row r="520" spans="3:10" x14ac:dyDescent="0.3">
      <c r="C520" s="2"/>
      <c r="D520" s="3"/>
      <c r="E520" s="12"/>
      <c r="F520" s="5" t="s">
        <v>16</v>
      </c>
      <c r="G520" s="12">
        <f>SUM(G519:G519)</f>
        <v>10301.913688120001</v>
      </c>
      <c r="I520" s="17"/>
      <c r="J520" s="18">
        <f>SUM(J519:J519)</f>
        <v>6929841.8505388582</v>
      </c>
    </row>
    <row r="521" spans="3:10" x14ac:dyDescent="0.3">
      <c r="C521" s="2" t="s">
        <v>22</v>
      </c>
      <c r="D521" s="3"/>
      <c r="E521" s="12"/>
      <c r="F521" s="5"/>
      <c r="G521" s="12"/>
    </row>
    <row r="522" spans="3:10" x14ac:dyDescent="0.3">
      <c r="C522" s="2" t="s">
        <v>5</v>
      </c>
      <c r="D522" s="3" t="s">
        <v>18</v>
      </c>
      <c r="E522" s="12" t="s">
        <v>23</v>
      </c>
      <c r="F522" s="5" t="s">
        <v>24</v>
      </c>
      <c r="G522" s="12" t="s">
        <v>9</v>
      </c>
      <c r="I522" s="11" t="s">
        <v>10</v>
      </c>
      <c r="J522" s="11" t="s">
        <v>11</v>
      </c>
    </row>
    <row r="523" spans="3:10" x14ac:dyDescent="0.3">
      <c r="C523" s="2"/>
      <c r="D523" s="3"/>
      <c r="E523" s="12"/>
      <c r="F523" s="5"/>
      <c r="G523" s="12">
        <f>+E523*F523</f>
        <v>0</v>
      </c>
      <c r="I523" s="16">
        <f>(F523*$G$511)</f>
        <v>0</v>
      </c>
      <c r="J523" s="14">
        <f>$G$511*G523</f>
        <v>0</v>
      </c>
    </row>
    <row r="524" spans="3:10" x14ac:dyDescent="0.3">
      <c r="C524" s="2"/>
      <c r="D524" s="3"/>
      <c r="E524" s="12"/>
      <c r="F524" s="5" t="s">
        <v>16</v>
      </c>
      <c r="G524" s="12">
        <f>SUM(G523)</f>
        <v>0</v>
      </c>
      <c r="I524" s="30"/>
      <c r="J524" s="18">
        <f>SUM(J523)</f>
        <v>0</v>
      </c>
    </row>
    <row r="525" spans="3:10" x14ac:dyDescent="0.3">
      <c r="C525" s="2" t="s">
        <v>25</v>
      </c>
      <c r="D525" s="3"/>
      <c r="E525" s="12"/>
      <c r="F525" s="5"/>
      <c r="G525" s="12"/>
    </row>
    <row r="526" spans="3:10" x14ac:dyDescent="0.3">
      <c r="C526" s="2" t="s">
        <v>5</v>
      </c>
      <c r="D526" s="3" t="s">
        <v>18</v>
      </c>
      <c r="E526" s="12" t="s">
        <v>26</v>
      </c>
      <c r="F526" s="5" t="s">
        <v>8</v>
      </c>
      <c r="G526" s="12" t="s">
        <v>9</v>
      </c>
      <c r="I526" s="11" t="s">
        <v>10</v>
      </c>
      <c r="J526" s="11" t="s">
        <v>11</v>
      </c>
    </row>
    <row r="527" spans="3:10" x14ac:dyDescent="0.3">
      <c r="C527" s="2"/>
      <c r="D527" s="3"/>
      <c r="E527" s="12"/>
      <c r="F527" s="47"/>
      <c r="G527" s="12">
        <f>+E527*F527</f>
        <v>0</v>
      </c>
      <c r="I527" s="16">
        <f>(F527*$G$511)</f>
        <v>0</v>
      </c>
      <c r="J527" s="14">
        <f>$G$511*G527</f>
        <v>0</v>
      </c>
    </row>
    <row r="528" spans="3:10" x14ac:dyDescent="0.3">
      <c r="C528" s="2"/>
      <c r="D528" s="3"/>
      <c r="E528" s="12"/>
      <c r="F528" s="47"/>
      <c r="G528" s="12">
        <f>+E528*F528</f>
        <v>0</v>
      </c>
      <c r="I528" s="16">
        <f>(F528*$G$511)</f>
        <v>0</v>
      </c>
      <c r="J528" s="14">
        <f>$G$511*G528</f>
        <v>0</v>
      </c>
    </row>
    <row r="529" spans="1:10" x14ac:dyDescent="0.3">
      <c r="C529" s="2"/>
      <c r="D529" s="3"/>
      <c r="E529" s="12"/>
      <c r="F529" s="5" t="s">
        <v>16</v>
      </c>
      <c r="G529" s="12">
        <f>SUM(G527:G528)</f>
        <v>0</v>
      </c>
      <c r="H529" s="22">
        <v>0.05</v>
      </c>
      <c r="I529" s="17"/>
      <c r="J529" s="18">
        <f>SUM(J527:J528)</f>
        <v>0</v>
      </c>
    </row>
    <row r="530" spans="1:10" x14ac:dyDescent="0.3">
      <c r="C530" s="2"/>
      <c r="D530" s="3"/>
      <c r="E530" s="12"/>
      <c r="F530" s="5"/>
      <c r="G530" s="12"/>
    </row>
    <row r="531" spans="1:10" x14ac:dyDescent="0.3">
      <c r="A531" s="19" t="str">
        <f>+B511</f>
        <v>5.9.1</v>
      </c>
      <c r="B531" s="19"/>
      <c r="C531" s="24" t="s">
        <v>29</v>
      </c>
      <c r="D531" s="25"/>
      <c r="E531" s="26"/>
      <c r="F531" s="27"/>
      <c r="G531" s="26">
        <f>SUM(G516,G520,G524,G529)</f>
        <v>10301.913688120001</v>
      </c>
      <c r="J531" s="18">
        <f>+IF(G531*G511=SUM(J516,J520,J524,J529),G511*G531,"Error")</f>
        <v>6929841.8505388582</v>
      </c>
    </row>
    <row r="532" spans="1:10" x14ac:dyDescent="0.3">
      <c r="C532" s="2"/>
      <c r="D532" s="3"/>
      <c r="E532" s="12"/>
      <c r="F532" s="5"/>
      <c r="G532" s="12"/>
    </row>
    <row r="533" spans="1:10" x14ac:dyDescent="0.3">
      <c r="C533" s="2"/>
      <c r="D533" s="3"/>
      <c r="E533" s="12"/>
      <c r="F533" s="5"/>
      <c r="G533" s="12"/>
    </row>
    <row r="534" spans="1:10" x14ac:dyDescent="0.3">
      <c r="B534" s="6" t="str">
        <f>+'[1]CUBIC.CANT.OBRAS'!B403</f>
        <v>5.9.2</v>
      </c>
      <c r="C534" s="7" t="str">
        <f>+VLOOKUP(B534,'[1]CUBIC.CANT.OBRAS'!B19:T422,2,FALSE)</f>
        <v>ACERO DE REFUERZO LOSAS IRREGULARES</v>
      </c>
      <c r="D534" s="8" t="str">
        <f>+VLOOKUP(B534,'[1]CUBIC.CANT.OBRAS'!B19:T422,3,FALSE)</f>
        <v>KG</v>
      </c>
      <c r="E534" s="6"/>
      <c r="F534" s="9" t="s">
        <v>3</v>
      </c>
      <c r="G534" s="10">
        <f>+VLOOKUP(B534,'[1]CUAD.CANT.Y.PRECIO (PPTO)'!$A$7:$G$40,4,FALSE)</f>
        <v>1183.6995918367345</v>
      </c>
    </row>
    <row r="535" spans="1:10" x14ac:dyDescent="0.3">
      <c r="C535" s="2"/>
      <c r="D535" s="3"/>
      <c r="E535" s="12"/>
      <c r="F535" s="5"/>
      <c r="G535" s="12"/>
    </row>
    <row r="536" spans="1:10" x14ac:dyDescent="0.3">
      <c r="C536" s="2" t="s">
        <v>4</v>
      </c>
      <c r="D536" s="3"/>
      <c r="E536" s="12"/>
      <c r="F536" s="5"/>
      <c r="G536" s="12"/>
    </row>
    <row r="537" spans="1:10" x14ac:dyDescent="0.3">
      <c r="C537" s="2" t="s">
        <v>5</v>
      </c>
      <c r="D537" s="3" t="s">
        <v>6</v>
      </c>
      <c r="E537" s="12" t="s">
        <v>7</v>
      </c>
      <c r="F537" s="5" t="s">
        <v>8</v>
      </c>
      <c r="G537" s="12" t="s">
        <v>9</v>
      </c>
      <c r="I537" s="11" t="s">
        <v>10</v>
      </c>
      <c r="J537" s="11" t="s">
        <v>11</v>
      </c>
    </row>
    <row r="538" spans="1:10" x14ac:dyDescent="0.3">
      <c r="C538" s="2" t="s">
        <v>12</v>
      </c>
      <c r="D538" s="3" t="str">
        <f>+VLOOKUP(C538,'[1]LISTA EQUIP Y TRANSP'!$A$8:$C$35,2,)</f>
        <v>PESOS</v>
      </c>
      <c r="E538" s="12">
        <f>+G552*H552</f>
        <v>0</v>
      </c>
      <c r="F538" s="5">
        <v>1</v>
      </c>
      <c r="G538" s="12">
        <f>+E538*F538</f>
        <v>0</v>
      </c>
      <c r="I538" s="16"/>
      <c r="J538" s="14">
        <f>$G$534*G538</f>
        <v>0</v>
      </c>
    </row>
    <row r="539" spans="1:10" x14ac:dyDescent="0.3">
      <c r="C539" s="2"/>
      <c r="D539" s="3"/>
      <c r="E539" s="12"/>
      <c r="F539" s="5" t="s">
        <v>16</v>
      </c>
      <c r="G539" s="12">
        <f>SUM(G538)</f>
        <v>0</v>
      </c>
      <c r="I539" s="30"/>
      <c r="J539" s="18">
        <f>SUM(J538)</f>
        <v>0</v>
      </c>
    </row>
    <row r="540" spans="1:10" x14ac:dyDescent="0.3">
      <c r="C540" s="2" t="s">
        <v>17</v>
      </c>
      <c r="D540" s="3"/>
      <c r="E540" s="12"/>
      <c r="F540" s="5"/>
      <c r="G540" s="12"/>
    </row>
    <row r="541" spans="1:10" x14ac:dyDescent="0.3">
      <c r="C541" s="2" t="s">
        <v>5</v>
      </c>
      <c r="D541" s="3" t="s">
        <v>18</v>
      </c>
      <c r="E541" s="12" t="s">
        <v>19</v>
      </c>
      <c r="F541" s="5" t="s">
        <v>20</v>
      </c>
      <c r="G541" s="12" t="s">
        <v>9</v>
      </c>
      <c r="I541" s="11" t="s">
        <v>10</v>
      </c>
      <c r="J541" s="11" t="s">
        <v>11</v>
      </c>
    </row>
    <row r="542" spans="1:10" x14ac:dyDescent="0.3">
      <c r="C542" s="2" t="s">
        <v>59</v>
      </c>
      <c r="D542" s="3" t="str">
        <f>+VLOOKUP(C519,'[1]LISTA MATERIALES'!A11:C60,2,)</f>
        <v>KG</v>
      </c>
      <c r="E542" s="12">
        <f>+VLOOKUP(C542,'[1]LISTA MATERIALES'!A11:C60,3,)</f>
        <v>10301.913688120001</v>
      </c>
      <c r="F542" s="5">
        <v>1</v>
      </c>
      <c r="G542" s="12">
        <f>+E542*F542</f>
        <v>10301.913688120001</v>
      </c>
      <c r="I542" s="16">
        <f>(F542*$G$534)</f>
        <v>1183.6995918367345</v>
      </c>
      <c r="J542" s="14">
        <f>$G$534*G542</f>
        <v>12194371.027764913</v>
      </c>
    </row>
    <row r="543" spans="1:10" x14ac:dyDescent="0.3">
      <c r="C543" s="2"/>
      <c r="D543" s="3"/>
      <c r="E543" s="12"/>
      <c r="F543" s="5" t="s">
        <v>16</v>
      </c>
      <c r="G543" s="12">
        <f>SUM(G542:G542)</f>
        <v>10301.913688120001</v>
      </c>
      <c r="I543" s="17"/>
      <c r="J543" s="18">
        <f>SUM(J542:J542)</f>
        <v>12194371.027764913</v>
      </c>
    </row>
    <row r="544" spans="1:10" x14ac:dyDescent="0.3">
      <c r="C544" s="2" t="s">
        <v>22</v>
      </c>
      <c r="D544" s="3"/>
      <c r="E544" s="12"/>
      <c r="F544" s="5"/>
      <c r="G544" s="12"/>
    </row>
    <row r="545" spans="1:10" x14ac:dyDescent="0.3">
      <c r="C545" s="2" t="s">
        <v>5</v>
      </c>
      <c r="D545" s="3" t="s">
        <v>18</v>
      </c>
      <c r="E545" s="12" t="s">
        <v>23</v>
      </c>
      <c r="F545" s="5" t="s">
        <v>24</v>
      </c>
      <c r="G545" s="12" t="s">
        <v>9</v>
      </c>
      <c r="I545" s="11" t="s">
        <v>10</v>
      </c>
      <c r="J545" s="11" t="s">
        <v>11</v>
      </c>
    </row>
    <row r="546" spans="1:10" x14ac:dyDescent="0.3">
      <c r="C546" s="2"/>
      <c r="D546" s="3"/>
      <c r="E546" s="12"/>
      <c r="F546" s="5"/>
      <c r="G546" s="12">
        <f>+E546*F546</f>
        <v>0</v>
      </c>
      <c r="I546" s="16">
        <f>(F546*$G$534)</f>
        <v>0</v>
      </c>
      <c r="J546" s="14">
        <f>$G$534*G546</f>
        <v>0</v>
      </c>
    </row>
    <row r="547" spans="1:10" x14ac:dyDescent="0.3">
      <c r="C547" s="2"/>
      <c r="D547" s="3"/>
      <c r="E547" s="12"/>
      <c r="F547" s="5" t="s">
        <v>16</v>
      </c>
      <c r="G547" s="12">
        <f>SUM(G546)</f>
        <v>0</v>
      </c>
      <c r="I547" s="30"/>
      <c r="J547" s="18">
        <f>SUM(J546)</f>
        <v>0</v>
      </c>
    </row>
    <row r="548" spans="1:10" x14ac:dyDescent="0.3">
      <c r="C548" s="2" t="s">
        <v>25</v>
      </c>
      <c r="D548" s="3"/>
      <c r="E548" s="12"/>
      <c r="F548" s="5"/>
      <c r="G548" s="12"/>
    </row>
    <row r="549" spans="1:10" x14ac:dyDescent="0.3">
      <c r="C549" s="2" t="s">
        <v>5</v>
      </c>
      <c r="D549" s="3" t="s">
        <v>18</v>
      </c>
      <c r="E549" s="12" t="s">
        <v>26</v>
      </c>
      <c r="F549" s="5" t="s">
        <v>8</v>
      </c>
      <c r="G549" s="12" t="s">
        <v>9</v>
      </c>
      <c r="I549" s="11" t="s">
        <v>10</v>
      </c>
      <c r="J549" s="11" t="s">
        <v>11</v>
      </c>
    </row>
    <row r="550" spans="1:10" x14ac:dyDescent="0.3">
      <c r="C550" s="2"/>
      <c r="D550" s="3"/>
      <c r="E550" s="12"/>
      <c r="F550" s="21"/>
      <c r="G550" s="12">
        <f>+E550*F550</f>
        <v>0</v>
      </c>
      <c r="I550" s="16">
        <f>(F550*$G$534)</f>
        <v>0</v>
      </c>
      <c r="J550" s="14">
        <f>$G$534*G550</f>
        <v>0</v>
      </c>
    </row>
    <row r="551" spans="1:10" x14ac:dyDescent="0.3">
      <c r="C551" s="2"/>
      <c r="D551" s="3"/>
      <c r="E551" s="12"/>
      <c r="F551" s="21"/>
      <c r="G551" s="12">
        <f>+E551*F551</f>
        <v>0</v>
      </c>
      <c r="I551" s="16">
        <f>(F551*$G$534)</f>
        <v>0</v>
      </c>
      <c r="J551" s="14">
        <f>$G$534*G551</f>
        <v>0</v>
      </c>
    </row>
    <row r="552" spans="1:10" x14ac:dyDescent="0.3">
      <c r="C552" s="2"/>
      <c r="D552" s="3"/>
      <c r="E552" s="12"/>
      <c r="F552" s="5" t="s">
        <v>16</v>
      </c>
      <c r="G552" s="12">
        <f>SUM(G550:G551)</f>
        <v>0</v>
      </c>
      <c r="H552" s="22">
        <v>0.05</v>
      </c>
      <c r="I552" s="17"/>
      <c r="J552" s="18">
        <f>SUM(J550:J551)</f>
        <v>0</v>
      </c>
    </row>
    <row r="553" spans="1:10" x14ac:dyDescent="0.3">
      <c r="C553" s="2"/>
      <c r="D553" s="3"/>
      <c r="E553" s="12"/>
      <c r="F553" s="5"/>
      <c r="G553" s="12"/>
    </row>
    <row r="554" spans="1:10" x14ac:dyDescent="0.3">
      <c r="A554" s="19" t="str">
        <f>+B534</f>
        <v>5.9.2</v>
      </c>
      <c r="B554" s="19"/>
      <c r="C554" s="24" t="s">
        <v>29</v>
      </c>
      <c r="D554" s="25"/>
      <c r="E554" s="26"/>
      <c r="F554" s="27"/>
      <c r="G554" s="26">
        <f>SUM(G539,G543,G547,G552)</f>
        <v>10301.913688120001</v>
      </c>
      <c r="J554" s="18">
        <f>+IF(G554*G534=SUM(J539,J543,J547,J552),G554*G534,"Error")</f>
        <v>12194371.027764913</v>
      </c>
    </row>
    <row r="555" spans="1:10" x14ac:dyDescent="0.3">
      <c r="C555" s="2"/>
      <c r="D555" s="3"/>
      <c r="E555" s="12"/>
      <c r="F555" s="5"/>
      <c r="G555" s="12"/>
    </row>
    <row r="556" spans="1:10" x14ac:dyDescent="0.3">
      <c r="C556" s="2"/>
      <c r="D556" s="3"/>
      <c r="E556" s="12"/>
      <c r="F556" s="5"/>
      <c r="G556" s="12"/>
    </row>
    <row r="557" spans="1:10" x14ac:dyDescent="0.3">
      <c r="C557" s="2"/>
      <c r="D557" s="3"/>
      <c r="E557" s="12"/>
      <c r="F557" s="5"/>
      <c r="G557" s="12"/>
    </row>
    <row r="558" spans="1:10" x14ac:dyDescent="0.3">
      <c r="C558" s="2"/>
      <c r="D558" s="3"/>
      <c r="E558" s="12"/>
      <c r="F558" s="5"/>
      <c r="G558" s="12"/>
    </row>
    <row r="559" spans="1:10" x14ac:dyDescent="0.3">
      <c r="B559" s="6" t="str">
        <f>+'[1]CUBIC.CANT.OBRAS'!B418</f>
        <v>5.10.1</v>
      </c>
      <c r="C559" s="7" t="str">
        <f>+VLOOKUP(B559,'[1]CUBIC.CANT.OBRAS'!B19:T422,2,FALSE)</f>
        <v>LIMPIEZA GENERAL DE LA OBRA</v>
      </c>
      <c r="D559" s="8" t="str">
        <f>+VLOOKUP(B559,'[1]CUBIC.CANT.OBRAS'!B19:T422,3,FALSE)</f>
        <v>UN</v>
      </c>
      <c r="E559" s="6"/>
      <c r="F559" s="9" t="s">
        <v>3</v>
      </c>
      <c r="G559" s="10">
        <f>+VLOOKUP(B559,'[1]CUAD.CANT.Y.PRECIO (PPTO)'!$A$7:$G$40,4,FALSE)</f>
        <v>1</v>
      </c>
    </row>
    <row r="560" spans="1:10" x14ac:dyDescent="0.3">
      <c r="C560" s="2"/>
      <c r="D560" s="3"/>
      <c r="E560" s="12"/>
      <c r="F560" s="5"/>
      <c r="G560" s="12"/>
    </row>
    <row r="561" spans="3:10" x14ac:dyDescent="0.3">
      <c r="C561" s="2" t="s">
        <v>4</v>
      </c>
      <c r="D561" s="3"/>
      <c r="E561" s="12"/>
      <c r="F561" s="5"/>
      <c r="G561" s="12"/>
    </row>
    <row r="562" spans="3:10" x14ac:dyDescent="0.3">
      <c r="C562" s="2" t="s">
        <v>5</v>
      </c>
      <c r="D562" s="3" t="s">
        <v>6</v>
      </c>
      <c r="E562" s="12" t="s">
        <v>7</v>
      </c>
      <c r="F562" s="5" t="s">
        <v>8</v>
      </c>
      <c r="G562" s="12" t="s">
        <v>9</v>
      </c>
      <c r="I562" s="11" t="s">
        <v>10</v>
      </c>
      <c r="J562" s="11" t="s">
        <v>11</v>
      </c>
    </row>
    <row r="563" spans="3:10" x14ac:dyDescent="0.3">
      <c r="C563" s="2" t="s">
        <v>12</v>
      </c>
      <c r="D563" s="3" t="str">
        <f>+VLOOKUP(C563,'[1]LISTA EQUIP Y TRANSP'!A14:C42,2,)</f>
        <v>PESOS</v>
      </c>
      <c r="E563" s="12">
        <f>+G576*H576</f>
        <v>56469.462400000011</v>
      </c>
      <c r="F563" s="5">
        <v>1</v>
      </c>
      <c r="G563" s="12">
        <f>+E563*F563</f>
        <v>56469.462400000011</v>
      </c>
      <c r="I563" s="16"/>
      <c r="J563" s="14">
        <f>$G$559*G563</f>
        <v>56469.462400000011</v>
      </c>
    </row>
    <row r="564" spans="3:10" x14ac:dyDescent="0.3">
      <c r="C564" s="2"/>
      <c r="D564" s="3"/>
      <c r="E564" s="12"/>
      <c r="F564" s="5" t="s">
        <v>16</v>
      </c>
      <c r="G564" s="12">
        <f>SUM(G563)</f>
        <v>56469.462400000011</v>
      </c>
      <c r="I564" s="30"/>
      <c r="J564" s="18">
        <f>SUM(J563)</f>
        <v>56469.462400000011</v>
      </c>
    </row>
    <row r="565" spans="3:10" x14ac:dyDescent="0.3">
      <c r="C565" s="2" t="s">
        <v>17</v>
      </c>
      <c r="D565" s="3"/>
      <c r="E565" s="12"/>
      <c r="F565" s="5"/>
      <c r="G565" s="12"/>
    </row>
    <row r="566" spans="3:10" x14ac:dyDescent="0.3">
      <c r="C566" s="2" t="s">
        <v>5</v>
      </c>
      <c r="D566" s="3" t="s">
        <v>18</v>
      </c>
      <c r="E566" s="12" t="s">
        <v>19</v>
      </c>
      <c r="F566" s="5" t="s">
        <v>20</v>
      </c>
      <c r="G566" s="12" t="s">
        <v>9</v>
      </c>
      <c r="I566" s="11" t="s">
        <v>10</v>
      </c>
      <c r="J566" s="11" t="s">
        <v>11</v>
      </c>
    </row>
    <row r="567" spans="3:10" x14ac:dyDescent="0.3">
      <c r="C567" s="2"/>
      <c r="D567" s="3"/>
      <c r="E567" s="12"/>
      <c r="F567" s="5"/>
      <c r="G567" s="12">
        <f>+E567*F567</f>
        <v>0</v>
      </c>
      <c r="I567" s="16">
        <f>(F567*$G$559)</f>
        <v>0</v>
      </c>
      <c r="J567" s="14">
        <f>$G$559*G567</f>
        <v>0</v>
      </c>
    </row>
    <row r="568" spans="3:10" x14ac:dyDescent="0.3">
      <c r="C568" s="2"/>
      <c r="D568" s="3"/>
      <c r="E568" s="12"/>
      <c r="F568" s="5" t="s">
        <v>16</v>
      </c>
      <c r="G568" s="12">
        <f>SUM(G567)</f>
        <v>0</v>
      </c>
      <c r="I568" s="30"/>
      <c r="J568" s="18">
        <f>SUM(J567)</f>
        <v>0</v>
      </c>
    </row>
    <row r="569" spans="3:10" x14ac:dyDescent="0.3">
      <c r="C569" s="2" t="s">
        <v>22</v>
      </c>
      <c r="D569" s="3"/>
      <c r="E569" s="12"/>
      <c r="F569" s="5"/>
      <c r="G569" s="12"/>
    </row>
    <row r="570" spans="3:10" x14ac:dyDescent="0.3">
      <c r="C570" s="2" t="s">
        <v>5</v>
      </c>
      <c r="D570" s="3" t="s">
        <v>18</v>
      </c>
      <c r="E570" s="12" t="s">
        <v>23</v>
      </c>
      <c r="F570" s="5" t="s">
        <v>24</v>
      </c>
      <c r="G570" s="12" t="s">
        <v>9</v>
      </c>
      <c r="I570" s="11" t="s">
        <v>10</v>
      </c>
      <c r="J570" s="11" t="s">
        <v>11</v>
      </c>
    </row>
    <row r="571" spans="3:10" x14ac:dyDescent="0.3">
      <c r="C571" s="2" t="s">
        <v>41</v>
      </c>
      <c r="D571" s="3" t="str">
        <f>+VLOOKUP(C571,'[1]LISTA EQUIP Y TRANSP'!A17:C44,2,)</f>
        <v>M3-KM</v>
      </c>
      <c r="E571" s="12">
        <f>+VLOOKUP(C571,'[1]LISTA EQUIP Y TRANSP'!A16:C43,3,)</f>
        <v>4500</v>
      </c>
      <c r="F571" s="5">
        <v>7.7</v>
      </c>
      <c r="G571" s="12">
        <f>+E571*F571</f>
        <v>34650</v>
      </c>
      <c r="I571" s="16">
        <f>(F571*$G$559)</f>
        <v>7.7</v>
      </c>
      <c r="J571" s="14">
        <f>$G$559*G571</f>
        <v>34650</v>
      </c>
    </row>
    <row r="572" spans="3:10" x14ac:dyDescent="0.3">
      <c r="C572" s="2"/>
      <c r="D572" s="3"/>
      <c r="E572" s="12"/>
      <c r="F572" s="5" t="s">
        <v>16</v>
      </c>
      <c r="G572" s="12">
        <f>SUM(G571)</f>
        <v>34650</v>
      </c>
      <c r="I572" s="30"/>
      <c r="J572" s="18">
        <f>SUM(J571)</f>
        <v>34650</v>
      </c>
    </row>
    <row r="573" spans="3:10" x14ac:dyDescent="0.3">
      <c r="C573" s="2" t="s">
        <v>25</v>
      </c>
      <c r="D573" s="3"/>
      <c r="E573" s="12"/>
      <c r="F573" s="5"/>
      <c r="G573" s="12"/>
    </row>
    <row r="574" spans="3:10" x14ac:dyDescent="0.3">
      <c r="C574" s="2" t="s">
        <v>5</v>
      </c>
      <c r="D574" s="3" t="s">
        <v>18</v>
      </c>
      <c r="E574" s="12" t="s">
        <v>26</v>
      </c>
      <c r="F574" s="5" t="s">
        <v>8</v>
      </c>
      <c r="G574" s="12" t="s">
        <v>9</v>
      </c>
      <c r="I574" s="11" t="s">
        <v>10</v>
      </c>
      <c r="J574" s="11" t="s">
        <v>11</v>
      </c>
    </row>
    <row r="575" spans="3:10" x14ac:dyDescent="0.3">
      <c r="C575" s="2" t="s">
        <v>84</v>
      </c>
      <c r="D575" s="3" t="str">
        <f>+VLOOKUP(C575,'[1]LISTA M.O'!A9:C21,2,)</f>
        <v>DIA</v>
      </c>
      <c r="E575" s="12">
        <f>+VLOOKUP(C575,'[1]LISTA M.O'!A9:C21,3,)</f>
        <v>564694.62400000007</v>
      </c>
      <c r="F575" s="5">
        <v>2</v>
      </c>
      <c r="G575" s="12">
        <f>+E575*F575</f>
        <v>1129389.2480000001</v>
      </c>
      <c r="I575" s="16">
        <f>(F575*$G$559)</f>
        <v>2</v>
      </c>
      <c r="J575" s="14">
        <f>$G$559*G575</f>
        <v>1129389.2480000001</v>
      </c>
    </row>
    <row r="576" spans="3:10" x14ac:dyDescent="0.3">
      <c r="C576" s="2"/>
      <c r="D576" s="3"/>
      <c r="E576" s="48"/>
      <c r="F576" s="5" t="s">
        <v>16</v>
      </c>
      <c r="G576" s="12">
        <f>SUM(G575)</f>
        <v>1129389.2480000001</v>
      </c>
      <c r="H576" s="22">
        <v>0.05</v>
      </c>
      <c r="I576" s="30"/>
      <c r="J576" s="18">
        <f>SUM(J575)</f>
        <v>1129389.2480000001</v>
      </c>
    </row>
    <row r="577" spans="1:10" x14ac:dyDescent="0.3">
      <c r="C577" s="2"/>
      <c r="D577" s="3"/>
      <c r="E577" s="48"/>
      <c r="F577" s="5"/>
      <c r="G577" s="12"/>
    </row>
    <row r="578" spans="1:10" x14ac:dyDescent="0.3">
      <c r="A578" s="19" t="str">
        <f>+B559</f>
        <v>5.10.1</v>
      </c>
      <c r="B578" s="19"/>
      <c r="C578" s="24" t="s">
        <v>29</v>
      </c>
      <c r="D578" s="25"/>
      <c r="E578" s="49"/>
      <c r="F578" s="27"/>
      <c r="G578" s="26">
        <f>SUM(G564,G568,G572,G576)</f>
        <v>1220508.7104000002</v>
      </c>
      <c r="J578" s="18">
        <f>+IF(G578*G559=SUM(J564,J568,J572,J576),G578*G559,"Error")</f>
        <v>1220508.7104000002</v>
      </c>
    </row>
    <row r="583" spans="1:10" x14ac:dyDescent="0.3">
      <c r="C583" s="50">
        <f>+'[1]DESGLOSE A.I.U'!B37</f>
        <v>0</v>
      </c>
    </row>
    <row r="584" spans="1:10" x14ac:dyDescent="0.3">
      <c r="C584">
        <f>+'[1]DESGLOSE A.I.U'!B38</f>
        <v>0</v>
      </c>
    </row>
  </sheetData>
  <mergeCells count="4">
    <mergeCell ref="B2:G2"/>
    <mergeCell ref="B3:G3"/>
    <mergeCell ref="B4:G4"/>
    <mergeCell ref="B5:G5"/>
  </mergeCells>
  <dataValidations count="3">
    <dataValidation type="list" allowBlank="1" showInputMessage="1" showErrorMessage="1" sqref="C120 C40:C42" xr:uid="{FD5A182E-B222-4382-AC59-4236CE7AFC17}">
      <formula1>$A$8:$A$40</formula1>
    </dataValidation>
    <dataValidation type="list" allowBlank="1" showInputMessage="1" showErrorMessage="1" sqref="C451 C474 C497" xr:uid="{F938C382-45DC-4654-B7C5-DC5DA0F0F51A}">
      <formula1>$A$9:$A$41</formula1>
    </dataValidation>
    <dataValidation type="list" allowBlank="1" showInputMessage="1" showErrorMessage="1" sqref="C226 C258 C24 C50" xr:uid="{86AC4F8D-5E65-496B-8B34-D17989FCA7FC}">
      <formula1>$A$8:$A$33</formula1>
    </dataValidation>
  </dataValidations>
  <pageMargins left="0.70866141732283472" right="0.70866141732283472" top="0.74803149606299213" bottom="0.74803149606299213" header="0.31496062992125984" footer="0.31496062992125984"/>
  <pageSetup paperSize="9" scale="49" orientation="portrait" r:id="rId1"/>
  <rowBreaks count="9" manualBreakCount="9">
    <brk id="82" min="1" max="6" man="1"/>
    <brk id="127" min="1" max="6" man="1"/>
    <brk id="152" min="1" max="6" man="1"/>
    <brk id="234" min="1" max="6" man="1"/>
    <brk id="266" min="1" max="6" man="1"/>
    <brk id="315" min="1" max="6" man="1"/>
    <brk id="405" min="1" max="6" man="1"/>
    <brk id="434" min="1" max="6" man="1"/>
    <brk id="531" min="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A.P.U</vt:lpstr>
      <vt:lpstr>A.P.U!Área_de_impresión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2026-09-15T19:41:17Z</dcterms:created>
  <dcterms:modified xsi:type="dcterms:W3CDTF">2026-09-15T20:33:36Z</dcterms:modified>
</cp:coreProperties>
</file>