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a225fc79a736b248/Documents/FUNDACION/PROCESOS 2026/PAVIMENTO CARRERA 6/SA 008 2026/"/>
    </mc:Choice>
  </mc:AlternateContent>
  <xr:revisionPtr revIDLastSave="0" documentId="8_{0B97C68F-2B94-43C9-98D0-8AF6DFA40485}" xr6:coauthVersionLast="47" xr6:coauthVersionMax="47" xr10:uidLastSave="{00000000-0000-0000-0000-000000000000}"/>
  <bookViews>
    <workbookView xWindow="-108" yWindow="-108" windowWidth="23256" windowHeight="13896" xr2:uid="{E392BC70-EC2A-4E66-9F29-AE735DC13322}"/>
  </bookViews>
  <sheets>
    <sheet name="DESGLOSE A.I.U" sheetId="1" r:id="rId1"/>
  </sheets>
  <externalReferences>
    <externalReference r:id="rId2"/>
  </externalReferences>
  <definedNames>
    <definedName name="_xlnm.Print_Area" localSheetId="0">'DESGLOSE A.I.U'!$A$1:$G$40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24" i="1" l="1"/>
  <c r="D24" i="1" s="1"/>
  <c r="G24" i="1" s="1"/>
  <c r="C23" i="1"/>
  <c r="D23" i="1" s="1"/>
  <c r="G23" i="1" s="1"/>
  <c r="I24" i="1" s="1"/>
  <c r="C12" i="1"/>
  <c r="G12" i="1" s="1"/>
  <c r="C10" i="1"/>
  <c r="G10" i="1" s="1"/>
  <c r="A4" i="1"/>
  <c r="A3" i="1"/>
  <c r="A2" i="1"/>
  <c r="I12" i="1" l="1"/>
  <c r="G7" i="1" l="1"/>
  <c r="G17" i="1" l="1"/>
  <c r="G16" i="1"/>
  <c r="G20" i="1"/>
  <c r="G19" i="1"/>
  <c r="G30" i="1"/>
  <c r="G31" i="1" s="1"/>
  <c r="G15" i="1"/>
  <c r="G29" i="1"/>
  <c r="G14" i="1"/>
  <c r="H28" i="1"/>
  <c r="G21" i="1"/>
  <c r="G26" i="1"/>
  <c r="I26" i="1" s="1"/>
  <c r="G18" i="1"/>
  <c r="I21" i="1" l="1"/>
  <c r="I27" i="1" s="1"/>
  <c r="G28" i="1"/>
  <c r="G32" i="1" l="1"/>
  <c r="J28" i="1"/>
  <c r="I28" i="1"/>
  <c r="E28" i="1"/>
</calcChain>
</file>

<file path=xl/sharedStrings.xml><?xml version="1.0" encoding="utf-8"?>
<sst xmlns="http://schemas.openxmlformats.org/spreadsheetml/2006/main" count="40" uniqueCount="40">
  <si>
    <t>DESGLOSE A.I.U</t>
  </si>
  <si>
    <t>VALOR BASE O COSTO DIRECTO OBRA CIVIL</t>
  </si>
  <si>
    <t>ITEM</t>
  </si>
  <si>
    <t>DESCRIPCION</t>
  </si>
  <si>
    <t xml:space="preserve">F.M </t>
  </si>
  <si>
    <t>H.M</t>
  </si>
  <si>
    <t>VR. SALARIO</t>
  </si>
  <si>
    <t>MES</t>
  </si>
  <si>
    <t>VR.PARCIAL</t>
  </si>
  <si>
    <t>Personal Profesional</t>
  </si>
  <si>
    <t>Ingeniero Residente</t>
  </si>
  <si>
    <t>Personal Tecnico</t>
  </si>
  <si>
    <t>Seguridad y Salud en el Trabajo</t>
  </si>
  <si>
    <t>Impuestos municipales</t>
  </si>
  <si>
    <t>TARIFA</t>
  </si>
  <si>
    <t>Industria y Comercio</t>
  </si>
  <si>
    <t>Retefuente</t>
  </si>
  <si>
    <t>Estampilla Procultura</t>
  </si>
  <si>
    <t>Estampilla Pro Adulto Mayor</t>
  </si>
  <si>
    <t>Estampilla Pro Hospital</t>
  </si>
  <si>
    <t>Estampilla Pro Universidad</t>
  </si>
  <si>
    <t>Tasa Pro Deporte y Recreación</t>
  </si>
  <si>
    <t>Constribución de Obra</t>
  </si>
  <si>
    <t>Ensayos de laboratorio</t>
  </si>
  <si>
    <t>CONCRETO (M3)</t>
  </si>
  <si>
    <t>No DE ENSAYOS</t>
  </si>
  <si>
    <t>VR. UNITARIO</t>
  </si>
  <si>
    <t>Ensayos de laboratorio (concreto por cada 40m3)</t>
  </si>
  <si>
    <t>Ensayos de laboratorio (densidad por cada 40m3 de llenado)</t>
  </si>
  <si>
    <t>Otros</t>
  </si>
  <si>
    <t>Pólizas</t>
  </si>
  <si>
    <t>COSTOS INDIRECTOS OBRA CIVIL</t>
  </si>
  <si>
    <t>A</t>
  </si>
  <si>
    <t>ADMINISTRACION (A)</t>
  </si>
  <si>
    <t>I</t>
  </si>
  <si>
    <t xml:space="preserve">IMPREVISTOS (I) </t>
  </si>
  <si>
    <t>U</t>
  </si>
  <si>
    <t>UTILIDAD (U)</t>
  </si>
  <si>
    <t xml:space="preserve">IVA SOBRE UTILIDAD </t>
  </si>
  <si>
    <t>TOTAL SUMA COSTOS INDIRECTOS OBRA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</si>
</sst>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[$$-240A]* #,##0.00_-;\-[$$-240A]* #,##0.00_-;_-[$$-240A]* &quot;-&quot;??_-;_-@_-"/>
    <numFmt numFmtId="166" formatCode="#,##0.00_);\-#,##0.00"/>
    <numFmt numFmtId="167" formatCode="_(* #,##0_);_(* \(#,##0\);_(* &quot;-&quot;_);_(@_)"/>
    <numFmt numFmtId="168" formatCode="_-* #,##0.00\ _P_t_s_-;\-* #,##0.00\ _P_t_s_-;_-* &quot;-&quot;\ _P_t_s_-;_-@_-"/>
    <numFmt numFmtId="169" formatCode="0.0%"/>
    <numFmt numFmtId="170" formatCode="_-&quot;$&quot;\ * #,##0.0000000_-;\-&quot;$&quot;\ * #,##0.0000000_-;_-&quot;$&quot;\ * &quot;-&quot;??_-;_-@_-"/>
    <numFmt numFmtId="171" formatCode="_-&quot;$&quot;\ * #,##0.000000_-;\-&quot;$&quot;\ * #,##0.0000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1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Calibri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167" fontId="7" fillId="0" borderId="0" applyFont="0" applyFill="0" applyBorder="0" applyAlignment="0" applyProtection="0"/>
  </cellStyleXfs>
  <cellXfs count="76">
    <xf numFmtId="0" fontId="0" fillId="0" borderId="0" xfId="0"/>
    <xf numFmtId="0" fontId="4" fillId="2" borderId="3" xfId="3" applyFont="1" applyFill="1" applyBorder="1" applyAlignment="1">
      <alignment vertical="center" wrapText="1"/>
    </xf>
    <xf numFmtId="165" fontId="4" fillId="2" borderId="4" xfId="4" applyNumberFormat="1" applyFont="1" applyFill="1" applyBorder="1" applyAlignment="1">
      <alignment horizontal="right" vertical="center" wrapText="1"/>
    </xf>
    <xf numFmtId="0" fontId="4" fillId="2" borderId="4" xfId="3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10" fontId="4" fillId="2" borderId="4" xfId="3" applyNumberFormat="1" applyFont="1" applyFill="1" applyBorder="1" applyAlignment="1">
      <alignment horizontal="center" vertical="center" wrapText="1"/>
    </xf>
    <xf numFmtId="165" fontId="4" fillId="2" borderId="4" xfId="4" applyNumberFormat="1" applyFont="1" applyFill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166" fontId="6" fillId="3" borderId="6" xfId="5" applyNumberFormat="1" applyFont="1" applyFill="1" applyBorder="1" applyAlignment="1">
      <alignment vertical="center" wrapText="1"/>
    </xf>
    <xf numFmtId="0" fontId="7" fillId="0" borderId="9" xfId="3" applyFont="1" applyBorder="1" applyAlignment="1">
      <alignment horizontal="center" vertical="center" wrapText="1"/>
    </xf>
    <xf numFmtId="166" fontId="8" fillId="3" borderId="10" xfId="5" applyNumberFormat="1" applyFont="1" applyFill="1" applyBorder="1" applyAlignment="1">
      <alignment vertical="center" wrapText="1"/>
    </xf>
    <xf numFmtId="166" fontId="8" fillId="3" borderId="11" xfId="5" applyNumberFormat="1" applyFont="1" applyFill="1" applyBorder="1" applyAlignment="1">
      <alignment horizontal="center" vertical="center" wrapText="1"/>
    </xf>
    <xf numFmtId="166" fontId="8" fillId="3" borderId="12" xfId="5" applyNumberFormat="1" applyFont="1" applyFill="1" applyBorder="1" applyAlignment="1">
      <alignment horizontal="center" vertical="center" wrapText="1"/>
    </xf>
    <xf numFmtId="44" fontId="7" fillId="0" borderId="11" xfId="3" applyNumberFormat="1" applyFont="1" applyBorder="1" applyAlignment="1">
      <alignment horizontal="center" vertical="center" wrapText="1"/>
    </xf>
    <xf numFmtId="2" fontId="7" fillId="0" borderId="11" xfId="3" applyNumberFormat="1" applyFont="1" applyBorder="1" applyAlignment="1">
      <alignment horizontal="center" vertical="center" wrapText="1"/>
    </xf>
    <xf numFmtId="165" fontId="7" fillId="0" borderId="8" xfId="1" applyNumberFormat="1" applyFont="1" applyFill="1" applyBorder="1" applyAlignment="1">
      <alignment horizontal="right" vertical="center" wrapText="1"/>
    </xf>
    <xf numFmtId="0" fontId="7" fillId="0" borderId="5" xfId="3" applyFont="1" applyBorder="1" applyAlignment="1">
      <alignment horizontal="center" vertical="center" wrapText="1"/>
    </xf>
    <xf numFmtId="165" fontId="0" fillId="0" borderId="0" xfId="0" applyNumberFormat="1"/>
    <xf numFmtId="0" fontId="4" fillId="0" borderId="9" xfId="3" applyFont="1" applyBorder="1" applyAlignment="1">
      <alignment horizontal="center" vertical="center" wrapText="1"/>
    </xf>
    <xf numFmtId="166" fontId="6" fillId="3" borderId="10" xfId="5" applyNumberFormat="1" applyFont="1" applyFill="1" applyBorder="1" applyAlignment="1">
      <alignment vertical="center" wrapText="1"/>
    </xf>
    <xf numFmtId="168" fontId="9" fillId="0" borderId="7" xfId="6" applyNumberFormat="1" applyFont="1" applyBorder="1" applyAlignment="1">
      <alignment vertical="center"/>
    </xf>
    <xf numFmtId="168" fontId="9" fillId="0" borderId="8" xfId="6" applyNumberFormat="1" applyFont="1" applyBorder="1" applyAlignment="1">
      <alignment vertical="center"/>
    </xf>
    <xf numFmtId="169" fontId="9" fillId="0" borderId="13" xfId="2" applyNumberFormat="1" applyFont="1" applyBorder="1" applyAlignment="1">
      <alignment horizontal="center" vertical="center"/>
    </xf>
    <xf numFmtId="166" fontId="8" fillId="3" borderId="7" xfId="5" applyNumberFormat="1" applyFont="1" applyFill="1" applyBorder="1" applyAlignment="1">
      <alignment vertical="center" wrapText="1"/>
    </xf>
    <xf numFmtId="10" fontId="7" fillId="0" borderId="7" xfId="3" applyNumberFormat="1" applyFont="1" applyBorder="1" applyAlignment="1">
      <alignment horizontal="center" vertical="center" wrapText="1"/>
    </xf>
    <xf numFmtId="10" fontId="7" fillId="0" borderId="14" xfId="3" applyNumberFormat="1" applyFont="1" applyBorder="1" applyAlignment="1">
      <alignment horizontal="center" vertical="center" wrapText="1"/>
    </xf>
    <xf numFmtId="165" fontId="7" fillId="0" borderId="15" xfId="1" applyNumberFormat="1" applyFont="1" applyFill="1" applyBorder="1" applyAlignment="1">
      <alignment horizontal="right" vertical="center" wrapText="1"/>
    </xf>
    <xf numFmtId="169" fontId="9" fillId="0" borderId="11" xfId="2" applyNumberFormat="1" applyFont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 wrapText="1"/>
    </xf>
    <xf numFmtId="10" fontId="10" fillId="2" borderId="4" xfId="3" applyNumberFormat="1" applyFont="1" applyFill="1" applyBorder="1" applyAlignment="1">
      <alignment horizontal="center" vertical="center" wrapText="1"/>
    </xf>
    <xf numFmtId="166" fontId="8" fillId="3" borderId="16" xfId="5" applyNumberFormat="1" applyFont="1" applyFill="1" applyBorder="1" applyAlignment="1">
      <alignment vertical="center" wrapText="1"/>
    </xf>
    <xf numFmtId="166" fontId="7" fillId="3" borderId="13" xfId="5" applyNumberFormat="1" applyFont="1" applyFill="1" applyBorder="1" applyAlignment="1">
      <alignment vertical="center" wrapText="1"/>
    </xf>
    <xf numFmtId="44" fontId="7" fillId="0" borderId="13" xfId="3" applyNumberFormat="1" applyFont="1" applyBorder="1" applyAlignment="1">
      <alignment horizontal="center" vertical="center" wrapText="1"/>
    </xf>
    <xf numFmtId="10" fontId="7" fillId="0" borderId="17" xfId="3" applyNumberFormat="1" applyFont="1" applyBorder="1" applyAlignment="1">
      <alignment horizontal="center" vertical="center" wrapText="1"/>
    </xf>
    <xf numFmtId="2" fontId="11" fillId="0" borderId="11" xfId="0" applyNumberFormat="1" applyFont="1" applyBorder="1" applyAlignment="1">
      <alignment vertical="center"/>
    </xf>
    <xf numFmtId="166" fontId="7" fillId="3" borderId="11" xfId="5" applyNumberFormat="1" applyFont="1" applyFill="1" applyBorder="1" applyAlignment="1">
      <alignment vertical="center" wrapText="1"/>
    </xf>
    <xf numFmtId="0" fontId="4" fillId="0" borderId="18" xfId="3" applyFont="1" applyBorder="1" applyAlignment="1">
      <alignment horizontal="left" vertical="center" wrapText="1"/>
    </xf>
    <xf numFmtId="0" fontId="0" fillId="0" borderId="12" xfId="0" applyBorder="1"/>
    <xf numFmtId="166" fontId="8" fillId="3" borderId="19" xfId="5" applyNumberFormat="1" applyFont="1" applyFill="1" applyBorder="1" applyAlignment="1">
      <alignment vertical="center" wrapText="1"/>
    </xf>
    <xf numFmtId="44" fontId="7" fillId="0" borderId="19" xfId="3" applyNumberFormat="1" applyFont="1" applyBorder="1" applyAlignment="1">
      <alignment horizontal="center" vertical="center" wrapText="1"/>
    </xf>
    <xf numFmtId="10" fontId="9" fillId="0" borderId="11" xfId="2" applyNumberFormat="1" applyFont="1" applyBorder="1" applyAlignment="1">
      <alignment horizontal="center" vertical="center"/>
    </xf>
    <xf numFmtId="0" fontId="4" fillId="4" borderId="2" xfId="3" applyFont="1" applyFill="1" applyBorder="1" applyAlignment="1">
      <alignment horizontal="left" vertical="center" wrapText="1"/>
    </xf>
    <xf numFmtId="165" fontId="4" fillId="4" borderId="3" xfId="1" applyNumberFormat="1" applyFont="1" applyFill="1" applyBorder="1" applyAlignment="1">
      <alignment horizontal="right" vertical="center" wrapText="1"/>
    </xf>
    <xf numFmtId="0" fontId="4" fillId="0" borderId="20" xfId="3" applyFont="1" applyBorder="1" applyAlignment="1">
      <alignment horizontal="center" vertical="center" wrapText="1"/>
    </xf>
    <xf numFmtId="0" fontId="4" fillId="0" borderId="21" xfId="3" applyFont="1" applyBorder="1" applyAlignment="1">
      <alignment vertical="center" wrapText="1"/>
    </xf>
    <xf numFmtId="9" fontId="4" fillId="0" borderId="21" xfId="3" applyNumberFormat="1" applyFont="1" applyBorder="1" applyAlignment="1">
      <alignment horizontal="center" vertical="center" wrapText="1"/>
    </xf>
    <xf numFmtId="44" fontId="4" fillId="0" borderId="21" xfId="3" applyNumberFormat="1" applyFont="1" applyBorder="1" applyAlignment="1">
      <alignment horizontal="center" vertical="center" wrapText="1"/>
    </xf>
    <xf numFmtId="165" fontId="4" fillId="0" borderId="21" xfId="1" applyNumberFormat="1" applyFont="1" applyFill="1" applyBorder="1" applyAlignment="1">
      <alignment horizontal="right" vertical="center" wrapText="1"/>
    </xf>
    <xf numFmtId="170" fontId="0" fillId="0" borderId="0" xfId="0" applyNumberFormat="1"/>
    <xf numFmtId="171" fontId="0" fillId="0" borderId="0" xfId="1" applyNumberFormat="1" applyFont="1"/>
    <xf numFmtId="44" fontId="0" fillId="0" borderId="0" xfId="0" applyNumberFormat="1"/>
    <xf numFmtId="0" fontId="4" fillId="0" borderId="22" xfId="3" applyFont="1" applyBorder="1" applyAlignment="1">
      <alignment horizontal="center" vertical="center" wrapText="1"/>
    </xf>
    <xf numFmtId="0" fontId="4" fillId="0" borderId="22" xfId="3" applyFont="1" applyBorder="1" applyAlignment="1">
      <alignment vertical="center" wrapText="1"/>
    </xf>
    <xf numFmtId="9" fontId="4" fillId="0" borderId="22" xfId="3" applyNumberFormat="1" applyFont="1" applyBorder="1" applyAlignment="1">
      <alignment horizontal="center" vertical="center" wrapText="1"/>
    </xf>
    <xf numFmtId="165" fontId="4" fillId="0" borderId="22" xfId="1" applyNumberFormat="1" applyFont="1" applyFill="1" applyBorder="1" applyAlignment="1">
      <alignment horizontal="right" vertical="center" wrapText="1"/>
    </xf>
    <xf numFmtId="0" fontId="4" fillId="0" borderId="23" xfId="3" applyFont="1" applyBorder="1" applyAlignment="1">
      <alignment vertical="center" wrapText="1"/>
    </xf>
    <xf numFmtId="9" fontId="4" fillId="0" borderId="23" xfId="3" applyNumberFormat="1" applyFont="1" applyBorder="1" applyAlignment="1">
      <alignment horizontal="center" vertical="center" wrapText="1"/>
    </xf>
    <xf numFmtId="0" fontId="4" fillId="0" borderId="24" xfId="3" applyFont="1" applyBorder="1" applyAlignment="1">
      <alignment horizontal="center" vertical="center" wrapText="1"/>
    </xf>
    <xf numFmtId="9" fontId="4" fillId="0" borderId="25" xfId="3" applyNumberFormat="1" applyFont="1" applyBorder="1" applyAlignment="1">
      <alignment horizontal="center" vertical="center" wrapText="1"/>
    </xf>
    <xf numFmtId="165" fontId="4" fillId="0" borderId="23" xfId="1" applyNumberFormat="1" applyFont="1" applyFill="1" applyBorder="1" applyAlignment="1">
      <alignment horizontal="right" vertical="center" wrapText="1"/>
    </xf>
    <xf numFmtId="0" fontId="4" fillId="0" borderId="26" xfId="3" applyFont="1" applyBorder="1" applyAlignment="1">
      <alignment horizontal="center" vertical="center" wrapText="1"/>
    </xf>
    <xf numFmtId="0" fontId="12" fillId="0" borderId="27" xfId="3" applyFont="1" applyBorder="1" applyAlignment="1">
      <alignment vertical="center" wrapText="1"/>
    </xf>
    <xf numFmtId="0" fontId="12" fillId="0" borderId="28" xfId="3" applyFont="1" applyBorder="1" applyAlignment="1">
      <alignment vertical="center" wrapText="1"/>
    </xf>
    <xf numFmtId="0" fontId="12" fillId="0" borderId="29" xfId="3" applyFont="1" applyBorder="1" applyAlignment="1">
      <alignment vertical="center" wrapText="1"/>
    </xf>
    <xf numFmtId="10" fontId="4" fillId="0" borderId="29" xfId="3" applyNumberFormat="1" applyFont="1" applyBorder="1" applyAlignment="1">
      <alignment horizontal="center" vertical="center" wrapText="1"/>
    </xf>
    <xf numFmtId="9" fontId="4" fillId="0" borderId="30" xfId="3" applyNumberFormat="1" applyFont="1" applyBorder="1" applyAlignment="1">
      <alignment horizontal="center" vertical="center" wrapText="1"/>
    </xf>
    <xf numFmtId="165" fontId="13" fillId="0" borderId="27" xfId="1" applyNumberFormat="1" applyFont="1" applyFill="1" applyBorder="1" applyAlignment="1">
      <alignment horizontal="right" vertical="center" wrapText="1"/>
    </xf>
    <xf numFmtId="0" fontId="2" fillId="0" borderId="0" xfId="0" applyFont="1"/>
    <xf numFmtId="0" fontId="4" fillId="4" borderId="1" xfId="3" applyFont="1" applyFill="1" applyBorder="1" applyAlignment="1">
      <alignment horizontal="left" vertical="center" wrapText="1"/>
    </xf>
    <xf numFmtId="0" fontId="4" fillId="4" borderId="2" xfId="3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2" borderId="1" xfId="3" applyFont="1" applyFill="1" applyBorder="1" applyAlignment="1">
      <alignment vertical="center" wrapText="1"/>
    </xf>
    <xf numFmtId="0" fontId="4" fillId="2" borderId="2" xfId="3" applyFont="1" applyFill="1" applyBorder="1" applyAlignment="1">
      <alignment vertical="center" wrapText="1"/>
    </xf>
    <xf numFmtId="0" fontId="4" fillId="0" borderId="7" xfId="3" applyFont="1" applyBorder="1" applyAlignment="1">
      <alignment horizontal="center" vertical="center" wrapText="1"/>
    </xf>
    <xf numFmtId="0" fontId="4" fillId="0" borderId="8" xfId="3" applyFont="1" applyBorder="1" applyAlignment="1">
      <alignment horizontal="center" vertical="center" wrapText="1"/>
    </xf>
  </cellXfs>
  <cellStyles count="7">
    <cellStyle name="Millares [0] 2 2" xfId="6" xr:uid="{F8E00805-B655-4921-846A-AE1D5E9647D7}"/>
    <cellStyle name="Millares 3 4" xfId="4" xr:uid="{17EF8AA3-C1A8-479F-B372-9ADE7E3A10DD}"/>
    <cellStyle name="Moneda" xfId="1" builtinId="4"/>
    <cellStyle name="Normal" xfId="0" builtinId="0"/>
    <cellStyle name="Normal 5 2" xfId="3" xr:uid="{48E0B558-180B-4AB7-A31A-9BA7E982379D}"/>
    <cellStyle name="Normal_Tabla del A. I. U. - Hogar Múltiple de Envigado" xfId="5" xr:uid="{28481077-40BC-43DD-AF69-5B91017B5F7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umiq\Desktop\Fundaci&#243;n\Pavimento%20Chimila\Proceso\1%20Presupuesto%20Chimila.xlsx" TargetMode="External"/><Relationship Id="rId1" Type="http://schemas.openxmlformats.org/officeDocument/2006/relationships/externalLinkPath" Target="file:///C:\Users\ENRIQUE%20CABARCAS\Downloads\1%20Presupuesto%20Chimi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UBIC.CANT.OBRAS"/>
      <sheetName val="CUAD.CANT.Y.PRECIO (PPTO)"/>
      <sheetName val="DESGLOSE A.I.U"/>
      <sheetName val="A.P.U"/>
      <sheetName val="A.P.B"/>
      <sheetName val="PMT"/>
      <sheetName val="MANEJO AMBIENTAL Y SEGURIDAD"/>
      <sheetName val="LISTA MATERIALES"/>
      <sheetName val="LISTA EQUIP Y TRANSP"/>
      <sheetName val="LISTA M.O"/>
      <sheetName val="FACTOR PRESTACIONAL"/>
      <sheetName val="F.P.(DESGLOSE AIU)"/>
      <sheetName val="PRESUPUESTO INTERVENTORIA"/>
      <sheetName val="FLUJO DE INVERSION"/>
      <sheetName val="CRONOGRAMA GENERAL"/>
      <sheetName val="F.M. INTERVENTORIA"/>
      <sheetName val="CUADRO GENERAL DE PRESUPUESTO"/>
    </sheetNames>
    <sheetDataSet>
      <sheetData sheetId="0">
        <row r="244">
          <cell r="P244">
            <v>124.60199999999999</v>
          </cell>
        </row>
        <row r="270">
          <cell r="K270">
            <v>583.76</v>
          </cell>
        </row>
        <row r="319">
          <cell r="I319">
            <v>174.64</v>
          </cell>
        </row>
        <row r="333">
          <cell r="I333">
            <v>174.64</v>
          </cell>
        </row>
      </sheetData>
      <sheetData sheetId="1">
        <row r="42">
          <cell r="G42">
            <v>358738042.18210042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53">
          <cell r="D53">
            <v>1.8162</v>
          </cell>
        </row>
      </sheetData>
      <sheetData sheetId="12" refreshError="1"/>
      <sheetData sheetId="13">
        <row r="2">
          <cell r="A2" t="str">
            <v>MUNICIPIO DE FUNDACION</v>
          </cell>
        </row>
        <row r="3">
          <cell r="A3" t="str">
            <v>DEPARTAMENTO MAGDALENA</v>
          </cell>
        </row>
        <row r="4">
          <cell r="A4" t="str">
            <v>OBJETO:CONSTRUCCIÓN DE PAVIMENTO EN CONCRETO RIGIDO SOBRE LA CARRERA 6, ENTRE LA CALLE 2B Y LA CALLE 3 BARRIO CENTRO, ZONA URBANA - MUNICIPIO DE FUNDACION - MAGDALENA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CC8BF-A6EE-4FBF-9FD9-B6F7A81ADA16}">
  <dimension ref="A2:J37"/>
  <sheetViews>
    <sheetView showGridLines="0" tabSelected="1" view="pageBreakPreview" zoomScaleNormal="100" zoomScaleSheetLayoutView="100" workbookViewId="0">
      <selection activeCell="B37" sqref="B37"/>
    </sheetView>
  </sheetViews>
  <sheetFormatPr baseColWidth="10" defaultRowHeight="14.4" x14ac:dyDescent="0.3"/>
  <cols>
    <col min="2" max="2" width="44" bestFit="1" customWidth="1"/>
    <col min="3" max="3" width="10.5546875" bestFit="1" customWidth="1"/>
    <col min="4" max="4" width="8.88671875" bestFit="1" customWidth="1"/>
    <col min="5" max="5" width="21.5546875" bestFit="1" customWidth="1"/>
    <col min="6" max="6" width="5.5546875" bestFit="1" customWidth="1"/>
    <col min="7" max="7" width="21" bestFit="1" customWidth="1"/>
    <col min="8" max="8" width="22.33203125" hidden="1" customWidth="1"/>
    <col min="9" max="9" width="22.88671875" hidden="1" customWidth="1"/>
    <col min="10" max="10" width="14.21875" hidden="1" customWidth="1"/>
  </cols>
  <sheetData>
    <row r="2" spans="1:9" x14ac:dyDescent="0.3">
      <c r="A2" s="70" t="str">
        <f>+'[1]FLUJO DE INVERSION'!A2:Z2</f>
        <v>MUNICIPIO DE FUNDACION</v>
      </c>
      <c r="B2" s="70"/>
      <c r="C2" s="70"/>
      <c r="D2" s="70"/>
      <c r="E2" s="70"/>
      <c r="F2" s="70"/>
      <c r="G2" s="70"/>
    </row>
    <row r="3" spans="1:9" x14ac:dyDescent="0.3">
      <c r="A3" s="70" t="str">
        <f>+'[1]FLUJO DE INVERSION'!A3:Z3</f>
        <v>DEPARTAMENTO MAGDALENA</v>
      </c>
      <c r="B3" s="70"/>
      <c r="C3" s="70"/>
      <c r="D3" s="70"/>
      <c r="E3" s="70"/>
      <c r="F3" s="70"/>
      <c r="G3" s="70"/>
    </row>
    <row r="4" spans="1:9" ht="32.4" customHeight="1" x14ac:dyDescent="0.3">
      <c r="A4" s="71" t="str">
        <f>+'[1]FLUJO DE INVERSION'!A4:Z4</f>
        <v>OBJETO:CONSTRUCCIÓN DE PAVIMENTO EN CONCRETO RIGIDO SOBRE LA CARRERA 6, ENTRE LA CALLE 2B Y LA CALLE 3 BARRIO CENTRO, ZONA URBANA - MUNICIPIO DE FUNDACION - MAGDALENA</v>
      </c>
      <c r="B4" s="71"/>
      <c r="C4" s="71"/>
      <c r="D4" s="71"/>
      <c r="E4" s="71"/>
      <c r="F4" s="71"/>
      <c r="G4" s="71"/>
    </row>
    <row r="5" spans="1:9" x14ac:dyDescent="0.3">
      <c r="A5" s="70" t="s">
        <v>0</v>
      </c>
      <c r="B5" s="70"/>
      <c r="C5" s="70"/>
      <c r="D5" s="70"/>
      <c r="E5" s="70"/>
      <c r="F5" s="70"/>
      <c r="G5" s="70"/>
    </row>
    <row r="6" spans="1:9" ht="15" thickBot="1" x14ac:dyDescent="0.35"/>
    <row r="7" spans="1:9" ht="15" thickBot="1" x14ac:dyDescent="0.35">
      <c r="A7" s="72" t="s">
        <v>1</v>
      </c>
      <c r="B7" s="73"/>
      <c r="C7" s="73"/>
      <c r="D7" s="73"/>
      <c r="E7" s="73"/>
      <c r="F7" s="1"/>
      <c r="G7" s="2">
        <f>+'[1]CUAD.CANT.Y.PRECIO (PPTO)'!G42</f>
        <v>358738042.18210042</v>
      </c>
    </row>
    <row r="8" spans="1:9" ht="15" thickBot="1" x14ac:dyDescent="0.35">
      <c r="A8" s="3" t="s">
        <v>2</v>
      </c>
      <c r="B8" s="4" t="s">
        <v>3</v>
      </c>
      <c r="C8" s="4" t="s">
        <v>4</v>
      </c>
      <c r="D8" s="4" t="s">
        <v>5</v>
      </c>
      <c r="E8" s="5" t="s">
        <v>6</v>
      </c>
      <c r="F8" s="5" t="s">
        <v>7</v>
      </c>
      <c r="G8" s="6" t="s">
        <v>8</v>
      </c>
    </row>
    <row r="9" spans="1:9" x14ac:dyDescent="0.3">
      <c r="A9" s="7">
        <v>1</v>
      </c>
      <c r="B9" s="8" t="s">
        <v>9</v>
      </c>
      <c r="C9" s="74"/>
      <c r="D9" s="74"/>
      <c r="E9" s="74"/>
      <c r="F9" s="74"/>
      <c r="G9" s="75"/>
    </row>
    <row r="10" spans="1:9" x14ac:dyDescent="0.3">
      <c r="A10" s="9">
        <v>1.01</v>
      </c>
      <c r="B10" s="10" t="s">
        <v>10</v>
      </c>
      <c r="C10" s="11">
        <f>+'[1]F.P.(DESGLOSE AIU)'!$D$53</f>
        <v>1.8162</v>
      </c>
      <c r="D10" s="12">
        <v>1</v>
      </c>
      <c r="E10" s="13">
        <v>2034418.0889199856</v>
      </c>
      <c r="F10" s="14">
        <v>2</v>
      </c>
      <c r="G10" s="15">
        <f>+C10*D10*E10*F10</f>
        <v>7389820.2661929559</v>
      </c>
    </row>
    <row r="11" spans="1:9" x14ac:dyDescent="0.3">
      <c r="A11" s="7">
        <v>2</v>
      </c>
      <c r="B11" s="8" t="s">
        <v>11</v>
      </c>
      <c r="C11" s="11"/>
      <c r="D11" s="12"/>
      <c r="E11" s="13"/>
      <c r="F11" s="14"/>
      <c r="G11" s="15"/>
    </row>
    <row r="12" spans="1:9" ht="15" thickBot="1" x14ac:dyDescent="0.35">
      <c r="A12" s="16">
        <v>2.0099999999999998</v>
      </c>
      <c r="B12" s="10" t="s">
        <v>12</v>
      </c>
      <c r="C12" s="11">
        <f>+'[1]F.P.(DESGLOSE AIU)'!$D$53</f>
        <v>1.8162</v>
      </c>
      <c r="D12" s="12">
        <v>1</v>
      </c>
      <c r="E12" s="13">
        <v>1751000</v>
      </c>
      <c r="F12" s="14">
        <v>2</v>
      </c>
      <c r="G12" s="15">
        <f>+C12*D12*E12*F12</f>
        <v>6360332.4000000004</v>
      </c>
      <c r="I12" s="17">
        <f>SUM(G10:G12)</f>
        <v>13750152.666192956</v>
      </c>
    </row>
    <row r="13" spans="1:9" ht="15" thickBot="1" x14ac:dyDescent="0.35">
      <c r="A13" s="18">
        <v>5</v>
      </c>
      <c r="B13" s="19" t="s">
        <v>13</v>
      </c>
      <c r="C13" s="3" t="s">
        <v>14</v>
      </c>
      <c r="D13" s="20"/>
      <c r="E13" s="20"/>
      <c r="F13" s="20"/>
      <c r="G13" s="21"/>
    </row>
    <row r="14" spans="1:9" x14ac:dyDescent="0.3">
      <c r="A14" s="9">
        <v>5.01</v>
      </c>
      <c r="B14" s="10" t="s">
        <v>15</v>
      </c>
      <c r="C14" s="22">
        <v>5.0000000000000001E-3</v>
      </c>
      <c r="D14" s="23"/>
      <c r="E14" s="24"/>
      <c r="F14" s="25"/>
      <c r="G14" s="26">
        <f>+$G$7*C14</f>
        <v>1793690.2109105021</v>
      </c>
    </row>
    <row r="15" spans="1:9" x14ac:dyDescent="0.3">
      <c r="A15" s="9">
        <v>5.0199999999999996</v>
      </c>
      <c r="B15" s="10" t="s">
        <v>16</v>
      </c>
      <c r="C15" s="27">
        <v>0.02</v>
      </c>
      <c r="D15" s="23"/>
      <c r="E15" s="24"/>
      <c r="F15" s="25"/>
      <c r="G15" s="26">
        <f t="shared" ref="G15:G21" si="0">+$G$7*C15</f>
        <v>7174760.8436420085</v>
      </c>
    </row>
    <row r="16" spans="1:9" x14ac:dyDescent="0.3">
      <c r="A16" s="9">
        <v>5.03</v>
      </c>
      <c r="B16" s="10" t="s">
        <v>17</v>
      </c>
      <c r="C16" s="27">
        <v>0.02</v>
      </c>
      <c r="D16" s="23"/>
      <c r="E16" s="24"/>
      <c r="F16" s="25"/>
      <c r="G16" s="26">
        <f t="shared" si="0"/>
        <v>7174760.8436420085</v>
      </c>
    </row>
    <row r="17" spans="1:10" x14ac:dyDescent="0.3">
      <c r="A17" s="9">
        <v>5.04</v>
      </c>
      <c r="B17" s="10" t="s">
        <v>18</v>
      </c>
      <c r="C17" s="27">
        <v>0.04</v>
      </c>
      <c r="D17" s="23"/>
      <c r="E17" s="24"/>
      <c r="F17" s="25"/>
      <c r="G17" s="26">
        <f t="shared" si="0"/>
        <v>14349521.687284017</v>
      </c>
    </row>
    <row r="18" spans="1:10" x14ac:dyDescent="0.3">
      <c r="A18" s="9">
        <v>5.05</v>
      </c>
      <c r="B18" s="10" t="s">
        <v>19</v>
      </c>
      <c r="C18" s="27">
        <v>0.02</v>
      </c>
      <c r="D18" s="23"/>
      <c r="E18" s="24"/>
      <c r="F18" s="25"/>
      <c r="G18" s="26">
        <f t="shared" si="0"/>
        <v>7174760.8436420085</v>
      </c>
    </row>
    <row r="19" spans="1:10" x14ac:dyDescent="0.3">
      <c r="A19" s="9">
        <v>5.0599999999999996</v>
      </c>
      <c r="B19" s="10" t="s">
        <v>20</v>
      </c>
      <c r="C19" s="27">
        <v>0.02</v>
      </c>
      <c r="D19" s="23"/>
      <c r="E19" s="24"/>
      <c r="F19" s="25"/>
      <c r="G19" s="26">
        <f t="shared" si="0"/>
        <v>7174760.8436420085</v>
      </c>
    </row>
    <row r="20" spans="1:10" x14ac:dyDescent="0.3">
      <c r="A20" s="9">
        <v>5.07</v>
      </c>
      <c r="B20" s="10" t="s">
        <v>21</v>
      </c>
      <c r="C20" s="27">
        <v>0.02</v>
      </c>
      <c r="D20" s="23"/>
      <c r="E20" s="24"/>
      <c r="F20" s="25"/>
      <c r="G20" s="26">
        <f t="shared" si="0"/>
        <v>7174760.8436420085</v>
      </c>
    </row>
    <row r="21" spans="1:10" ht="15" thickBot="1" x14ac:dyDescent="0.35">
      <c r="A21" s="9">
        <v>5.08</v>
      </c>
      <c r="B21" s="10" t="s">
        <v>22</v>
      </c>
      <c r="C21" s="27">
        <v>0.05</v>
      </c>
      <c r="D21" s="23"/>
      <c r="E21" s="24"/>
      <c r="F21" s="25"/>
      <c r="G21" s="26">
        <f t="shared" si="0"/>
        <v>17936902.109105021</v>
      </c>
      <c r="I21" s="17">
        <f>SUM(G14:G21)</f>
        <v>69953918.225509584</v>
      </c>
    </row>
    <row r="22" spans="1:10" ht="24.6" thickBot="1" x14ac:dyDescent="0.35">
      <c r="A22" s="18">
        <v>6</v>
      </c>
      <c r="B22" s="19" t="s">
        <v>23</v>
      </c>
      <c r="C22" s="28" t="s">
        <v>24</v>
      </c>
      <c r="D22" s="28" t="s">
        <v>25</v>
      </c>
      <c r="E22" s="29" t="s">
        <v>26</v>
      </c>
      <c r="F22" s="24"/>
      <c r="G22" s="26"/>
    </row>
    <row r="23" spans="1:10" x14ac:dyDescent="0.3">
      <c r="A23" s="9">
        <v>6.01</v>
      </c>
      <c r="B23" s="30" t="s">
        <v>27</v>
      </c>
      <c r="C23" s="31">
        <f>('[1]CUBIC.CANT.OBRAS'!K270*0.17)+('[1]CUBIC.CANT.OBRAS'!I319*0.15*0.2)+('[1]CUBIC.CANT.OBRAS'!I333*0.07)</f>
        <v>116.70320000000001</v>
      </c>
      <c r="D23" s="31">
        <f>+ROUND(C23/40,0)</f>
        <v>3</v>
      </c>
      <c r="E23" s="32">
        <v>80000</v>
      </c>
      <c r="F23" s="33"/>
      <c r="G23" s="15">
        <f>+D23*E23</f>
        <v>240000</v>
      </c>
    </row>
    <row r="24" spans="1:10" ht="26.4" x14ac:dyDescent="0.3">
      <c r="A24" s="9">
        <v>6.02</v>
      </c>
      <c r="B24" s="30" t="s">
        <v>28</v>
      </c>
      <c r="C24" s="34">
        <f>'[1]CUBIC.CANT.OBRAS'!P244</f>
        <v>124.60199999999999</v>
      </c>
      <c r="D24" s="35">
        <f>+ROUND(C24/40,0)</f>
        <v>3</v>
      </c>
      <c r="E24" s="13">
        <v>60000</v>
      </c>
      <c r="F24" s="33"/>
      <c r="G24" s="15">
        <f>+D24*E24</f>
        <v>180000</v>
      </c>
      <c r="I24" s="17">
        <f>SUM(G23:G24)</f>
        <v>420000</v>
      </c>
    </row>
    <row r="25" spans="1:10" x14ac:dyDescent="0.3">
      <c r="A25" s="18">
        <v>7</v>
      </c>
      <c r="B25" s="36" t="s">
        <v>29</v>
      </c>
      <c r="C25" s="37"/>
      <c r="D25" s="38"/>
      <c r="E25" s="39"/>
      <c r="F25" s="33"/>
      <c r="G25" s="15"/>
    </row>
    <row r="26" spans="1:10" ht="15" thickBot="1" x14ac:dyDescent="0.35">
      <c r="A26" s="9">
        <v>7.01</v>
      </c>
      <c r="B26" s="10" t="s">
        <v>30</v>
      </c>
      <c r="C26" s="40">
        <v>5.4999999999999997E-3</v>
      </c>
      <c r="D26" s="38"/>
      <c r="E26" s="39"/>
      <c r="F26" s="33"/>
      <c r="G26" s="15">
        <f>$G$7*C26</f>
        <v>1973059.2320015521</v>
      </c>
      <c r="I26" s="17">
        <f>SUM(G26)</f>
        <v>1973059.2320015521</v>
      </c>
    </row>
    <row r="27" spans="1:10" ht="15" thickBot="1" x14ac:dyDescent="0.35">
      <c r="A27" s="68" t="s">
        <v>31</v>
      </c>
      <c r="B27" s="69"/>
      <c r="C27" s="69"/>
      <c r="D27" s="69"/>
      <c r="E27" s="69"/>
      <c r="F27" s="41"/>
      <c r="G27" s="42"/>
      <c r="I27" s="17">
        <f>SUM(I12:I26)</f>
        <v>86097130.123704091</v>
      </c>
    </row>
    <row r="28" spans="1:10" x14ac:dyDescent="0.3">
      <c r="A28" s="43" t="s">
        <v>32</v>
      </c>
      <c r="B28" s="44" t="s">
        <v>33</v>
      </c>
      <c r="C28" s="44"/>
      <c r="D28" s="44"/>
      <c r="E28" s="45">
        <f>+G28/G7</f>
        <v>0.24000000000000002</v>
      </c>
      <c r="F28" s="46"/>
      <c r="G28" s="47">
        <f>SUM(G10:G26)</f>
        <v>86097130.123704106</v>
      </c>
      <c r="H28" s="48">
        <f>+G7*24%</f>
        <v>86097130.123704091</v>
      </c>
      <c r="I28" s="49" t="str">
        <f>+IF(G28=H28,"ok","Error")</f>
        <v>ok</v>
      </c>
      <c r="J28" s="50">
        <f>+G28-H28</f>
        <v>0</v>
      </c>
    </row>
    <row r="29" spans="1:10" x14ac:dyDescent="0.3">
      <c r="A29" s="51" t="s">
        <v>34</v>
      </c>
      <c r="B29" s="52" t="s">
        <v>35</v>
      </c>
      <c r="C29" s="52"/>
      <c r="D29" s="52"/>
      <c r="E29" s="53">
        <v>0.01</v>
      </c>
      <c r="F29" s="53"/>
      <c r="G29" s="54">
        <f>+G7*E29</f>
        <v>3587380.4218210042</v>
      </c>
    </row>
    <row r="30" spans="1:10" x14ac:dyDescent="0.3">
      <c r="A30" s="51" t="s">
        <v>36</v>
      </c>
      <c r="B30" s="55" t="s">
        <v>37</v>
      </c>
      <c r="C30" s="55"/>
      <c r="D30" s="55"/>
      <c r="E30" s="56">
        <v>0.05</v>
      </c>
      <c r="F30" s="56"/>
      <c r="G30" s="54">
        <f>+G7*E30</f>
        <v>17936902.109105021</v>
      </c>
    </row>
    <row r="31" spans="1:10" x14ac:dyDescent="0.3">
      <c r="A31" s="57"/>
      <c r="B31" s="55" t="s">
        <v>38</v>
      </c>
      <c r="C31" s="52"/>
      <c r="D31" s="52"/>
      <c r="E31" s="53">
        <v>0.19</v>
      </c>
      <c r="F31" s="58"/>
      <c r="G31" s="59">
        <f>E31*G30</f>
        <v>3408011.4007299538</v>
      </c>
    </row>
    <row r="32" spans="1:10" ht="28.2" thickBot="1" x14ac:dyDescent="0.35">
      <c r="A32" s="60"/>
      <c r="B32" s="61" t="s">
        <v>39</v>
      </c>
      <c r="C32" s="62"/>
      <c r="D32" s="63"/>
      <c r="E32" s="64"/>
      <c r="F32" s="65"/>
      <c r="G32" s="66">
        <f>SUM(G28:G31)</f>
        <v>111029424.05536008</v>
      </c>
    </row>
    <row r="37" spans="2:2" x14ac:dyDescent="0.3">
      <c r="B37" s="67"/>
    </row>
  </sheetData>
  <mergeCells count="7">
    <mergeCell ref="A27:E27"/>
    <mergeCell ref="A2:G2"/>
    <mergeCell ref="A3:G3"/>
    <mergeCell ref="A4:G4"/>
    <mergeCell ref="A5:G5"/>
    <mergeCell ref="A7:E7"/>
    <mergeCell ref="C9:G9"/>
  </mergeCells>
  <pageMargins left="0.7" right="0.7" top="0.75" bottom="0.75" header="0.3" footer="0.3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DESGLOSE A.I.U</vt:lpstr>
      <vt:lpstr>'DESGLOSE A.I.U'!Área_de_impresión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2026-09-15T19:41:04Z</dcterms:created>
  <dcterms:modified xsi:type="dcterms:W3CDTF">2026-09-15T20:31:48Z</dcterms:modified>
</cp:coreProperties>
</file>