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C:\Users\Paola\Documents\UMV\UMV 2026\SUMINISTRO INSUMOS DE LABORATORIO\DOCUMENTOS DEFINITIVOS\"/>
    </mc:Choice>
  </mc:AlternateContent>
  <xr:revisionPtr revIDLastSave="0" documentId="8_{D0D468BD-6829-44DC-AC35-C7623BB41378}" xr6:coauthVersionLast="47" xr6:coauthVersionMax="47" xr10:uidLastSave="{00000000-0000-0000-0000-000000000000}"/>
  <bookViews>
    <workbookView xWindow="-120" yWindow="-120" windowWidth="20730" windowHeight="11040" tabRatio="705" firstSheet="4" activeTab="6" xr2:uid="{00000000-000D-0000-FFFF-FFFF00000000}"/>
  </bookViews>
  <sheets>
    <sheet name="IPC" sheetId="98" r:id="rId1"/>
    <sheet name="VALORES" sheetId="95" r:id="rId2"/>
    <sheet name="FM-029 Incial" sheetId="96" state="hidden" r:id="rId3"/>
    <sheet name="FM-029 Depurada" sheetId="100" state="hidden" r:id="rId4"/>
    <sheet name="Hoja1" sheetId="99" r:id="rId5"/>
    <sheet name="FM-029 Incial DF" sheetId="102" r:id="rId6"/>
    <sheet name="FM-029 Depurada DF" sheetId="101" r:id="rId7"/>
    <sheet name="MATRIZ UAERMV OTRAS VIGENCIAS" sheetId="5" state="hidden" r:id="rId8"/>
  </sheets>
  <externalReferences>
    <externalReference r:id="rId9"/>
    <externalReference r:id="rId10"/>
    <externalReference r:id="rId11"/>
    <externalReference r:id="rId12"/>
  </externalReferences>
  <definedNames>
    <definedName name="___U1052">#REF!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xlnm._FilterDatabase" localSheetId="3" hidden="1">'FM-029 Depurada'!$B$9:$X$76</definedName>
    <definedName name="_xlnm._FilterDatabase" localSheetId="6" hidden="1">'FM-029 Depurada DF'!$B$9:$X$71</definedName>
    <definedName name="_xlnm._FilterDatabase" localSheetId="2" hidden="1">'FM-029 Incial'!$G$8:$L$76</definedName>
    <definedName name="_xlnm._FilterDatabase" localSheetId="5" hidden="1">'FM-029 Incial DF'!$B$9:$W$72</definedName>
    <definedName name="_xlnm._FilterDatabase" localSheetId="1" hidden="1">VALORES!$U$2:$V$89</definedName>
    <definedName name="_xlnm.Print_Area" localSheetId="3">'FM-029 Depurada'!$A$1:$W$83</definedName>
    <definedName name="_xlnm.Print_Area" localSheetId="6">'FM-029 Depurada DF'!$A$1:$W$78</definedName>
    <definedName name="_xlnm.Print_Area" localSheetId="2">'FM-029 Incial'!$A$1:$V$83</definedName>
    <definedName name="_xlnm.Print_Area" localSheetId="5">'FM-029 Incial DF'!$A$1:$V$79</definedName>
    <definedName name="contrato">#REF!</definedName>
    <definedName name="dol" localSheetId="3">[1]TABULACION!#REF!</definedName>
    <definedName name="dol" localSheetId="6">[1]TABULACION!#REF!</definedName>
    <definedName name="dol" localSheetId="2">[1]TABULACION!#REF!</definedName>
    <definedName name="dol" localSheetId="5">[1]TABULACION!#REF!</definedName>
    <definedName name="dol">[1]TABULACION!#REF!</definedName>
    <definedName name="DOLAR">[2]TABULACION!$C$22</definedName>
    <definedName name="DOLAR1" localSheetId="3">[3]TABULACION!#REF!</definedName>
    <definedName name="DOLAR1" localSheetId="6">[3]TABULACION!#REF!</definedName>
    <definedName name="DOLAR1" localSheetId="2">[3]TABULACION!#REF!</definedName>
    <definedName name="DOLAR1" localSheetId="5">[3]TABULACION!#REF!</definedName>
    <definedName name="DOLAR1">[3]TABULACION!#REF!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O" localSheetId="3">[3]TABULACION!#REF!</definedName>
    <definedName name="LO" localSheetId="6">[3]TABULACION!#REF!</definedName>
    <definedName name="LO" localSheetId="2">[3]TABULACION!#REF!</definedName>
    <definedName name="LO" localSheetId="5">[3]TABULACION!#REF!</definedName>
    <definedName name="LO">[3]TABULACION!#REF!</definedName>
    <definedName name="MATERIALES">[4]MATERIALES!$B$3:$I$17</definedName>
    <definedName name="sasa">#REF!</definedName>
    <definedName name="TABULACIÓN_FINAL">[3]TABULACION!#REF!</definedName>
    <definedName name="VOLQUETAS">[4]VOLQUETAS!$A$3:$C$157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4" i="101" l="1"/>
  <c r="O15" i="95"/>
  <c r="G34" i="95"/>
  <c r="I87" i="102" l="1"/>
  <c r="I86" i="102"/>
  <c r="I85" i="102"/>
  <c r="I84" i="102"/>
  <c r="T71" i="102"/>
  <c r="R71" i="102"/>
  <c r="S71" i="102" s="1"/>
  <c r="Q71" i="102"/>
  <c r="T64" i="102"/>
  <c r="R64" i="102"/>
  <c r="S64" i="102" s="1"/>
  <c r="Q64" i="102"/>
  <c r="T44" i="102"/>
  <c r="R44" i="102"/>
  <c r="S44" i="102" s="1"/>
  <c r="Q44" i="102"/>
  <c r="M40" i="102"/>
  <c r="T38" i="102"/>
  <c r="R38" i="102"/>
  <c r="S38" i="102" s="1"/>
  <c r="Q38" i="102"/>
  <c r="T37" i="102"/>
  <c r="R37" i="102"/>
  <c r="S37" i="102" s="1"/>
  <c r="Q37" i="102"/>
  <c r="T36" i="102"/>
  <c r="R36" i="102"/>
  <c r="S36" i="102" s="1"/>
  <c r="Q36" i="102"/>
  <c r="T35" i="102"/>
  <c r="R35" i="102"/>
  <c r="S35" i="102" s="1"/>
  <c r="Q35" i="102"/>
  <c r="T34" i="102"/>
  <c r="U34" i="102" s="1"/>
  <c r="V34" i="102" s="1"/>
  <c r="W34" i="102" s="1"/>
  <c r="R34" i="102"/>
  <c r="S34" i="102" s="1"/>
  <c r="Q34" i="102"/>
  <c r="T33" i="102"/>
  <c r="R33" i="102"/>
  <c r="S33" i="102" s="1"/>
  <c r="Q33" i="102"/>
  <c r="T32" i="102"/>
  <c r="R32" i="102"/>
  <c r="S32" i="102" s="1"/>
  <c r="Q32" i="102"/>
  <c r="T31" i="102"/>
  <c r="R31" i="102"/>
  <c r="S31" i="102" s="1"/>
  <c r="Q31" i="102"/>
  <c r="T30" i="102"/>
  <c r="U30" i="102" s="1"/>
  <c r="V30" i="102" s="1"/>
  <c r="W30" i="102" s="1"/>
  <c r="R30" i="102"/>
  <c r="S30" i="102" s="1"/>
  <c r="Q30" i="102"/>
  <c r="T29" i="102"/>
  <c r="R29" i="102"/>
  <c r="S29" i="102" s="1"/>
  <c r="Q29" i="102"/>
  <c r="T28" i="102"/>
  <c r="R28" i="102"/>
  <c r="S28" i="102" s="1"/>
  <c r="Q28" i="102"/>
  <c r="T27" i="102"/>
  <c r="R27" i="102"/>
  <c r="S27" i="102" s="1"/>
  <c r="Q27" i="102"/>
  <c r="T25" i="102"/>
  <c r="R25" i="102"/>
  <c r="S25" i="102" s="1"/>
  <c r="Q25" i="102"/>
  <c r="T24" i="102"/>
  <c r="R24" i="102"/>
  <c r="S24" i="102" s="1"/>
  <c r="Q24" i="102"/>
  <c r="T23" i="102"/>
  <c r="R23" i="102"/>
  <c r="S23" i="102" s="1"/>
  <c r="Q23" i="102"/>
  <c r="T22" i="102"/>
  <c r="R22" i="102"/>
  <c r="S22" i="102" s="1"/>
  <c r="Q22" i="102"/>
  <c r="B22" i="102"/>
  <c r="B23" i="102" s="1"/>
  <c r="B24" i="102" s="1"/>
  <c r="B25" i="102" s="1"/>
  <c r="B26" i="102" s="1"/>
  <c r="B27" i="102" s="1"/>
  <c r="B28" i="102" s="1"/>
  <c r="B29" i="102" s="1"/>
  <c r="B30" i="102" s="1"/>
  <c r="B31" i="102" s="1"/>
  <c r="B32" i="102" s="1"/>
  <c r="B33" i="102" s="1"/>
  <c r="B34" i="102" s="1"/>
  <c r="B35" i="102" s="1"/>
  <c r="B36" i="102" s="1"/>
  <c r="B37" i="102" s="1"/>
  <c r="B38" i="102" s="1"/>
  <c r="B39" i="102" s="1"/>
  <c r="B40" i="102" s="1"/>
  <c r="B41" i="102" s="1"/>
  <c r="B42" i="102" s="1"/>
  <c r="B43" i="102" s="1"/>
  <c r="B44" i="102" s="1"/>
  <c r="B45" i="102" s="1"/>
  <c r="B46" i="102" s="1"/>
  <c r="B47" i="102" s="1"/>
  <c r="B48" i="102" s="1"/>
  <c r="B49" i="102" s="1"/>
  <c r="B50" i="102" s="1"/>
  <c r="B51" i="102" s="1"/>
  <c r="B52" i="102" s="1"/>
  <c r="B53" i="102" s="1"/>
  <c r="B54" i="102" s="1"/>
  <c r="B55" i="102" s="1"/>
  <c r="B56" i="102" s="1"/>
  <c r="B57" i="102" s="1"/>
  <c r="B58" i="102" s="1"/>
  <c r="B59" i="102" s="1"/>
  <c r="B60" i="102" s="1"/>
  <c r="B61" i="102" s="1"/>
  <c r="B62" i="102" s="1"/>
  <c r="B63" i="102" s="1"/>
  <c r="B64" i="102" s="1"/>
  <c r="B65" i="102" s="1"/>
  <c r="B66" i="102" s="1"/>
  <c r="B67" i="102" s="1"/>
  <c r="B68" i="102" s="1"/>
  <c r="B69" i="102" s="1"/>
  <c r="B70" i="102" s="1"/>
  <c r="B71" i="102" s="1"/>
  <c r="T21" i="102"/>
  <c r="R21" i="102"/>
  <c r="S21" i="102" s="1"/>
  <c r="Q21" i="102"/>
  <c r="T20" i="102"/>
  <c r="R20" i="102"/>
  <c r="S20" i="102" s="1"/>
  <c r="Q20" i="102"/>
  <c r="T19" i="102"/>
  <c r="R19" i="102"/>
  <c r="S19" i="102" s="1"/>
  <c r="Q19" i="102"/>
  <c r="T18" i="102"/>
  <c r="R18" i="102"/>
  <c r="S18" i="102" s="1"/>
  <c r="Q18" i="102"/>
  <c r="T17" i="102"/>
  <c r="R17" i="102"/>
  <c r="S17" i="102" s="1"/>
  <c r="Q17" i="102"/>
  <c r="T16" i="102"/>
  <c r="R16" i="102"/>
  <c r="S16" i="102" s="1"/>
  <c r="Q16" i="102"/>
  <c r="T15" i="102"/>
  <c r="R15" i="102"/>
  <c r="S15" i="102" s="1"/>
  <c r="Q15" i="102"/>
  <c r="T14" i="102"/>
  <c r="R14" i="102"/>
  <c r="S14" i="102" s="1"/>
  <c r="Q14" i="102"/>
  <c r="T13" i="102"/>
  <c r="R13" i="102"/>
  <c r="S13" i="102" s="1"/>
  <c r="Q13" i="102"/>
  <c r="T12" i="102"/>
  <c r="R12" i="102"/>
  <c r="S12" i="102" s="1"/>
  <c r="Q12" i="102"/>
  <c r="T11" i="102"/>
  <c r="R11" i="102"/>
  <c r="S11" i="102" s="1"/>
  <c r="Q11" i="102"/>
  <c r="I86" i="101"/>
  <c r="I85" i="101"/>
  <c r="I84" i="101"/>
  <c r="I83" i="101"/>
  <c r="U71" i="101"/>
  <c r="S71" i="101"/>
  <c r="T71" i="101" s="1"/>
  <c r="R71" i="101"/>
  <c r="U64" i="101"/>
  <c r="S64" i="101"/>
  <c r="T64" i="101" s="1"/>
  <c r="R64" i="101"/>
  <c r="U62" i="101"/>
  <c r="S62" i="101"/>
  <c r="R62" i="101"/>
  <c r="U57" i="101"/>
  <c r="S57" i="101"/>
  <c r="T57" i="101" s="1"/>
  <c r="R57" i="101"/>
  <c r="U44" i="101"/>
  <c r="S44" i="101"/>
  <c r="T44" i="101" s="1"/>
  <c r="R44" i="101"/>
  <c r="M40" i="101"/>
  <c r="U38" i="101"/>
  <c r="S38" i="101"/>
  <c r="R38" i="101"/>
  <c r="U37" i="101"/>
  <c r="S37" i="101"/>
  <c r="R37" i="101"/>
  <c r="U36" i="101"/>
  <c r="S36" i="101"/>
  <c r="T36" i="101" s="1"/>
  <c r="R36" i="101"/>
  <c r="U35" i="101"/>
  <c r="S35" i="101"/>
  <c r="T35" i="101" s="1"/>
  <c r="R35" i="101"/>
  <c r="U34" i="101"/>
  <c r="S34" i="101"/>
  <c r="T34" i="101" s="1"/>
  <c r="R34" i="101"/>
  <c r="U33" i="101"/>
  <c r="S33" i="101"/>
  <c r="T33" i="101" s="1"/>
  <c r="R33" i="101"/>
  <c r="U32" i="101"/>
  <c r="S32" i="101"/>
  <c r="T32" i="101" s="1"/>
  <c r="R32" i="101"/>
  <c r="U31" i="101"/>
  <c r="S31" i="101"/>
  <c r="T31" i="101" s="1"/>
  <c r="R31" i="101"/>
  <c r="U30" i="101"/>
  <c r="S30" i="101"/>
  <c r="T30" i="101" s="1"/>
  <c r="R30" i="101"/>
  <c r="U29" i="101"/>
  <c r="S29" i="101"/>
  <c r="T29" i="101" s="1"/>
  <c r="R29" i="101"/>
  <c r="U28" i="101"/>
  <c r="S28" i="101"/>
  <c r="T28" i="101" s="1"/>
  <c r="R28" i="101"/>
  <c r="U27" i="101"/>
  <c r="S27" i="101"/>
  <c r="T27" i="101" s="1"/>
  <c r="R27" i="101"/>
  <c r="U25" i="101"/>
  <c r="S25" i="101"/>
  <c r="T25" i="101" s="1"/>
  <c r="R25" i="101"/>
  <c r="U24" i="101"/>
  <c r="S24" i="101"/>
  <c r="T24" i="101" s="1"/>
  <c r="R24" i="101"/>
  <c r="P23" i="101"/>
  <c r="S23" i="101" s="1"/>
  <c r="T23" i="101" s="1"/>
  <c r="U22" i="101"/>
  <c r="S22" i="101"/>
  <c r="T22" i="101" s="1"/>
  <c r="R22" i="101"/>
  <c r="B22" i="101"/>
  <c r="B23" i="101" s="1"/>
  <c r="B24" i="101" s="1"/>
  <c r="B25" i="101" s="1"/>
  <c r="B26" i="101" s="1"/>
  <c r="B27" i="101" s="1"/>
  <c r="B28" i="101" s="1"/>
  <c r="B29" i="101" s="1"/>
  <c r="B30" i="101" s="1"/>
  <c r="B31" i="101" s="1"/>
  <c r="B32" i="101" s="1"/>
  <c r="B33" i="101" s="1"/>
  <c r="B34" i="101" s="1"/>
  <c r="B35" i="101" s="1"/>
  <c r="B36" i="101" s="1"/>
  <c r="B37" i="101" s="1"/>
  <c r="B38" i="101" s="1"/>
  <c r="B39" i="101" s="1"/>
  <c r="B40" i="101" s="1"/>
  <c r="B41" i="101" s="1"/>
  <c r="B42" i="101" s="1"/>
  <c r="B43" i="101" s="1"/>
  <c r="B44" i="101" s="1"/>
  <c r="B45" i="101" s="1"/>
  <c r="B46" i="101" s="1"/>
  <c r="B47" i="101" s="1"/>
  <c r="B48" i="101" s="1"/>
  <c r="B49" i="101" s="1"/>
  <c r="B50" i="101" s="1"/>
  <c r="B51" i="101" s="1"/>
  <c r="B52" i="101" s="1"/>
  <c r="B53" i="101" s="1"/>
  <c r="B54" i="101" s="1"/>
  <c r="B55" i="101" s="1"/>
  <c r="B56" i="101" s="1"/>
  <c r="B57" i="101" s="1"/>
  <c r="B58" i="101" s="1"/>
  <c r="B59" i="101" s="1"/>
  <c r="B60" i="101" s="1"/>
  <c r="B61" i="101" s="1"/>
  <c r="B62" i="101" s="1"/>
  <c r="B63" i="101" s="1"/>
  <c r="B64" i="101" s="1"/>
  <c r="B65" i="101" s="1"/>
  <c r="B66" i="101" s="1"/>
  <c r="B67" i="101" s="1"/>
  <c r="B68" i="101" s="1"/>
  <c r="B69" i="101" s="1"/>
  <c r="B70" i="101" s="1"/>
  <c r="B71" i="101" s="1"/>
  <c r="U21" i="101"/>
  <c r="S21" i="101"/>
  <c r="T21" i="101" s="1"/>
  <c r="R21" i="101"/>
  <c r="U20" i="101"/>
  <c r="S20" i="101"/>
  <c r="T20" i="101" s="1"/>
  <c r="R20" i="101"/>
  <c r="U19" i="101"/>
  <c r="S19" i="101"/>
  <c r="T19" i="101" s="1"/>
  <c r="R19" i="101"/>
  <c r="U18" i="101"/>
  <c r="S18" i="101"/>
  <c r="R18" i="101"/>
  <c r="U17" i="101"/>
  <c r="S17" i="101"/>
  <c r="T17" i="101" s="1"/>
  <c r="R17" i="101"/>
  <c r="U16" i="101"/>
  <c r="S16" i="101"/>
  <c r="T16" i="101" s="1"/>
  <c r="R16" i="101"/>
  <c r="U15" i="101"/>
  <c r="S15" i="101"/>
  <c r="T15" i="101" s="1"/>
  <c r="R15" i="101"/>
  <c r="U14" i="101"/>
  <c r="R14" i="101"/>
  <c r="U13" i="101"/>
  <c r="S13" i="101"/>
  <c r="T13" i="101" s="1"/>
  <c r="R13" i="101"/>
  <c r="U12" i="101"/>
  <c r="S12" i="101"/>
  <c r="T12" i="101" s="1"/>
  <c r="R12" i="101"/>
  <c r="U11" i="101"/>
  <c r="S11" i="101"/>
  <c r="T11" i="101" s="1"/>
  <c r="R11" i="101"/>
  <c r="V12" i="101" l="1"/>
  <c r="W12" i="101" s="1"/>
  <c r="X12" i="101" s="1"/>
  <c r="V11" i="101"/>
  <c r="W11" i="101" s="1"/>
  <c r="X11" i="101" s="1"/>
  <c r="V33" i="101"/>
  <c r="W33" i="101" s="1"/>
  <c r="X33" i="101" s="1"/>
  <c r="V22" i="101"/>
  <c r="W22" i="101" s="1"/>
  <c r="X22" i="101" s="1"/>
  <c r="V27" i="101"/>
  <c r="W27" i="101" s="1"/>
  <c r="X27" i="101" s="1"/>
  <c r="V25" i="101"/>
  <c r="W25" i="101" s="1"/>
  <c r="X25" i="101" s="1"/>
  <c r="V28" i="101"/>
  <c r="W28" i="101" s="1"/>
  <c r="X28" i="101" s="1"/>
  <c r="V57" i="101"/>
  <c r="W57" i="101" s="1"/>
  <c r="X57" i="101" s="1"/>
  <c r="V15" i="101"/>
  <c r="W15" i="101" s="1"/>
  <c r="X15" i="101" s="1"/>
  <c r="V16" i="101"/>
  <c r="W16" i="101" s="1"/>
  <c r="X16" i="101" s="1"/>
  <c r="V17" i="101"/>
  <c r="W17" i="101" s="1"/>
  <c r="X17" i="101" s="1"/>
  <c r="V13" i="101"/>
  <c r="W13" i="101" s="1"/>
  <c r="X13" i="101" s="1"/>
  <c r="V34" i="101"/>
  <c r="W34" i="101" s="1"/>
  <c r="X34" i="101" s="1"/>
  <c r="V35" i="101"/>
  <c r="W35" i="101" s="1"/>
  <c r="X35" i="101" s="1"/>
  <c r="V38" i="101"/>
  <c r="W38" i="101" s="1"/>
  <c r="X38" i="101" s="1"/>
  <c r="V29" i="101"/>
  <c r="W29" i="101" s="1"/>
  <c r="X29" i="101" s="1"/>
  <c r="V37" i="101"/>
  <c r="W37" i="101" s="1"/>
  <c r="X37" i="101" s="1"/>
  <c r="V64" i="101"/>
  <c r="W64" i="101" s="1"/>
  <c r="X64" i="101" s="1"/>
  <c r="V18" i="101"/>
  <c r="W18" i="101" s="1"/>
  <c r="X18" i="101" s="1"/>
  <c r="T37" i="101"/>
  <c r="T38" i="101"/>
  <c r="V14" i="101"/>
  <c r="W14" i="101" s="1"/>
  <c r="X14" i="101" s="1"/>
  <c r="V19" i="101"/>
  <c r="W19" i="101" s="1"/>
  <c r="X19" i="101" s="1"/>
  <c r="V20" i="101"/>
  <c r="W20" i="101" s="1"/>
  <c r="X20" i="101" s="1"/>
  <c r="V21" i="101"/>
  <c r="W21" i="101" s="1"/>
  <c r="X21" i="101" s="1"/>
  <c r="V30" i="101"/>
  <c r="W30" i="101" s="1"/>
  <c r="X30" i="101" s="1"/>
  <c r="V31" i="101"/>
  <c r="W31" i="101" s="1"/>
  <c r="X31" i="101" s="1"/>
  <c r="V32" i="101"/>
  <c r="W32" i="101" s="1"/>
  <c r="X32" i="101" s="1"/>
  <c r="V36" i="101"/>
  <c r="W36" i="101" s="1"/>
  <c r="X36" i="101" s="1"/>
  <c r="U12" i="102"/>
  <c r="V12" i="102" s="1"/>
  <c r="W12" i="102" s="1"/>
  <c r="U36" i="102"/>
  <c r="V36" i="102" s="1"/>
  <c r="W36" i="102" s="1"/>
  <c r="U31" i="102"/>
  <c r="V31" i="102" s="1"/>
  <c r="W31" i="102" s="1"/>
  <c r="U29" i="102"/>
  <c r="V29" i="102" s="1"/>
  <c r="W29" i="102" s="1"/>
  <c r="U71" i="102"/>
  <c r="V71" i="102" s="1"/>
  <c r="W71" i="102" s="1"/>
  <c r="U27" i="102"/>
  <c r="V27" i="102" s="1"/>
  <c r="W27" i="102" s="1"/>
  <c r="U23" i="102"/>
  <c r="V23" i="102" s="1"/>
  <c r="W23" i="102" s="1"/>
  <c r="U14" i="102"/>
  <c r="V14" i="102" s="1"/>
  <c r="W14" i="102" s="1"/>
  <c r="U19" i="102"/>
  <c r="V19" i="102" s="1"/>
  <c r="W19" i="102" s="1"/>
  <c r="U37" i="102"/>
  <c r="V37" i="102" s="1"/>
  <c r="W37" i="102" s="1"/>
  <c r="U38" i="102"/>
  <c r="V38" i="102" s="1"/>
  <c r="W38" i="102" s="1"/>
  <c r="U15" i="102"/>
  <c r="V15" i="102" s="1"/>
  <c r="W15" i="102" s="1"/>
  <c r="U28" i="102"/>
  <c r="V28" i="102" s="1"/>
  <c r="W28" i="102" s="1"/>
  <c r="U18" i="102"/>
  <c r="V18" i="102" s="1"/>
  <c r="W18" i="102" s="1"/>
  <c r="U25" i="102"/>
  <c r="V25" i="102" s="1"/>
  <c r="W25" i="102" s="1"/>
  <c r="U32" i="102"/>
  <c r="V32" i="102" s="1"/>
  <c r="W32" i="102" s="1"/>
  <c r="U44" i="102"/>
  <c r="V44" i="102" s="1"/>
  <c r="W44" i="102" s="1"/>
  <c r="U64" i="102"/>
  <c r="V64" i="102" s="1"/>
  <c r="W64" i="102" s="1"/>
  <c r="U16" i="102"/>
  <c r="V16" i="102" s="1"/>
  <c r="W16" i="102" s="1"/>
  <c r="U20" i="102"/>
  <c r="V20" i="102" s="1"/>
  <c r="W20" i="102" s="1"/>
  <c r="U22" i="102"/>
  <c r="V22" i="102" s="1"/>
  <c r="W22" i="102" s="1"/>
  <c r="U24" i="102"/>
  <c r="V24" i="102" s="1"/>
  <c r="W24" i="102" s="1"/>
  <c r="U35" i="102"/>
  <c r="V35" i="102" s="1"/>
  <c r="W35" i="102" s="1"/>
  <c r="U33" i="102"/>
  <c r="V33" i="102" s="1"/>
  <c r="W33" i="102" s="1"/>
  <c r="U11" i="102"/>
  <c r="V11" i="102" s="1"/>
  <c r="W11" i="102" s="1"/>
  <c r="U13" i="102"/>
  <c r="V13" i="102" s="1"/>
  <c r="W13" i="102" s="1"/>
  <c r="U17" i="102"/>
  <c r="V17" i="102" s="1"/>
  <c r="W17" i="102" s="1"/>
  <c r="U21" i="102"/>
  <c r="V21" i="102" s="1"/>
  <c r="W21" i="102" s="1"/>
  <c r="U23" i="101"/>
  <c r="V23" i="101" s="1"/>
  <c r="W23" i="101" s="1"/>
  <c r="X23" i="101" s="1"/>
  <c r="T18" i="101"/>
  <c r="R23" i="101"/>
  <c r="V62" i="101"/>
  <c r="W62" i="101" s="1"/>
  <c r="X62" i="101" s="1"/>
  <c r="T62" i="101"/>
  <c r="V71" i="101"/>
  <c r="W71" i="101" s="1"/>
  <c r="X71" i="101" s="1"/>
  <c r="T14" i="101"/>
  <c r="V44" i="101"/>
  <c r="W44" i="101" s="1"/>
  <c r="X44" i="101" s="1"/>
  <c r="V24" i="101"/>
  <c r="W24" i="101" s="1"/>
  <c r="X24" i="101" s="1"/>
  <c r="P23" i="100"/>
  <c r="R23" i="100" s="1"/>
  <c r="O68" i="95"/>
  <c r="O67" i="95"/>
  <c r="O66" i="95"/>
  <c r="O65" i="95"/>
  <c r="O64" i="95"/>
  <c r="O63" i="95"/>
  <c r="O62" i="95"/>
  <c r="O61" i="95"/>
  <c r="O60" i="95"/>
  <c r="O59" i="95"/>
  <c r="O58" i="95"/>
  <c r="O57" i="95"/>
  <c r="O56" i="95"/>
  <c r="O55" i="95"/>
  <c r="O54" i="95"/>
  <c r="O53" i="95"/>
  <c r="O52" i="95"/>
  <c r="O51" i="95"/>
  <c r="O50" i="95"/>
  <c r="O49" i="95"/>
  <c r="O48" i="95"/>
  <c r="O47" i="95"/>
  <c r="O46" i="95"/>
  <c r="O45" i="95"/>
  <c r="O44" i="95"/>
  <c r="O43" i="95"/>
  <c r="O42" i="95"/>
  <c r="O41" i="95"/>
  <c r="O40" i="95"/>
  <c r="O39" i="95"/>
  <c r="O38" i="95"/>
  <c r="O37" i="95"/>
  <c r="O36" i="95"/>
  <c r="O35" i="95"/>
  <c r="O34" i="95"/>
  <c r="O33" i="95"/>
  <c r="O32" i="95"/>
  <c r="O31" i="95"/>
  <c r="O30" i="95"/>
  <c r="O29" i="95"/>
  <c r="O28" i="95"/>
  <c r="O27" i="95"/>
  <c r="O26" i="95"/>
  <c r="O25" i="95"/>
  <c r="O24" i="95"/>
  <c r="O23" i="95"/>
  <c r="O22" i="95"/>
  <c r="O21" i="95"/>
  <c r="O20" i="95"/>
  <c r="O19" i="95"/>
  <c r="O18" i="95"/>
  <c r="O17" i="95"/>
  <c r="O16" i="95"/>
  <c r="O14" i="95"/>
  <c r="O13" i="95"/>
  <c r="O12" i="95"/>
  <c r="O11" i="95"/>
  <c r="O10" i="95"/>
  <c r="O9" i="95"/>
  <c r="O8" i="95"/>
  <c r="O7" i="95"/>
  <c r="O6" i="95"/>
  <c r="O5" i="95"/>
  <c r="O4" i="95"/>
  <c r="O3" i="95"/>
  <c r="I91" i="100"/>
  <c r="I90" i="100"/>
  <c r="I89" i="100"/>
  <c r="I88" i="100"/>
  <c r="U76" i="100"/>
  <c r="S76" i="100"/>
  <c r="T76" i="100" s="1"/>
  <c r="R76" i="100"/>
  <c r="U75" i="100"/>
  <c r="S75" i="100"/>
  <c r="T75" i="100" s="1"/>
  <c r="R75" i="100"/>
  <c r="U74" i="100"/>
  <c r="S74" i="100"/>
  <c r="T74" i="100" s="1"/>
  <c r="R74" i="100"/>
  <c r="U67" i="100"/>
  <c r="S67" i="100"/>
  <c r="T67" i="100" s="1"/>
  <c r="R67" i="100"/>
  <c r="U65" i="100"/>
  <c r="R60" i="100"/>
  <c r="U60" i="100"/>
  <c r="U59" i="100"/>
  <c r="S59" i="100"/>
  <c r="T59" i="100" s="1"/>
  <c r="R59" i="100"/>
  <c r="U46" i="100"/>
  <c r="S46" i="100"/>
  <c r="T46" i="100" s="1"/>
  <c r="R46" i="100"/>
  <c r="M42" i="100"/>
  <c r="U40" i="100"/>
  <c r="S40" i="100"/>
  <c r="R40" i="100"/>
  <c r="U39" i="100"/>
  <c r="S39" i="100"/>
  <c r="R39" i="100"/>
  <c r="U38" i="100"/>
  <c r="S38" i="100"/>
  <c r="R38" i="100"/>
  <c r="U37" i="100"/>
  <c r="S37" i="100"/>
  <c r="R37" i="100"/>
  <c r="U36" i="100"/>
  <c r="S36" i="100"/>
  <c r="T36" i="100" s="1"/>
  <c r="R36" i="100"/>
  <c r="U35" i="100"/>
  <c r="S35" i="100"/>
  <c r="T35" i="100" s="1"/>
  <c r="R35" i="100"/>
  <c r="U34" i="100"/>
  <c r="S34" i="100"/>
  <c r="T34" i="100" s="1"/>
  <c r="R34" i="100"/>
  <c r="U33" i="100"/>
  <c r="S33" i="100"/>
  <c r="T33" i="100" s="1"/>
  <c r="R33" i="100"/>
  <c r="U32" i="100"/>
  <c r="S32" i="100"/>
  <c r="T32" i="100" s="1"/>
  <c r="R32" i="100"/>
  <c r="U31" i="100"/>
  <c r="S31" i="100"/>
  <c r="T31" i="100" s="1"/>
  <c r="R31" i="100"/>
  <c r="U30" i="100"/>
  <c r="S30" i="100"/>
  <c r="R30" i="100"/>
  <c r="U29" i="100"/>
  <c r="S29" i="100"/>
  <c r="R29" i="100"/>
  <c r="U28" i="100"/>
  <c r="S28" i="100"/>
  <c r="R28" i="100"/>
  <c r="U27" i="100"/>
  <c r="S27" i="100"/>
  <c r="R27" i="100"/>
  <c r="U25" i="100"/>
  <c r="S25" i="100"/>
  <c r="T25" i="100" s="1"/>
  <c r="R25" i="100"/>
  <c r="U24" i="100"/>
  <c r="S24" i="100"/>
  <c r="T24" i="100" s="1"/>
  <c r="R24" i="100"/>
  <c r="U23" i="100"/>
  <c r="U22" i="100"/>
  <c r="S22" i="100"/>
  <c r="T22" i="100" s="1"/>
  <c r="R22" i="100"/>
  <c r="B22" i="100"/>
  <c r="B23" i="100" s="1"/>
  <c r="B24" i="100" s="1"/>
  <c r="B25" i="100" s="1"/>
  <c r="B26" i="100" s="1"/>
  <c r="B27" i="100" s="1"/>
  <c r="B28" i="100" s="1"/>
  <c r="B29" i="100" s="1"/>
  <c r="B30" i="100" s="1"/>
  <c r="B31" i="100" s="1"/>
  <c r="B32" i="100" s="1"/>
  <c r="B33" i="100" s="1"/>
  <c r="B34" i="100" s="1"/>
  <c r="B35" i="100" s="1"/>
  <c r="B36" i="100" s="1"/>
  <c r="B37" i="100" s="1"/>
  <c r="B38" i="100" s="1"/>
  <c r="B39" i="100" s="1"/>
  <c r="B40" i="100" s="1"/>
  <c r="B41" i="100" s="1"/>
  <c r="B42" i="100" s="1"/>
  <c r="B43" i="100" s="1"/>
  <c r="B44" i="100" s="1"/>
  <c r="B45" i="100" s="1"/>
  <c r="B46" i="100" s="1"/>
  <c r="B47" i="100" s="1"/>
  <c r="B48" i="100" s="1"/>
  <c r="B49" i="100" s="1"/>
  <c r="B50" i="100" s="1"/>
  <c r="B51" i="100" s="1"/>
  <c r="B52" i="100" s="1"/>
  <c r="B53" i="100" s="1"/>
  <c r="B54" i="100" s="1"/>
  <c r="B55" i="100" s="1"/>
  <c r="B56" i="100" s="1"/>
  <c r="B57" i="100" s="1"/>
  <c r="B58" i="100" s="1"/>
  <c r="B59" i="100" s="1"/>
  <c r="B60" i="100" s="1"/>
  <c r="B61" i="100" s="1"/>
  <c r="B62" i="100" s="1"/>
  <c r="B63" i="100" s="1"/>
  <c r="B64" i="100" s="1"/>
  <c r="B65" i="100" s="1"/>
  <c r="B66" i="100" s="1"/>
  <c r="B67" i="100" s="1"/>
  <c r="B68" i="100" s="1"/>
  <c r="B69" i="100" s="1"/>
  <c r="B70" i="100" s="1"/>
  <c r="B71" i="100" s="1"/>
  <c r="B72" i="100" s="1"/>
  <c r="B73" i="100" s="1"/>
  <c r="B74" i="100" s="1"/>
  <c r="B75" i="100" s="1"/>
  <c r="B76" i="100" s="1"/>
  <c r="U21" i="100"/>
  <c r="S21" i="100"/>
  <c r="T21" i="100" s="1"/>
  <c r="R21" i="100"/>
  <c r="U20" i="100"/>
  <c r="S20" i="100"/>
  <c r="T20" i="100" s="1"/>
  <c r="R20" i="100"/>
  <c r="U19" i="100"/>
  <c r="S19" i="100"/>
  <c r="R19" i="100"/>
  <c r="U18" i="100"/>
  <c r="S18" i="100"/>
  <c r="T18" i="100" s="1"/>
  <c r="R18" i="100"/>
  <c r="U17" i="100"/>
  <c r="S17" i="100"/>
  <c r="T17" i="100" s="1"/>
  <c r="R17" i="100"/>
  <c r="U16" i="100"/>
  <c r="S16" i="100"/>
  <c r="T16" i="100" s="1"/>
  <c r="R16" i="100"/>
  <c r="U15" i="100"/>
  <c r="S15" i="100"/>
  <c r="R15" i="100"/>
  <c r="U14" i="100"/>
  <c r="S14" i="100"/>
  <c r="T14" i="100" s="1"/>
  <c r="R14" i="100"/>
  <c r="U13" i="100"/>
  <c r="S13" i="100"/>
  <c r="T13" i="100" s="1"/>
  <c r="R13" i="100"/>
  <c r="U12" i="100"/>
  <c r="S12" i="100"/>
  <c r="T12" i="100" s="1"/>
  <c r="R12" i="100"/>
  <c r="U11" i="100"/>
  <c r="S11" i="100"/>
  <c r="R11" i="100"/>
  <c r="V75" i="100" l="1"/>
  <c r="W75" i="100" s="1"/>
  <c r="X75" i="100" s="1"/>
  <c r="S23" i="100"/>
  <c r="T23" i="100" s="1"/>
  <c r="V46" i="100"/>
  <c r="W46" i="100" s="1"/>
  <c r="X46" i="100" s="1"/>
  <c r="V28" i="100"/>
  <c r="W28" i="100" s="1"/>
  <c r="X28" i="100" s="1"/>
  <c r="V76" i="100"/>
  <c r="W76" i="100" s="1"/>
  <c r="X76" i="100" s="1"/>
  <c r="S60" i="100"/>
  <c r="T60" i="100" s="1"/>
  <c r="R65" i="100"/>
  <c r="V30" i="100"/>
  <c r="W30" i="100" s="1"/>
  <c r="X30" i="100" s="1"/>
  <c r="V11" i="100"/>
  <c r="W11" i="100" s="1"/>
  <c r="X11" i="100" s="1"/>
  <c r="V14" i="100"/>
  <c r="W14" i="100" s="1"/>
  <c r="X14" i="100" s="1"/>
  <c r="V74" i="100"/>
  <c r="W74" i="100" s="1"/>
  <c r="X74" i="100" s="1"/>
  <c r="V12" i="100"/>
  <c r="W12" i="100" s="1"/>
  <c r="X12" i="100" s="1"/>
  <c r="V31" i="100"/>
  <c r="W31" i="100" s="1"/>
  <c r="X31" i="100" s="1"/>
  <c r="V59" i="100"/>
  <c r="W59" i="100" s="1"/>
  <c r="X59" i="100" s="1"/>
  <c r="V15" i="100"/>
  <c r="W15" i="100" s="1"/>
  <c r="X15" i="100" s="1"/>
  <c r="V16" i="100"/>
  <c r="W16" i="100" s="1"/>
  <c r="X16" i="100" s="1"/>
  <c r="V20" i="100"/>
  <c r="W20" i="100" s="1"/>
  <c r="X20" i="100" s="1"/>
  <c r="V29" i="100"/>
  <c r="W29" i="100" s="1"/>
  <c r="X29" i="100" s="1"/>
  <c r="V18" i="100"/>
  <c r="W18" i="100" s="1"/>
  <c r="X18" i="100" s="1"/>
  <c r="S65" i="100"/>
  <c r="T65" i="100" s="1"/>
  <c r="V67" i="100"/>
  <c r="W67" i="100" s="1"/>
  <c r="X67" i="100" s="1"/>
  <c r="V17" i="100"/>
  <c r="W17" i="100" s="1"/>
  <c r="X17" i="100" s="1"/>
  <c r="V24" i="100"/>
  <c r="W24" i="100" s="1"/>
  <c r="X24" i="100" s="1"/>
  <c r="V25" i="100"/>
  <c r="W25" i="100" s="1"/>
  <c r="X25" i="100" s="1"/>
  <c r="V19" i="100"/>
  <c r="W19" i="100" s="1"/>
  <c r="X19" i="100" s="1"/>
  <c r="V22" i="100"/>
  <c r="W22" i="100" s="1"/>
  <c r="X22" i="100" s="1"/>
  <c r="V27" i="100"/>
  <c r="W27" i="100" s="1"/>
  <c r="X27" i="100" s="1"/>
  <c r="V23" i="100"/>
  <c r="W23" i="100" s="1"/>
  <c r="X23" i="100" s="1"/>
  <c r="V21" i="100"/>
  <c r="W21" i="100" s="1"/>
  <c r="X21" i="100" s="1"/>
  <c r="V13" i="100"/>
  <c r="W13" i="100" s="1"/>
  <c r="X13" i="100" s="1"/>
  <c r="V37" i="100"/>
  <c r="W37" i="100" s="1"/>
  <c r="X37" i="100" s="1"/>
  <c r="T37" i="100"/>
  <c r="V39" i="100"/>
  <c r="W39" i="100" s="1"/>
  <c r="X39" i="100" s="1"/>
  <c r="T39" i="100"/>
  <c r="V32" i="100"/>
  <c r="W32" i="100" s="1"/>
  <c r="X32" i="100" s="1"/>
  <c r="V34" i="100"/>
  <c r="W34" i="100" s="1"/>
  <c r="X34" i="100" s="1"/>
  <c r="V36" i="100"/>
  <c r="W36" i="100" s="1"/>
  <c r="X36" i="100" s="1"/>
  <c r="V38" i="100"/>
  <c r="W38" i="100" s="1"/>
  <c r="X38" i="100" s="1"/>
  <c r="T38" i="100"/>
  <c r="V40" i="100"/>
  <c r="W40" i="100" s="1"/>
  <c r="X40" i="100" s="1"/>
  <c r="T40" i="100"/>
  <c r="T11" i="100"/>
  <c r="T15" i="100"/>
  <c r="T19" i="100"/>
  <c r="T27" i="100"/>
  <c r="T28" i="100"/>
  <c r="T29" i="100"/>
  <c r="T30" i="100"/>
  <c r="V33" i="100"/>
  <c r="W33" i="100" s="1"/>
  <c r="X33" i="100" s="1"/>
  <c r="V35" i="100"/>
  <c r="W35" i="100" s="1"/>
  <c r="X35" i="100" s="1"/>
  <c r="V60" i="100" l="1"/>
  <c r="W60" i="100" s="1"/>
  <c r="X60" i="100" s="1"/>
  <c r="V65" i="100"/>
  <c r="W65" i="100" s="1"/>
  <c r="X65" i="100" s="1"/>
  <c r="Q11" i="96"/>
  <c r="C15" i="95" l="1"/>
  <c r="C16" i="95" s="1"/>
  <c r="C17" i="95" s="1"/>
  <c r="C18" i="95" s="1"/>
  <c r="C19" i="95" s="1"/>
  <c r="C20" i="95" s="1"/>
  <c r="C21" i="95" s="1"/>
  <c r="C22" i="95" s="1"/>
  <c r="C23" i="95" s="1"/>
  <c r="C24" i="95" s="1"/>
  <c r="C25" i="95" s="1"/>
  <c r="C26" i="95" s="1"/>
  <c r="C27" i="95" s="1"/>
  <c r="C28" i="95" s="1"/>
  <c r="C29" i="95" s="1"/>
  <c r="C30" i="95" s="1"/>
  <c r="C31" i="95" s="1"/>
  <c r="C32" i="95" s="1"/>
  <c r="C33" i="95" s="1"/>
  <c r="C34" i="95" s="1"/>
  <c r="C35" i="95" s="1"/>
  <c r="C36" i="95" s="1"/>
  <c r="C37" i="95" s="1"/>
  <c r="C38" i="95" s="1"/>
  <c r="C39" i="95" s="1"/>
  <c r="C40" i="95" s="1"/>
  <c r="C41" i="95" s="1"/>
  <c r="C42" i="95" s="1"/>
  <c r="C43" i="95" s="1"/>
  <c r="C44" i="95" s="1"/>
  <c r="C45" i="95" s="1"/>
  <c r="C46" i="95" s="1"/>
  <c r="C47" i="95" s="1"/>
  <c r="C48" i="95" s="1"/>
  <c r="C49" i="95" s="1"/>
  <c r="C50" i="95" s="1"/>
  <c r="C51" i="95" s="1"/>
  <c r="C52" i="95" s="1"/>
  <c r="C53" i="95" s="1"/>
  <c r="C54" i="95" s="1"/>
  <c r="C55" i="95" s="1"/>
  <c r="C56" i="95" s="1"/>
  <c r="C57" i="95" s="1"/>
  <c r="C58" i="95" s="1"/>
  <c r="C59" i="95" s="1"/>
  <c r="C60" i="95" s="1"/>
  <c r="C61" i="95" s="1"/>
  <c r="C62" i="95" s="1"/>
  <c r="C63" i="95" s="1"/>
  <c r="C64" i="95" s="1"/>
  <c r="C65" i="95" s="1"/>
  <c r="C66" i="95" s="1"/>
  <c r="C67" i="95" s="1"/>
  <c r="C68" i="95" s="1"/>
  <c r="M4" i="95" l="1"/>
  <c r="M5" i="95"/>
  <c r="M6" i="95"/>
  <c r="M7" i="95"/>
  <c r="M8" i="95"/>
  <c r="M9" i="95"/>
  <c r="M10" i="95"/>
  <c r="M11" i="95"/>
  <c r="M12" i="95"/>
  <c r="M13" i="95"/>
  <c r="M14" i="95"/>
  <c r="M15" i="95"/>
  <c r="M16" i="95"/>
  <c r="M17" i="95"/>
  <c r="M18" i="95"/>
  <c r="M19" i="95"/>
  <c r="M20" i="95"/>
  <c r="M21" i="95"/>
  <c r="M22" i="95"/>
  <c r="M23" i="95"/>
  <c r="M24" i="95"/>
  <c r="M25" i="95"/>
  <c r="M26" i="95"/>
  <c r="M27" i="95"/>
  <c r="M28" i="95"/>
  <c r="M29" i="95"/>
  <c r="M30" i="95"/>
  <c r="M31" i="95"/>
  <c r="M32" i="95"/>
  <c r="M33" i="95"/>
  <c r="M34" i="95"/>
  <c r="M35" i="95"/>
  <c r="M36" i="95"/>
  <c r="M37" i="95"/>
  <c r="M38" i="95"/>
  <c r="M39" i="95"/>
  <c r="M40" i="95"/>
  <c r="M41" i="95"/>
  <c r="M42" i="95"/>
  <c r="M43" i="95"/>
  <c r="M44" i="95"/>
  <c r="M45" i="95"/>
  <c r="M46" i="95"/>
  <c r="M47" i="95"/>
  <c r="M48" i="95"/>
  <c r="M49" i="95"/>
  <c r="M50" i="95"/>
  <c r="M51" i="95"/>
  <c r="M52" i="95"/>
  <c r="M53" i="95"/>
  <c r="M54" i="95"/>
  <c r="M55" i="95"/>
  <c r="M56" i="95"/>
  <c r="M57" i="95"/>
  <c r="M58" i="95"/>
  <c r="M59" i="95"/>
  <c r="M60" i="95"/>
  <c r="M61" i="95"/>
  <c r="M62" i="95"/>
  <c r="M63" i="95"/>
  <c r="M64" i="95"/>
  <c r="M65" i="95"/>
  <c r="M66" i="95"/>
  <c r="M67" i="95"/>
  <c r="M68" i="95"/>
  <c r="J4" i="95"/>
  <c r="J5" i="95"/>
  <c r="J6" i="95"/>
  <c r="J7" i="95"/>
  <c r="J8" i="95"/>
  <c r="J9" i="95"/>
  <c r="J10" i="95"/>
  <c r="J11" i="95"/>
  <c r="J12" i="95"/>
  <c r="J13" i="95"/>
  <c r="J14" i="95"/>
  <c r="J15" i="95"/>
  <c r="J16" i="95"/>
  <c r="J17" i="95"/>
  <c r="J18" i="95"/>
  <c r="J19" i="95"/>
  <c r="J20" i="95"/>
  <c r="J21" i="95"/>
  <c r="J22" i="95"/>
  <c r="J23" i="95"/>
  <c r="J24" i="95"/>
  <c r="J25" i="95"/>
  <c r="J26" i="95"/>
  <c r="J27" i="95"/>
  <c r="J28" i="95"/>
  <c r="J29" i="95"/>
  <c r="J30" i="95"/>
  <c r="J31" i="95"/>
  <c r="J32" i="95"/>
  <c r="J33" i="95"/>
  <c r="J34" i="95"/>
  <c r="J35" i="95"/>
  <c r="J36" i="95"/>
  <c r="J37" i="95"/>
  <c r="J38" i="95"/>
  <c r="J39" i="95"/>
  <c r="J40" i="95"/>
  <c r="J41" i="95"/>
  <c r="J42" i="95"/>
  <c r="J43" i="95"/>
  <c r="J44" i="95"/>
  <c r="J45" i="95"/>
  <c r="J46" i="95"/>
  <c r="J47" i="95"/>
  <c r="J48" i="95"/>
  <c r="J49" i="95"/>
  <c r="J50" i="95"/>
  <c r="J51" i="95"/>
  <c r="J52" i="95"/>
  <c r="J53" i="95"/>
  <c r="J54" i="95"/>
  <c r="J55" i="95"/>
  <c r="J56" i="95"/>
  <c r="J57" i="95"/>
  <c r="J58" i="95"/>
  <c r="J59" i="95"/>
  <c r="J60" i="95"/>
  <c r="J61" i="95"/>
  <c r="J62" i="95"/>
  <c r="J63" i="95"/>
  <c r="J64" i="95"/>
  <c r="J65" i="95"/>
  <c r="J66" i="95"/>
  <c r="J67" i="95"/>
  <c r="J68" i="95"/>
  <c r="M3" i="95"/>
  <c r="J3" i="95"/>
  <c r="G4" i="95"/>
  <c r="G5" i="95"/>
  <c r="G6" i="95"/>
  <c r="G7" i="95"/>
  <c r="G8" i="95"/>
  <c r="G9" i="95"/>
  <c r="G10" i="95"/>
  <c r="G11" i="95"/>
  <c r="G12" i="95"/>
  <c r="G13" i="95"/>
  <c r="G14" i="95"/>
  <c r="G15" i="95"/>
  <c r="G16" i="95"/>
  <c r="G17" i="95"/>
  <c r="G18" i="95"/>
  <c r="G19" i="95"/>
  <c r="G20" i="95"/>
  <c r="G21" i="95"/>
  <c r="G22" i="95"/>
  <c r="G23" i="95"/>
  <c r="G24" i="95"/>
  <c r="G25" i="95"/>
  <c r="G26" i="95"/>
  <c r="G27" i="95"/>
  <c r="G28" i="95"/>
  <c r="G29" i="95"/>
  <c r="G30" i="95"/>
  <c r="G31" i="95"/>
  <c r="G32" i="95"/>
  <c r="G33" i="95"/>
  <c r="M42" i="96"/>
  <c r="G35" i="95"/>
  <c r="G36" i="95"/>
  <c r="G37" i="95"/>
  <c r="G38" i="95"/>
  <c r="G39" i="95"/>
  <c r="G40" i="95"/>
  <c r="G41" i="95"/>
  <c r="G42" i="95"/>
  <c r="G43" i="95"/>
  <c r="G44" i="95"/>
  <c r="G45" i="95"/>
  <c r="G46" i="95"/>
  <c r="G47" i="95"/>
  <c r="G48" i="95"/>
  <c r="G49" i="95"/>
  <c r="G50" i="95"/>
  <c r="G51" i="95"/>
  <c r="G52" i="95"/>
  <c r="G53" i="95"/>
  <c r="G54" i="95"/>
  <c r="G55" i="95"/>
  <c r="G56" i="95"/>
  <c r="G57" i="95"/>
  <c r="G58" i="95"/>
  <c r="G59" i="95"/>
  <c r="G60" i="95"/>
  <c r="G61" i="95"/>
  <c r="G62" i="95"/>
  <c r="G63" i="95"/>
  <c r="G64" i="95"/>
  <c r="G65" i="95"/>
  <c r="G66" i="95"/>
  <c r="G67" i="95"/>
  <c r="G68" i="95"/>
  <c r="G3" i="95"/>
  <c r="O26" i="96" l="1"/>
  <c r="O26" i="102"/>
  <c r="O26" i="100"/>
  <c r="S26" i="100" s="1"/>
  <c r="T26" i="100" s="1"/>
  <c r="O26" i="101"/>
  <c r="O41" i="96"/>
  <c r="O39" i="101"/>
  <c r="O39" i="102"/>
  <c r="O41" i="100"/>
  <c r="O42" i="96"/>
  <c r="O40" i="101"/>
  <c r="O42" i="100"/>
  <c r="O40" i="102"/>
  <c r="O43" i="96"/>
  <c r="O41" i="101"/>
  <c r="O43" i="100"/>
  <c r="O41" i="102"/>
  <c r="O44" i="96"/>
  <c r="O44" i="100"/>
  <c r="O42" i="101"/>
  <c r="O42" i="102"/>
  <c r="O45" i="96"/>
  <c r="O43" i="101"/>
  <c r="O43" i="102"/>
  <c r="O45" i="100"/>
  <c r="O47" i="96"/>
  <c r="O45" i="101"/>
  <c r="O45" i="102"/>
  <c r="O47" i="100"/>
  <c r="O46" i="102"/>
  <c r="Q46" i="102" s="1"/>
  <c r="O46" i="101"/>
  <c r="O48" i="100"/>
  <c r="O48" i="96"/>
  <c r="O49" i="96"/>
  <c r="O47" i="101"/>
  <c r="O49" i="100"/>
  <c r="O47" i="102"/>
  <c r="O50" i="96"/>
  <c r="O48" i="102"/>
  <c r="Q48" i="102" s="1"/>
  <c r="O48" i="101"/>
  <c r="O50" i="100"/>
  <c r="O51" i="96"/>
  <c r="O49" i="102"/>
  <c r="O49" i="101"/>
  <c r="O51" i="100"/>
  <c r="O52" i="96"/>
  <c r="O50" i="102"/>
  <c r="R50" i="102" s="1"/>
  <c r="S50" i="102" s="1"/>
  <c r="O50" i="101"/>
  <c r="O52" i="100"/>
  <c r="O53" i="96"/>
  <c r="O51" i="102"/>
  <c r="O53" i="100"/>
  <c r="O51" i="101"/>
  <c r="O54" i="96"/>
  <c r="O52" i="102"/>
  <c r="O55" i="96"/>
  <c r="O53" i="101"/>
  <c r="O55" i="100"/>
  <c r="O53" i="102"/>
  <c r="O56" i="96"/>
  <c r="O54" i="101"/>
  <c r="O56" i="100"/>
  <c r="O54" i="102"/>
  <c r="O57" i="96"/>
  <c r="O55" i="101"/>
  <c r="O55" i="102"/>
  <c r="O57" i="100"/>
  <c r="O56" i="101"/>
  <c r="O56" i="102"/>
  <c r="O58" i="96"/>
  <c r="O58" i="100"/>
  <c r="O61" i="96"/>
  <c r="O58" i="102"/>
  <c r="O64" i="96"/>
  <c r="O61" i="102"/>
  <c r="O61" i="101"/>
  <c r="O64" i="100"/>
  <c r="O65" i="96"/>
  <c r="O62" i="102"/>
  <c r="O66" i="96"/>
  <c r="O63" i="101"/>
  <c r="O63" i="102"/>
  <c r="O66" i="100"/>
  <c r="O65" i="102"/>
  <c r="O68" i="96"/>
  <c r="O65" i="101"/>
  <c r="O68" i="100"/>
  <c r="O69" i="96"/>
  <c r="O69" i="100"/>
  <c r="O66" i="102"/>
  <c r="O66" i="101"/>
  <c r="O71" i="96"/>
  <c r="O71" i="100"/>
  <c r="U71" i="100" s="1"/>
  <c r="O68" i="102"/>
  <c r="O68" i="101"/>
  <c r="O73" i="96"/>
  <c r="O70" i="102"/>
  <c r="O73" i="100"/>
  <c r="O70" i="101"/>
  <c r="N26" i="96"/>
  <c r="N26" i="101"/>
  <c r="N26" i="100"/>
  <c r="N26" i="102"/>
  <c r="N43" i="96"/>
  <c r="N41" i="101"/>
  <c r="N41" i="102"/>
  <c r="N43" i="100"/>
  <c r="N45" i="96"/>
  <c r="N43" i="102"/>
  <c r="N43" i="101"/>
  <c r="N45" i="100"/>
  <c r="N46" i="101"/>
  <c r="N46" i="102"/>
  <c r="N48" i="96"/>
  <c r="N48" i="100"/>
  <c r="N49" i="96"/>
  <c r="N47" i="101"/>
  <c r="N47" i="102"/>
  <c r="N49" i="100"/>
  <c r="N50" i="96"/>
  <c r="N48" i="101"/>
  <c r="N48" i="102"/>
  <c r="N50" i="100"/>
  <c r="N51" i="96"/>
  <c r="N49" i="101"/>
  <c r="N49" i="102"/>
  <c r="N51" i="100"/>
  <c r="N52" i="96"/>
  <c r="N50" i="102"/>
  <c r="N52" i="100"/>
  <c r="N50" i="101"/>
  <c r="N53" i="96"/>
  <c r="N53" i="100"/>
  <c r="N51" i="101"/>
  <c r="N51" i="102"/>
  <c r="N54" i="96"/>
  <c r="N52" i="101"/>
  <c r="N54" i="100"/>
  <c r="N52" i="102"/>
  <c r="N55" i="96"/>
  <c r="N55" i="100"/>
  <c r="N53" i="101"/>
  <c r="N53" i="102"/>
  <c r="N56" i="96"/>
  <c r="N54" i="101"/>
  <c r="N56" i="100"/>
  <c r="N54" i="102"/>
  <c r="N57" i="96"/>
  <c r="N55" i="101"/>
  <c r="N57" i="100"/>
  <c r="N55" i="102"/>
  <c r="N56" i="102"/>
  <c r="N56" i="101"/>
  <c r="N58" i="96"/>
  <c r="N58" i="100"/>
  <c r="N61" i="96"/>
  <c r="N61" i="100"/>
  <c r="N58" i="102"/>
  <c r="N58" i="101"/>
  <c r="N63" i="96"/>
  <c r="N63" i="100"/>
  <c r="N60" i="101"/>
  <c r="N60" i="102"/>
  <c r="N64" i="96"/>
  <c r="N61" i="102"/>
  <c r="N61" i="101"/>
  <c r="N64" i="100"/>
  <c r="N66" i="96"/>
  <c r="N63" i="101"/>
  <c r="N63" i="102"/>
  <c r="N66" i="100"/>
  <c r="N68" i="100"/>
  <c r="N65" i="101"/>
  <c r="N68" i="96"/>
  <c r="N65" i="102"/>
  <c r="N69" i="96"/>
  <c r="N69" i="100"/>
  <c r="N66" i="102"/>
  <c r="N66" i="101"/>
  <c r="N70" i="96"/>
  <c r="N70" i="100"/>
  <c r="N67" i="101"/>
  <c r="N67" i="102"/>
  <c r="N71" i="96"/>
  <c r="N68" i="102"/>
  <c r="N71" i="100"/>
  <c r="N68" i="101"/>
  <c r="N72" i="96"/>
  <c r="N69" i="102"/>
  <c r="N69" i="101"/>
  <c r="N72" i="100"/>
  <c r="N73" i="96"/>
  <c r="N70" i="101"/>
  <c r="N70" i="102"/>
  <c r="N73" i="100"/>
  <c r="M45" i="96"/>
  <c r="M43" i="101"/>
  <c r="M45" i="100"/>
  <c r="M43" i="102"/>
  <c r="M55" i="96"/>
  <c r="M55" i="100"/>
  <c r="M53" i="101"/>
  <c r="M53" i="102"/>
  <c r="M56" i="96"/>
  <c r="M56" i="100"/>
  <c r="M54" i="102"/>
  <c r="M54" i="101"/>
  <c r="M57" i="96"/>
  <c r="M55" i="101"/>
  <c r="M55" i="102"/>
  <c r="M57" i="100"/>
  <c r="M56" i="101"/>
  <c r="M58" i="100"/>
  <c r="M58" i="96"/>
  <c r="M56" i="102"/>
  <c r="M60" i="96"/>
  <c r="M57" i="102"/>
  <c r="M61" i="96"/>
  <c r="M58" i="102"/>
  <c r="M58" i="101"/>
  <c r="M61" i="100"/>
  <c r="M62" i="96"/>
  <c r="M59" i="102"/>
  <c r="M59" i="101"/>
  <c r="M62" i="100"/>
  <c r="M66" i="96"/>
  <c r="M66" i="100"/>
  <c r="M63" i="101"/>
  <c r="M63" i="102"/>
  <c r="M68" i="100"/>
  <c r="M65" i="101"/>
  <c r="M68" i="96"/>
  <c r="M65" i="102"/>
  <c r="M69" i="96"/>
  <c r="M66" i="101"/>
  <c r="M69" i="100"/>
  <c r="M66" i="102"/>
  <c r="M73" i="96"/>
  <c r="M70" i="102"/>
  <c r="M73" i="100"/>
  <c r="M70" i="101"/>
  <c r="I90" i="96"/>
  <c r="I91" i="96"/>
  <c r="I89" i="96"/>
  <c r="I88" i="96"/>
  <c r="U39" i="101" l="1"/>
  <c r="S39" i="101"/>
  <c r="T39" i="101" s="1"/>
  <c r="R39" i="101"/>
  <c r="T39" i="102"/>
  <c r="R39" i="102"/>
  <c r="S39" i="102" s="1"/>
  <c r="Q39" i="102"/>
  <c r="S41" i="100"/>
  <c r="T41" i="100" s="1"/>
  <c r="R41" i="100"/>
  <c r="U41" i="100"/>
  <c r="V41" i="100" s="1"/>
  <c r="W41" i="100" s="1"/>
  <c r="X41" i="100" s="1"/>
  <c r="R40" i="101"/>
  <c r="U40" i="101"/>
  <c r="S40" i="101"/>
  <c r="T40" i="101" s="1"/>
  <c r="U42" i="100"/>
  <c r="R42" i="100"/>
  <c r="S42" i="100"/>
  <c r="T42" i="100" s="1"/>
  <c r="T40" i="102"/>
  <c r="Q40" i="102"/>
  <c r="R40" i="102"/>
  <c r="S40" i="102" s="1"/>
  <c r="R44" i="100"/>
  <c r="S44" i="100"/>
  <c r="T44" i="100" s="1"/>
  <c r="U44" i="100"/>
  <c r="S42" i="101"/>
  <c r="T42" i="101" s="1"/>
  <c r="R42" i="101"/>
  <c r="U42" i="101"/>
  <c r="V42" i="101" s="1"/>
  <c r="W42" i="101" s="1"/>
  <c r="X42" i="101" s="1"/>
  <c r="R42" i="102"/>
  <c r="S42" i="102" s="1"/>
  <c r="T42" i="102"/>
  <c r="U42" i="102" s="1"/>
  <c r="V42" i="102" s="1"/>
  <c r="W42" i="102" s="1"/>
  <c r="Q42" i="102"/>
  <c r="S45" i="101"/>
  <c r="T45" i="101" s="1"/>
  <c r="R45" i="101"/>
  <c r="U45" i="101"/>
  <c r="V45" i="101" s="1"/>
  <c r="W45" i="101" s="1"/>
  <c r="X45" i="101" s="1"/>
  <c r="R45" i="102"/>
  <c r="S45" i="102" s="1"/>
  <c r="T45" i="102"/>
  <c r="U45" i="102" s="1"/>
  <c r="V45" i="102" s="1"/>
  <c r="W45" i="102" s="1"/>
  <c r="Q45" i="102"/>
  <c r="R47" i="100"/>
  <c r="S47" i="100"/>
  <c r="T47" i="100" s="1"/>
  <c r="U47" i="100"/>
  <c r="V47" i="100" s="1"/>
  <c r="W47" i="100" s="1"/>
  <c r="X47" i="100" s="1"/>
  <c r="T62" i="102"/>
  <c r="R62" i="102"/>
  <c r="S62" i="102" s="1"/>
  <c r="Q62" i="102"/>
  <c r="U26" i="101"/>
  <c r="R26" i="101"/>
  <c r="S26" i="101"/>
  <c r="T26" i="101" s="1"/>
  <c r="U26" i="100"/>
  <c r="V26" i="100" s="1"/>
  <c r="W26" i="100" s="1"/>
  <c r="X26" i="100" s="1"/>
  <c r="R26" i="100"/>
  <c r="T26" i="102"/>
  <c r="Q26" i="102"/>
  <c r="U41" i="101"/>
  <c r="R41" i="101"/>
  <c r="S41" i="101"/>
  <c r="T41" i="101" s="1"/>
  <c r="T41" i="102"/>
  <c r="R41" i="102"/>
  <c r="S41" i="102" s="1"/>
  <c r="Q41" i="102"/>
  <c r="U43" i="100"/>
  <c r="R43" i="100"/>
  <c r="S43" i="100"/>
  <c r="T43" i="100" s="1"/>
  <c r="U46" i="101"/>
  <c r="R46" i="101"/>
  <c r="S46" i="101"/>
  <c r="T46" i="101" s="1"/>
  <c r="R46" i="102"/>
  <c r="S46" i="102" s="1"/>
  <c r="T46" i="102"/>
  <c r="U46" i="102" s="1"/>
  <c r="V46" i="102" s="1"/>
  <c r="W46" i="102" s="1"/>
  <c r="U48" i="100"/>
  <c r="R48" i="100"/>
  <c r="S48" i="100"/>
  <c r="T48" i="100" s="1"/>
  <c r="S47" i="101"/>
  <c r="T47" i="101" s="1"/>
  <c r="R47" i="101"/>
  <c r="U47" i="101"/>
  <c r="R47" i="102"/>
  <c r="S47" i="102" s="1"/>
  <c r="Q47" i="102"/>
  <c r="T47" i="102"/>
  <c r="U47" i="102" s="1"/>
  <c r="V47" i="102" s="1"/>
  <c r="W47" i="102" s="1"/>
  <c r="R49" i="100"/>
  <c r="S49" i="100"/>
  <c r="T49" i="100" s="1"/>
  <c r="U49" i="100"/>
  <c r="V49" i="100" s="1"/>
  <c r="W49" i="100" s="1"/>
  <c r="X49" i="100" s="1"/>
  <c r="U48" i="101"/>
  <c r="R48" i="101"/>
  <c r="S48" i="101"/>
  <c r="T48" i="101" s="1"/>
  <c r="R48" i="102"/>
  <c r="S48" i="102" s="1"/>
  <c r="T48" i="102"/>
  <c r="U48" i="102" s="1"/>
  <c r="V48" i="102" s="1"/>
  <c r="W48" i="102" s="1"/>
  <c r="U50" i="100"/>
  <c r="R50" i="100"/>
  <c r="S50" i="100"/>
  <c r="T50" i="100" s="1"/>
  <c r="S49" i="101"/>
  <c r="T49" i="101" s="1"/>
  <c r="R49" i="101"/>
  <c r="U49" i="101"/>
  <c r="V49" i="101" s="1"/>
  <c r="W49" i="101" s="1"/>
  <c r="X49" i="101" s="1"/>
  <c r="Q49" i="102"/>
  <c r="R49" i="102"/>
  <c r="S49" i="102" s="1"/>
  <c r="T49" i="102"/>
  <c r="U49" i="102" s="1"/>
  <c r="V49" i="102" s="1"/>
  <c r="W49" i="102" s="1"/>
  <c r="R51" i="100"/>
  <c r="S51" i="100"/>
  <c r="T51" i="100" s="1"/>
  <c r="U51" i="100"/>
  <c r="V51" i="100" s="1"/>
  <c r="W51" i="100" s="1"/>
  <c r="X51" i="100" s="1"/>
  <c r="Q50" i="102"/>
  <c r="T50" i="102"/>
  <c r="U50" i="102" s="1"/>
  <c r="V50" i="102" s="1"/>
  <c r="W50" i="102" s="1"/>
  <c r="U52" i="100"/>
  <c r="R52" i="100"/>
  <c r="S52" i="100"/>
  <c r="T52" i="100" s="1"/>
  <c r="U50" i="101"/>
  <c r="R50" i="101"/>
  <c r="S50" i="101"/>
  <c r="T50" i="101" s="1"/>
  <c r="R53" i="100"/>
  <c r="S53" i="100"/>
  <c r="T53" i="100" s="1"/>
  <c r="U53" i="100"/>
  <c r="V53" i="100" s="1"/>
  <c r="W53" i="100" s="1"/>
  <c r="X53" i="100" s="1"/>
  <c r="S51" i="101"/>
  <c r="T51" i="101" s="1"/>
  <c r="U51" i="101"/>
  <c r="V51" i="101" s="1"/>
  <c r="W51" i="101" s="1"/>
  <c r="X51" i="101" s="1"/>
  <c r="R51" i="101"/>
  <c r="R51" i="102"/>
  <c r="S51" i="102" s="1"/>
  <c r="Q51" i="102"/>
  <c r="T51" i="102"/>
  <c r="U51" i="102" s="1"/>
  <c r="V51" i="102" s="1"/>
  <c r="W51" i="102" s="1"/>
  <c r="R52" i="101"/>
  <c r="S52" i="101"/>
  <c r="T52" i="101" s="1"/>
  <c r="U52" i="101"/>
  <c r="V52" i="101" s="1"/>
  <c r="W52" i="101" s="1"/>
  <c r="X52" i="101" s="1"/>
  <c r="R54" i="100"/>
  <c r="U54" i="100"/>
  <c r="S54" i="100"/>
  <c r="T54" i="100" s="1"/>
  <c r="R52" i="102"/>
  <c r="S52" i="102" s="1"/>
  <c r="Q52" i="102"/>
  <c r="T52" i="102"/>
  <c r="U52" i="102" s="1"/>
  <c r="V52" i="102" s="1"/>
  <c r="W52" i="102" s="1"/>
  <c r="R63" i="100"/>
  <c r="S63" i="100"/>
  <c r="T63" i="100" s="1"/>
  <c r="U63" i="100"/>
  <c r="V63" i="100" s="1"/>
  <c r="W63" i="100" s="1"/>
  <c r="X63" i="100" s="1"/>
  <c r="R60" i="101"/>
  <c r="S60" i="101"/>
  <c r="T60" i="101" s="1"/>
  <c r="U60" i="101"/>
  <c r="V60" i="101" s="1"/>
  <c r="W60" i="101" s="1"/>
  <c r="X60" i="101" s="1"/>
  <c r="R60" i="102"/>
  <c r="S60" i="102" s="1"/>
  <c r="T60" i="102"/>
  <c r="U60" i="102" s="1"/>
  <c r="V60" i="102" s="1"/>
  <c r="W60" i="102" s="1"/>
  <c r="Q60" i="102"/>
  <c r="Q61" i="102"/>
  <c r="R61" i="102"/>
  <c r="S61" i="102" s="1"/>
  <c r="T61" i="102"/>
  <c r="U61" i="102" s="1"/>
  <c r="V61" i="102" s="1"/>
  <c r="W61" i="102" s="1"/>
  <c r="R61" i="101"/>
  <c r="S61" i="101"/>
  <c r="T61" i="101" s="1"/>
  <c r="U61" i="101"/>
  <c r="V61" i="101" s="1"/>
  <c r="W61" i="101" s="1"/>
  <c r="X61" i="101" s="1"/>
  <c r="S64" i="100"/>
  <c r="T64" i="100" s="1"/>
  <c r="U64" i="100"/>
  <c r="V64" i="100" s="1"/>
  <c r="W64" i="100" s="1"/>
  <c r="X64" i="100" s="1"/>
  <c r="R64" i="100"/>
  <c r="U70" i="100"/>
  <c r="R70" i="100"/>
  <c r="S70" i="100"/>
  <c r="T70" i="100" s="1"/>
  <c r="R67" i="101"/>
  <c r="S67" i="101"/>
  <c r="T67" i="101" s="1"/>
  <c r="U67" i="101"/>
  <c r="V67" i="101" s="1"/>
  <c r="W67" i="101" s="1"/>
  <c r="X67" i="101" s="1"/>
  <c r="Q67" i="102"/>
  <c r="R67" i="102"/>
  <c r="S67" i="102" s="1"/>
  <c r="T67" i="102"/>
  <c r="U67" i="102" s="1"/>
  <c r="V67" i="102" s="1"/>
  <c r="W67" i="102" s="1"/>
  <c r="Q68" i="102"/>
  <c r="R68" i="102"/>
  <c r="S68" i="102" s="1"/>
  <c r="T68" i="102"/>
  <c r="U68" i="102" s="1"/>
  <c r="V68" i="102" s="1"/>
  <c r="W68" i="102" s="1"/>
  <c r="R71" i="100"/>
  <c r="S71" i="100"/>
  <c r="U68" i="101"/>
  <c r="S68" i="101"/>
  <c r="T68" i="101" s="1"/>
  <c r="R68" i="101"/>
  <c r="T69" i="102"/>
  <c r="Q69" i="102"/>
  <c r="R69" i="102"/>
  <c r="S69" i="102" s="1"/>
  <c r="S69" i="101"/>
  <c r="T69" i="101" s="1"/>
  <c r="R69" i="101"/>
  <c r="U69" i="101"/>
  <c r="V69" i="101" s="1"/>
  <c r="W69" i="101" s="1"/>
  <c r="X69" i="101" s="1"/>
  <c r="U72" i="100"/>
  <c r="R72" i="100"/>
  <c r="S72" i="100"/>
  <c r="T72" i="100" s="1"/>
  <c r="U43" i="101"/>
  <c r="R43" i="101"/>
  <c r="S43" i="101"/>
  <c r="T43" i="101" s="1"/>
  <c r="S45" i="100"/>
  <c r="T45" i="100" s="1"/>
  <c r="U45" i="100"/>
  <c r="R45" i="100"/>
  <c r="R43" i="102"/>
  <c r="S43" i="102" s="1"/>
  <c r="Q43" i="102"/>
  <c r="T43" i="102"/>
  <c r="U43" i="102" s="1"/>
  <c r="V43" i="102" s="1"/>
  <c r="W43" i="102" s="1"/>
  <c r="R55" i="100"/>
  <c r="U55" i="100"/>
  <c r="S55" i="100"/>
  <c r="T55" i="100" s="1"/>
  <c r="S53" i="101"/>
  <c r="T53" i="101" s="1"/>
  <c r="U53" i="101"/>
  <c r="V53" i="101" s="1"/>
  <c r="W53" i="101" s="1"/>
  <c r="X53" i="101" s="1"/>
  <c r="R53" i="101"/>
  <c r="R53" i="102"/>
  <c r="S53" i="102" s="1"/>
  <c r="Q53" i="102"/>
  <c r="T53" i="102"/>
  <c r="U53" i="102" s="1"/>
  <c r="V53" i="102" s="1"/>
  <c r="W53" i="102" s="1"/>
  <c r="S56" i="100"/>
  <c r="T56" i="100" s="1"/>
  <c r="U56" i="100"/>
  <c r="V56" i="100" s="1"/>
  <c r="W56" i="100" s="1"/>
  <c r="X56" i="100" s="1"/>
  <c r="R56" i="100"/>
  <c r="T54" i="102"/>
  <c r="Q54" i="102"/>
  <c r="R54" i="102"/>
  <c r="S54" i="102" s="1"/>
  <c r="U54" i="101"/>
  <c r="R54" i="101"/>
  <c r="S54" i="101"/>
  <c r="T54" i="101" s="1"/>
  <c r="U55" i="101"/>
  <c r="S55" i="101"/>
  <c r="T55" i="101" s="1"/>
  <c r="R55" i="101"/>
  <c r="R55" i="102"/>
  <c r="S55" i="102" s="1"/>
  <c r="T55" i="102"/>
  <c r="U55" i="102" s="1"/>
  <c r="V55" i="102" s="1"/>
  <c r="W55" i="102" s="1"/>
  <c r="Q55" i="102"/>
  <c r="U57" i="100"/>
  <c r="R57" i="100"/>
  <c r="S57" i="100"/>
  <c r="T57" i="100" s="1"/>
  <c r="R56" i="101"/>
  <c r="S56" i="101"/>
  <c r="T56" i="101" s="1"/>
  <c r="U56" i="101"/>
  <c r="S58" i="100"/>
  <c r="T58" i="100" s="1"/>
  <c r="U58" i="100"/>
  <c r="V58" i="100" s="1"/>
  <c r="W58" i="100" s="1"/>
  <c r="X58" i="100" s="1"/>
  <c r="R58" i="100"/>
  <c r="T56" i="102"/>
  <c r="Q56" i="102"/>
  <c r="R56" i="102"/>
  <c r="S56" i="102" s="1"/>
  <c r="Q57" i="102"/>
  <c r="T57" i="102"/>
  <c r="R57" i="102"/>
  <c r="S57" i="102" s="1"/>
  <c r="R58" i="102"/>
  <c r="S58" i="102" s="1"/>
  <c r="T58" i="102"/>
  <c r="U58" i="102" s="1"/>
  <c r="V58" i="102" s="1"/>
  <c r="W58" i="102" s="1"/>
  <c r="Q58" i="102"/>
  <c r="R58" i="101"/>
  <c r="U58" i="101"/>
  <c r="S58" i="101"/>
  <c r="T58" i="101" s="1"/>
  <c r="S61" i="100"/>
  <c r="T61" i="100" s="1"/>
  <c r="R61" i="100"/>
  <c r="U61" i="100"/>
  <c r="V61" i="100" s="1"/>
  <c r="W61" i="100" s="1"/>
  <c r="X61" i="100" s="1"/>
  <c r="T59" i="102"/>
  <c r="Q59" i="102"/>
  <c r="R59" i="102"/>
  <c r="S59" i="102" s="1"/>
  <c r="S59" i="101"/>
  <c r="T59" i="101" s="1"/>
  <c r="R59" i="101"/>
  <c r="U59" i="101"/>
  <c r="V59" i="101" s="1"/>
  <c r="W59" i="101" s="1"/>
  <c r="X59" i="101" s="1"/>
  <c r="R62" i="100"/>
  <c r="S62" i="100"/>
  <c r="T62" i="100" s="1"/>
  <c r="U62" i="100"/>
  <c r="V62" i="100" s="1"/>
  <c r="W62" i="100" s="1"/>
  <c r="X62" i="100" s="1"/>
  <c r="U66" i="100"/>
  <c r="R66" i="100"/>
  <c r="S66" i="100"/>
  <c r="T66" i="100" s="1"/>
  <c r="R63" i="101"/>
  <c r="U63" i="101"/>
  <c r="S63" i="101"/>
  <c r="T63" i="101" s="1"/>
  <c r="T63" i="102"/>
  <c r="Q63" i="102"/>
  <c r="R63" i="102"/>
  <c r="S63" i="102" s="1"/>
  <c r="R68" i="100"/>
  <c r="S68" i="100"/>
  <c r="T68" i="100" s="1"/>
  <c r="U68" i="100"/>
  <c r="V68" i="100" s="1"/>
  <c r="W68" i="100" s="1"/>
  <c r="X68" i="100" s="1"/>
  <c r="R65" i="101"/>
  <c r="S65" i="101"/>
  <c r="T65" i="101" s="1"/>
  <c r="U65" i="101"/>
  <c r="V65" i="101" s="1"/>
  <c r="W65" i="101" s="1"/>
  <c r="X65" i="101" s="1"/>
  <c r="T65" i="102"/>
  <c r="Q65" i="102"/>
  <c r="R65" i="102"/>
  <c r="S65" i="102" s="1"/>
  <c r="S66" i="101"/>
  <c r="T66" i="101" s="1"/>
  <c r="U66" i="101"/>
  <c r="V66" i="101" s="1"/>
  <c r="W66" i="101" s="1"/>
  <c r="X66" i="101" s="1"/>
  <c r="R66" i="101"/>
  <c r="S69" i="100"/>
  <c r="T69" i="100" s="1"/>
  <c r="U69" i="100"/>
  <c r="V69" i="100" s="1"/>
  <c r="W69" i="100" s="1"/>
  <c r="X69" i="100" s="1"/>
  <c r="R69" i="100"/>
  <c r="Q66" i="102"/>
  <c r="R66" i="102"/>
  <c r="S66" i="102" s="1"/>
  <c r="T66" i="102"/>
  <c r="U66" i="102" s="1"/>
  <c r="V66" i="102" s="1"/>
  <c r="W66" i="102" s="1"/>
  <c r="T70" i="102"/>
  <c r="R70" i="102"/>
  <c r="S70" i="102" s="1"/>
  <c r="Q70" i="102"/>
  <c r="U73" i="100"/>
  <c r="S73" i="100"/>
  <c r="T73" i="100" s="1"/>
  <c r="R73" i="100"/>
  <c r="U70" i="101"/>
  <c r="R70" i="101"/>
  <c r="S70" i="101"/>
  <c r="T70" i="101" s="1"/>
  <c r="R26" i="102"/>
  <c r="S26" i="102" s="1"/>
  <c r="Q12" i="96"/>
  <c r="R12" i="96"/>
  <c r="S12" i="96" s="1"/>
  <c r="T12" i="96"/>
  <c r="Q13" i="96"/>
  <c r="R13" i="96"/>
  <c r="S13" i="96" s="1"/>
  <c r="T13" i="96"/>
  <c r="Q14" i="96"/>
  <c r="R14" i="96"/>
  <c r="S14" i="96" s="1"/>
  <c r="T14" i="96"/>
  <c r="Q15" i="96"/>
  <c r="R15" i="96"/>
  <c r="S15" i="96" s="1"/>
  <c r="T15" i="96"/>
  <c r="Q16" i="96"/>
  <c r="R16" i="96"/>
  <c r="S16" i="96" s="1"/>
  <c r="T16" i="96"/>
  <c r="Q17" i="96"/>
  <c r="R17" i="96"/>
  <c r="S17" i="96" s="1"/>
  <c r="T17" i="96"/>
  <c r="Q18" i="96"/>
  <c r="R18" i="96"/>
  <c r="S18" i="96" s="1"/>
  <c r="T18" i="96"/>
  <c r="Q19" i="96"/>
  <c r="R19" i="96"/>
  <c r="S19" i="96" s="1"/>
  <c r="T19" i="96"/>
  <c r="Q20" i="96"/>
  <c r="R20" i="96"/>
  <c r="S20" i="96" s="1"/>
  <c r="T20" i="96"/>
  <c r="Q21" i="96"/>
  <c r="R21" i="96"/>
  <c r="T21" i="96"/>
  <c r="Q22" i="96"/>
  <c r="R22" i="96"/>
  <c r="S22" i="96" s="1"/>
  <c r="T22" i="96"/>
  <c r="Q23" i="96"/>
  <c r="R23" i="96"/>
  <c r="S23" i="96" s="1"/>
  <c r="T23" i="96"/>
  <c r="Q24" i="96"/>
  <c r="R24" i="96"/>
  <c r="S24" i="96" s="1"/>
  <c r="T24" i="96"/>
  <c r="Q25" i="96"/>
  <c r="R25" i="96"/>
  <c r="S25" i="96" s="1"/>
  <c r="T25" i="96"/>
  <c r="Q26" i="96"/>
  <c r="R26" i="96"/>
  <c r="S26" i="96" s="1"/>
  <c r="T26" i="96"/>
  <c r="Q27" i="96"/>
  <c r="R27" i="96"/>
  <c r="T27" i="96"/>
  <c r="Q28" i="96"/>
  <c r="R28" i="96"/>
  <c r="S28" i="96" s="1"/>
  <c r="T28" i="96"/>
  <c r="Q29" i="96"/>
  <c r="R29" i="96"/>
  <c r="S29" i="96" s="1"/>
  <c r="T29" i="96"/>
  <c r="Q30" i="96"/>
  <c r="R30" i="96"/>
  <c r="S30" i="96" s="1"/>
  <c r="T30" i="96"/>
  <c r="Q31" i="96"/>
  <c r="R31" i="96"/>
  <c r="S31" i="96" s="1"/>
  <c r="T31" i="96"/>
  <c r="Q32" i="96"/>
  <c r="R32" i="96"/>
  <c r="S32" i="96" s="1"/>
  <c r="T32" i="96"/>
  <c r="Q33" i="96"/>
  <c r="R33" i="96"/>
  <c r="T33" i="96"/>
  <c r="Q34" i="96"/>
  <c r="R34" i="96"/>
  <c r="S34" i="96" s="1"/>
  <c r="T34" i="96"/>
  <c r="Q35" i="96"/>
  <c r="R35" i="96"/>
  <c r="S35" i="96" s="1"/>
  <c r="T35" i="96"/>
  <c r="Q36" i="96"/>
  <c r="R36" i="96"/>
  <c r="S36" i="96" s="1"/>
  <c r="T36" i="96"/>
  <c r="Q37" i="96"/>
  <c r="R37" i="96"/>
  <c r="S37" i="96" s="1"/>
  <c r="T37" i="96"/>
  <c r="Q38" i="96"/>
  <c r="R38" i="96"/>
  <c r="S38" i="96" s="1"/>
  <c r="T38" i="96"/>
  <c r="Q39" i="96"/>
  <c r="R39" i="96"/>
  <c r="T39" i="96"/>
  <c r="Q40" i="96"/>
  <c r="R40" i="96"/>
  <c r="S40" i="96" s="1"/>
  <c r="T40" i="96"/>
  <c r="Q41" i="96"/>
  <c r="R41" i="96"/>
  <c r="S41" i="96" s="1"/>
  <c r="T41" i="96"/>
  <c r="Q42" i="96"/>
  <c r="R42" i="96"/>
  <c r="S42" i="96" s="1"/>
  <c r="T42" i="96"/>
  <c r="Q43" i="96"/>
  <c r="R43" i="96"/>
  <c r="S43" i="96" s="1"/>
  <c r="T43" i="96"/>
  <c r="Q44" i="96"/>
  <c r="R44" i="96"/>
  <c r="S44" i="96" s="1"/>
  <c r="T44" i="96"/>
  <c r="Q45" i="96"/>
  <c r="R45" i="96"/>
  <c r="T45" i="96"/>
  <c r="Q46" i="96"/>
  <c r="R46" i="96"/>
  <c r="S46" i="96" s="1"/>
  <c r="T46" i="96"/>
  <c r="Q47" i="96"/>
  <c r="R47" i="96"/>
  <c r="S47" i="96" s="1"/>
  <c r="T47" i="96"/>
  <c r="Q48" i="96"/>
  <c r="R48" i="96"/>
  <c r="S48" i="96" s="1"/>
  <c r="T48" i="96"/>
  <c r="Q49" i="96"/>
  <c r="R49" i="96"/>
  <c r="S49" i="96" s="1"/>
  <c r="T49" i="96"/>
  <c r="Q50" i="96"/>
  <c r="R50" i="96"/>
  <c r="S50" i="96" s="1"/>
  <c r="T50" i="96"/>
  <c r="Q51" i="96"/>
  <c r="R51" i="96"/>
  <c r="T51" i="96"/>
  <c r="Q52" i="96"/>
  <c r="R52" i="96"/>
  <c r="S52" i="96" s="1"/>
  <c r="T52" i="96"/>
  <c r="Q53" i="96"/>
  <c r="R53" i="96"/>
  <c r="S53" i="96" s="1"/>
  <c r="T53" i="96"/>
  <c r="Q54" i="96"/>
  <c r="R54" i="96"/>
  <c r="S54" i="96" s="1"/>
  <c r="T54" i="96"/>
  <c r="Q55" i="96"/>
  <c r="R55" i="96"/>
  <c r="S55" i="96" s="1"/>
  <c r="T55" i="96"/>
  <c r="Q56" i="96"/>
  <c r="R56" i="96"/>
  <c r="S56" i="96" s="1"/>
  <c r="T56" i="96"/>
  <c r="Q57" i="96"/>
  <c r="R57" i="96"/>
  <c r="T57" i="96"/>
  <c r="Q58" i="96"/>
  <c r="R58" i="96"/>
  <c r="S58" i="96" s="1"/>
  <c r="T58" i="96"/>
  <c r="Q59" i="96"/>
  <c r="R59" i="96"/>
  <c r="S59" i="96" s="1"/>
  <c r="T59" i="96"/>
  <c r="Q60" i="96"/>
  <c r="R60" i="96"/>
  <c r="S60" i="96" s="1"/>
  <c r="T60" i="96"/>
  <c r="Q61" i="96"/>
  <c r="R61" i="96"/>
  <c r="S61" i="96" s="1"/>
  <c r="T61" i="96"/>
  <c r="Q62" i="96"/>
  <c r="R62" i="96"/>
  <c r="S62" i="96" s="1"/>
  <c r="T62" i="96"/>
  <c r="Q63" i="96"/>
  <c r="R63" i="96"/>
  <c r="T63" i="96"/>
  <c r="Q64" i="96"/>
  <c r="R64" i="96"/>
  <c r="S64" i="96" s="1"/>
  <c r="T64" i="96"/>
  <c r="Q65" i="96"/>
  <c r="R65" i="96"/>
  <c r="S65" i="96" s="1"/>
  <c r="T65" i="96"/>
  <c r="Q66" i="96"/>
  <c r="R66" i="96"/>
  <c r="S66" i="96" s="1"/>
  <c r="T66" i="96"/>
  <c r="Q67" i="96"/>
  <c r="R67" i="96"/>
  <c r="S67" i="96" s="1"/>
  <c r="T67" i="96"/>
  <c r="Q68" i="96"/>
  <c r="R68" i="96"/>
  <c r="S68" i="96" s="1"/>
  <c r="T68" i="96"/>
  <c r="Q69" i="96"/>
  <c r="R69" i="96"/>
  <c r="T69" i="96"/>
  <c r="Q70" i="96"/>
  <c r="R70" i="96"/>
  <c r="S70" i="96" s="1"/>
  <c r="T70" i="96"/>
  <c r="Q71" i="96"/>
  <c r="R71" i="96"/>
  <c r="S71" i="96" s="1"/>
  <c r="T71" i="96"/>
  <c r="Q72" i="96"/>
  <c r="R72" i="96"/>
  <c r="S72" i="96" s="1"/>
  <c r="T72" i="96"/>
  <c r="Q73" i="96"/>
  <c r="R73" i="96"/>
  <c r="S73" i="96" s="1"/>
  <c r="T73" i="96"/>
  <c r="Q74" i="96"/>
  <c r="R74" i="96"/>
  <c r="S74" i="96" s="1"/>
  <c r="T74" i="96"/>
  <c r="Q75" i="96"/>
  <c r="R75" i="96"/>
  <c r="T75" i="96"/>
  <c r="Q76" i="96"/>
  <c r="R76" i="96"/>
  <c r="S76" i="96" s="1"/>
  <c r="T76" i="96"/>
  <c r="T11" i="96"/>
  <c r="R11" i="96"/>
  <c r="S11" i="96" s="1"/>
  <c r="B22" i="96"/>
  <c r="B23" i="96" s="1"/>
  <c r="B24" i="96" s="1"/>
  <c r="B25" i="96" s="1"/>
  <c r="B26" i="96" s="1"/>
  <c r="B27" i="96" s="1"/>
  <c r="B28" i="96" s="1"/>
  <c r="B29" i="96" s="1"/>
  <c r="B30" i="96" s="1"/>
  <c r="B31" i="96" s="1"/>
  <c r="B32" i="96" s="1"/>
  <c r="B33" i="96" s="1"/>
  <c r="B34" i="96" s="1"/>
  <c r="B35" i="96" s="1"/>
  <c r="B36" i="96" s="1"/>
  <c r="B37" i="96" s="1"/>
  <c r="B38" i="96" s="1"/>
  <c r="B39" i="96" s="1"/>
  <c r="B40" i="96" s="1"/>
  <c r="B41" i="96" s="1"/>
  <c r="B42" i="96" s="1"/>
  <c r="B43" i="96" s="1"/>
  <c r="B44" i="96" s="1"/>
  <c r="B45" i="96" s="1"/>
  <c r="B46" i="96" s="1"/>
  <c r="B47" i="96" s="1"/>
  <c r="B48" i="96" s="1"/>
  <c r="B49" i="96" s="1"/>
  <c r="B50" i="96" s="1"/>
  <c r="B51" i="96" s="1"/>
  <c r="B52" i="96" s="1"/>
  <c r="B53" i="96" s="1"/>
  <c r="B54" i="96" s="1"/>
  <c r="B55" i="96" s="1"/>
  <c r="B56" i="96" s="1"/>
  <c r="B57" i="96" s="1"/>
  <c r="B58" i="96" s="1"/>
  <c r="B59" i="96" s="1"/>
  <c r="B60" i="96" s="1"/>
  <c r="B61" i="96" s="1"/>
  <c r="B62" i="96" s="1"/>
  <c r="B63" i="96" s="1"/>
  <c r="B64" i="96" s="1"/>
  <c r="B65" i="96" s="1"/>
  <c r="B66" i="96" s="1"/>
  <c r="B67" i="96" s="1"/>
  <c r="B68" i="96" s="1"/>
  <c r="B69" i="96" s="1"/>
  <c r="B70" i="96" s="1"/>
  <c r="B71" i="96" s="1"/>
  <c r="B72" i="96" s="1"/>
  <c r="B73" i="96" s="1"/>
  <c r="B74" i="96" s="1"/>
  <c r="B75" i="96" s="1"/>
  <c r="B76" i="96" s="1"/>
  <c r="V50" i="101" l="1"/>
  <c r="W50" i="101" s="1"/>
  <c r="X50" i="101" s="1"/>
  <c r="V63" i="101"/>
  <c r="W63" i="101" s="1"/>
  <c r="X63" i="101" s="1"/>
  <c r="V40" i="101"/>
  <c r="W40" i="101" s="1"/>
  <c r="X40" i="101" s="1"/>
  <c r="V71" i="100"/>
  <c r="W71" i="100" s="1"/>
  <c r="X71" i="100" s="1"/>
  <c r="T71" i="100"/>
  <c r="T78" i="100" s="1"/>
  <c r="T83" i="100" s="1"/>
  <c r="U62" i="102"/>
  <c r="V62" i="102" s="1"/>
  <c r="W62" i="102" s="1"/>
  <c r="V26" i="101"/>
  <c r="W26" i="101" s="1"/>
  <c r="X26" i="101" s="1"/>
  <c r="T73" i="101"/>
  <c r="T78" i="101" s="1"/>
  <c r="U26" i="102"/>
  <c r="V26" i="102" s="1"/>
  <c r="W26" i="102" s="1"/>
  <c r="V41" i="101"/>
  <c r="W41" i="101" s="1"/>
  <c r="X41" i="101" s="1"/>
  <c r="U41" i="102"/>
  <c r="V41" i="102" s="1"/>
  <c r="W41" i="102" s="1"/>
  <c r="V43" i="100"/>
  <c r="W43" i="100" s="1"/>
  <c r="X43" i="100" s="1"/>
  <c r="V46" i="101"/>
  <c r="W46" i="101" s="1"/>
  <c r="X46" i="101" s="1"/>
  <c r="V48" i="100"/>
  <c r="W48" i="100" s="1"/>
  <c r="X48" i="100" s="1"/>
  <c r="V44" i="100"/>
  <c r="W44" i="100" s="1"/>
  <c r="X44" i="100" s="1"/>
  <c r="V47" i="101"/>
  <c r="W47" i="101" s="1"/>
  <c r="X47" i="101" s="1"/>
  <c r="V48" i="101"/>
  <c r="W48" i="101" s="1"/>
  <c r="X48" i="101" s="1"/>
  <c r="V50" i="100"/>
  <c r="W50" i="100" s="1"/>
  <c r="X50" i="100" s="1"/>
  <c r="V52" i="100"/>
  <c r="W52" i="100" s="1"/>
  <c r="X52" i="100" s="1"/>
  <c r="U39" i="102"/>
  <c r="V39" i="102" s="1"/>
  <c r="W39" i="102" s="1"/>
  <c r="V54" i="100"/>
  <c r="W54" i="100" s="1"/>
  <c r="X54" i="100" s="1"/>
  <c r="V70" i="100"/>
  <c r="W70" i="100" s="1"/>
  <c r="X70" i="100" s="1"/>
  <c r="V68" i="101"/>
  <c r="W68" i="101" s="1"/>
  <c r="X68" i="101" s="1"/>
  <c r="U69" i="102"/>
  <c r="V69" i="102" s="1"/>
  <c r="W69" i="102" s="1"/>
  <c r="V72" i="100"/>
  <c r="W72" i="100" s="1"/>
  <c r="X72" i="100" s="1"/>
  <c r="V43" i="101"/>
  <c r="W43" i="101" s="1"/>
  <c r="X43" i="101" s="1"/>
  <c r="V39" i="101"/>
  <c r="W39" i="101" s="1"/>
  <c r="X39" i="101" s="1"/>
  <c r="V45" i="100"/>
  <c r="W45" i="100" s="1"/>
  <c r="X45" i="100" s="1"/>
  <c r="V55" i="100"/>
  <c r="W55" i="100" s="1"/>
  <c r="X55" i="100" s="1"/>
  <c r="U54" i="102"/>
  <c r="V54" i="102" s="1"/>
  <c r="W54" i="102" s="1"/>
  <c r="V54" i="101"/>
  <c r="W54" i="101" s="1"/>
  <c r="X54" i="101" s="1"/>
  <c r="V55" i="101"/>
  <c r="W55" i="101" s="1"/>
  <c r="X55" i="101" s="1"/>
  <c r="V57" i="100"/>
  <c r="W57" i="100" s="1"/>
  <c r="X57" i="100" s="1"/>
  <c r="U40" i="102"/>
  <c r="V40" i="102" s="1"/>
  <c r="W40" i="102" s="1"/>
  <c r="V56" i="101"/>
  <c r="W56" i="101" s="1"/>
  <c r="X56" i="101" s="1"/>
  <c r="U56" i="102"/>
  <c r="V56" i="102" s="1"/>
  <c r="W56" i="102" s="1"/>
  <c r="U57" i="102"/>
  <c r="V57" i="102" s="1"/>
  <c r="W57" i="102" s="1"/>
  <c r="V58" i="101"/>
  <c r="W58" i="101" s="1"/>
  <c r="X58" i="101" s="1"/>
  <c r="U59" i="102"/>
  <c r="V59" i="102" s="1"/>
  <c r="W59" i="102" s="1"/>
  <c r="V66" i="100"/>
  <c r="W66" i="100" s="1"/>
  <c r="X66" i="100" s="1"/>
  <c r="S74" i="102"/>
  <c r="U63" i="102"/>
  <c r="V63" i="102" s="1"/>
  <c r="W63" i="102" s="1"/>
  <c r="U65" i="102"/>
  <c r="V65" i="102" s="1"/>
  <c r="W65" i="102" s="1"/>
  <c r="U70" i="102"/>
  <c r="V70" i="102" s="1"/>
  <c r="W70" i="102" s="1"/>
  <c r="V73" i="100"/>
  <c r="W73" i="100" s="1"/>
  <c r="X73" i="100" s="1"/>
  <c r="V70" i="101"/>
  <c r="W70" i="101" s="1"/>
  <c r="X70" i="101" s="1"/>
  <c r="V42" i="100"/>
  <c r="W42" i="100" s="1"/>
  <c r="X42" i="100" s="1"/>
  <c r="U59" i="96"/>
  <c r="V59" i="96" s="1"/>
  <c r="W59" i="96" s="1"/>
  <c r="U17" i="96"/>
  <c r="V17" i="96" s="1"/>
  <c r="W17" i="96" s="1"/>
  <c r="U54" i="96"/>
  <c r="V54" i="96" s="1"/>
  <c r="W54" i="96" s="1"/>
  <c r="U30" i="96"/>
  <c r="V30" i="96" s="1"/>
  <c r="W30" i="96" s="1"/>
  <c r="U12" i="96"/>
  <c r="V12" i="96" s="1"/>
  <c r="W12" i="96" s="1"/>
  <c r="U73" i="96"/>
  <c r="V73" i="96" s="1"/>
  <c r="W73" i="96" s="1"/>
  <c r="U65" i="96"/>
  <c r="V65" i="96" s="1"/>
  <c r="W65" i="96" s="1"/>
  <c r="U66" i="96"/>
  <c r="V66" i="96" s="1"/>
  <c r="W66" i="96" s="1"/>
  <c r="U23" i="96"/>
  <c r="V23" i="96" s="1"/>
  <c r="W23" i="96" s="1"/>
  <c r="U37" i="96"/>
  <c r="V37" i="96" s="1"/>
  <c r="W37" i="96" s="1"/>
  <c r="U29" i="96"/>
  <c r="V29" i="96" s="1"/>
  <c r="W29" i="96" s="1"/>
  <c r="U69" i="96"/>
  <c r="V69" i="96" s="1"/>
  <c r="W69" i="96" s="1"/>
  <c r="U61" i="96"/>
  <c r="V61" i="96" s="1"/>
  <c r="W61" i="96" s="1"/>
  <c r="U55" i="96"/>
  <c r="V55" i="96" s="1"/>
  <c r="W55" i="96" s="1"/>
  <c r="U33" i="96"/>
  <c r="V33" i="96" s="1"/>
  <c r="W33" i="96" s="1"/>
  <c r="U25" i="96"/>
  <c r="V25" i="96" s="1"/>
  <c r="W25" i="96" s="1"/>
  <c r="U18" i="96"/>
  <c r="V18" i="96" s="1"/>
  <c r="W18" i="96" s="1"/>
  <c r="U67" i="96"/>
  <c r="V67" i="96" s="1"/>
  <c r="W67" i="96" s="1"/>
  <c r="U43" i="96"/>
  <c r="V43" i="96" s="1"/>
  <c r="W43" i="96" s="1"/>
  <c r="U31" i="96"/>
  <c r="V31" i="96" s="1"/>
  <c r="W31" i="96" s="1"/>
  <c r="U47" i="96"/>
  <c r="V47" i="96" s="1"/>
  <c r="W47" i="96" s="1"/>
  <c r="U41" i="96"/>
  <c r="V41" i="96" s="1"/>
  <c r="W41" i="96" s="1"/>
  <c r="U20" i="96"/>
  <c r="V20" i="96" s="1"/>
  <c r="W20" i="96" s="1"/>
  <c r="U19" i="96"/>
  <c r="V19" i="96" s="1"/>
  <c r="W19" i="96" s="1"/>
  <c r="U72" i="96"/>
  <c r="V72" i="96" s="1"/>
  <c r="W72" i="96" s="1"/>
  <c r="U51" i="96"/>
  <c r="V51" i="96" s="1"/>
  <c r="W51" i="96" s="1"/>
  <c r="U48" i="96"/>
  <c r="V48" i="96" s="1"/>
  <c r="W48" i="96" s="1"/>
  <c r="U36" i="96"/>
  <c r="V36" i="96" s="1"/>
  <c r="W36" i="96" s="1"/>
  <c r="U14" i="96"/>
  <c r="V14" i="96" s="1"/>
  <c r="W14" i="96" s="1"/>
  <c r="U13" i="96"/>
  <c r="V13" i="96" s="1"/>
  <c r="W13" i="96" s="1"/>
  <c r="U49" i="96"/>
  <c r="V49" i="96" s="1"/>
  <c r="W49" i="96" s="1"/>
  <c r="U63" i="96"/>
  <c r="V63" i="96" s="1"/>
  <c r="W63" i="96" s="1"/>
  <c r="U45" i="96"/>
  <c r="V45" i="96" s="1"/>
  <c r="W45" i="96" s="1"/>
  <c r="U34" i="96"/>
  <c r="V34" i="96" s="1"/>
  <c r="W34" i="96" s="1"/>
  <c r="U27" i="96"/>
  <c r="V27" i="96" s="1"/>
  <c r="W27" i="96" s="1"/>
  <c r="U75" i="96"/>
  <c r="V75" i="96" s="1"/>
  <c r="W75" i="96" s="1"/>
  <c r="U71" i="96"/>
  <c r="V71" i="96" s="1"/>
  <c r="W71" i="96" s="1"/>
  <c r="U57" i="96"/>
  <c r="V57" i="96" s="1"/>
  <c r="W57" i="96" s="1"/>
  <c r="U53" i="96"/>
  <c r="V53" i="96" s="1"/>
  <c r="W53" i="96" s="1"/>
  <c r="U46" i="96"/>
  <c r="V46" i="96" s="1"/>
  <c r="W46" i="96" s="1"/>
  <c r="U39" i="96"/>
  <c r="V39" i="96" s="1"/>
  <c r="W39" i="96" s="1"/>
  <c r="U35" i="96"/>
  <c r="V35" i="96" s="1"/>
  <c r="W35" i="96" s="1"/>
  <c r="U28" i="96"/>
  <c r="V28" i="96" s="1"/>
  <c r="W28" i="96" s="1"/>
  <c r="U21" i="96"/>
  <c r="V21" i="96" s="1"/>
  <c r="W21" i="96" s="1"/>
  <c r="U15" i="96"/>
  <c r="V15" i="96" s="1"/>
  <c r="W15" i="96" s="1"/>
  <c r="U11" i="96"/>
  <c r="V11" i="96" s="1"/>
  <c r="W11" i="96" s="1"/>
  <c r="U60" i="96"/>
  <c r="V60" i="96" s="1"/>
  <c r="W60" i="96" s="1"/>
  <c r="U42" i="96"/>
  <c r="V42" i="96" s="1"/>
  <c r="W42" i="96" s="1"/>
  <c r="U24" i="96"/>
  <c r="V24" i="96" s="1"/>
  <c r="W24" i="96" s="1"/>
  <c r="U40" i="96"/>
  <c r="V40" i="96" s="1"/>
  <c r="W40" i="96" s="1"/>
  <c r="U22" i="96"/>
  <c r="V22" i="96" s="1"/>
  <c r="W22" i="96" s="1"/>
  <c r="S75" i="96"/>
  <c r="S69" i="96"/>
  <c r="S63" i="96"/>
  <c r="S57" i="96"/>
  <c r="S51" i="96"/>
  <c r="S45" i="96"/>
  <c r="S39" i="96"/>
  <c r="S33" i="96"/>
  <c r="S27" i="96"/>
  <c r="S21" i="96"/>
  <c r="U76" i="96"/>
  <c r="V76" i="96" s="1"/>
  <c r="W76" i="96" s="1"/>
  <c r="U70" i="96"/>
  <c r="V70" i="96" s="1"/>
  <c r="W70" i="96" s="1"/>
  <c r="U64" i="96"/>
  <c r="V64" i="96" s="1"/>
  <c r="W64" i="96" s="1"/>
  <c r="U58" i="96"/>
  <c r="V58" i="96" s="1"/>
  <c r="W58" i="96" s="1"/>
  <c r="U52" i="96"/>
  <c r="V52" i="96" s="1"/>
  <c r="W52" i="96" s="1"/>
  <c r="U68" i="96"/>
  <c r="V68" i="96" s="1"/>
  <c r="W68" i="96" s="1"/>
  <c r="U62" i="96"/>
  <c r="V62" i="96" s="1"/>
  <c r="W62" i="96" s="1"/>
  <c r="U56" i="96"/>
  <c r="V56" i="96" s="1"/>
  <c r="W56" i="96" s="1"/>
  <c r="U50" i="96"/>
  <c r="V50" i="96" s="1"/>
  <c r="W50" i="96" s="1"/>
  <c r="U44" i="96"/>
  <c r="V44" i="96" s="1"/>
  <c r="W44" i="96" s="1"/>
  <c r="U38" i="96"/>
  <c r="V38" i="96" s="1"/>
  <c r="W38" i="96" s="1"/>
  <c r="U32" i="96"/>
  <c r="V32" i="96" s="1"/>
  <c r="W32" i="96" s="1"/>
  <c r="U26" i="96"/>
  <c r="V26" i="96" s="1"/>
  <c r="W26" i="96" s="1"/>
  <c r="U74" i="96"/>
  <c r="V74" i="96" s="1"/>
  <c r="W74" i="96" s="1"/>
  <c r="U16" i="96"/>
  <c r="V16" i="96" s="1"/>
  <c r="W16" i="96" s="1"/>
  <c r="S78" i="96" l="1"/>
  <c r="AN10" i="5"/>
  <c r="AN11" i="5" s="1"/>
  <c r="AN8" i="5"/>
  <c r="AN7" i="5"/>
  <c r="AN6" i="5"/>
  <c r="K6"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Y20" authorId="0" shapeId="0" xr:uid="{41F423E7-3841-43C6-BE0F-E06EC78B05BB}">
      <text>
        <r>
          <rPr>
            <b/>
            <sz val="9"/>
            <color indexed="81"/>
            <rFont val="Tahoma"/>
            <family val="2"/>
          </rPr>
          <t>Usuario:</t>
        </r>
        <r>
          <rPr>
            <sz val="9"/>
            <color indexed="81"/>
            <rFont val="Tahoma"/>
            <family val="2"/>
          </rPr>
          <t xml:space="preserve">
de donde se saca esta suma???????</t>
        </r>
      </text>
    </comment>
  </commentList>
</comments>
</file>

<file path=xl/sharedStrings.xml><?xml version="1.0" encoding="utf-8"?>
<sst xmlns="http://schemas.openxmlformats.org/spreadsheetml/2006/main" count="1144" uniqueCount="363">
  <si>
    <t>Colombia, Indice de Precios al Consumidor (IPC)</t>
  </si>
  <si>
    <t>Variaciones porcentuales
2003 - 2026</t>
  </si>
  <si>
    <t>AÑO 2026, MES 7</t>
  </si>
  <si>
    <t>Base Diciembre de 2018 = 100,00</t>
  </si>
  <si>
    <t>Mes</t>
  </si>
  <si>
    <t>Enero</t>
  </si>
  <si>
    <t>Febrero</t>
  </si>
  <si>
    <t>Marzo</t>
  </si>
  <si>
    <t>Abril</t>
  </si>
  <si>
    <t>Mayo</t>
  </si>
  <si>
    <t>Junio</t>
  </si>
  <si>
    <t>Julio</t>
  </si>
  <si>
    <t>Agosto</t>
  </si>
  <si>
    <t>Septiembre</t>
  </si>
  <si>
    <t>Octubre</t>
  </si>
  <si>
    <t>Noviembre</t>
  </si>
  <si>
    <t>Diciembre</t>
  </si>
  <si>
    <t>En año corrido</t>
  </si>
  <si>
    <r>
      <rPr>
        <b/>
        <sz val="8"/>
        <rFont val="Segoe UI"/>
        <family val="2"/>
        <charset val="204"/>
      </rPr>
      <t>Fuente:</t>
    </r>
    <r>
      <rPr>
        <sz val="8"/>
        <rFont val="Segoe UI"/>
        <family val="2"/>
        <charset val="204"/>
      </rPr>
      <t xml:space="preserve"> DANE.</t>
    </r>
  </si>
  <si>
    <r>
      <rPr>
        <b/>
        <sz val="8"/>
        <rFont val="Segoe UI"/>
        <family val="2"/>
        <charset val="204"/>
      </rPr>
      <t>Nota:</t>
    </r>
    <r>
      <rPr>
        <sz val="8"/>
        <rFont val="Segoe UI"/>
        <family val="2"/>
        <charset val="204"/>
      </rPr>
      <t xml:space="preserve"> La diferencia en la suma de las variables, obedece al sistema de aproximación y redondeo.</t>
    </r>
  </si>
  <si>
    <t>Actualizado el 10 de Agosto de 2026</t>
  </si>
  <si>
    <t xml:space="preserve">No </t>
  </si>
  <si>
    <t>Homologacion 2026</t>
  </si>
  <si>
    <t>DESCRIPCIÓN ESPECIFICA DEL ITEM</t>
  </si>
  <si>
    <t>CONTRATO 559 del 23 de sep  2025</t>
  </si>
  <si>
    <t>PRECIOS 2026</t>
  </si>
  <si>
    <t>CONTRATO 934 del 5 DIC DE 2024</t>
  </si>
  <si>
    <t>CONTRATO 677 del 16 nov DE 2023</t>
  </si>
  <si>
    <t>CONTRATO 652 del  29 dic DE 2020</t>
  </si>
  <si>
    <t>unitario</t>
  </si>
  <si>
    <t>descripcion</t>
  </si>
  <si>
    <t xml:space="preserve">Componente 1. Extractor centrífugo tipo caracol de minimo 18 pulgadas. 
Material Rotor: En aluminio reforzado de aleta recta atrasada. 
Motor: electrico de 2 HP NORMA IEC EFICIENCIA IE3 3F/220V/60Hz Trifásico.
Transmisión: Mecánica por correas y poleas a 1.490 RPM. Poleas en hierro doble canal tipo A, correas dobles dentadas refrigeradas.
Chumaceras: Minimo NTN o calidades similares.
Matarial Carcasa: Acero HR, terminado con pintura electrostática horneada.
Desempeño minimo de 3150 CFM con una presión estática de 1 In / wg.
Posición: IG0 mirando el motor con el motor fuera del flujo del aire. 
Nota 1 : Se adjunta imagen de referencia con fines ilustrativos unicamente.
</t>
  </si>
  <si>
    <t>.</t>
  </si>
  <si>
    <t xml:space="preserve">
Bolsillo de laminacion tamaño carta  (Calibre 5 - 125 micras) Cada uno de 125 micras para un grosor toal de 250 micras</t>
  </si>
  <si>
    <t>Adaptador de tubo shelby para tubo de 3in de diametro exterior, fabricado en acero inoxidable</t>
  </si>
  <si>
    <t xml:space="preserve">
Componente 2. Campana de captación tipo americana fabricada en lámina de acero galvanizado de calibre minimo 20.
1. Medidas: Largo 1500 mm. Ancho 850 mm. Alto Espaldar 600 mm. Alto Frente 350 mm. 
2. Velocidad de extraccion minima: 12 m/s.
3. Ductileria de ancho minimo de campana de: 360 x 360 mm 
4. Caudal minimo: 3150 CFM. 
5. Prefiltros: MERV 8 Metralico Lavable. Filtro de Carbon activado granular.
6. Alojamiento filtros: Espacio para las tres estaciones de filtrado.
7. Medidas de filtros de 2" de ancho x 18" de largo y 22" de alto.
Nota 1: Se adjunta imagen de referencia con fines ilustrativos unicamente.
Nota 2: Las medidas establecidas en este item, son de referencia, pueden variar, es responsabilidad del contratista verificarlas o modificarlas de acuerdo a visita de campo. 
</t>
  </si>
  <si>
    <t>Aceite 4 tiempos 10w 30 para sacanucleos y plantas electricas</t>
  </si>
  <si>
    <t>Agua destilada</t>
  </si>
  <si>
    <t xml:space="preserve">
Componente 3. Codo de Transición. 
Material: Acero Galvanizado.
Grados: A 90 grados.
Calibre minimo: 20
Nota: Con flanches de acople en angulo.
Medidas: Según imagen de referencia.
Nota 1: Las medidas establecidas en este item, son de referencia, pueden variar, es responsabilidad del contratista verificarlas o modificarlas de acuerdo a visita de campo.</t>
  </si>
  <si>
    <t>Aceite mineral para bomba de vacio</t>
  </si>
  <si>
    <t>Atomizador de plastico de usos general de 500ml</t>
  </si>
  <si>
    <t xml:space="preserve">
Componente 4. Codo de Transición. 
Material: Acero Galvanizado.
Grados: A 90 grados.
Calibre minimo: 20
Nota: Con flanches de acople en angulo.
Medidas: Según imagen de referencia.(alto 1000 mm, largo 450 mm, seccion cuadrada de 360*360 mm)
Nota 1: Las medidas establecidas en este item, son de referencia, pueden variar, es responsabilidad del contratista verificarlas o modificarlas de acuerdo a visita de campo.</t>
  </si>
  <si>
    <t>Beaker de vidrio de capacidad 1000ml,
Se debe entregar certificado del fabricante y a parte se debe entregar certificado de verificación del volumen.</t>
  </si>
  <si>
    <t xml:space="preserve">
Componente 5.Transición de acople al extractor de rectangular a circular. 
Material: Acero Galvanizado.
Calibre minimo: 20
Nota: Con flanches de acople en angulo.
Pasa de 360x360 mm al diámetro de la succión del extractor. 
Medidas: Según imagen de referencia. (alto 450 mm, ancho 360 mm, largo 360 mm, diametro segun seccion del extractor)
Nota 1: Las medidas establecidas en este item, son de referencia, pueden variar, es responsabilidad del contratista verificarlas o modificarlas de acuerdo a visita de campo.</t>
  </si>
  <si>
    <t>Aguja de penetración marca humboltd referencia h-1280  para penetrometro humboldt.
* material acero inoxidable endurecido y templado (dureza rockwell hrc 54 a hrc 60).
* longitud aproximada de 50mm.
* diámetro entre 1 y 1,02 mm.
Incluir la verificación del cumplimiento de los parámetros anteriormente mencionados, que cumpla con las normas INV E 706-13.</t>
  </si>
  <si>
    <t>Beaker de vidrio de capacidad 800ml,
Se debe entregar certificado del fabricante y a parte se debe entregar certificado de verificación del volumen.</t>
  </si>
  <si>
    <t xml:space="preserve">
Componente 6. Transición de acople a la descarga del extractor.
Material: En lámina de acero galvanizado de calibre minimo 20
Nota: Con flanches de acople en ángulo.
medidas: Según imagen de referencia. Pasa del tamaño de la descarga del extractor (componente 1 de este sistema)a 360 mm x 360 mm. 
Nota 1: Las medidas establecidas en este item, son de referencia, pueden variar, es responsabilidad del contratista verificarlas o modificarlas de acuerdo a visita de campo.</t>
  </si>
  <si>
    <t xml:space="preserve">Armario para cristaleria de laboratorio con divisiones en los siguientes materiales en madera tipo MDF o Triples que sea resistente al agua con puerta en vidrio con llave de seguridad 
Dimensiones:
Ancho  100 cm 
Alto 190 cm </t>
  </si>
  <si>
    <t>Bolsa para muestras material resistente en tela con forro plástico en su interior. con cuerdas para cierre y que puedan utilizar para usos que implican suelos, agregados, arenas y materiales similares, de dimensiones 17 x 32” (432 x 813mm).</t>
  </si>
  <si>
    <t xml:space="preserve">
Componente 7. Ducto 
Material: En lámina de acero galvanizado calibre 20 con flanches de acople en ángulo.
Medidas: 360 mm x 360 mm x 2000 mm de largo
Nota 1: Las medidas establecidas en este item, son de referencia, pueden variar, es responsabilidad del contratista verificarlas o modificarlas de acuerdo a visita de campo.</t>
  </si>
  <si>
    <t>Bandeja para toma de muestra, metalica galvanizada con manijas de 60 cm*45 cm y 10 cm de altura</t>
  </si>
  <si>
    <t>Bolsa plástica en polietileno para muestras de dimensiones 25 x 30 cm, con cierre hermético</t>
  </si>
  <si>
    <t xml:space="preserve">
Componente 8. Cuello de ganso.
Material: En lámina de acero galvanizado calibre 20, con flanches de acople en ángulo.Con malla de seguridad en
la descarga. 
Medidas de la base: 360 mm x 360 mm. El alto sera según el desarrollo de este elemento.
Nota 1: Las medidas establecidas en este item, son de referencia, pueden variar, es responsabilidad del contratista verificarlas o modificarlas de acuerdo a visita de campo.</t>
  </si>
  <si>
    <t>Bascula digital electrónica para la medición de masas en trabajos de campo, funcionamiento con bateria recargable y con corriente 110 v/60 hz, de capacidad 15 kg construida en acero estructural y plataforma en acero inoxidable, division de escala 1 g.  equipada con indicador digital, interfaz rs232. menu con opcion de idioma en español. debe contar con unidades de pesaje de gramo y kilogramo como minimo. se debe entregar con set de montaje de torre para elevar la pantalla sobre la base de pesaje. la báscula debe entregarse con el certificado de calibraciòn vigente con sello ONAC.</t>
  </si>
  <si>
    <t>Brocha plana de fibra pet sintetica 90% de suavidad de 5" de ancho para tamices</t>
  </si>
  <si>
    <t xml:space="preserve">
Componente 9. Kit de Prefiltros y de filtros que se instalan dentro de la campana extractora (componente 2).
Tres (3) prefiltros lavables con eficiencia merv8 
Tres (3) filtros de carbón avivado granulado. 
Tamaño: Cada prefiltro y filtro debe ser de 2”x18”x22”. Medidas en pulgadas.
Nota 1: Las medidas establecidas en este item, son de referencia, pueden variar, es responsabilidad del contratista verificarlas o modificarlas de acuerdo a visita de campo.</t>
  </si>
  <si>
    <t xml:space="preserve">Beaker de plastico de 500 ml </t>
  </si>
  <si>
    <t>Calibradores Vernier Digital:
En acero inoxidable, se usa para mediciones exteriores e interiores, de profundidad y escalonadas. Intercambiable de pulgadas a milímetros, 0-12” (0-300mm), con resolución de 0,01 mm, error maximo permisible debe ser de acuerdo a la tabla 6 del documento de referencia DI-008 centro español de metrologia,edicion 1.
Debe entregar con certificado de calibración con sello ONAC.</t>
  </si>
  <si>
    <t>Componente 10. Servicio de Instalación de todos los elementos del sistema de extracción (componentes 1 al 9).
Se debe realizar la instalación de todos los componentes del Sistema de extracción del laboratorio de Planta Caliente, emsamble, ajustes y puesta en marcha. 
Tener en cuenta para cotizar este item, los costos relacionados con toda la tornilleria y accesorios requeridos para el montaje. (La instalación debe incluir estos costos)
NOTA 1: Esta instalación NO incluye obras civiles, ni la acometida electrica a punto cero, ni instalación electrica. Estas estaran a cargo de la Entidad
NOTA 2: El futuro contratista debera entregar los planos y especificaciones de obra civil y acometida electrica que debe realizar la entidad. 
NOTA 3: Se debe incluir dentro de los costos de este item la realizacion de 2 pruebas de medición de la concentración de vapores antes de instalar el sistema y despues de instalado.</t>
  </si>
  <si>
    <t>Cargador para pilas de 9 voltios debe incluir cable de energia</t>
  </si>
  <si>
    <t>Maquina de los angeles: 
Se compone de un tambor metalico (con tapa) con el motor encargado de la generación del movimiento necesario para la realización del ensayo. La capacidad de carga de la maquina debe ser hasta 10000 g de material y 5000 g de cargas abarsivas (esferas). Velocidad de rotación del tambor 30 a 33 RPM. Operacion 110 VAC / 60 HZ.
 La maquina de los Angeles a suministrar debe incluir:
1. Tablero de operación del equipo.
2. Contador digital automatico programable
3. Un juego de carga abrasiva de 5000 g compuesta por de Doce (12) esferas de acero con pesos y diametros comprtendidos para cada esfera, segun lo establecido en la norma INV-E-218-13.
4. una (1) bandeja en acero para recoger el material después del ensayo.
Debe entregarse informe de verificacion (dimensiones y velocidad de rotación) de acuerdo a la norma INV-E-218-13 Figura 218-2 e Informe de verificación de cada una de las esferas que componen la carga abrasiva (peso y diametro)</t>
  </si>
  <si>
    <t>Cargue de cilindro de gas propano de 100 libras (el contratista debera entregar en calidad de prestamo de uso el cilindro y enregarlo en las instalaciones del laboratorio de la UMV)</t>
  </si>
  <si>
    <t>Conjunto para medir la textura superficial del pavimento mediante el método de círculo de arena:
COMPUESTO POR:
a. Disco de baquelita Ø de 63.5 mm y 25 mm de espesor
b. Frasco con tapa plástica de 250 ml
c. Regla metálica con graduación - 300 mm de longitud
d. Brocha de 2"
e. Cilindro en bronce, laton o plastico duro de 10 cm3
f. Cilindro en bronce, laton o plastico duro de 25 cm3
g. Cilindro en bronce, laton o plastico duro de 50 cm3
h. Dos (2) kg de esferas de vidrio pasa tamiz No. 60 (250 μm) y retiene tamiz No. 80 (180 μm) 
Debe entregarse informe de verificacion de acuerdo con la norma INV E 791-13 de los cilindros y disco de baquelita.</t>
  </si>
  <si>
    <t>Bomba de alto vacío de dos etapas, de alta capacidad, de 110 v, 50-60 hz, monofásico, para averiguar la máxima teórica de las mezclas bituminosas (ensayo de rice), debe contar con motor de 1/2 hp, 1725 revoluciones por minuto, desplazamiento del aire minimo de 85 l/min, succión de 30 pulgadas de mercurio.</t>
  </si>
  <si>
    <t>Cepillo con cerdas de bronce con mango de madera para limpieza de superficies de 3*10 hileras.</t>
  </si>
  <si>
    <t>Martillo demoledor eléctrico
Para pavimentos en asfalto y concreto con energía de impacto por golpe de mínimo 68 Joule, con motor de potencia mínima de 2,0 kw, para operacion a 110 v y frecuencia 50 hz. Debe entregarse con 2 punteros y 4 cinceles y/o espátulas planas de longitud mayor a 25cm.</t>
  </si>
  <si>
    <t>Brazo Hidraulico Cierra Puerta Aereo</t>
  </si>
  <si>
    <t>Cepillo de alambre en acero sin mango para limpieza de tamices y remover oxido y limpieza de superficies (19*6 hileras)</t>
  </si>
  <si>
    <t xml:space="preserve">Taladro percutor y atornillador inalambrico de 1/2 pulgada
Torque: 65Nm
Velocidad:1650 RPM
Potencia nominal 400W
Voltaje de enchufe: 110V
Tamaño del mandril: 13 mm o 1/2 pulgada
Niveles de potencia: 21
El taladro debe incluir:
una (1) Bateria de litio 18V -2,0 Ah; Un (1) cargador de 18V-20, Un (1) maletin para su almacenamiento y transporte y bolsa con accesorios de minimo (6) brocas y 2 cabezas de destornillador plano y 2 cabezas de destornillador de extrella.
</t>
  </si>
  <si>
    <t>Broca diamantada de diametro de 4", calidad profesional está diseñada para aplicaciones de uso específico y disponible para ser usada ya sea en hormigón como en mezcla asfaltica. está disponible en variados tamaños y tiene una altura de segmento total de 0.320 "(8.128mm), 0 .250" (6.350mm) de profundidad diamantada y 0 .070 (1 .778mm) base de segmento. la longitud estándar la broca es de 13" (330,2 mm) y el adaptador de rosca integral es de 1-1/4” – hilo 7, la broca debe cumplir con lo establecido en la norma INV E 758-13.</t>
  </si>
  <si>
    <t>Cepillo en alambre acerado para limpieza de tamices y superficies de 11*4 HILERAS</t>
  </si>
  <si>
    <t>Pulidora angular 4 1/2 Pulgada
Potencia 710W
velocidad 12000 rpm
Voltaje enchufable: 110 V
Longitud del cable: 2 m.
Seccion para disco de corte de diametro 115 mm.
Debe incluir: 1 llave de apriete; 1 brida de apoyo; 1 tuerca de apriete; 1 cubierta de protección; 1 empuñadura auxiliar, Dos (2) discos de corte de 115 mm
.</t>
  </si>
  <si>
    <t>Cincel corta frios para martillo demoledor marca Dewalth y Neonex  para mezcla asfaltica y concreto. Dimensiones 420x36mm hexagonal 30mm</t>
  </si>
  <si>
    <t>Termómetro bimetálico:
Lectura directa de metal para uso general, de rango de 10°C a 200°C, con division de escala de 2°C, varilla de acero inoxidable de 6 in de largo. El diametro de la caratula del dial puede ser de 2” a 3" (50 mm a 75mm) . El termometro debe tener un mecanismo externo que permita el ajuste de temperatura, que cumpla con la norma INV E 748 - 13
Debe entregarse con certificado de calibracion con sello ONAC en 3 puntos.</t>
  </si>
  <si>
    <t>Canasta plastica para transportar conjunto de densidades 60*40*25</t>
  </si>
  <si>
    <t>Collar cortante en acero galvanizado  para extraccion de CBR inalterados, de diametro 6in (152.4 mm), DEBE CUMPLIR CON LA NORMA INV-E-148-13.</t>
  </si>
  <si>
    <t>CABINA ACUSTICA:
Cabina utilizada para minimizar el ruido producido por la maquina de los Angeles durant la operación.
Fabricada en lamina de acero y recubierta en el interior con espuma acustica. Debe contar con puertas (3 puertas 2 frontales y una superior) que brinden comodo acceso a la tapa del tambor giratorio de la maquina.
Dimensiones aproximadas: Largo: 1,10 m, Ancho: 1,40 m, Alto: 1,35 m.</t>
  </si>
  <si>
    <t>Cargue de cilindro de gas propano de 100 libras (el contratista debera entregar en calidad de prestamo de uso el cilindro y enregarlo en las instalaciones del laboratorio de la umv)</t>
  </si>
  <si>
    <t>Comparador de caratula análogo:
Dial tipo reloj con división de escala de 0,025 mm y rango de 12 mm, para medición de expansión del CBR ue cumpla con la norma INV E 148-13 
Debe entregarse certificado de calibración por laboratorio acreditado por ONAC</t>
  </si>
  <si>
    <t>Bureta de 50 ml con division de escala 0,1 ml debe cumplir con la norma INV E 235-13
Se debe entregar certificado del fabricante y a parte se debe entregar certificado de verificación del volumen.</t>
  </si>
  <si>
    <t>Cinta para etiqueteadora DYMO 12 mm * 7 m Referencia S0720540</t>
  </si>
  <si>
    <t>Conjunto para ensayo equivalente de arena que contenga:
1. Cuatro (4) probetas (cilindro en plástico transparente) con diámetro interior 31,75mm ± 0,381mm y altura de 430mm, graduada en espacios de 2.54mm, desde el fondo hasta una altura de 381mm, la base debe ser de plástico transparente de 120mm x 102mm x 12,7mm bien asegurada al mismo
2. Dos (4) Tapones sólidos en goma que ajusten en las probetas
3. Un (2) Tubo irrigador en acero inoxidable, de 6.35mm de diámetro exterior, 0,89mm de espesor, con longitud de 510mm, con uno de sus extremos cerrado formando una arista. Las caras laterales del extremo cerrado con dos orificios de 1mm de diámetro, cerca de la arista que se forma.
4. Un conjunto para tomar lecturas del nivel de arena con una masa total de 1Kg; formado por una barra metálica de 457mm de longitud, en su extremo inferior lleva enroscado un disco de asentamiento (pie) metálico de cara inferior plana perpendicular al eje de la barra, un indicador y una sobrecarga cilíndrica.
5. Dos botellones de 3.785l de capacidad.
6. Tubo flexible de plástico o caucho de 4.7mm de diámetro y de 120mm de largo aproximadamente, con una pinza de presión que permita cortar el paso del líquido atreves del mismo.
7. Un embudo de boca ancha, de 100mm de diámetro en la base
8. Tres Recipiente metálico de 57mm de diámetro aproximado, con una capacidad de 85±5ml.
9. Caja para trasnporte y almacenamiento del conjunto completo. 
Se debe entregar certificado de verificación del cumplimiento de los parámetros anteriormente mencionados, que cumple normas ASTM D2419, AASHTO T176, INV E 133-13</t>
  </si>
  <si>
    <t>Juego Molde para compactar muestras de suelo para realizar ensayo de CBR, fabricados en acero:
Debe incluir:
Molde principal o cuerpo principal, Diametro interior 152,4 ± 0,66 mm y Altura 177,8 ± 0,46 mm
Collar suplementario no menor 50,8 mm de altura 
Placa base 9,53 mm de espesor con perforaciones, las perforaciones de la base deberan ser por lo menos 28 uniformemente distribuidas dentro del circulo
El volumen del molde debe ser 2124 ± 25 cm3
Se debe entregar informe de verificacion del molde, collar y placa que cumpla con la norma INV E 148-13</t>
  </si>
  <si>
    <t>Cloruro de metileno</t>
  </si>
  <si>
    <t>Conjunto para ensayo punto de ablandamiento:
Debe incluir:
1.Incluye un vaso de precipitado de 800ml con montaje en bronce, configuración doble y calzo para termómetro.
2. Seis (6) Bolas de acero endurecida de 3/8in (9 .5 mm) de diámetro, peso entre 3 .45g y 3 .55 g.
3. Seis (6) Guías de centrado de bola. La bola es centrada en la muestra por tres pasadores.
5. Seis (6) Anillos en escuadra, Superior: 23mm, 19 .8mm, Inferior: 19mm, 15 .9mm desde arriba hasta el resalto 4.4mm de alto; desde resalto hasta abajo, 2mm de alto. 
Debe entregarse certificado de verificación de todos los elementos que cumpla la NORMA INV E 712-13.</t>
  </si>
  <si>
    <t>juego de una (1) Pesa abierta y una (1) cerrada para ensayo de CBR, fabricada en acero:
Diametro interno de 53 a 54 mm y diametro externo 149,23 a 150 mm
Se debe entregar informe de verificacion de cada pesa que cumpla con la norma INV E 148-13</t>
  </si>
  <si>
    <t>Cruceta para tuberia de perforación en acero endurecido con rosca AW, para hincar o extraer barrenos y tuberias de perforacion manualmente.</t>
  </si>
  <si>
    <t>Cronometro digital de precision, Resolucion 1/100 segundos Centecimal Sg, debe tener Botón de detener y resetear. indicador de 12 o 24 horas, Indicador de meses, fecha, días de la semana, Pantalla LCD de seis dígitos. Debe incluir alarma que suene minimo 2 minutos. pila de litio.
Debe entregarse con certificado de calibracion con sello ONAC</t>
  </si>
  <si>
    <t>Placa con vastago: en bronce para medicion de expasion para el ensayo de CBR:
Diametro 149,23 ± 1,6 mm y espesor de 6,35 mm
42 Perforaciones de 1,6 mm de diametro distribuidas uniformemente 
El vastago en el centro debe ser con un sistema de tornillo que permita regular la altura 
Debe entregarse con informe de verificacion segun la norma INV E 148-13 Figura 148-1</t>
  </si>
  <si>
    <t>Cuchara de aluminio para mezclar y transferir suelos y para manipular químicos corrosivos, etc.., tiene un largo de 13” (330mm). una concavidad de aproximadamente 102 mm (4 pulgadas) de largo, 63,5 mm (2 ½ pulgadas) de ancho en la parte más amplia y de 12,7 mm a 19,0 mm (de ½ pulgadas a ¾ de pulgadas) de profundidad.</t>
  </si>
  <si>
    <t>Falso Fondo para compactación de muestras de CBR, fabricado en acero o aluminio:
Espesor 61,37 ± 0,25 mm, diametro exterior 150,8 ± 0,8 mm 
Debe entregarse con informe de verificacion segun la norma INV E 148-13 Figura 148-1</t>
  </si>
  <si>
    <t>Detergente en polvo</t>
  </si>
  <si>
    <t>Cucharon de aluminio, dimensiones largo 6in, ancho 3in, profundidad 2,5in, largo total 9in,que cumpla con la NORMA INV E 404-13, para el ensayo de asentamiento del concreto.</t>
  </si>
  <si>
    <t xml:space="preserve">Molde de compactacion miniatura: Conjunto de molde y collar para relacion de humedad -peso unitario seco de mezclas de suelo con estabilizantes quimicos no tradicionales, fabricado en metal:
Debera ser cilindrico de paredes solidas, fabricado con metal debe contar con un collar ajustable, el conjunto del molde y el collar debera estar construido de manera que se pueda ajustar firmemente a una placa desmontable hecha del mismo material con una capacidad de 197 cm3, diametro interno 50.00 ± 0.41 mm, altura 100 ± 0.15 mm.
Debe entregarse con informe de verificacion de acuerdo a la norma INV E 631-2022 Figura 631-1 a 631-4
</t>
  </si>
  <si>
    <t>Detergente liquido industrial</t>
  </si>
  <si>
    <t>Densimetro no nuclear para carpetas asfalticas:
Fabricado según la norma ASTM D7113 para control de densidad de carpeta asfáltica  en sitio.
1.Capacidad para mediciones directas con profundidad de minimo 2" (50 mm), precisión de ± 0.2 pcf (3.2 kg/m3) 
2.Temperatura ambiente de funcionamiento de 0 a 50°C minimo.
3.Incluya unidad de lectura LCD retroiluminada con teclado y opción de transferencia de datos a PC a través de puerto, 
4.Palanca telescópica de fácil acople, 
5.cargador de batería autonomia de bateria minimo de 16 horas
6.Estuche para transporte. 
Se debe entregar con informe de verificacion del equipo.</t>
  </si>
  <si>
    <t>Martillo de compactación Miniatura para relacion de humedad -peso unitario seco de mezclas de suelo con estabilizantes quimicos no tradicionales, fabricado en metal:
Debe tener una caída libre de 291 ± 1 mm (11.5 ± 0.05") por encima de la elevación del suelo. Su masa debe ser 1.52 ± 0.01 kg (3.35 ± 0.02 lb) y la cara que golpea el suelo debe ser plana y circular con un diámetro de 45.0 ± 0.13 mm (1.77 ± 0.005")
Debe entregarse con informe de verificacion de acuerdo a la norma INV E 631-2022 Figura 631-5 A 631-7</t>
  </si>
  <si>
    <t>Discos de papel de 4” de diámetro y bordes lisos se pone en la base de los moldes de compactación Marshall de 4” antes de colocar la mezcla y de efectuar la compactación. facilita la extracción de la muestra desde el cilindro, que cumpla con la norma INV E 748-13</t>
  </si>
  <si>
    <t>Polipasto Manual Garrucha de un (1) Ramal con capacidad de 500 Kg, en aleación de acero y aluminio, con Cadena de 3 m de largo en acero y diametro de eslabones de la cadena de 6 mm, ganchos con seguros de retención para enganche seguro de cargas.</t>
  </si>
  <si>
    <t>Disolvente alifatico no. 4 biodegradable para la limpieza de piezas manchadas con emulsiones y/o asfaltos</t>
  </si>
  <si>
    <t>Detergente liquido neutro industrilal</t>
  </si>
  <si>
    <t>Encendedor Briquet Flexible para ser recargado con alcohol o gas Butano</t>
  </si>
  <si>
    <t>Extractor de aire de 12 in de diametro, industrial tipo axial ventilador con rejilla de seguridad con motor pre - lubricado en doble balinera, marco redondo de fácil montaje totalmente metálico, caudal 18 m3/min, motor con inversión de giro para inyectar ó extraer aire. material de las parillas metalicas, material del cuerpo metalico. aspas metalicas, velocidad minima de 1400 rpm, potencia 72 vatios</t>
  </si>
  <si>
    <t>Discos de Papel de 4” de diámetro y bordes lisos se pone en la base de los moldes de compactación Marshall de 4” antes de colocar la mezcla y de efectuar la compactación. Facilita la extracción de la muestra desde el cilindro, que cumpla con la NORMA INV E 748-13</t>
  </si>
  <si>
    <t>Armario metálico organizador de herramientas
Fabricado en lamina cold Rolled calibre 20 y terminado en pintura electrostática, que cuente con paneles perforados que permiten colgar herramientas mediante ganchos ajustables compartimentos y bandejas organizadoras para almacenar piezas pequeñas, tornillos, repuestos u otros accesorios. Debe tener chapa con llave para cerrar la puerta.
Dimensiones:
Alto 170 a 190 cm
Ancho 90 cm
Fondo 40 a 60 cm</t>
  </si>
  <si>
    <t>Extractor vertical de accionamiento manual para extraer muestras de moldes proctor, cbr y marshall. el extractor debe incluir discos extractores de acero para ø 4” y ø 6”, gato hidraulico de capacidad de 5 t con su palanca de accionamiento y estructura metalica de posicionmiento con pasadores de desenganche.</t>
  </si>
  <si>
    <t xml:space="preserve">Moldes metalicos para preparar placas de mezcla asfaltica para el ensayo de Ahuellamiento (pista de ensayo) en el compactador de rodillo electromecánico marca PROETI Modelo B0120:
Refrencia del molde B0110/4 (305mm*400mm*50 mm) 
</t>
  </si>
  <si>
    <t xml:space="preserve">Humedometro digital - Conjunto para ensayo de humedad en campo (INV E-150-13 DETERMINACION DE LA HUMEDAD DE SUELOS EMPLEANDO UN PROBADOR CON CARBURO DE CALCIO) compuesto por:
1. Humedometro digital con botella de reacion, manometro digital, rango de medicion 0 a 40%HR, resolucion 0,1%.
2.Balanza digital 600g, division de escala 0,1g
3.Dos esferas de acero
4.Brocha de 1in
5.Cepillo tipo churrusco
6.Carburo de calcio finamente pulverizado y en un recipiente hermetico cantidad 1500g
7.Cuchara dosificadora
8.Bayetilla.
9.Caja para trasnporte y almacenamiento del conjunto completo. 
La balanza digital debe incluir ceritificado de calibracion con sello ONAC, el humedometro debe incluir informe de verificacion. </t>
  </si>
  <si>
    <t>Escobilla para tamiz malla fina, alambre fino, mango de plástico 1 1/2" x 1 1/4" de diámetro, 5 1/4" de largo total.</t>
  </si>
  <si>
    <t>Moldes metalicos para preparar placas de mezcla asfaltica para el ensayo de Ahuellamiento (pista de ensayo) en el compactador de rodillo electromecánico marca PROETI Modelo B0120:
Refrencia del molde B0110/5 (305mm*400mm*100mm)</t>
  </si>
  <si>
    <t>Juego completo para  toma de densidades en campo, incluye cono doble de orificio que apoya sobre el plato de 6-1/2" desmontable metalico, con valvula cilindrica metalica y orificio de 1/2", placa de base en aluminio con orificio rebordeado   y frasco plastico con capacidad de aproximadamente 4 litros. los elementos antes descritos deben cumplir con las dimensiones establecidas en la norma INV-E--161-2013, numeral 4,1. se debe entregar certificado de verificacion de las medidas de cada elemento de acuerdo a la figura 161-1 de la norma INV-E-161-13.</t>
  </si>
  <si>
    <t>Espatula  de hoja flexible de unos 75mm a 100 mm de longitud y 20 mm (3/4") de ancho para la determimacion del limite liquido de los suleos, con cabo de plastico o madera</t>
  </si>
  <si>
    <t>Llave inglesa para tubo de longitud de 12" fabricada en hierro ductil.</t>
  </si>
  <si>
    <t>Juego de llave bristol hexagonales en pulgadas con los siguientes tamaños 1/16, 5/64, 3/32, 1/8, 5/32, 3/16, 7/32, 1/4, 5/16, 3/8 , fabricadas en acero cromo vanadio. con estuche.</t>
  </si>
  <si>
    <t>Espatula flexible de acero de carbono hoja de ancho de 3in con cabo de plastico o madera.</t>
  </si>
  <si>
    <t>Cepillo con cerdas de bronce cabo de madera
Hileras 3*10
Longitud 255 mm</t>
  </si>
  <si>
    <t>Juego de molde, collar y placa base para fabricar briquteas de mezcla asfaltica por el ensayo Marshall:
Para compactación de briquetas estandar marshall para mezclas bituminosas, fabricado en acero, de 4 pulgadas , fabricado según norma ASTMD  6927- D 6926. El juego de molde, collar y placa base debe cumplir con lo solicitado en la norma INV E-748-2013,FIGURA 748-1. 
Se debe entregar certificado de verificacion de las medidas de cada molde, collar y placa base según  la FIGURA 748-1 de la norma INV E -748-13.</t>
  </si>
  <si>
    <t>Etiquetadora portatil sencilla debe incluir: 
Teclas inteligentes de una pulsacion dimension producto 3,9"D x 7,9"W x 2,8"H pulgadas, salida de impresión monocromatico, cree etiquetas con 6 tamaños de fuentes, 8 estilos de texto y 4 estilos de recuadro, además de subrayado y 228 símbolos e imágenes prediseñadas, Imprima etiquetas de hasta 12 mm de ancho. Debe funcionar con batería de ion-litio recargable o adaptador CA (los cuales se deben venir con el equipo). Se Debe entregar el equipo con dos (2) consumibles de cinta negro sobre blanco de 12 mm de ancho * 4 m de largo.</t>
  </si>
  <si>
    <t>Cepillo en alambre: Acerado de 11*4 HILERAS para limpieza de superficies</t>
  </si>
  <si>
    <t>Lubricante multiusos para aflojar y limpiar las partes interiores y mecánicas de los equipos de laboratorio en presentación de 300 gramos</t>
  </si>
  <si>
    <t>Extencion con polo a tierra encauchetada  de 15m para 220 V, con clavija cruzada</t>
  </si>
  <si>
    <t>Manguera siliconada de caucho para ensayo de equivalente de arena de diametro de 4,7mm (3/16in) de diametro aproximadamente para el ensayo de "equivalente de arena y agregados fino inv e 133-13"</t>
  </si>
  <si>
    <t>Extractor de aire de 12in DE DIAMETRO, industrial tipo axial ventilador con rejilla de seguridad con motor pre - lubricado en doble balinera, marco redondo de fácil montaje totalmente metálico, caudal 18 m3/min, motor con inversión de giro para inyectar ó extraer aire. material de las parillas metalicas, material del cuerpo metalico. aspas metalicas, velocidad minima de 1400 rpm, potencia 72 vatios.</t>
  </si>
  <si>
    <t>Cucharon de aluminio, dimensiones largo 6in, ancho 3in, profundidad 2,5in, largo total 9in para ensayo de asentamiento de concreto</t>
  </si>
  <si>
    <t>Marcador industrial (creyon) para marcar cilindros y vigas de concreto y mezcla asfaltica que sea resistente al agua. Color Blanco o Amarillo</t>
  </si>
  <si>
    <t>Extractor manual de muestras horizontales obtenidas de tubos shelby, con capacidad para tubos de diametro exterior 2in, 2,5in y 3in, incluye tornillo sinfín con manivela manual y mordazas intercambiables con anillos.</t>
  </si>
  <si>
    <t>Cucharas de aluminio para mezlcar y tranferiir suelos y para manipular quimicos corrosivos, tiene un largo de 13" (330 mm), una concavidad aproximadamente 102 mm, largo 63,5 mm y ancho en la parte mas amplia y de 12,7 mm a 19 mm de profundidad</t>
  </si>
  <si>
    <t>Moldes cilindricos para concreto de 4" de diametro y 8" de altura. metalico, fabricado en acero, con placa de base y bajo norma astm c39. con manijas para su manipulación. se debe entregar certificados de verificacion de las dimensiones, las cuales deben cumplir con la norma INV-E-402-13</t>
  </si>
  <si>
    <t>Gel de sílice resistente absorbente de humedad para el desecador, de gránulos esféricos de color blanco o gris claro, con tamaño entre 2mm a 4 mm.</t>
  </si>
  <si>
    <t>Molde triple para fundiad de cubos de mortero 50mm*50mm*50mm (cada cubo), metalico, INCLUYE:
 a)apisanodar de molde triple cubo.
 b) Tornillo longitud 85 mm
c) Tornillo longitud 32 mm
Debe cumplir la norma ASTM C109.</t>
  </si>
  <si>
    <t>Paquetes por 100 unidades de filtro para centrifuga de 3000g de DIAMETRO DE 287,30MM, DEBE CUMPLIR CON LA NORMA INV E 732-13.</t>
  </si>
  <si>
    <t>Hombresolo de mano de 10" para manipular, doblar o sujetar piezas  por medio de un dispositivo de bloqueo (Palanca de afloje rápido). Mordazas rectas para sujetar piezas planas, cuadradas y hexagonales. Fabricado en acero Cromo Vanadio</t>
  </si>
  <si>
    <t>Espatula flexible de acero hoja ancho 3in con cabo de plastico o madera</t>
  </si>
  <si>
    <t>Paquetes por 100 unidades de filtro para centrifuga de 3000g de DIAMETRO DE 320MM, DEBE CUMPLIR CON LA NORMA INV E 732-13.</t>
  </si>
  <si>
    <t>Platon de aluminio de 15 cm de diametro interior y 4 cm de altura minima</t>
  </si>
  <si>
    <t>Penetrómetro de cono dinámico pdc para cbr de campo, empleado para la medida de penetración dinámica, de 8 kg, de acuerdo con la figura 172-1 de la norma de ensayo INV E 172-13 debe ser en acero inoxidable con excepción del cono, el cual debe ser en acero endurecido resistente al desgaste y contiene: 
1.una varilla de acero inoxidable de 16 mm (5/8") de diámetro, con una punta  cónica de 60°, templado, con llave plana, reutilizable o desechable, adaptador de punta con llave plana.
2.un martillo de 8±0,010 kg, el cual se debe poder accionar desde una altura fija de 575±1 mm (distancia de caída). 
3. escala metalica graduada de 0 a 1000 mm
4.un yunque de ensamble y una manija. la punta del cono de acuerdo con la figura 172-2 de la norma de ensayo INV E 172-13 tiene un angulo 60±1° y el diámetro de la base del cono es de 20±0,25 mm.
5.25 conos desechables
6.estuche de almacenamiento resistente
incluir el certificado de la verificación del cumplimiento de los parámetros anteriormente mencionados, que cumpla con las normas astm d6951, INV E-172-13.</t>
  </si>
  <si>
    <t>Juego de 12 esferas de acero endurecido de diámetro aproximado de entre 46 y 47.6 mm y una masa entre 400g y 440g, utilizadas para el ensayo "Resistencia a degradación de los agregados de tamaños menores a 1 1/2" por medio de la máquina de los ángeles INV E 218-13".
 Debe entregarse con certificado de verificación de la masa y el diámetro de cada esfera y masa total del juego de las 12 esferas.</t>
  </si>
  <si>
    <t>Platon de aluminio de 20 cm de diametro interior y 4,5 cm de altura minima</t>
  </si>
  <si>
    <t>Pinza para crisol</t>
  </si>
  <si>
    <t>Platon de aluminio de 25 cm de diametro interior y 7 cm de altura minima</t>
  </si>
  <si>
    <t>Pipeta graduadado de vidrio de capacidad 50 ml y graduaciones de 0,1 ml.
Se debe entregar certificado del fabricante y a parte se debe entregar certificado de verificación del volumen.</t>
  </si>
  <si>
    <t>Manguera siliconada de caucho para ensayo de equivalente de arena de diametro de 4,7mm (3/16in) de diametro aproximadamente para el ensayo de "Equivalente de arena y agregados fino INV E 133-13"</t>
  </si>
  <si>
    <t>Platon de aluminio de 30 cm de diametro interior y 8cm de altura minima</t>
  </si>
  <si>
    <t>Maquina automática sistematizada doble rango para ensayos de concreto: 
Capacidad en rango bajo de 200 kN y en rango alto hasta 1000 kn, division de escala en rango bajo (0,01 kN) y en rango alto (0,1 kN), con tablero de membrana tactil. operaciòn semi-automatica.  compuesto por consola de mando con indicaciòn y sistema  de control semi-automatico y prensa hidraulica de alta estabilidad. fabricada en acero macizo, de alta estabilidad, con rejillas de protecciòn y finales de carrera para protecciòn; platos de carga de 280 mm de diametro, puede funcionar a 110 VAC o 220 VAC incluye: 
1.Cabezal escualizable para ensayo a compresiòn de probetas de concreto.
2.Consola de mando, con pantalla digital. 
3.Cadenciometro luminoso para indicaciòn de la velocidad de aplicaciòn de carga. 
4.Teclado de membrana  y boton de parada de emergencia. 
5.Memoria para registro de ensayos. 
6.Salida de datos via rs232. alimentaciòn electrica 110V o 220V.
7.Dispositivo para ensayos de flexion de vigas y compresion de cilindros.
Debe cumplir con la norma de ensayo INV E 410, INV E 414.INV E 622.
Se debe entregar con certificado de calibracion ONAC para los dos rangos.</t>
  </si>
  <si>
    <t>Platon de aluminio de 40 cm de diametro interior y 13 cm de altura minima</t>
  </si>
  <si>
    <t>MAQUINA PARA INMERSION - COMPRESION CON INDICADOR DIGITAL: 
Se compone de una prensa de columnas de alta estabilidad con cabezal escualizable y un travesaño para el ajuste de la altura. incluye Indicador digital programable para seleccionar unidades de indicación, carga limite, activar y desactivar memoria de picos y programar area de la muestra. Capacidad de 250 kN, operacion electro-hidraulica, altura ajustable entre 35 y 39 cm, interfaz para salida de datos por puerto USB. Puede funcionar a 110 VAC o 220 VAC. La prensa debe incluir:
1.seis (6) Moldes en acero de 101,6 mm de diametro y 177,8 mm de altura, espesor 6,4 mm con perforaciones laterales para drenaje.
2. Piston superior cilindrico fabricado en acero longitud minima 12,7 mm.
3. Piston inferior cilindrico fabricado en acero altura 50 mm / +- 4mm
4, Dos (2) soportes fabricados en acero dimensiones 25,4 mm*25,4 mm*76,2 mm
La prensa debe cumplir con la norma de ensayo INV E 622-13.
Se debe entregar con certificado de calibracion ONAC para el rango de carga que va hasta 250 kN. 
Tambien se debe entregar certificado de verificación de los 6 moldes, 2 pistones y  2 soportes, de acuerdo a loestablecido en la norma de ensayo INV-E-622-13.</t>
  </si>
  <si>
    <t>Wiper de limpieza trapo de algodón cosido es absorbente, resistente para los trabajos con solventes comunes, por ejemplo, thinner, aguarrás, etc. su espesor permite que se pueda usar para manipular principalmente objetos con temperaturas hasta 60° c; no raya ni desprende pelusas, ideal para limpieza de máquinas, equipos y piezas acabadas.</t>
  </si>
  <si>
    <t>Toalla absorvente material en algodón de 80cm de largo * 50cm de ancho para ensayo de gravedad especifica maxima de mezclas asfalticas para pavimentos y gravedad especifica bulk y densidad de mazclas asflaticas compactadas no absorvbentes empleando especimenes saturados y superficialmente secos.</t>
  </si>
  <si>
    <t>Martillo mecanico PROCTOR Y CBR:
Martillo mecánico que compacte y gire el molde automáticamente después de cada golpe mientras mantiene control del número de golpes y detiene el equipo una vez alcanzado el número prefijado, con función encendido/apagado independiente del contador. La unidad puede ser usada para efectuar ensayos de compactación estándar o modificado usando un martillo de 5,5 lb con caída de 18” (457 mm). Durante la compactación
Están incluidos en el compactador:
1. Martillo con masa 5,5±0,02 lb que tenga una cara plana circular, de diámetro 50.80±0,13mm, con una camisa guía que controle la altura de calidad del golpe desde una altura libre de 304,8±1 mm por encima de la atura del suelo
2.Martillo con masa 10±0,02 lb que tenga una cara plana circular, de diámetro 50.80±0,13 ml, con una camisa guía que controle la altura de calidad del golpe desde una altura libre de 457,2±1,3 mm por encima de la atura del suelo
3. Dispositivo de seguridad del martillo
4. Incluir la verificación del cumplimiento de los parámetros anteriormente mencionados, que cumpla normas  INV E 141, 142 y 148-13</t>
  </si>
  <si>
    <t>Mazo con cabeza de caucho o de cuero crudo y una masa de 0,6±0,2kg. Que cumpla con las normas ASTM C 192-192M-07, INV E 402-13.</t>
  </si>
  <si>
    <t>Probeta graduada de plastico de 1000 ml</t>
  </si>
  <si>
    <t>Paquetes por 100 unidades de filtro para centrifuga de 3000g de diametro de 287,30mm, debe cumplir con la NORMA INV E 732-13.</t>
  </si>
  <si>
    <t>Tarros en metal (tipo pintura) para muestras para recibir, transportar y almacenar muestras de material asfaltico, con tapa de tipo a presion que cubra toda la superficie, con capacidad aproximada un (1) litro.</t>
  </si>
  <si>
    <t>Solución stock concentrada para equivalente de arena</t>
  </si>
  <si>
    <t>Paquetes por 100 unidades de filtro para centrifuga de 3000g de diametro de 320mm, debe cumplir con la NORMA INV E 732-13.</t>
  </si>
  <si>
    <t>Tarros en metal (tipo pintura) para muestras para recibir, transportar y almacenar muestras de material asfaltico, con tapa de tipo a presión que cubra toda la superficie, con capacidad aproximada un (1) galón.</t>
  </si>
  <si>
    <t>Tamiz con marco y malla en acero inoxidable de diámetro 8 in  altura interna 2 in y malla no. 325 (45 micrometros).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</si>
  <si>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pesa para ensayo de SPT y Perforación  DE PESO 18,14 Kg aproximadamente</t>
  </si>
  <si>
    <t>Tarro plastico para recibir, trasnportar y almacenar muestras de materiales de emulsion con tapa de rosca, con capacidad aproximada un (1) galón.</t>
  </si>
  <si>
    <t>Tarros en metal para muestras para recibir, transportar y almacenar muestras de material asfaltico, con tapa de tipo a presión que cubra toda la superficie, con capacidad aproximada un (1) galón.</t>
  </si>
  <si>
    <t>Picnimetro de vidrio con tapon de 22mm a 26mm de diametro el cual debe llevar un orificio de 1.0 a 2.0mm de diametro, la tapa del tapon sera plana y pulida la seccion concava debe ser de 4.0 a 18.0 mm en el centro, debe tener un capacidad de 24ml a 30ml y una masa incluida el tapon no superior a 40g. Debe cumplir con la NORMA INV E 707-13 FIGURA 707-1. Se debe entregar certificado de verificacion del volumen.</t>
  </si>
  <si>
    <t>Disco de papel filtro de diametro de 6" para ensayo de CBR norma INV E 148-13</t>
  </si>
  <si>
    <t>Tarros en metal para muestras para recibir, transportar y almacenar muestras de material asfaltico, con tapa de tipo a presion que cubra toda la superficie, con capacidad aproximada un (1) litro.</t>
  </si>
  <si>
    <t>pila de 9 voltios recargable</t>
  </si>
  <si>
    <t>Termómetro bimetálico: Lectura directa de metal para uso general, de rango de 10°c a 200°c, con division de escala de 2°c, varilla de acero inoxidable de  6 in de largo. el diametro de la caratula del dial puede ser de 2” a 3" (50 mm a 75mm) . el termometro debe tener un mecanismo externo que permita el ajuste de temperatura, que cumpla con la norma INV E 748 – 13.
debe entregarse con certificado de calibración con sello ONAC en 3 puntos</t>
  </si>
  <si>
    <t>Placa de vidrio esmerilado de tamaño de 50cm * 50cm  para formar cilindros de suelo (rollos) para el ensayo INV-E-125-13 e INV-E-126-13.</t>
  </si>
  <si>
    <t>Papel filtro Whatman N°20 para ensayo azul de metileno Norma INV E 235-13</t>
  </si>
  <si>
    <t>Platillos de fondo para tamices, en acero inoxidable, diámetro 8" y profundidad 2"</t>
  </si>
  <si>
    <t>Bolsillo de laminacion tamaño carta (Calibre 5 - 125 micras) Cada uno de 125 micras para un grosor toal de 250 micras</t>
  </si>
  <si>
    <t>Tubo irrigador para ensayo de equivalente de arena en cobre o bronce de 6,35 mm de diametro exterior y 0,89 mm de espesor, con longitud de 510 mm, con uno de sus extremos cerrado formando una arista. las caras laterales del extremo cerrado tienen dos (2) orificios de 1 mm de diametro cerca a la arista que se forma.el tubo irrigador debe cumplir con lo solicitado en la norma INV E-133-13, FIGURA 133-1 (DETALLE 6).    
Se debe entregar certificado de verificacion de las medidas de cada tubo irrigador según tabla de la FIGURA 133-1 (DETALLE 6) de la norma INV E-133-13.</t>
  </si>
  <si>
    <t>Platon de aluminio de 15cm de diametro interior y 4 cm de altura minima</t>
  </si>
  <si>
    <t>Variilla de agitacion de vidrio de longitud 30 cm, diametro igual o mayor a 7 mm y con punta redondeada</t>
  </si>
  <si>
    <t>Atomizador de plastico de uso general de 500 ml</t>
  </si>
  <si>
    <t>Varilla agitadora de helice en acero inoxidable de 4 palas o paletas de longitud 400 mm  y diametro de paletas 75 +/- 10 mm (distancia entre punta y punta de cada paleta) para equipo agitador de azul de metileno. se debe entregar certificado de verificación de las dimensiones.</t>
  </si>
  <si>
    <t>Agua destilada 
Aspecto: Líquido
Color: Incoloro
Olor: Inodora
pH a 20ºC: 6,0 ± 1,0
Densidad a 20ºC: 1.000 ± 0.01 g/mL
Envasada en recipiente plástico con tapa roscada.</t>
  </si>
  <si>
    <t>Wiper de limpieza trapo de algodón  cosido es absorbente, resistente para los trabajos con solventes comunes, por ejemplo, thinner, aguarrás, etc. su espesor permite que se pueda usar para manipular principalmente objetos con temperaturas hasta 60° c; no raya ni desprende pelusas, ideal para limpieza de máquinas, equipos y piezas acabadas.</t>
  </si>
  <si>
    <t>Arena de guamos para ensayo de densidades pasa por el tamiz N°16 y retiene el tamiz N°30</t>
  </si>
  <si>
    <t>Solucion stock concentrada para equivalente de arena</t>
  </si>
  <si>
    <t>punta hexagonal de 20" de largo total  y 1 1/8" de longitud de la punta para martillo demoledor marca Dewalth y Neonex</t>
  </si>
  <si>
    <t>Ranurador plano en plastico para ensayo de limite liquido, con las dimensiones indicadas en la NORMA INV E 125-13  FIGURA 125-3.
Se debe entregar certificado de verificacion de las medidas de cada ranurador según tabla de  NORMA INV E 125-13  FIGURA 125-3.</t>
  </si>
  <si>
    <t>Tamiz con marco y malla en acero inoxidable de diámetro 8in  altura interna 2in y malla no 10.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</si>
  <si>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 16.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</si>
  <si>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Disolvnete alifatico N°4 biodegradable para la limpieza de piezas manchadas con emulsiones y/o asfalyos</t>
  </si>
  <si>
    <t>Tamiz con marco y malla en acero inoxidable de diámetro 8in  altura interna 2in y malla no 200.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</si>
  <si>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Bromuro de n-propilo para el ensayo de INV-E 732-13</t>
  </si>
  <si>
    <t>Tamiz con marco y malla en acero inoxidable de diámetro 8in  altura interna 2in y malla no 30.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</si>
  <si>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solución de hidróxido de sodio (NaOH) al 3% INV E 212-13</t>
  </si>
  <si>
    <t>Tamiz con marco y malla en acero inoxidable de diámetro 8in  altura interna 2in y malla no 4.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</si>
  <si>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Solucion colorante de azul de metileno de calidad estandar presentación en polvo, para el ensayo INV-E-235-13</t>
  </si>
  <si>
    <t>Tamiz con marco y malla en acero inoxidable de diámetro 8in  altura interna 2in y malla no 40.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</si>
  <si>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 50.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</si>
  <si>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 8.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</si>
  <si>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 80.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</si>
  <si>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no.1/2".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</si>
  <si>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no.3/4".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</si>
  <si>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Tamiz con marco y malla en acero inoxidable de diámetro 8in  altura interna 2in y malla no.3/8". los marcos de los tamices moldeados sin costura con bordes laminados rígidos y los fondos extendidos para asegurar un buen ajuste entre los marcos, las bandejas y los separadores del mismo diámetro, asegurándose de que el sistema de apilado de los tamices es el correcto.
Se debe entregar certificado de calibración del fábricante, que cumpla con la norma ASTM E-11 y entregar certificado de calibración por laboratorio acreditado  con sello ONAC</t>
  </si>
  <si>
    <t>Termómetro bimetálico:
Lectura directa de metal para uso general, de rango de 10°C a 200°C, con division de escala de 2°C, varilla de acero inoxidable de  6 in de largo. El diametro de la caratula del dial puede ser de 2” a 3" (50 mm a 75mm) . El termometro debe tener un mecanismo externo que permita el ajuste de temperatura, que cumpla con la norma INV E 748 - 13
Debe entregarse con certificado de calibracion con sello ONAC en 3 puntos</t>
  </si>
  <si>
    <t>Termómetro de vidrio libre de mercurio: 
división de escala 0,1°C y un rango de medición de -2 a 80°C,error maximo de 0,5°C  con forro en teflón para protegerlo de quebraduras que cumpla con la norma INV E 733-13, INV E 735-13.
Debe entregarse con certificado de calibracion en tres puntos con sello ONAC</t>
  </si>
  <si>
    <t>Termómetro de vidrio libre de mercurio:
Rango de medición de -2°C a 400°C con divison de escala de 1°C y un longitud de 308mm, error maximo 1°C hasta 260 y 2°C por encima de 260°C con forro en teflón para protegerlo de quebraduras debe cumplir con las normas INV E 709-13.
Debe entregarse con certificado de calibracion en tres putnos con sello ONAC</t>
  </si>
  <si>
    <t>Termómetro Digital de bolsillo a prueba de agua:
rango de -10 a 150 °C, division de escla  0.1°C, largo de bulbo 125 mm en material bimetálico, error maximo permisible de 1°C que cumpla con la norma INV E 733-13.
Debe entregarse con certificado de calibracion en tres puntos con sello ONAC</t>
  </si>
  <si>
    <t>Termometro infrarojo:
Tipo pistola de rango de temperatura: -18 a 380° c, resolución de la pantalla 0.2 °c,  precisión en temperaturas ≥0 °c: ±1,5 °c, repetibilidad ±0,8% de la lectura o ±1,0 °c lo que sea mayor, resolución óptica: d:s 10:1 tiempo de respuesta: 500 ms mira: láser de un punto pantalla de indicación: lcd con iluminación alimentación: con batería (1) de 9 v o triple a.  debe entregarse con certificado de calibración con sello onac en tres puntos..</t>
  </si>
  <si>
    <t>Toalla absorvente material en algodón de 80cm de largo * 50cm de ancho para ensayo de Gravedad especifica maxima de mezclas asfalticas para pavimentos y Gravedad especifica Bulk y densidad de mazclas asflaticas compactadas no absorvbentes empleando especimenes saturados y superficialmente secos.</t>
  </si>
  <si>
    <t xml:space="preserve">Trípode para reloj comparador, fabricado en aleación especial protegida contra la corrosión, para medir el hinchamiento de las muestras de cbr. el tripode bebe traer sujetador para el deformimetro de caratula. el tripode debe cumplir con las dimensiones establecidas en la norma INV E 148-213, FIGURA 148-1 y se debe entregar certificado de verificacion de estas dimensiones. </t>
  </si>
  <si>
    <t>Tubo guia con soporte para mantener la rayectoria de la pesa durante la ejecución del ensayo de penetracxión normal (spt)</t>
  </si>
  <si>
    <t>Tubo muestreador tipo cuchara partida en acero de diametro externo 2in y longitud 46cm. 
Incluye accesorios que van enroscados en ambos extremos (zapata y cabezal). se debe entregar certificado de verificacion de dimenciones según la norma INV E 111-13 FIGURA 111-2</t>
  </si>
  <si>
    <t>Tubo shelby de 3in de diámetro exterior y longitud de 36 in, en acero inoxidable de calibre 16 para la extracción de muestras. se debe entregar certificado de verificación de dimensiones según la norma INV E-105-13 FIGURA 105-1 , TABLA 105-1 TABLA 105-2.</t>
  </si>
  <si>
    <t>Varilla en acero larga de diametro igual a 16 mm±2mm (5/8") y aproximadamente 600 mm (24") de longitud   con un extremo semiesferico que cumpla con la NORMA INV E 404-13. Se debe entregar certificado de verificación del diametro y de la longitud de cada varilla.</t>
  </si>
  <si>
    <t>Wiper De Limpieza Trapo de algodón  Cosido es absorbente, resistente para los trabajos con solventes comunes, por ejemplo, Thinner, aguarrás, etc. Su espesor permite que se pueda usar para manipular principalmente objetos con temperaturas hasta 60° C; no raya ni desprende pelusas, ideal para limpieza de máquinas, equipos y piezas acabadas.</t>
  </si>
  <si>
    <t>FORMATO CUADRO DE TABULACIÓN Y ANÁLISIS DE DATOS ESTADÍSTICOS</t>
  </si>
  <si>
    <t>CÓDIGO: GCON-FM-029</t>
  </si>
  <si>
    <t>VERSIÓN: 5</t>
  </si>
  <si>
    <t>FECHA DE APLICACIÓN: MAYO DEL 2026</t>
  </si>
  <si>
    <t>TABULACION DEPURADA  COTIZACIONES, CONTRATACIONES  VIGENCIA  ANTERIOR DE LA UAERMV Y CONTRATACIONES SIMILARES DE  OTRAS ENTIDADES PARA EL ESTUDIO DE SECTOR
PRESUPUESTO</t>
  </si>
  <si>
    <t>COTIZACIONES GESTIONADAS PARA EL ESTUDIO DE SECTOR</t>
  </si>
  <si>
    <t>CONTRATACIONES ANTERIORES UAERMV</t>
  </si>
  <si>
    <t>CONTRATACIONES SIMILARES OTRAS ENTIDADES VIGENCIA 20XX</t>
  </si>
  <si>
    <t>“OBJETO: 8081-285 SUMINISTRO DE EQUIPOS, ELEMENTOS E INSUMOS PARA EL LABORATORIO DE SUELOS, ASFALTOS Y PAVIMENTOS DE LA UAERMV”</t>
  </si>
  <si>
    <t>DIRIMPEX SAS</t>
  </si>
  <si>
    <t>PINZUAR SAS</t>
  </si>
  <si>
    <t>SIMIN SAS</t>
  </si>
  <si>
    <t>INDUSTRIAS ADRIACOL SAS</t>
  </si>
  <si>
    <t>Empresa #5</t>
  </si>
  <si>
    <t>Empresa #6</t>
  </si>
  <si>
    <t>PINZUAR S.A.S</t>
  </si>
  <si>
    <t>DIRIMPEX S.A.S</t>
  </si>
  <si>
    <t>Empresa #1</t>
  </si>
  <si>
    <t>ITEM</t>
  </si>
  <si>
    <t>DESCRIPCIÓN</t>
  </si>
  <si>
    <t>UND</t>
  </si>
  <si>
    <t>Cant.</t>
  </si>
  <si>
    <t>VALOR UNITARIO INCLUIDO  IVA</t>
  </si>
  <si>
    <t>VALOR UNITARIO  
INCLUIDO  IVA A PRECIO 2026</t>
  </si>
  <si>
    <t>VALOR UNITARIO  INCLUIDO  IVA A PRECIO 20XX</t>
  </si>
  <si>
    <t>MUESTRA</t>
  </si>
  <si>
    <t>VALOR PROMEDIO UNITARIO</t>
  </si>
  <si>
    <t>VALOR PROMEDIO TOTAL</t>
  </si>
  <si>
    <t>DESVIACION ESTANDAR</t>
  </si>
  <si>
    <t>COEF VARIACION</t>
  </si>
  <si>
    <t>MARGEN DE CONFIABILIDAD</t>
  </si>
  <si>
    <t>NIVEL DE CONFIABILIDAD DE LOS DATOS</t>
  </si>
  <si>
    <t>DESCRIPCCION TECNICA</t>
  </si>
  <si>
    <t>1.1</t>
  </si>
  <si>
    <t>1.2</t>
  </si>
  <si>
    <t xml:space="preserve">Componente 2. Campana de captación tipo americana fabricada en lámina de acero galvanizado de calibre minimo 20.
1. Medidas: Largo 1500 mm. Ancho 850 mm. Alto Espaldar 600 mm. Alto Frente 350 mm. 
2. Velocidad de extraccion minima: 12 m/s.
3. Ductileria de ancho minimo de campana de: 360 x 360 mm 
4. Caudal minimo: 3150 CFM. 
5. Prefiltros: MERV 8 Metralico Lavable. Filtro de Carbon activado granular.
6. Alojamiento filtros: Espacio para las tres estaciones de filtrado.
7. Medidas de filtros de 2" de ancho x 18" de largo y 22" de alto.
Nota 1: Se adjunta imagen de referencia con fines ilustrativos unicamente.
Nota 2: Las medidas establecidas en este item, son de referencia, pueden variar, es responsabilidad del contratista verificarlas o modificarlas de acuerdo a visita de campo. 
</t>
  </si>
  <si>
    <t>1.3</t>
  </si>
  <si>
    <t>Componente 3. Codo de Transición. 
Material: Acero Galvanizado.
Grados: A 90 grados.
Calibre minimo: 20
Nota: Con flanches de acople en angulo.
Medidas: Según imagen de referencia.
Nota 1: Las medidas establecidas en este item, son de referencia, pueden variar, es responsabilidad del contratista verificarlas o modificarlas de acuerdo a visita de campo.</t>
  </si>
  <si>
    <t>1.4</t>
  </si>
  <si>
    <t>Componente 4. Codo de Transición. 
Material: Acero Galvanizado.
Grados: A 90 grados.
Calibre minimo: 20
Nota: Con flanches de acople en angulo.
Medidas: Según imagen de referencia.(alto 1000 mm, largo 450 mm, seccion cuadrada de 360*360 mm)
Nota 1: Las medidas establecidas en este item, son de referencia, pueden variar, es responsabilidad del contratista verificarlas o modificarlas de acuerdo a visita de campo.</t>
  </si>
  <si>
    <t>1.5</t>
  </si>
  <si>
    <t>Componente 5.Transición de acople al extractor de rectangular a circular. 
Material: Acero Galvanizado.
Calibre minimo: 20
Nota: Con flanches de acople en angulo.
Pasa de 360x360 mm al diámetro de la succión del extractor. 
Medidas: Según imagen de referencia. (alto 450 mm, ancho 360 mm, largo 360 mm, diametro segun seccion del extractor)
Nota 1: Las medidas establecidas en este item, son de referencia, pueden variar, es responsabilidad del contratista verificarlas o modificarlas de acuerdo a visita de campo.</t>
  </si>
  <si>
    <t>1.6</t>
  </si>
  <si>
    <t>Componente 6. Transición de acople a la descarga del extractor.
Material: En lámina de acero galvanizado de calibre minimo 20
Nota: Con flanches de acople en ángulo.
medidas: Según imagen de referencia. Pasa del tamaño de la descarga del extractor (componente 1 de este sistema)a 360 mm x 360 mm. 
Nota 1: Las medidas establecidas en este item, son de referencia, pueden variar, es responsabilidad del contratista verificarlas o modificarlas de acuerdo a visita de campo.</t>
  </si>
  <si>
    <t>1.7</t>
  </si>
  <si>
    <t>Componente 7. Ducto 
Material: En lámina de acero galvanizado calibre 20 con flanches de acople en ángulo.
Medidas: 360 mm x 360 mm x 2000 mm de largo
Nota 1: Las medidas establecidas en este item, son de referencia, pueden variar, es responsabilidad del contratista verificarlas o modificarlas de acuerdo a visita de campo.</t>
  </si>
  <si>
    <t>1.8</t>
  </si>
  <si>
    <t>Componente 8. Cuello de ganso.
Material: En lámina de acero galvanizado calibre 20, con flanches de acople en ángulo.Con malla de seguridad en
la descarga. 
Medidas de la base: 360 mm x 360 mm. El alto sera según el desarrollo de este elemento.
Nota 1: Las medidas establecidas en este item, son de referencia, pueden variar, es responsabilidad del contratista verificarlas o modificarlas de acuerdo a visita de campo.</t>
  </si>
  <si>
    <t>1.9</t>
  </si>
  <si>
    <t>Componente 9. Kit de Prefiltros y de filtros que se instalan dentro de la campana extractora (componente 2).
Tres (3) prefiltros lavables con eficiencia merv8 
Tres (3) filtros de carbón avivado granulado. 
Tamaño: Cada prefiltro y filtro debe ser de 2”x18”x22”. Medidas en pulgadas.
Nota 1: Las medidas establecidas en este item, son de referencia, pueden variar, es responsabilidad del contratista verificarlas o modificarlas de acuerdo a visita de campo.</t>
  </si>
  <si>
    <t>1.10</t>
  </si>
  <si>
    <t>JUEGO</t>
  </si>
  <si>
    <t>UNIDAD</t>
  </si>
  <si>
    <t>Und</t>
  </si>
  <si>
    <t>Paquete de 2kg</t>
  </si>
  <si>
    <t>Paquete de 100 Und</t>
  </si>
  <si>
    <t>Paquete 100 und</t>
  </si>
  <si>
    <t>Paquete de 100 UND</t>
  </si>
  <si>
    <t>Paquete de 100 und</t>
  </si>
  <si>
    <t>Garrafa 5 galones</t>
  </si>
  <si>
    <t>Bulto de 50 kg</t>
  </si>
  <si>
    <t>Galon</t>
  </si>
  <si>
    <t>Bulto de 25 kg</t>
  </si>
  <si>
    <t>Caneca de 5 galones</t>
  </si>
  <si>
    <t>Paquete de 1 kg</t>
  </si>
  <si>
    <t>Total</t>
  </si>
  <si>
    <r>
      <t xml:space="preserve">NOTA: </t>
    </r>
    <r>
      <rPr>
        <sz val="12"/>
        <color theme="1"/>
        <rFont val="Aptos Narrow"/>
        <family val="2"/>
      </rPr>
      <t>En caso que el valor unitario se encuentra en dólares, la tasa de cambio (TRM) a aplicar será la vigente al día en que se realiza la tabulación y el análisis de los datos estadísticos. Para determinar las variaciones anuales de los precios se debe aplicar el Índice de Precios al Consumidor (IPC). Se debe especificar si el bien o servicio sobre el que se realiza el análisis se encuentra gravado con el impuesto sobre las ventas (IVA) o por el contrario se encuentra exento de dicho gravamen.</t>
    </r>
  </si>
  <si>
    <t>LOS VALORES DE CONTRATOS DE LA UAERMV Y DE OTRAS ENTIDADES ESTAN INDEXADO A 2026</t>
  </si>
  <si>
    <r>
      <t xml:space="preserve">Proyectó: </t>
    </r>
    <r>
      <rPr>
        <sz val="12"/>
        <rFont val="Aptos Narrow"/>
        <family val="2"/>
      </rPr>
      <t>Jonathan Fabricio Ortiz Reyes Cto-309-2026 GERENCIA PARA EL DESARROLLO LA CALIDAD Y LA INNOVACIÓN</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</si>
  <si>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</si>
  <si>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AÑO</t>
  </si>
  <si>
    <t>INFLACION</t>
  </si>
  <si>
    <t>SIMIM SAS</t>
  </si>
  <si>
    <t>EQUIPO  (Componente 10 de 10)</t>
  </si>
  <si>
    <t>Componente 10. Servicio de Instalación de todos los elementos del sistema de extracción (componentes 1 al 9).
Se debe realizar la instalación de todos los componentes del Sistema de extracción del laboratorio de Planta Caliente, emsamble, ajustes y puesta en marcha. 
Tener en cuenta para cotizar este item, los costos relacionados con toda la tornilleria y accesorios requeridos para el montaje. (La instalación debe incluir estos costos)
NOTA 1: Esta instalación NO incluye obras civiles, ni la acometida electrica a punto cero, ni instalación electrica. Estas estaran a cargo de la Entidad
NOTA 2: El futuro contratista  debera entregar los planos y especificaciones de obra civil y acometida electrica que debe realizar la entidad. 
NOTA 3: Se debe incluir dentro de los costos de este item la realizacion de 2 pruebas de medición de la concentración de vapores antes de instalar el sistema y despues de instalado.</t>
  </si>
  <si>
    <t>EQUIPO  (Componente 3 de 10)</t>
  </si>
  <si>
    <t xml:space="preserve">
Componente 3. Codo de Transición.  
Material: Acero Galvanizado.
Grados: A 90 grados.
Calibre minimo: 20
Nota: Con flanches de acople en angulo.
Medidas: Según imagen de referencia.
Nota 1: Las medidas establecidas en este item, son de referencia, pueden variar, es responsabilidad del contratista verificarlas o modificarlas de acuerdo a visita de campo. </t>
  </si>
  <si>
    <t>EQUIPO  (Componente 4 de 10)</t>
  </si>
  <si>
    <t xml:space="preserve">
Componente 4. Codo de Transición.  
Material: Acero Galvanizado.
Grados: A 90 grados.
Calibre minimo: 20
Nota: Con flanches de acople en angulo.
Medidas: Según imagen de referencia.(alto 1000 mm, largo 450 mm, seccion cuadrada de 360*360 mm)
Nota 1: Las medidas establecidas en este item, son de referencia, pueden variar, es responsabilidad del contratista verificarlas o modificarlas de acuerdo a visita de campo. </t>
  </si>
  <si>
    <t>EQUIPO  (Componente 5 de 10)</t>
  </si>
  <si>
    <t xml:space="preserve">
Componente 5.Transición de acople al extractor de rectangular a circular. 
Material: Acero Galvanizado.
Calibre minimo: 20
Nota: Con flanches de acople en angulo.
Pasa de 360x360 mm al diámetro de la succión del extractor. 
Medidas: Según imagen de referencia. (alto 450 mm, ancho 360 mm, largo 360 mm, diametro segun seccion del extractor)
Nota 1: Las medidas establecidas en este item, son de referencia, pueden variar, es responsabilidad del contratista verificarlas o modificarlas de acuerdo a visita de campo. </t>
  </si>
  <si>
    <t>EQUIPO  (Componente 7 de 10)</t>
  </si>
  <si>
    <t xml:space="preserve">
Componente 7. Ducto 
Material: En lámina de acero galvanizado calibre 20 con flanches de acople en ángulo.
Medidas: 360 mm x 360 mm x 2000 mm de largo
Nota 1: Las medidas establecidas en este item, son de referencia, pueden variar, es responsabilidad del contratista verificarlas o modificarlas de acuerdo a visita de campo. </t>
  </si>
  <si>
    <t>EQUIPO  (Componente 8 de 10)</t>
  </si>
  <si>
    <t xml:space="preserve">
Componente 8. Cuello de ganso.
Material: En lámina de acero galvanizado calibre 20, con flanches de acople en ángulo.Con malla de seguridad en
la descarga. 
Medidas de la base: 360 mm x 360 mm. El alto sera según el desarrollo de este elemento.
Nota 1: Las medidas establecidas en este item, son de referencia, pueden variar, es responsabilidad del contratista verificarlas o modificarlas de acuerdo a visita de campo. </t>
  </si>
  <si>
    <t>EQUIPO (Componente 2 de 10)</t>
  </si>
  <si>
    <t xml:space="preserve">
Componente 2. Campana de captación tipo americana fabricada en lámina de acero galvanizado de calibre minimo 20.
1. Medidas: Largo 1500 mm. Ancho 850 mm. Alto Espaldar 600 mm. Alto Frente 350 mm. 
2. Velocidad de extraccion minima: 12 m/s.
3. Ductileria de ancho minimo de campana de: 360 x 360 mm 
4. Caudal minimo: 3150 CFM.  
5. Prefiltros: MERV 8 Metralico Lavable. Filtro de Carbon activado granular.
6. Alojamiento filtros: Espacio para las tres estaciones de filtrado.
7. Medidas de filtros de 2" de ancho x 18" de largo y 22" de alto.
Nota 1: Se adjunta imagen de referencia con fines ilustrativos unicamente.
Nota 2: Las medidas establecidas en este item, son de referencia, pueden variar, es responsabilidad del contratista verificarlas o modificarlas de acuerdo a visita de campo. 
</t>
  </si>
  <si>
    <t>EQUIPO (Componente 6 de 10)</t>
  </si>
  <si>
    <t xml:space="preserve">
Componente 6. Transición de acople a la descarga del extractor.
Material: En lámina de acero galvanizado de calibre minimo 20
Nota: Con flanches de acople en ángulo.
medidas: Según imagen de referencia. Pasa del tamaño de la descarga del extractor  (componente 1 de este sistema)a 360 mm x 360 mm. 
Nota 1: Las medidas establecidas en este item, son de referencia, pueden variar, es responsabilidad del contratista verificarlas o modificarlas de acuerdo a visita de campo. </t>
  </si>
  <si>
    <t>EQUIPO (Componente 9 de 10)</t>
  </si>
  <si>
    <t xml:space="preserve">
Componente 9. Kit de Prefiltros y de filtros que se instalan dentro de la campana extractora (componente 2).
Tres (3) prefiltros lavables con eficiencia merv8 
Tres (3) filtros de carbón avivado granulado. 
Tamaño: Cada prefiltro y filtro debe ser de 2”x18”x22”. Medidas en pulgadas.
Nota 1: Las medidas establecidas en este item, son de referencia, pueden variar, es responsabilidad del contratista verificarlas o modificarlas de acuerdo a visita de campo. </t>
  </si>
  <si>
    <t xml:space="preserve">EQUIPO
(Componente 1 de 10)  </t>
  </si>
  <si>
    <t xml:space="preserve"> 
Componente 1. Extractor centrífugo tipo caracol de minimo 18 pulgadas. 
Material Rotor: En aluminio reforzado de aleta recta atrasada. 
Motor: electrico de 2 HP NORMA IEC EFICIENCIA IE3 3F/220V/60Hz Trifásico.
Transmisión: Mecánica por correas y poleas a 1.490 RPM. Poleas en hierro doble canal tipo A, correas dobles dentadas refrigeradas.
Chumaceras: Minimo NTN o calidades similares.
Matarial Carcasa: Acero HR, terminado con pintura electrostática horneada.
Desempeño minimo de 3150 CFM con una presión estática de 1 In / wg.
Posición: IG0 mirando el motor con el motor fuera del flujo del aire. 
Nota 1 : Se adjunta imagen de referencia con fines ilustrativos unicamente.
</t>
  </si>
  <si>
    <t>vigencia</t>
  </si>
  <si>
    <t>contrato #</t>
  </si>
  <si>
    <t>agrupador</t>
  </si>
  <si>
    <t>contratista</t>
  </si>
  <si>
    <t>revisado</t>
  </si>
  <si>
    <t>FECHA DE CELEBRACION</t>
  </si>
  <si>
    <t>MODALIADAD DE SELECCIÓN</t>
  </si>
  <si>
    <t>BIEN O SERVICIO A ADQUIRIR</t>
  </si>
  <si>
    <t>OBJETO DEL CONTRATO</t>
  </si>
  <si>
    <t>AUTORIZACIONES PERMISOS Y LICENCIAS</t>
  </si>
  <si>
    <t>VALOR DEL CONTRATO</t>
  </si>
  <si>
    <t>FORMA DE PAGO</t>
  </si>
  <si>
    <t>plazo</t>
  </si>
  <si>
    <t>PRESUPUESTO A CARGO</t>
  </si>
  <si>
    <t>OFERENTES O PROPONENTES</t>
  </si>
  <si>
    <t>NOMBRE CONTRATISTA SELECCIONADO</t>
  </si>
  <si>
    <t>NIT</t>
  </si>
  <si>
    <t>COMPORTAMIENTO DEL CONTRATISTA</t>
  </si>
  <si>
    <t>SANCIONES SI HUBO LUGAR A ELLO</t>
  </si>
  <si>
    <t>CRONOGRAMA DEL PROCESO DE CONTRATACION LUEGO DE LA FIRMA</t>
  </si>
  <si>
    <t>GARANTIAS EXIGIDAS</t>
  </si>
  <si>
    <t>SINIESTROS</t>
  </si>
  <si>
    <t>RELACION ITEMS A ADQUIRIR</t>
  </si>
  <si>
    <t>OTROSI</t>
  </si>
  <si>
    <t>Dotacion</t>
  </si>
  <si>
    <t>MIGUEL  ANDRES GUTIERREZ ROMERO  y/o GRAM REPRESENTACIONES</t>
  </si>
  <si>
    <t>OK</t>
  </si>
  <si>
    <t>contratacion de minima cuantia - ORDEN DE COMPRA</t>
  </si>
  <si>
    <t>Suministro</t>
  </si>
  <si>
    <t>CONTRATAR EL SUMINISTRO DE ELEMENTOS DE PROTECCION , ADOPTADOS POR LA UMV MEDIANTE EL PROGRAMA DE SALUD OCUPACIONAL: PROTECTOR SOLAR PARA LOS FUNCIONARIOS DE LA ENTIDAD Y BOTIQUINES CON SU RESPECTIVA DOTACION PARA EL PARQUE AUTOMOTOR  (CARROS, CAMIONETAS, VOLQUETAS) Y SEDES DE LA UMV UBICADAS EN (KR 30  24-90 PISO 16; AV/CL 3  34-83  Y MINA  LA ESMERALDA).</t>
  </si>
  <si>
    <t>quince (15) dias habiles</t>
  </si>
  <si>
    <t>MAYPROSEK LTDA</t>
  </si>
  <si>
    <t>ALL SOLUTIONS JM LTDA</t>
  </si>
  <si>
    <t>SOLUCIONES SOMA LTDA</t>
  </si>
  <si>
    <t>APRONEV LTDA</t>
  </si>
  <si>
    <t>LUCIA BEATRIZ RINCON URIBE (SALVAVIDAS)</t>
  </si>
  <si>
    <t>GRAM REPRESENTACIONES</t>
  </si>
  <si>
    <t>C.I. ANDIEQIP LTDA</t>
  </si>
  <si>
    <t>HIGH SECURITY TECHONOLOGY S.A.S.</t>
  </si>
  <si>
    <t>80199707-4</t>
  </si>
  <si>
    <t>CUMPLIMIENTO 10%, CALIDAD DE LOS BIENES SUMINISTRADOS 10%</t>
  </si>
  <si>
    <t>97 BLOQUEADORES</t>
  </si>
  <si>
    <t>900303527-5</t>
  </si>
  <si>
    <t>900313623-7</t>
  </si>
  <si>
    <t>860001498-9</t>
  </si>
  <si>
    <t>65550326-1</t>
  </si>
  <si>
    <t xml:space="preserve"> 830102952-6 </t>
  </si>
  <si>
    <t>BOTIQUINES AUTOMOVILES</t>
  </si>
  <si>
    <t>BOTIQUINES  FIJOS</t>
  </si>
  <si>
    <t>BLOQUEADOR SOLAR</t>
  </si>
  <si>
    <t>C&amp;P LICITACIONES Y CONSULTORIAS SAS.- ROSS NELLY CARDENAS PINZON</t>
  </si>
  <si>
    <t>30 DE NOVIEMBRE DE 2012</t>
  </si>
  <si>
    <t>contratacion de minima cuantia - CONTRATO DE COMPRAVENTA</t>
  </si>
  <si>
    <t>realizar la compra de 550 bloqueadores solares para los servidores públicos de la UNIDAD ADMINISTRATIVA ESPECIAL DE REHABILITACION Y MANTENIMIENTO VIAL</t>
  </si>
  <si>
    <t>8 DIAS</t>
  </si>
  <si>
    <t>LABORATORIO GELLSMA LTDA</t>
  </si>
  <si>
    <t>DROGUERIA CONTINENTAL DE BOGOTA SAS</t>
  </si>
  <si>
    <t>900379030-3</t>
  </si>
  <si>
    <t>900135657-3</t>
  </si>
  <si>
    <t>860.000.294-9</t>
  </si>
  <si>
    <t>BLOQUEADOR SOLAR DE 120 ML</t>
  </si>
  <si>
    <r>
      <t xml:space="preserve">Reviso: - </t>
    </r>
    <r>
      <rPr>
        <sz val="11"/>
        <color theme="1"/>
        <rFont val="Calibri"/>
        <family val="2"/>
        <scheme val="minor"/>
      </rPr>
      <t>JULIAN SAMUEL LOZANO MUÑOZ  / CONTRATISTA GERENCIA DE CONTRATACION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</si>
</sst>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quot;$&quot;* #,##0.00_-;\-&quot;$&quot;* #,##0.00_-;_-&quot;$&quot;* &quot;-&quot;??_-;_-@_-"/>
    <numFmt numFmtId="168" formatCode="&quot;$&quot;\ #,##0.00"/>
    <numFmt numFmtId="169" formatCode="[$-240A]d&quot; de &quot;mmmm&quot; de &quot;yyyy;@"/>
    <numFmt numFmtId="170" formatCode="_([$$-240A]\ * #,##0.00_);_([$$-240A]\ * \(#,##0.00\);_([$$-240A]\ * &quot;-&quot;??_);_(@_)"/>
    <numFmt numFmtId="171" formatCode="_ [$€-2]\ * #,##0.00_ ;_ [$€-2]\ * \-#,##0.00_ ;_ [$€-2]\ * &quot;-&quot;??_ "/>
    <numFmt numFmtId="172" formatCode="_ * #,##0.00_ ;_ * \-#,##0.00_ ;_ * &quot;-&quot;??_ ;_ @_ "/>
    <numFmt numFmtId="173" formatCode="_-* #,##0.00\ _€_-;\-* #,##0.00\ _€_-;_-* &quot;-&quot;??\ _€_-;_-@_-"/>
    <numFmt numFmtId="174" formatCode="_ * #,##0.00000_ ;_ * \-#,##0.00000_ ;_ * &quot;-&quot;??_ ;_ @_ "/>
    <numFmt numFmtId="175" formatCode="_ &quot;$&quot;\ * #,##0.00_ ;_ &quot;$&quot;\ * \-#,##0.00_ ;_ &quot;$&quot;\ * &quot;-&quot;??_ ;_ @_ "/>
    <numFmt numFmtId="176" formatCode="_(&quot;C$&quot;* #,##0.00_);_(&quot;C$&quot;* \(#,##0.00\);_(&quot;C$&quot;* &quot;-&quot;??_);_(@_)"/>
    <numFmt numFmtId="177" formatCode="&quot;$&quot;#,##0\ ;\(&quot;$&quot;#,##0\)"/>
    <numFmt numFmtId="178" formatCode="[$-C0A]d\-mmm\-yy;@"/>
    <numFmt numFmtId="179" formatCode="_-&quot;$&quot;* #,##0_-;\-&quot;$&quot;* #,##0_-;_-&quot;$&quot;* &quot;-&quot;??_-;_-@_-"/>
    <numFmt numFmtId="180" formatCode="0.000"/>
    <numFmt numFmtId="181" formatCode="_(&quot;$&quot;\ * #,##0_);_(&quot;$&quot;\ * \(#,##0\);_(&quot;$&quot;\ * &quot;-&quot;??_);_(@_)"/>
    <numFmt numFmtId="182" formatCode="_ * #,##0.00_ ;_ * \-#,##0.00_ ;_ * \-??_ ;_ @_ "/>
    <numFmt numFmtId="183" formatCode="\$#,##0\ ;\(\$#,##0\)"/>
    <numFmt numFmtId="184" formatCode="_([$€]* #,##0.00_);_([$€]* \(#,##0.00\);_([$€]* &quot;-&quot;??_);_(@_)"/>
    <numFmt numFmtId="185" formatCode="_ * #,##0_ ;_ * \-#,##0_ ;_ * \-??_ ;_ @_ "/>
    <numFmt numFmtId="186" formatCode="#,##0.0"/>
    <numFmt numFmtId="187" formatCode="_-* #,##0.00\ _P_t_s_-;\-* #,##0.00\ _P_t_s_-;_-* &quot;-&quot;??\ _P_t_s_-;_-@_-"/>
    <numFmt numFmtId="188" formatCode="_ &quot;$&quot;\ * #,##0_ ;_ &quot;$&quot;\ * \-#,##0_ ;_ &quot;$&quot;\ * &quot;-&quot;_ ;_ @_ "/>
    <numFmt numFmtId="189" formatCode="_-* #,##0.00\ &quot;Pta&quot;_-;\-* #,##0.00\ &quot;Pta&quot;_-;_-* &quot;-&quot;??\ &quot;Pta&quot;_-;_-@_-"/>
    <numFmt numFmtId="190" formatCode="_-* #,##0.00\ &quot;Pts&quot;_-;\-* #,##0.00\ &quot;Pts&quot;_-;_-* &quot;-&quot;??\ &quot;Pts&quot;_-;_-@_-"/>
    <numFmt numFmtId="191" formatCode="_-* #,##0.00\ [$€]_-;\-* #,##0.00\ [$€]_-;_-* &quot;-&quot;??\ [$€]_-;_-@_-"/>
    <numFmt numFmtId="192" formatCode="_(&quot;$&quot;* #,##0.00_);_(&quot;$&quot;* \(#,##0.00\);_(&quot;$&quot;* &quot;-&quot;??_);_(@_)"/>
    <numFmt numFmtId="193" formatCode="0.0"/>
  </numFmts>
  <fonts count="105">
    <font>
      <sz val="11"/>
      <color theme="1"/>
      <name val="Calibri"/>
      <family val="2"/>
      <scheme val="minor"/>
    </font>
    <font>
      <sz val="11"/>
      <color theme="1"/>
      <name val="Calibri"/>
      <family val="2"/>
      <scheme val="minor"/>
    </font>
    <font>
      <b/>
      <sz val="11"/>
      <color theme="1"/>
      <name val="Calibri"/>
      <family val="2"/>
      <scheme val="minor"/>
    </font>
    <font>
      <sz val="16"/>
      <color theme="1"/>
      <name val="Calibri"/>
      <family val="2"/>
      <scheme val="minor"/>
    </font>
    <font>
      <sz val="8"/>
      <color theme="1"/>
      <name val="Arial"/>
      <family val="2"/>
    </font>
    <font>
      <b/>
      <sz val="8"/>
      <color theme="1"/>
      <name val="Arial"/>
      <family val="2"/>
    </font>
    <font>
      <sz val="10"/>
      <name val="Arial"/>
      <family val="2"/>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b/>
      <sz val="11"/>
      <color indexed="62"/>
      <name val="Calibri"/>
      <family val="2"/>
    </font>
    <font>
      <b/>
      <sz val="11"/>
      <color indexed="56"/>
      <name val="Calibri"/>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sz val="10"/>
      <color indexed="24"/>
      <name val="Arial"/>
      <family val="2"/>
    </font>
    <font>
      <sz val="11"/>
      <color indexed="19"/>
      <name val="Calibri"/>
      <family val="2"/>
    </font>
    <font>
      <sz val="11"/>
      <color indexed="60"/>
      <name val="Calibri"/>
      <family val="2"/>
    </font>
    <font>
      <sz val="11"/>
      <color indexed="8"/>
      <name val="Helvetica Neue"/>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b/>
      <sz val="11"/>
      <color indexed="8"/>
      <name val="Calibri"/>
      <family val="2"/>
    </font>
    <font>
      <sz val="12"/>
      <color rgb="FF444444"/>
      <name val="Arial"/>
      <family val="2"/>
    </font>
    <font>
      <sz val="14"/>
      <color rgb="FF444444"/>
      <name val="Arial"/>
      <family val="2"/>
    </font>
    <font>
      <b/>
      <sz val="11"/>
      <color theme="0"/>
      <name val="Calibri"/>
      <family val="2"/>
      <scheme val="minor"/>
    </font>
    <font>
      <u/>
      <sz val="11"/>
      <color theme="10"/>
      <name val="Calibri"/>
      <family val="2"/>
      <scheme val="minor"/>
    </font>
    <font>
      <sz val="11"/>
      <color theme="0"/>
      <name val="Calibri"/>
      <family val="2"/>
      <scheme val="minor"/>
    </font>
    <font>
      <b/>
      <sz val="10"/>
      <color rgb="FF000000"/>
      <name val="Calibri"/>
      <family val="2"/>
      <scheme val="minor"/>
    </font>
    <font>
      <sz val="12"/>
      <color rgb="FF000000"/>
      <name val="Arial"/>
      <family val="2"/>
    </font>
    <font>
      <b/>
      <sz val="12"/>
      <color theme="1"/>
      <name val="Calibri"/>
      <family val="2"/>
      <scheme val="minor"/>
    </font>
    <font>
      <sz val="12"/>
      <name val="Arial"/>
      <family val="2"/>
    </font>
    <font>
      <sz val="12"/>
      <color theme="1"/>
      <name val="Arial"/>
      <family val="2"/>
    </font>
    <font>
      <b/>
      <sz val="12"/>
      <color rgb="FF000000"/>
      <name val="Arial"/>
      <family val="2"/>
    </font>
    <font>
      <b/>
      <sz val="12"/>
      <color rgb="FF000000"/>
      <name val="Calibri"/>
      <family val="2"/>
      <scheme val="minor"/>
    </font>
    <font>
      <sz val="8"/>
      <name val="Arial"/>
      <family val="2"/>
    </font>
    <font>
      <sz val="8"/>
      <name val="Garrison Light Sans"/>
    </font>
    <font>
      <b/>
      <sz val="10"/>
      <name val="Arial"/>
      <family val="2"/>
    </font>
    <font>
      <sz val="10"/>
      <name val="Helv"/>
      <charset val="204"/>
    </font>
    <font>
      <sz val="10"/>
      <name val="Arial Narrow"/>
      <family val="2"/>
    </font>
    <font>
      <sz val="10"/>
      <color indexed="8"/>
      <name val="MS Sans Serif"/>
      <family val="2"/>
    </font>
    <font>
      <sz val="10"/>
      <color indexed="8"/>
      <name val="Arial"/>
      <family val="2"/>
    </font>
    <font>
      <sz val="12"/>
      <name val="宋体"/>
      <charset val="134"/>
    </font>
    <font>
      <b/>
      <sz val="24"/>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u/>
      <sz val="11"/>
      <color theme="10"/>
      <name val="Calibri"/>
      <family val="2"/>
    </font>
    <font>
      <b/>
      <sz val="20"/>
      <color theme="0"/>
      <name val="Calibri"/>
      <family val="2"/>
      <scheme val="minor"/>
    </font>
    <font>
      <b/>
      <sz val="11"/>
      <name val="Arial"/>
      <family val="2"/>
    </font>
    <font>
      <sz val="14"/>
      <color theme="1"/>
      <name val="Arial"/>
      <family val="2"/>
    </font>
    <font>
      <sz val="14"/>
      <color rgb="FF000000"/>
      <name val="Arial"/>
      <family val="2"/>
    </font>
    <font>
      <sz val="14"/>
      <name val="Arial"/>
      <family val="2"/>
    </font>
    <font>
      <b/>
      <sz val="16"/>
      <color theme="1"/>
      <name val="Arial"/>
      <family val="2"/>
    </font>
    <font>
      <b/>
      <sz val="14"/>
      <color theme="1"/>
      <name val="Calibri"/>
      <family val="2"/>
      <scheme val="minor"/>
    </font>
    <font>
      <b/>
      <sz val="16"/>
      <color theme="1"/>
      <name val="Calibri"/>
      <family val="2"/>
      <scheme val="minor"/>
    </font>
    <font>
      <b/>
      <sz val="11"/>
      <color rgb="FF000000"/>
      <name val="Calibri"/>
      <family val="2"/>
      <scheme val="minor"/>
    </font>
    <font>
      <b/>
      <sz val="10"/>
      <color rgb="FF000000"/>
      <name val="Arial"/>
      <family val="2"/>
    </font>
    <font>
      <b/>
      <sz val="11"/>
      <color theme="1"/>
      <name val="Arial"/>
      <family val="2"/>
    </font>
    <font>
      <sz val="12"/>
      <color theme="1"/>
      <name val="Calibri"/>
      <family val="2"/>
      <scheme val="minor"/>
    </font>
    <font>
      <b/>
      <sz val="12"/>
      <color theme="1"/>
      <name val="Aptos Narrow"/>
      <family val="2"/>
    </font>
    <font>
      <sz val="12"/>
      <color theme="1"/>
      <name val="Aptos Narrow"/>
      <family val="2"/>
    </font>
    <font>
      <sz val="12"/>
      <name val="Aptos Narrow"/>
      <family val="2"/>
    </font>
    <font>
      <b/>
      <sz val="12"/>
      <name val="Aptos Narrow"/>
      <family val="2"/>
    </font>
    <font>
      <sz val="9"/>
      <name val="Segoe UI"/>
      <family val="2"/>
      <charset val="204"/>
    </font>
    <font>
      <b/>
      <sz val="14"/>
      <color theme="0"/>
      <name val="Segoe UI"/>
      <family val="2"/>
      <charset val="204"/>
    </font>
    <font>
      <b/>
      <sz val="9"/>
      <name val="Segoe UI"/>
      <family val="2"/>
      <charset val="204"/>
    </font>
    <font>
      <b/>
      <sz val="9"/>
      <name val="Arial"/>
      <family val="2"/>
    </font>
    <font>
      <sz val="9"/>
      <name val="Arial"/>
      <family val="2"/>
    </font>
    <font>
      <sz val="9"/>
      <name val="Segoe UI"/>
      <family val="2"/>
    </font>
    <font>
      <sz val="8"/>
      <name val="Segoe UI"/>
      <family val="2"/>
      <charset val="204"/>
    </font>
    <font>
      <b/>
      <sz val="8"/>
      <name val="Segoe UI"/>
      <family val="2"/>
      <charset val="204"/>
    </font>
    <font>
      <b/>
      <sz val="8"/>
      <name val="Segoe UI"/>
      <family val="2"/>
    </font>
    <font>
      <b/>
      <sz val="9"/>
      <color theme="1"/>
      <name val="Calibri"/>
      <family val="2"/>
      <scheme val="minor"/>
    </font>
    <font>
      <b/>
      <sz val="9"/>
      <name val="Calibri"/>
      <family val="2"/>
      <scheme val="minor"/>
    </font>
    <font>
      <b/>
      <sz val="9"/>
      <color rgb="FF000000"/>
      <name val="Calibri"/>
      <family val="2"/>
      <scheme val="minor"/>
    </font>
    <font>
      <sz val="9"/>
      <color theme="1"/>
      <name val="Calibri"/>
      <family val="2"/>
      <scheme val="minor"/>
    </font>
    <font>
      <sz val="9"/>
      <color rgb="FF000000"/>
      <name val="Calibri"/>
      <family val="2"/>
      <scheme val="minor"/>
    </font>
    <font>
      <sz val="9"/>
      <color indexed="8"/>
      <name val="Calibri"/>
      <family val="2"/>
      <scheme val="minor"/>
    </font>
    <font>
      <sz val="14"/>
      <color theme="1"/>
      <name val="Calibri"/>
      <family val="2"/>
      <scheme val="minor"/>
    </font>
    <font>
      <b/>
      <sz val="14"/>
      <name val="Segoe UI"/>
      <family val="2"/>
      <charset val="204"/>
    </font>
    <font>
      <sz val="14"/>
      <name val="Segoe UI"/>
      <family val="2"/>
      <charset val="204"/>
    </font>
    <font>
      <b/>
      <sz val="9"/>
      <color rgb="FFFF0000"/>
      <name val="Calibri"/>
      <family val="2"/>
      <scheme val="minor"/>
    </font>
    <font>
      <sz val="9"/>
      <color indexed="81"/>
      <name val="Tahoma"/>
      <family val="2"/>
    </font>
    <font>
      <b/>
      <sz val="9"/>
      <color indexed="81"/>
      <name val="Tahoma"/>
      <family val="2"/>
    </font>
  </fonts>
  <fills count="83">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3" tint="-0.499984740745262"/>
        <bgColor indexed="64"/>
      </patternFill>
    </fill>
    <fill>
      <patternFill patternType="solid">
        <fgColor theme="0"/>
        <bgColor indexed="64"/>
      </patternFill>
    </fill>
    <fill>
      <patternFill patternType="solid">
        <fgColor theme="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249977111117893"/>
        <bgColor indexed="64"/>
      </patternFill>
    </fill>
    <fill>
      <patternFill patternType="solid">
        <fgColor theme="0" tint="-4.9989318521683403E-2"/>
        <bgColor indexed="64"/>
      </patternFill>
    </fill>
    <fill>
      <patternFill patternType="solid">
        <fgColor rgb="FFB6004B"/>
        <bgColor indexed="64"/>
      </patternFill>
    </fill>
    <fill>
      <patternFill patternType="solid">
        <fgColor theme="2" tint="-9.9978637043366805E-2"/>
        <bgColor indexed="64"/>
      </patternFill>
    </fill>
    <fill>
      <patternFill patternType="solid">
        <fgColor theme="2" tint="-9.9978637043366805E-2"/>
        <bgColor rgb="FF92D050"/>
      </patternFill>
    </fill>
    <fill>
      <patternFill patternType="solid">
        <fgColor theme="6" tint="0.59999389629810485"/>
        <bgColor indexed="64"/>
      </patternFill>
    </fill>
    <fill>
      <patternFill patternType="solid">
        <fgColor theme="7" tint="0.59999389629810485"/>
        <bgColor indexed="64"/>
      </patternFill>
    </fill>
    <fill>
      <patternFill patternType="solid">
        <fgColor theme="9"/>
        <bgColor indexed="64"/>
      </patternFill>
    </fill>
    <fill>
      <patternFill patternType="solid">
        <fgColor theme="4"/>
        <bgColor indexed="64"/>
      </patternFill>
    </fill>
    <fill>
      <patternFill patternType="solid">
        <fgColor theme="9" tint="0.39997558519241921"/>
        <bgColor indexed="64"/>
      </patternFill>
    </fill>
  </fills>
  <borders count="1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diagonalUp="1" diagonalDown="1">
      <left style="hair">
        <color indexed="64"/>
      </left>
      <right style="hair">
        <color indexed="64"/>
      </right>
      <top style="medium">
        <color indexed="64"/>
      </top>
      <bottom/>
      <diagonal style="hair">
        <color indexed="64"/>
      </diagonal>
    </border>
    <border>
      <left style="hair">
        <color indexed="64"/>
      </left>
      <right/>
      <top style="medium">
        <color indexed="64"/>
      </top>
      <bottom/>
      <diagonal/>
    </border>
    <border>
      <left/>
      <right/>
      <top style="medium">
        <color indexed="64"/>
      </top>
      <bottom/>
      <diagonal/>
    </border>
    <border>
      <left/>
      <right style="hair">
        <color indexed="64"/>
      </right>
      <top style="medium">
        <color indexed="64"/>
      </top>
      <bottom/>
      <diagonal/>
    </border>
    <border>
      <left style="hair">
        <color indexed="64"/>
      </left>
      <right style="medium">
        <color indexed="64"/>
      </right>
      <top style="medium">
        <color indexed="64"/>
      </top>
      <bottom/>
      <diagonal/>
    </border>
    <border>
      <left style="hair">
        <color indexed="64"/>
      </left>
      <right style="medium">
        <color indexed="64"/>
      </right>
      <top style="medium">
        <color indexed="64"/>
      </top>
      <bottom style="thin">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top style="hair">
        <color indexed="64"/>
      </top>
      <bottom style="medium">
        <color indexed="64"/>
      </bottom>
      <diagonal/>
    </border>
    <border>
      <left/>
      <right/>
      <top/>
      <bottom style="medium">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hair">
        <color indexed="64"/>
      </right>
      <top/>
      <bottom style="hair">
        <color indexed="64"/>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double">
        <color indexed="23"/>
      </left>
      <right style="double">
        <color indexed="23"/>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dashed">
        <color indexed="64"/>
      </left>
      <right/>
      <top style="dashed">
        <color indexed="64"/>
      </top>
      <bottom/>
      <diagonal/>
    </border>
    <border>
      <left/>
      <right/>
      <top style="dashed">
        <color indexed="64"/>
      </top>
      <bottom/>
      <diagonal/>
    </border>
    <border>
      <left/>
      <right style="dashed">
        <color indexed="64"/>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style="dashed">
        <color indexed="64"/>
      </left>
      <right/>
      <top/>
      <bottom/>
      <diagonal/>
    </border>
    <border>
      <left/>
      <right style="dashed">
        <color indexed="64"/>
      </right>
      <top/>
      <bottom/>
      <diagonal/>
    </border>
    <border>
      <left style="dashed">
        <color indexed="64"/>
      </left>
      <right/>
      <top/>
      <bottom style="dashed">
        <color indexed="64"/>
      </bottom>
      <diagonal/>
    </border>
    <border>
      <left/>
      <right/>
      <top/>
      <bottom style="dashed">
        <color indexed="64"/>
      </bottom>
      <diagonal/>
    </border>
    <border>
      <left/>
      <right style="dashed">
        <color indexed="64"/>
      </right>
      <top/>
      <bottom style="dashed">
        <color indexed="64"/>
      </bottom>
      <diagonal/>
    </border>
    <border>
      <left/>
      <right style="dotted">
        <color indexed="64"/>
      </right>
      <top style="dashed">
        <color indexed="64"/>
      </top>
      <bottom style="dashed">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1575">
    <xf numFmtId="0" fontId="0" fillId="0" borderId="0"/>
    <xf numFmtId="166" fontId="1" fillId="0" borderId="0" applyFont="0" applyFill="0" applyBorder="0" applyAlignment="0" applyProtection="0"/>
    <xf numFmtId="0" fontId="1" fillId="0" borderId="0"/>
    <xf numFmtId="167" fontId="1" fillId="0" borderId="0" applyFont="0" applyFill="0" applyBorder="0" applyAlignment="0" applyProtection="0"/>
    <xf numFmtId="0" fontId="6" fillId="0" borderId="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0" fontId="7" fillId="4"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0"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5"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6"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0" fontId="7" fillId="7"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9"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9"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1"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0" fontId="7" fillId="13"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1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0" fontId="7" fillId="7"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5"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0" fontId="7" fillId="10"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8"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7" fillId="14"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170" fontId="7" fillId="12" borderId="0" applyNumberFormat="0" applyBorder="0" applyAlignment="0" applyProtection="0"/>
    <xf numFmtId="0" fontId="8" fillId="16"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9"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6"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11"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1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0" fontId="8" fillId="17"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5"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0" fontId="8" fillId="1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8"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19"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170" fontId="8" fillId="11"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20" borderId="0" applyNumberFormat="0" applyBorder="0" applyAlignment="0" applyProtection="0"/>
    <xf numFmtId="0" fontId="9" fillId="5"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0" fillId="6"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170" fontId="10" fillId="8" borderId="0" applyNumberFormat="0" applyBorder="0" applyAlignment="0" applyProtection="0"/>
    <xf numFmtId="0" fontId="11" fillId="24"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0" fontId="11" fillId="24"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2" fillId="25" borderId="32"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3" fillId="26" borderId="33" applyNumberFormat="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0" fontId="15" fillId="0" borderId="35"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170" fontId="14" fillId="0" borderId="34" applyNumberFormat="0" applyFill="0" applyAlignment="0" applyProtection="0"/>
    <xf numFmtId="0" fontId="13" fillId="26" borderId="33" applyNumberFormat="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0" fontId="17"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16" fillId="0" borderId="0" applyNumberFormat="0" applyFill="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0" fontId="8" fillId="21"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7"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0" fontId="8" fillId="22"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20"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0" fontId="8" fillId="23"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14"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0" fontId="8" fillId="17"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2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18"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0" fontId="8" fillId="20"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8" fillId="22" borderId="0" applyNumberFormat="0" applyBorder="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0" fontId="18" fillId="9"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0" fontId="18" fillId="15" borderId="32" applyNumberFormat="0" applyAlignment="0" applyProtection="0"/>
    <xf numFmtId="171" fontId="6" fillId="0" borderId="0" applyFont="0" applyFill="0" applyBorder="0" applyAlignment="0" applyProtection="0"/>
    <xf numFmtId="0" fontId="19" fillId="0" borderId="0" applyNumberFormat="0" applyFill="0" applyBorder="0" applyAlignment="0" applyProtection="0"/>
    <xf numFmtId="0" fontId="10" fillId="6" borderId="0" applyNumberFormat="0" applyBorder="0" applyAlignment="0" applyProtection="0"/>
    <xf numFmtId="0" fontId="20" fillId="0" borderId="36" applyNumberFormat="0" applyFill="0" applyAlignment="0" applyProtection="0"/>
    <xf numFmtId="0" fontId="21" fillId="0" borderId="37" applyNumberFormat="0" applyFill="0" applyAlignment="0" applyProtection="0"/>
    <xf numFmtId="0" fontId="17" fillId="0" borderId="38" applyNumberFormat="0" applyFill="0" applyAlignment="0" applyProtection="0"/>
    <xf numFmtId="0" fontId="17" fillId="0" borderId="0" applyNumberFormat="0" applyFill="0" applyBorder="0" applyAlignment="0" applyProtection="0"/>
    <xf numFmtId="0" fontId="22" fillId="0" borderId="0" applyNumberFormat="0" applyFill="0" applyBorder="0" applyAlignment="0" applyProtection="0">
      <alignment vertical="top"/>
      <protection locked="0"/>
    </xf>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9" fillId="5"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170" fontId="9" fillId="7" borderId="0" applyNumberFormat="0" applyBorder="0" applyAlignment="0" applyProtection="0"/>
    <xf numFmtId="0" fontId="18" fillId="9" borderId="32" applyNumberFormat="0" applyAlignment="0" applyProtection="0"/>
    <xf numFmtId="0" fontId="15" fillId="0" borderId="35" applyNumberFormat="0" applyFill="0" applyAlignment="0" applyProtection="0"/>
    <xf numFmtId="168"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2"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2" fontId="1" fillId="0" borderId="0" applyFont="0" applyFill="0" applyBorder="0" applyAlignment="0" applyProtection="0"/>
    <xf numFmtId="166" fontId="6" fillId="0" borderId="0" applyFont="0" applyFill="0" applyBorder="0" applyAlignment="0" applyProtection="0"/>
    <xf numFmtId="165" fontId="1"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5" fontId="1" fillId="0" borderId="0" applyFont="0" applyFill="0" applyBorder="0" applyAlignment="0" applyProtection="0"/>
    <xf numFmtId="176" fontId="6" fillId="0" borderId="0" applyFont="0" applyFill="0" applyBorder="0" applyAlignment="0" applyProtection="0"/>
    <xf numFmtId="177" fontId="23" fillId="0" borderId="0" applyFont="0" applyFill="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0" fontId="25"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24" fillId="15" borderId="0" applyNumberFormat="0" applyBorder="0" applyAlignment="0" applyProtection="0"/>
    <xf numFmtId="170" fontId="6" fillId="0" borderId="0"/>
    <xf numFmtId="0" fontId="26" fillId="0" borderId="0" applyNumberFormat="0" applyFill="0" applyBorder="0" applyProtection="0">
      <alignment vertical="top"/>
    </xf>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6" fillId="0" borderId="0"/>
    <xf numFmtId="172"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0" fontId="6"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0" fontId="6" fillId="0" borderId="0"/>
    <xf numFmtId="170" fontId="6" fillId="0" borderId="0"/>
    <xf numFmtId="170" fontId="7" fillId="0" borderId="0"/>
    <xf numFmtId="170" fontId="6" fillId="0" borderId="0"/>
    <xf numFmtId="170" fontId="7" fillId="0" borderId="0"/>
    <xf numFmtId="170" fontId="7" fillId="0" borderId="0"/>
    <xf numFmtId="170" fontId="7" fillId="0" borderId="0"/>
    <xf numFmtId="170" fontId="7" fillId="0" borderId="0"/>
    <xf numFmtId="170" fontId="7" fillId="0" borderId="0"/>
    <xf numFmtId="170" fontId="6" fillId="0" borderId="0"/>
    <xf numFmtId="170" fontId="6" fillId="0" borderId="0"/>
    <xf numFmtId="170" fontId="6" fillId="0" borderId="0"/>
    <xf numFmtId="170" fontId="6" fillId="0" borderId="0"/>
    <xf numFmtId="178" fontId="1" fillId="0" borderId="0"/>
    <xf numFmtId="178" fontId="1" fillId="0" borderId="0"/>
    <xf numFmtId="0" fontId="6" fillId="0" borderId="0"/>
    <xf numFmtId="0" fontId="6" fillId="0" borderId="0"/>
    <xf numFmtId="170" fontId="6" fillId="0" borderId="0"/>
    <xf numFmtId="170" fontId="6" fillId="0" borderId="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170" fontId="6" fillId="12" borderId="39" applyNumberFormat="0" applyFont="0" applyAlignment="0" applyProtection="0"/>
    <xf numFmtId="0" fontId="6" fillId="12" borderId="39" applyNumberFormat="0" applyFont="0" applyAlignment="0" applyProtection="0"/>
    <xf numFmtId="0" fontId="27" fillId="24" borderId="40" applyNumberFormat="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0" fontId="27" fillId="24"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27" fillId="25" borderId="40" applyNumberFormat="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4"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170" fontId="19" fillId="0" borderId="0" applyNumberFormat="0" applyFill="0" applyBorder="0" applyAlignment="0" applyProtection="0"/>
    <xf numFmtId="0" fontId="28" fillId="0" borderId="0" applyNumberFormat="0" applyFill="0" applyBorder="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0" fontId="20" fillId="0" borderId="36"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29" fillId="0" borderId="41"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0" fontId="21" fillId="0" borderId="37"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1" fillId="0" borderId="42"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0" fontId="17" fillId="0" borderId="38"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16" fillId="0" borderId="43" applyNumberFormat="0" applyFill="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0" fontId="28"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0" fillId="0" borderId="0" applyNumberFormat="0" applyFill="0" applyBorder="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0" fontId="32" fillId="0" borderId="45"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170" fontId="32" fillId="0" borderId="44" applyNumberFormat="0" applyFill="0" applyAlignment="0" applyProtection="0"/>
    <xf numFmtId="0" fontId="14" fillId="0" borderId="0" applyNumberForma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37" fillId="31" borderId="0" applyNumberFormat="0" applyBorder="0" applyAlignment="0" applyProtection="0"/>
    <xf numFmtId="0" fontId="6" fillId="0" borderId="0"/>
    <xf numFmtId="182" fontId="6" fillId="0" borderId="0" applyFill="0" applyBorder="0" applyAlignment="0" applyProtection="0"/>
    <xf numFmtId="9" fontId="6" fillId="0" borderId="0" applyFill="0" applyBorder="0" applyAlignment="0" applyProtection="0"/>
    <xf numFmtId="40" fontId="46" fillId="0" borderId="0">
      <alignment horizontal="center"/>
    </xf>
    <xf numFmtId="0" fontId="7" fillId="4"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3" fontId="47" fillId="0" borderId="0">
      <alignment horizontal="center" vertical="center"/>
    </xf>
    <xf numFmtId="0" fontId="6" fillId="0" borderId="0"/>
    <xf numFmtId="0" fontId="47" fillId="0" borderId="73" applyNumberFormat="0" applyFont="0" applyFill="0" applyAlignment="0" applyProtection="0">
      <alignment horizontal="left"/>
    </xf>
    <xf numFmtId="3" fontId="6" fillId="0" borderId="0" applyFont="0" applyFill="0" applyBorder="0" applyAlignment="0" applyProtection="0"/>
    <xf numFmtId="3" fontId="6" fillId="0" borderId="0" applyFont="0" applyFill="0" applyBorder="0" applyAlignment="0" applyProtection="0"/>
    <xf numFmtId="183" fontId="6" fillId="0" borderId="0" applyFont="0" applyFill="0" applyBorder="0" applyAlignment="0" applyProtection="0"/>
    <xf numFmtId="183"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32" fillId="32" borderId="0" applyNumberFormat="0" applyBorder="0" applyAlignment="0" applyProtection="0"/>
    <xf numFmtId="0" fontId="32" fillId="33" borderId="0" applyNumberFormat="0" applyBorder="0" applyAlignment="0" applyProtection="0"/>
    <xf numFmtId="0" fontId="32" fillId="34" borderId="0" applyNumberFormat="0" applyBorder="0" applyAlignment="0" applyProtection="0"/>
    <xf numFmtId="0" fontId="7" fillId="35"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38" borderId="0" applyNumberFormat="0" applyBorder="0" applyAlignment="0" applyProtection="0"/>
    <xf numFmtId="0" fontId="8" fillId="39" borderId="0" applyNumberFormat="0" applyBorder="0" applyAlignment="0" applyProtection="0"/>
    <xf numFmtId="0" fontId="7" fillId="37" borderId="0" applyNumberFormat="0" applyBorder="0" applyAlignment="0" applyProtection="0"/>
    <xf numFmtId="0" fontId="7" fillId="40" borderId="0" applyNumberFormat="0" applyBorder="0" applyAlignment="0" applyProtection="0"/>
    <xf numFmtId="0" fontId="8" fillId="38" borderId="0" applyNumberFormat="0" applyBorder="0" applyAlignment="0" applyProtection="0"/>
    <xf numFmtId="0" fontId="7" fillId="35" borderId="0" applyNumberFormat="0" applyBorder="0" applyAlignment="0" applyProtection="0"/>
    <xf numFmtId="0" fontId="7" fillId="38" borderId="0" applyNumberFormat="0" applyBorder="0" applyAlignment="0" applyProtection="0"/>
    <xf numFmtId="0" fontId="8" fillId="38" borderId="0" applyNumberFormat="0" applyBorder="0" applyAlignment="0" applyProtection="0"/>
    <xf numFmtId="0" fontId="7" fillId="41" borderId="0" applyNumberFormat="0" applyBorder="0" applyAlignment="0" applyProtection="0"/>
    <xf numFmtId="0" fontId="7" fillId="35" borderId="0" applyNumberFormat="0" applyBorder="0" applyAlignment="0" applyProtection="0"/>
    <xf numFmtId="0" fontId="8" fillId="36" borderId="0" applyNumberFormat="0" applyBorder="0" applyAlignment="0" applyProtection="0"/>
    <xf numFmtId="0" fontId="7" fillId="37" borderId="0" applyNumberFormat="0" applyBorder="0" applyAlignment="0" applyProtection="0"/>
    <xf numFmtId="0" fontId="7" fillId="42" borderId="0" applyNumberFormat="0" applyBorder="0" applyAlignment="0" applyProtection="0"/>
    <xf numFmtId="0" fontId="8" fillId="42" borderId="0" applyNumberFormat="0" applyBorder="0" applyAlignment="0" applyProtection="0"/>
    <xf numFmtId="0" fontId="48" fillId="0" borderId="0"/>
    <xf numFmtId="184" fontId="49" fillId="0" borderId="0" applyFont="0" applyFill="0" applyBorder="0" applyAlignment="0" applyProtection="0"/>
    <xf numFmtId="171" fontId="7" fillId="0" borderId="0" applyFont="0" applyFill="0" applyBorder="0" applyAlignment="0" applyProtection="0"/>
    <xf numFmtId="171" fontId="45" fillId="0" borderId="0" applyFont="0" applyFill="0" applyBorder="0" applyAlignment="0" applyProtection="0"/>
    <xf numFmtId="171" fontId="45" fillId="0" borderId="0" applyFont="0" applyFill="0" applyBorder="0" applyAlignment="0" applyProtection="0"/>
    <xf numFmtId="171" fontId="45" fillId="0" borderId="0" applyFont="0" applyFill="0" applyBorder="0" applyAlignment="0" applyProtection="0"/>
    <xf numFmtId="2" fontId="6" fillId="0" borderId="0" applyFont="0" applyFill="0" applyBorder="0" applyAlignment="0" applyProtection="0"/>
    <xf numFmtId="2" fontId="6" fillId="0" borderId="0" applyFont="0" applyFill="0" applyBorder="0" applyAlignment="0" applyProtection="0"/>
    <xf numFmtId="180" fontId="6" fillId="0" borderId="0" applyFont="0" applyFill="0" applyBorder="0" applyAlignment="0" applyProtection="0"/>
    <xf numFmtId="185" fontId="6" fillId="0" borderId="0" applyFill="0" applyBorder="0" applyAlignment="0" applyProtection="0"/>
    <xf numFmtId="186" fontId="6" fillId="0" borderId="0" applyFont="0" applyFill="0" applyBorder="0" applyAlignment="0" applyProtection="0"/>
    <xf numFmtId="172" fontId="6" fillId="0" borderId="0" applyFont="0" applyFill="0" applyBorder="0" applyAlignment="0" applyProtection="0"/>
    <xf numFmtId="166" fontId="7" fillId="0" borderId="0" applyFont="0" applyFill="0" applyBorder="0" applyAlignment="0" applyProtection="0"/>
    <xf numFmtId="43" fontId="6" fillId="0" borderId="0" applyFont="0" applyFill="0" applyBorder="0" applyAlignment="0" applyProtection="0"/>
    <xf numFmtId="187" fontId="6" fillId="0" borderId="0" applyFont="0" applyFill="0" applyBorder="0" applyAlignment="0" applyProtection="0"/>
    <xf numFmtId="172" fontId="6" fillId="0" borderId="0" applyFont="0" applyFill="0" applyBorder="0" applyAlignment="0" applyProtection="0"/>
    <xf numFmtId="188" fontId="6" fillId="0" borderId="0" applyFont="0" applyFill="0" applyBorder="0" applyAlignment="0" applyProtection="0"/>
    <xf numFmtId="164" fontId="6" fillId="0" borderId="0" applyFont="0" applyFill="0" applyBorder="0" applyAlignment="0" applyProtection="0"/>
    <xf numFmtId="189" fontId="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89" fontId="6" fillId="0" borderId="0" applyFont="0" applyFill="0" applyBorder="0" applyAlignment="0" applyProtection="0"/>
    <xf numFmtId="190" fontId="6" fillId="0" borderId="0" applyFont="0" applyFill="0" applyBorder="0" applyAlignment="0" applyProtection="0"/>
    <xf numFmtId="175" fontId="6" fillId="0" borderId="0" applyFont="0" applyFill="0" applyBorder="0" applyAlignment="0" applyProtection="0"/>
    <xf numFmtId="0" fontId="6" fillId="0" borderId="0"/>
    <xf numFmtId="0" fontId="6" fillId="0" borderId="0"/>
    <xf numFmtId="0" fontId="6" fillId="0" borderId="0"/>
    <xf numFmtId="0" fontId="6" fillId="0" borderId="0"/>
    <xf numFmtId="0" fontId="50" fillId="0" borderId="0"/>
    <xf numFmtId="0" fontId="45" fillId="0" borderId="0"/>
    <xf numFmtId="0" fontId="45" fillId="0" borderId="0"/>
    <xf numFmtId="0" fontId="6" fillId="0" borderId="0"/>
    <xf numFmtId="0" fontId="6" fillId="0" borderId="0"/>
    <xf numFmtId="0" fontId="45" fillId="0" borderId="0"/>
    <xf numFmtId="0" fontId="45" fillId="0" borderId="0"/>
    <xf numFmtId="0" fontId="45"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45" fillId="0" borderId="0"/>
    <xf numFmtId="0" fontId="51" fillId="0" borderId="0"/>
    <xf numFmtId="0" fontId="41" fillId="0" borderId="0"/>
    <xf numFmtId="9" fontId="6" fillId="0" borderId="0" applyFont="0" applyFill="0" applyBorder="0" applyAlignment="0" applyProtection="0"/>
    <xf numFmtId="9" fontId="6" fillId="0" borderId="0" applyFont="0" applyFill="0" applyBorder="0" applyAlignment="0" applyProtection="0"/>
    <xf numFmtId="0" fontId="30" fillId="0" borderId="0" applyNumberFormat="0" applyFill="0" applyBorder="0" applyAlignment="0" applyProtection="0"/>
    <xf numFmtId="0" fontId="52" fillId="0" borderId="0"/>
    <xf numFmtId="9" fontId="6" fillId="0" borderId="0" applyFont="0" applyFill="0" applyBorder="0" applyAlignment="0" applyProtection="0"/>
    <xf numFmtId="0" fontId="6" fillId="0" borderId="0"/>
    <xf numFmtId="0" fontId="6" fillId="0" borderId="0"/>
    <xf numFmtId="165" fontId="1" fillId="0" borderId="0" applyFont="0" applyFill="0" applyBorder="0" applyAlignment="0" applyProtection="0"/>
    <xf numFmtId="165" fontId="1" fillId="0" borderId="0" applyFont="0" applyFill="0" applyBorder="0" applyAlignment="0" applyProtection="0"/>
    <xf numFmtId="0" fontId="54" fillId="0" borderId="0" applyNumberFormat="0" applyFill="0" applyBorder="0" applyAlignment="0" applyProtection="0"/>
    <xf numFmtId="0" fontId="55" fillId="0" borderId="74" applyNumberFormat="0" applyFill="0" applyAlignment="0" applyProtection="0"/>
    <xf numFmtId="0" fontId="56" fillId="0" borderId="75" applyNumberFormat="0" applyFill="0" applyAlignment="0" applyProtection="0"/>
    <xf numFmtId="0" fontId="57" fillId="0" borderId="76" applyNumberFormat="0" applyFill="0" applyAlignment="0" applyProtection="0"/>
    <xf numFmtId="0" fontId="57" fillId="0" borderId="0" applyNumberFormat="0" applyFill="0" applyBorder="0" applyAlignment="0" applyProtection="0"/>
    <xf numFmtId="0" fontId="58" fillId="43" borderId="0" applyNumberFormat="0" applyBorder="0" applyAlignment="0" applyProtection="0"/>
    <xf numFmtId="0" fontId="59" fillId="44" borderId="0" applyNumberFormat="0" applyBorder="0" applyAlignment="0" applyProtection="0"/>
    <xf numFmtId="0" fontId="60" fillId="45" borderId="0" applyNumberFormat="0" applyBorder="0" applyAlignment="0" applyProtection="0"/>
    <xf numFmtId="0" fontId="61" fillId="46" borderId="77" applyNumberFormat="0" applyAlignment="0" applyProtection="0"/>
    <xf numFmtId="0" fontId="62" fillId="47" borderId="78" applyNumberFormat="0" applyAlignment="0" applyProtection="0"/>
    <xf numFmtId="0" fontId="63" fillId="47" borderId="77" applyNumberFormat="0" applyAlignment="0" applyProtection="0"/>
    <xf numFmtId="0" fontId="64" fillId="0" borderId="79" applyNumberFormat="0" applyFill="0" applyAlignment="0" applyProtection="0"/>
    <xf numFmtId="0" fontId="35" fillId="48" borderId="80" applyNumberFormat="0" applyAlignment="0" applyProtection="0"/>
    <xf numFmtId="0" fontId="65" fillId="0" borderId="0" applyNumberFormat="0" applyFill="0" applyBorder="0" applyAlignment="0" applyProtection="0"/>
    <xf numFmtId="0" fontId="1" fillId="49" borderId="81" applyNumberFormat="0" applyFont="0" applyAlignment="0" applyProtection="0"/>
    <xf numFmtId="0" fontId="66" fillId="0" borderId="0" applyNumberFormat="0" applyFill="0" applyBorder="0" applyAlignment="0" applyProtection="0"/>
    <xf numFmtId="0" fontId="2" fillId="0" borderId="82" applyNumberFormat="0" applyFill="0" applyAlignment="0" applyProtection="0"/>
    <xf numFmtId="0" fontId="37" fillId="50" borderId="0" applyNumberFormat="0" applyBorder="0" applyAlignment="0" applyProtection="0"/>
    <xf numFmtId="0" fontId="1" fillId="51" borderId="0" applyNumberFormat="0" applyBorder="0" applyAlignment="0" applyProtection="0"/>
    <xf numFmtId="0" fontId="1" fillId="52" borderId="0" applyNumberFormat="0" applyBorder="0" applyAlignment="0" applyProtection="0"/>
    <xf numFmtId="0" fontId="37"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37" fillId="56" borderId="0" applyNumberFormat="0" applyBorder="0" applyAlignment="0" applyProtection="0"/>
    <xf numFmtId="0" fontId="37"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37" fillId="60" borderId="0" applyNumberFormat="0" applyBorder="0" applyAlignment="0" applyProtection="0"/>
    <xf numFmtId="0" fontId="37" fillId="61" borderId="0" applyNumberFormat="0" applyBorder="0" applyAlignment="0" applyProtection="0"/>
    <xf numFmtId="0" fontId="1" fillId="62" borderId="0" applyNumberFormat="0" applyBorder="0" applyAlignment="0" applyProtection="0"/>
    <xf numFmtId="0" fontId="1" fillId="63" borderId="0" applyNumberFormat="0" applyBorder="0" applyAlignment="0" applyProtection="0"/>
    <xf numFmtId="0" fontId="37" fillId="64" borderId="0" applyNumberFormat="0" applyBorder="0" applyAlignment="0" applyProtection="0"/>
    <xf numFmtId="0" fontId="37" fillId="65" borderId="0" applyNumberFormat="0" applyBorder="0" applyAlignment="0" applyProtection="0"/>
    <xf numFmtId="0" fontId="1" fillId="66" borderId="0" applyNumberFormat="0" applyBorder="0" applyAlignment="0" applyProtection="0"/>
    <xf numFmtId="0" fontId="1" fillId="67" borderId="0" applyNumberFormat="0" applyBorder="0" applyAlignment="0" applyProtection="0"/>
    <xf numFmtId="0" fontId="37" fillId="68" borderId="0" applyNumberFormat="0" applyBorder="0" applyAlignment="0" applyProtection="0"/>
    <xf numFmtId="0" fontId="37" fillId="69" borderId="0" applyNumberFormat="0" applyBorder="0" applyAlignment="0" applyProtection="0"/>
    <xf numFmtId="0" fontId="1" fillId="70" borderId="0" applyNumberFormat="0" applyBorder="0" applyAlignment="0" applyProtection="0"/>
    <xf numFmtId="0" fontId="1" fillId="71" borderId="0" applyNumberFormat="0" applyBorder="0" applyAlignment="0" applyProtection="0"/>
    <xf numFmtId="0" fontId="37" fillId="72" borderId="0" applyNumberFormat="0" applyBorder="0" applyAlignment="0" applyProtection="0"/>
    <xf numFmtId="0" fontId="67" fillId="0" borderId="0" applyNumberFormat="0" applyFill="0" applyBorder="0" applyAlignment="0" applyProtection="0">
      <alignment vertical="top"/>
      <protection locked="0"/>
    </xf>
    <xf numFmtId="0" fontId="7" fillId="0" borderId="0"/>
    <xf numFmtId="0" fontId="36" fillId="0" borderId="0" applyNumberFormat="0" applyFill="0" applyBorder="0" applyAlignment="0" applyProtection="0"/>
    <xf numFmtId="191" fontId="6" fillId="0" borderId="0" applyFont="0" applyFill="0" applyBorder="0" applyAlignment="0" applyProtection="0"/>
    <xf numFmtId="0" fontId="22" fillId="0" borderId="0" applyNumberFormat="0" applyFill="0" applyBorder="0" applyAlignment="0" applyProtection="0">
      <alignment vertical="top"/>
      <protection locked="0"/>
    </xf>
    <xf numFmtId="173" fontId="1" fillId="0" borderId="0" applyFont="0" applyFill="0" applyBorder="0" applyAlignment="0" applyProtection="0"/>
    <xf numFmtId="171" fontId="6" fillId="0" borderId="0" applyFont="0" applyFill="0" applyBorder="0" applyAlignment="0" applyProtection="0"/>
    <xf numFmtId="166" fontId="1" fillId="0" borderId="0" applyFont="0" applyFill="0" applyBorder="0" applyAlignment="0" applyProtection="0"/>
    <xf numFmtId="192" fontId="1" fillId="0" borderId="0" applyFont="0" applyFill="0" applyBorder="0" applyAlignment="0" applyProtection="0"/>
  </cellStyleXfs>
  <cellXfs count="259">
    <xf numFmtId="0" fontId="0" fillId="0" borderId="0" xfId="0"/>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3" borderId="8"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1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4" fillId="0" borderId="0" xfId="0" applyFont="1"/>
    <xf numFmtId="0" fontId="4" fillId="0" borderId="17" xfId="0" applyFont="1" applyBorder="1"/>
    <xf numFmtId="0" fontId="4" fillId="0" borderId="16" xfId="0" applyFont="1" applyBorder="1"/>
    <xf numFmtId="0" fontId="4" fillId="0" borderId="18" xfId="0" applyFont="1" applyBorder="1" applyAlignment="1">
      <alignment horizontal="center"/>
    </xf>
    <xf numFmtId="169" fontId="4" fillId="0" borderId="16" xfId="0" applyNumberFormat="1" applyFont="1" applyBorder="1"/>
    <xf numFmtId="167" fontId="4" fillId="0" borderId="17" xfId="3" applyFont="1" applyFill="1" applyBorder="1"/>
    <xf numFmtId="0" fontId="4" fillId="0" borderId="18" xfId="0" applyFont="1" applyBorder="1"/>
    <xf numFmtId="0" fontId="4" fillId="0" borderId="19" xfId="0" applyFont="1" applyBorder="1"/>
    <xf numFmtId="0" fontId="4" fillId="0" borderId="21" xfId="0" applyFont="1" applyBorder="1"/>
    <xf numFmtId="0" fontId="4" fillId="0" borderId="23" xfId="0" applyFont="1" applyBorder="1"/>
    <xf numFmtId="0" fontId="4" fillId="0" borderId="24" xfId="0" applyFont="1" applyBorder="1"/>
    <xf numFmtId="0" fontId="4" fillId="0" borderId="25" xfId="0" applyFont="1" applyBorder="1" applyAlignment="1">
      <alignment horizontal="center"/>
    </xf>
    <xf numFmtId="169" fontId="4" fillId="0" borderId="26" xfId="0" applyNumberFormat="1" applyFont="1" applyBorder="1"/>
    <xf numFmtId="0" fontId="4" fillId="0" borderId="27" xfId="0" applyFont="1" applyBorder="1"/>
    <xf numFmtId="167" fontId="4" fillId="0" borderId="27" xfId="3" applyFont="1" applyBorder="1"/>
    <xf numFmtId="0" fontId="4" fillId="0" borderId="28" xfId="0" applyFont="1" applyBorder="1"/>
    <xf numFmtId="0" fontId="4" fillId="0" borderId="20" xfId="0" applyFont="1" applyBorder="1"/>
    <xf numFmtId="0" fontId="4" fillId="0" borderId="29" xfId="0" applyFont="1" applyBorder="1"/>
    <xf numFmtId="0" fontId="4" fillId="0" borderId="22" xfId="0" applyFont="1" applyBorder="1"/>
    <xf numFmtId="0" fontId="4" fillId="0" borderId="30" xfId="0" applyFont="1" applyBorder="1"/>
    <xf numFmtId="0" fontId="4" fillId="0" borderId="29" xfId="0" applyFont="1" applyBorder="1" applyAlignment="1">
      <alignment horizontal="center"/>
    </xf>
    <xf numFmtId="0" fontId="4" fillId="0" borderId="26" xfId="0" applyFont="1" applyBorder="1"/>
    <xf numFmtId="0" fontId="4" fillId="0" borderId="28" xfId="0" applyFont="1" applyBorder="1" applyAlignment="1">
      <alignment horizontal="center"/>
    </xf>
    <xf numFmtId="167" fontId="4" fillId="0" borderId="27" xfId="3" applyFont="1" applyFill="1" applyBorder="1"/>
    <xf numFmtId="0" fontId="33" fillId="0" borderId="0" xfId="0" applyFont="1"/>
    <xf numFmtId="0" fontId="34" fillId="0" borderId="0" xfId="0" applyFont="1"/>
    <xf numFmtId="0" fontId="4" fillId="0" borderId="31" xfId="0" applyFont="1" applyBorder="1"/>
    <xf numFmtId="0" fontId="4" fillId="0" borderId="46" xfId="0" applyFont="1" applyBorder="1"/>
    <xf numFmtId="0" fontId="4" fillId="0" borderId="47" xfId="0" applyFont="1" applyBorder="1"/>
    <xf numFmtId="0" fontId="4" fillId="0" borderId="48" xfId="0" applyFont="1" applyBorder="1"/>
    <xf numFmtId="0" fontId="3" fillId="30" borderId="0" xfId="0" applyFont="1" applyFill="1"/>
    <xf numFmtId="0" fontId="2" fillId="30" borderId="0" xfId="0" applyFont="1" applyFill="1"/>
    <xf numFmtId="0" fontId="42" fillId="30" borderId="49" xfId="0" applyFont="1" applyFill="1" applyBorder="1" applyAlignment="1">
      <alignment horizontal="center" vertical="center"/>
    </xf>
    <xf numFmtId="39" fontId="42" fillId="30" borderId="5" xfId="0" applyNumberFormat="1" applyFont="1" applyFill="1" applyBorder="1" applyAlignment="1">
      <alignment horizontal="center" vertical="center"/>
    </xf>
    <xf numFmtId="39" fontId="42" fillId="30" borderId="5" xfId="0" applyNumberFormat="1" applyFont="1" applyFill="1" applyBorder="1" applyAlignment="1">
      <alignment vertical="center"/>
    </xf>
    <xf numFmtId="2" fontId="42" fillId="30" borderId="5" xfId="0" applyNumberFormat="1" applyFont="1" applyFill="1" applyBorder="1" applyAlignment="1">
      <alignment vertical="center"/>
    </xf>
    <xf numFmtId="181" fontId="42" fillId="30" borderId="5" xfId="0" applyNumberFormat="1" applyFont="1" applyFill="1" applyBorder="1" applyAlignment="1">
      <alignment horizontal="center" vertical="center" wrapText="1"/>
    </xf>
    <xf numFmtId="181" fontId="42" fillId="0" borderId="5" xfId="0" applyNumberFormat="1" applyFont="1" applyBorder="1" applyAlignment="1">
      <alignment vertical="center"/>
    </xf>
    <xf numFmtId="10" fontId="0" fillId="30" borderId="0" xfId="0" applyNumberFormat="1" applyFill="1"/>
    <xf numFmtId="181" fontId="42" fillId="0" borderId="4" xfId="0" applyNumberFormat="1" applyFont="1" applyBorder="1" applyAlignment="1">
      <alignment vertical="center"/>
    </xf>
    <xf numFmtId="0" fontId="0" fillId="30" borderId="0" xfId="0" applyFill="1"/>
    <xf numFmtId="181" fontId="42" fillId="0" borderId="50" xfId="0" applyNumberFormat="1" applyFont="1" applyBorder="1" applyAlignment="1">
      <alignment vertical="center"/>
    </xf>
    <xf numFmtId="181" fontId="42" fillId="0" borderId="1" xfId="0" applyNumberFormat="1" applyFont="1" applyBorder="1" applyAlignment="1">
      <alignment vertical="center"/>
    </xf>
    <xf numFmtId="0" fontId="43" fillId="0" borderId="4" xfId="0" applyFont="1" applyBorder="1" applyAlignment="1">
      <alignment vertical="center" wrapText="1"/>
    </xf>
    <xf numFmtId="0" fontId="43" fillId="0" borderId="5" xfId="0" applyFont="1" applyBorder="1" applyAlignment="1">
      <alignment vertical="center" wrapText="1"/>
    </xf>
    <xf numFmtId="0" fontId="42" fillId="0" borderId="55" xfId="0" applyFont="1" applyBorder="1" applyAlignment="1">
      <alignment horizontal="center" vertical="center"/>
    </xf>
    <xf numFmtId="0" fontId="42" fillId="0" borderId="68" xfId="0" applyFont="1" applyBorder="1" applyAlignment="1">
      <alignment vertical="center" wrapText="1"/>
    </xf>
    <xf numFmtId="0" fontId="42" fillId="0" borderId="68" xfId="0" applyFont="1" applyBorder="1" applyAlignment="1">
      <alignment horizontal="center" vertical="center" wrapText="1"/>
    </xf>
    <xf numFmtId="181" fontId="42" fillId="0" borderId="55" xfId="0" applyNumberFormat="1" applyFont="1" applyBorder="1" applyAlignment="1">
      <alignment vertical="center"/>
    </xf>
    <xf numFmtId="181" fontId="42" fillId="0" borderId="68" xfId="0" applyNumberFormat="1" applyFont="1" applyBorder="1" applyAlignment="1">
      <alignment vertical="center"/>
    </xf>
    <xf numFmtId="0" fontId="42" fillId="0" borderId="4" xfId="0" applyFont="1" applyBorder="1" applyAlignment="1">
      <alignment horizontal="center" vertical="center"/>
    </xf>
    <xf numFmtId="181" fontId="42" fillId="0" borderId="68" xfId="0" applyNumberFormat="1" applyFont="1" applyBorder="1" applyAlignment="1">
      <alignment horizontal="center" vertical="center" wrapText="1"/>
    </xf>
    <xf numFmtId="181" fontId="42" fillId="30" borderId="68" xfId="0" applyNumberFormat="1" applyFont="1" applyFill="1" applyBorder="1" applyAlignment="1">
      <alignment horizontal="center" vertical="center" wrapText="1"/>
    </xf>
    <xf numFmtId="2" fontId="42" fillId="30" borderId="68" xfId="0" applyNumberFormat="1" applyFont="1" applyFill="1" applyBorder="1" applyAlignment="1">
      <alignment vertical="center"/>
    </xf>
    <xf numFmtId="39" fontId="42" fillId="30" borderId="68" xfId="0" applyNumberFormat="1" applyFont="1" applyFill="1" applyBorder="1" applyAlignment="1">
      <alignment vertical="center"/>
    </xf>
    <xf numFmtId="39" fontId="42" fillId="30" borderId="68" xfId="0" applyNumberFormat="1" applyFont="1" applyFill="1" applyBorder="1" applyAlignment="1">
      <alignment horizontal="center" vertical="center"/>
    </xf>
    <xf numFmtId="0" fontId="42" fillId="30" borderId="54" xfId="0" applyFont="1" applyFill="1" applyBorder="1" applyAlignment="1">
      <alignment horizontal="center" vertical="center"/>
    </xf>
    <xf numFmtId="0" fontId="39" fillId="0" borderId="64" xfId="0" applyFont="1" applyBorder="1" applyAlignment="1">
      <alignment horizontal="center" vertical="center" wrapText="1"/>
    </xf>
    <xf numFmtId="0" fontId="39" fillId="0" borderId="52" xfId="0" applyFont="1" applyBorder="1" applyAlignment="1">
      <alignment horizontal="justify" vertical="center" wrapText="1"/>
    </xf>
    <xf numFmtId="0" fontId="39" fillId="0" borderId="52" xfId="0" applyFont="1" applyBorder="1" applyAlignment="1">
      <alignment horizontal="center" vertical="center" wrapText="1"/>
    </xf>
    <xf numFmtId="181" fontId="42" fillId="0" borderId="64" xfId="0" applyNumberFormat="1" applyFont="1" applyBorder="1" applyAlignment="1">
      <alignment vertical="center"/>
    </xf>
    <xf numFmtId="167" fontId="42" fillId="30" borderId="52" xfId="3" applyFont="1" applyFill="1" applyBorder="1" applyAlignment="1">
      <alignment vertical="center"/>
    </xf>
    <xf numFmtId="39" fontId="42" fillId="30" borderId="52" xfId="0" applyNumberFormat="1" applyFont="1" applyFill="1" applyBorder="1" applyAlignment="1">
      <alignment vertical="center"/>
    </xf>
    <xf numFmtId="39" fontId="42" fillId="30" borderId="52" xfId="0" applyNumberFormat="1" applyFont="1" applyFill="1" applyBorder="1" applyAlignment="1">
      <alignment horizontal="center" vertical="center"/>
    </xf>
    <xf numFmtId="0" fontId="42" fillId="30" borderId="53" xfId="0" applyFont="1" applyFill="1" applyBorder="1" applyAlignment="1">
      <alignment horizontal="center" vertical="center"/>
    </xf>
    <xf numFmtId="181" fontId="41" fillId="0" borderId="1" xfId="0" applyNumberFormat="1" applyFont="1" applyBorder="1" applyAlignment="1">
      <alignment vertical="center"/>
    </xf>
    <xf numFmtId="179" fontId="42" fillId="0" borderId="50" xfId="3" applyNumberFormat="1" applyFont="1" applyFill="1" applyBorder="1" applyAlignment="1">
      <alignment vertical="center"/>
    </xf>
    <xf numFmtId="179" fontId="42" fillId="0" borderId="55" xfId="3" applyNumberFormat="1" applyFont="1" applyFill="1" applyBorder="1" applyAlignment="1">
      <alignment vertical="center"/>
    </xf>
    <xf numFmtId="181" fontId="42" fillId="30" borderId="52" xfId="0" applyNumberFormat="1" applyFont="1" applyFill="1" applyBorder="1" applyAlignment="1">
      <alignment horizontal="center" vertical="center" wrapText="1"/>
    </xf>
    <xf numFmtId="0" fontId="42" fillId="0" borderId="61" xfId="0" applyFont="1" applyBorder="1" applyAlignment="1">
      <alignment horizontal="center" vertical="center"/>
    </xf>
    <xf numFmtId="181" fontId="42" fillId="0" borderId="62" xfId="0" applyNumberFormat="1" applyFont="1" applyBorder="1" applyAlignment="1">
      <alignment horizontal="center" vertical="center" wrapText="1"/>
    </xf>
    <xf numFmtId="0" fontId="69" fillId="0" borderId="1" xfId="0" applyFont="1" applyBorder="1" applyAlignment="1">
      <alignment horizontal="justify" vertical="center" wrapText="1"/>
    </xf>
    <xf numFmtId="181" fontId="42" fillId="0" borderId="58" xfId="0" applyNumberFormat="1" applyFont="1" applyBorder="1" applyAlignment="1">
      <alignment vertical="center"/>
    </xf>
    <xf numFmtId="181" fontId="42" fillId="0" borderId="62" xfId="0" applyNumberFormat="1" applyFont="1" applyBorder="1" applyAlignment="1">
      <alignment vertical="center"/>
    </xf>
    <xf numFmtId="181" fontId="42" fillId="0" borderId="60" xfId="0" applyNumberFormat="1" applyFont="1" applyBorder="1" applyAlignment="1">
      <alignment vertical="center"/>
    </xf>
    <xf numFmtId="0" fontId="71" fillId="0" borderId="64" xfId="0" applyFont="1" applyBorder="1" applyAlignment="1">
      <alignment horizontal="center" vertical="center" wrapText="1"/>
    </xf>
    <xf numFmtId="0" fontId="71" fillId="0" borderId="52" xfId="0" applyFont="1" applyBorder="1" applyAlignment="1">
      <alignment horizontal="center" vertical="center" wrapText="1"/>
    </xf>
    <xf numFmtId="181" fontId="70" fillId="0" borderId="50" xfId="0" applyNumberFormat="1" applyFont="1" applyBorder="1" applyAlignment="1">
      <alignment vertical="center"/>
    </xf>
    <xf numFmtId="181" fontId="72" fillId="0" borderId="1" xfId="0" applyNumberFormat="1" applyFont="1" applyBorder="1" applyAlignment="1">
      <alignment vertical="center"/>
    </xf>
    <xf numFmtId="181" fontId="70" fillId="0" borderId="1" xfId="0" applyNumberFormat="1" applyFont="1" applyBorder="1" applyAlignment="1">
      <alignment vertical="center"/>
    </xf>
    <xf numFmtId="181" fontId="70" fillId="0" borderId="56" xfId="0" applyNumberFormat="1" applyFont="1" applyBorder="1" applyAlignment="1">
      <alignment vertical="center"/>
    </xf>
    <xf numFmtId="0" fontId="70" fillId="0" borderId="50" xfId="0" applyFont="1" applyBorder="1" applyAlignment="1">
      <alignment horizontal="center" vertical="center"/>
    </xf>
    <xf numFmtId="181" fontId="70" fillId="0" borderId="1" xfId="0" applyNumberFormat="1" applyFont="1" applyBorder="1" applyAlignment="1">
      <alignment horizontal="center" vertical="center" wrapText="1"/>
    </xf>
    <xf numFmtId="181" fontId="70" fillId="30" borderId="1" xfId="0" applyNumberFormat="1" applyFont="1" applyFill="1" applyBorder="1" applyAlignment="1">
      <alignment horizontal="center" vertical="center" wrapText="1"/>
    </xf>
    <xf numFmtId="167" fontId="70" fillId="30" borderId="1" xfId="3" applyFont="1" applyFill="1" applyBorder="1" applyAlignment="1">
      <alignment vertical="center"/>
    </xf>
    <xf numFmtId="39" fontId="70" fillId="30" borderId="1" xfId="0" applyNumberFormat="1" applyFont="1" applyFill="1" applyBorder="1" applyAlignment="1">
      <alignment vertical="center"/>
    </xf>
    <xf numFmtId="39" fontId="70" fillId="30" borderId="1" xfId="0" applyNumberFormat="1" applyFont="1" applyFill="1" applyBorder="1" applyAlignment="1">
      <alignment horizontal="center" vertical="center"/>
    </xf>
    <xf numFmtId="0" fontId="70" fillId="30" borderId="51" xfId="0" applyFont="1" applyFill="1" applyBorder="1" applyAlignment="1">
      <alignment horizontal="center" vertical="center"/>
    </xf>
    <xf numFmtId="181" fontId="73" fillId="73" borderId="52" xfId="0" applyNumberFormat="1" applyFont="1" applyFill="1" applyBorder="1" applyAlignment="1">
      <alignment horizontal="center" vertical="center" wrapText="1"/>
    </xf>
    <xf numFmtId="0" fontId="72" fillId="0" borderId="52" xfId="0" applyFont="1" applyBorder="1" applyAlignment="1">
      <alignment vertical="center" wrapText="1"/>
    </xf>
    <xf numFmtId="0" fontId="74" fillId="30" borderId="72" xfId="0" applyFont="1" applyFill="1" applyBorder="1" applyAlignment="1">
      <alignment horizontal="center" vertical="center" wrapText="1"/>
    </xf>
    <xf numFmtId="0" fontId="74" fillId="30" borderId="70" xfId="0" applyFont="1" applyFill="1" applyBorder="1" applyAlignment="1">
      <alignment horizontal="center" vertical="center" wrapText="1"/>
    </xf>
    <xf numFmtId="0" fontId="74" fillId="30" borderId="55" xfId="0" applyFont="1" applyFill="1" applyBorder="1" applyAlignment="1">
      <alignment horizontal="center" vertical="center" wrapText="1"/>
    </xf>
    <xf numFmtId="0" fontId="74" fillId="0" borderId="67" xfId="0" applyFont="1" applyBorder="1" applyAlignment="1">
      <alignment horizontal="center" vertical="center" wrapText="1"/>
    </xf>
    <xf numFmtId="0" fontId="38" fillId="74" borderId="72" xfId="0" applyFont="1" applyFill="1" applyBorder="1" applyAlignment="1">
      <alignment horizontal="center" vertical="center" wrapText="1"/>
    </xf>
    <xf numFmtId="0" fontId="44" fillId="74" borderId="70" xfId="0" applyFont="1" applyFill="1" applyBorder="1" applyAlignment="1">
      <alignment horizontal="center" vertical="center" wrapText="1"/>
    </xf>
    <xf numFmtId="0" fontId="44" fillId="74" borderId="71" xfId="0" applyFont="1" applyFill="1" applyBorder="1" applyAlignment="1">
      <alignment horizontal="center" vertical="center" wrapText="1"/>
    </xf>
    <xf numFmtId="0" fontId="44" fillId="74" borderId="63" xfId="0" applyFont="1" applyFill="1" applyBorder="1" applyAlignment="1">
      <alignment horizontal="center" vertical="center" wrapText="1"/>
    </xf>
    <xf numFmtId="0" fontId="40" fillId="74" borderId="63" xfId="0" applyFont="1" applyFill="1" applyBorder="1" applyAlignment="1">
      <alignment horizontal="center" vertical="center" wrapText="1"/>
    </xf>
    <xf numFmtId="15" fontId="74" fillId="74" borderId="63" xfId="0" applyNumberFormat="1" applyFont="1" applyFill="1" applyBorder="1" applyAlignment="1">
      <alignment horizontal="center" vertical="center" wrapText="1"/>
    </xf>
    <xf numFmtId="0" fontId="40" fillId="74" borderId="4" xfId="0" applyFont="1" applyFill="1" applyBorder="1" applyAlignment="1">
      <alignment horizontal="center" vertical="center" wrapText="1"/>
    </xf>
    <xf numFmtId="0" fontId="40" fillId="74" borderId="5" xfId="0" applyFont="1" applyFill="1" applyBorder="1" applyAlignment="1">
      <alignment horizontal="center" vertical="center" wrapText="1"/>
    </xf>
    <xf numFmtId="15" fontId="40" fillId="74" borderId="69" xfId="0" applyNumberFormat="1" applyFont="1" applyFill="1" applyBorder="1" applyAlignment="1">
      <alignment horizontal="center" vertical="center" wrapText="1"/>
    </xf>
    <xf numFmtId="0" fontId="80" fillId="30" borderId="0" xfId="0" applyFont="1" applyFill="1" applyAlignment="1">
      <alignment horizontal="left" vertical="center" wrapText="1"/>
    </xf>
    <xf numFmtId="0" fontId="80" fillId="30" borderId="0" xfId="0" applyFont="1" applyFill="1" applyAlignment="1">
      <alignment vertical="center"/>
    </xf>
    <xf numFmtId="0" fontId="81" fillId="30" borderId="0" xfId="0" applyFont="1" applyFill="1" applyAlignment="1">
      <alignment vertical="center"/>
    </xf>
    <xf numFmtId="10" fontId="81" fillId="30" borderId="0" xfId="0" applyNumberFormat="1" applyFont="1" applyFill="1" applyAlignment="1">
      <alignment vertical="center"/>
    </xf>
    <xf numFmtId="0" fontId="84" fillId="0" borderId="0" xfId="0" applyFont="1" applyAlignment="1">
      <alignment horizontal="center"/>
    </xf>
    <xf numFmtId="0" fontId="84" fillId="0" borderId="0" xfId="0" applyFont="1"/>
    <xf numFmtId="0" fontId="87" fillId="0" borderId="97" xfId="4" applyFont="1" applyBorder="1" applyAlignment="1">
      <alignment horizontal="left"/>
    </xf>
    <xf numFmtId="0" fontId="88" fillId="0" borderId="0" xfId="4" applyFont="1"/>
    <xf numFmtId="0" fontId="87" fillId="0" borderId="0" xfId="4" applyFont="1" applyAlignment="1">
      <alignment horizontal="left"/>
    </xf>
    <xf numFmtId="0" fontId="87" fillId="0" borderId="0" xfId="4" applyFont="1" applyAlignment="1">
      <alignment horizontal="right"/>
    </xf>
    <xf numFmtId="0" fontId="86" fillId="0" borderId="0" xfId="0" applyFont="1" applyAlignment="1">
      <alignment horizontal="right"/>
    </xf>
    <xf numFmtId="0" fontId="87" fillId="0" borderId="1" xfId="4" applyFont="1" applyBorder="1" applyAlignment="1">
      <alignment horizontal="center"/>
    </xf>
    <xf numFmtId="0" fontId="86" fillId="0" borderId="98" xfId="0" applyFont="1" applyBorder="1" applyAlignment="1">
      <alignment horizontal="center"/>
    </xf>
    <xf numFmtId="0" fontId="86" fillId="0" borderId="99" xfId="0" applyFont="1" applyBorder="1" applyAlignment="1">
      <alignment horizontal="center"/>
    </xf>
    <xf numFmtId="0" fontId="86" fillId="0" borderId="56" xfId="0" applyFont="1" applyBorder="1" applyAlignment="1">
      <alignment horizontal="center"/>
    </xf>
    <xf numFmtId="193" fontId="84" fillId="0" borderId="100" xfId="0" applyNumberFormat="1" applyFont="1" applyBorder="1" applyAlignment="1">
      <alignment horizontal="left"/>
    </xf>
    <xf numFmtId="2" fontId="84" fillId="0" borderId="97" xfId="1403" applyNumberFormat="1" applyFont="1" applyFill="1" applyBorder="1" applyAlignment="1">
      <alignment horizontal="center"/>
    </xf>
    <xf numFmtId="2" fontId="84" fillId="0" borderId="0" xfId="1403" applyNumberFormat="1" applyFont="1" applyFill="1" applyBorder="1" applyAlignment="1">
      <alignment horizontal="center"/>
    </xf>
    <xf numFmtId="2" fontId="89" fillId="0" borderId="101" xfId="1403" applyNumberFormat="1" applyFont="1" applyFill="1" applyBorder="1" applyAlignment="1">
      <alignment horizontal="center"/>
    </xf>
    <xf numFmtId="193" fontId="84" fillId="74" borderId="100" xfId="0" applyNumberFormat="1" applyFont="1" applyFill="1" applyBorder="1" applyAlignment="1">
      <alignment horizontal="left"/>
    </xf>
    <xf numFmtId="2" fontId="84" fillId="74" borderId="97" xfId="1403" applyNumberFormat="1" applyFont="1" applyFill="1" applyBorder="1" applyAlignment="1">
      <alignment horizontal="center"/>
    </xf>
    <xf numFmtId="2" fontId="84" fillId="74" borderId="0" xfId="1403" applyNumberFormat="1" applyFont="1" applyFill="1" applyBorder="1" applyAlignment="1">
      <alignment horizontal="center"/>
    </xf>
    <xf numFmtId="2" fontId="84" fillId="74" borderId="101" xfId="1403" applyNumberFormat="1" applyFont="1" applyFill="1" applyBorder="1" applyAlignment="1">
      <alignment horizontal="center"/>
    </xf>
    <xf numFmtId="2" fontId="84" fillId="0" borderId="101" xfId="1403" applyNumberFormat="1" applyFont="1" applyFill="1" applyBorder="1" applyAlignment="1">
      <alignment horizontal="center"/>
    </xf>
    <xf numFmtId="2" fontId="89" fillId="74" borderId="101" xfId="1403" applyNumberFormat="1" applyFont="1" applyFill="1" applyBorder="1" applyAlignment="1">
      <alignment horizontal="center"/>
    </xf>
    <xf numFmtId="193" fontId="84" fillId="0" borderId="102" xfId="0" applyNumberFormat="1" applyFont="1" applyBorder="1" applyAlignment="1">
      <alignment horizontal="left"/>
    </xf>
    <xf numFmtId="2" fontId="84" fillId="0" borderId="103" xfId="1403" applyNumberFormat="1" applyFont="1" applyFill="1" applyBorder="1" applyAlignment="1">
      <alignment horizontal="center"/>
    </xf>
    <xf numFmtId="2" fontId="84" fillId="0" borderId="104" xfId="1403" applyNumberFormat="1" applyFont="1" applyFill="1" applyBorder="1" applyAlignment="1">
      <alignment horizontal="center"/>
    </xf>
    <xf numFmtId="0" fontId="90" fillId="0" borderId="106" xfId="0" applyFont="1" applyBorder="1" applyAlignment="1">
      <alignment vertical="center" wrapText="1"/>
    </xf>
    <xf numFmtId="0" fontId="90" fillId="0" borderId="107" xfId="0" applyFont="1" applyBorder="1" applyAlignment="1">
      <alignment vertical="center" wrapText="1"/>
    </xf>
    <xf numFmtId="0" fontId="0" fillId="0" borderId="107" xfId="0" applyBorder="1"/>
    <xf numFmtId="0" fontId="0" fillId="0" borderId="62" xfId="0" applyBorder="1"/>
    <xf numFmtId="0" fontId="90" fillId="0" borderId="97" xfId="0" applyFont="1" applyBorder="1" applyAlignment="1">
      <alignment vertical="center"/>
    </xf>
    <xf numFmtId="0" fontId="90" fillId="0" borderId="0" xfId="0" applyFont="1" applyAlignment="1">
      <alignment vertical="center" wrapText="1"/>
    </xf>
    <xf numFmtId="0" fontId="0" fillId="0" borderId="101" xfId="0" applyBorder="1"/>
    <xf numFmtId="3" fontId="91" fillId="30" borderId="103" xfId="0" applyNumberFormat="1" applyFont="1" applyFill="1" applyBorder="1" applyAlignment="1">
      <alignment vertical="center"/>
    </xf>
    <xf numFmtId="0" fontId="92" fillId="0" borderId="104" xfId="0" applyFont="1" applyBorder="1" applyAlignment="1">
      <alignment vertical="center" wrapText="1"/>
    </xf>
    <xf numFmtId="0" fontId="0" fillId="0" borderId="104" xfId="0" applyBorder="1"/>
    <xf numFmtId="0" fontId="0" fillId="0" borderId="105" xfId="0" applyBorder="1"/>
    <xf numFmtId="0" fontId="96" fillId="0" borderId="0" xfId="0" applyFont="1"/>
    <xf numFmtId="3" fontId="98" fillId="30" borderId="1" xfId="0" applyNumberFormat="1" applyFont="1" applyFill="1" applyBorder="1" applyAlignment="1">
      <alignment horizontal="center" vertical="center" wrapText="1"/>
    </xf>
    <xf numFmtId="3" fontId="96" fillId="0" borderId="0" xfId="0" applyNumberFormat="1" applyFont="1"/>
    <xf numFmtId="3" fontId="96" fillId="0" borderId="0" xfId="0" applyNumberFormat="1" applyFont="1" applyAlignment="1">
      <alignment horizontal="center"/>
    </xf>
    <xf numFmtId="0" fontId="93" fillId="0" borderId="0" xfId="0" applyFont="1" applyAlignment="1">
      <alignment horizontal="center"/>
    </xf>
    <xf numFmtId="0" fontId="97" fillId="30" borderId="1" xfId="0" applyFont="1" applyFill="1" applyBorder="1" applyAlignment="1">
      <alignment horizontal="left" vertical="center" wrapText="1"/>
    </xf>
    <xf numFmtId="3" fontId="96" fillId="78" borderId="1" xfId="0" applyNumberFormat="1" applyFont="1" applyFill="1" applyBorder="1" applyAlignment="1">
      <alignment horizontal="center" vertical="center"/>
    </xf>
    <xf numFmtId="0" fontId="96" fillId="0" borderId="0" xfId="0" applyFont="1" applyAlignment="1">
      <alignment vertical="center"/>
    </xf>
    <xf numFmtId="0" fontId="93" fillId="0" borderId="1" xfId="0" applyFont="1" applyBorder="1" applyAlignment="1">
      <alignment horizontal="center" vertical="center"/>
    </xf>
    <xf numFmtId="2" fontId="84" fillId="76" borderId="104" xfId="1403" applyNumberFormat="1" applyFont="1" applyFill="1" applyBorder="1" applyAlignment="1">
      <alignment horizontal="center"/>
    </xf>
    <xf numFmtId="0" fontId="100" fillId="0" borderId="1" xfId="0" applyFont="1" applyBorder="1" applyAlignment="1">
      <alignment horizontal="center"/>
    </xf>
    <xf numFmtId="10" fontId="101" fillId="76" borderId="1" xfId="1403" applyNumberFormat="1" applyFont="1" applyFill="1" applyBorder="1" applyAlignment="1">
      <alignment horizontal="center"/>
    </xf>
    <xf numFmtId="0" fontId="99" fillId="30" borderId="1" xfId="0" applyFont="1" applyFill="1" applyBorder="1" applyAlignment="1">
      <alignment horizontal="center"/>
    </xf>
    <xf numFmtId="2" fontId="84" fillId="79" borderId="0" xfId="1403" applyNumberFormat="1" applyFont="1" applyFill="1" applyBorder="1" applyAlignment="1">
      <alignment horizontal="center"/>
    </xf>
    <xf numFmtId="2" fontId="89" fillId="79" borderId="101" xfId="1403" applyNumberFormat="1" applyFont="1" applyFill="1" applyBorder="1" applyAlignment="1">
      <alignment horizontal="center"/>
    </xf>
    <xf numFmtId="2" fontId="84" fillId="79" borderId="101" xfId="1403" applyNumberFormat="1" applyFont="1" applyFill="1" applyBorder="1" applyAlignment="1">
      <alignment horizontal="center"/>
    </xf>
    <xf numFmtId="2" fontId="84" fillId="76" borderId="0" xfId="1403" applyNumberFormat="1" applyFont="1" applyFill="1" applyBorder="1" applyAlignment="1">
      <alignment horizontal="center"/>
    </xf>
    <xf numFmtId="2" fontId="84" fillId="80" borderId="0" xfId="1403" applyNumberFormat="1" applyFont="1" applyFill="1" applyBorder="1" applyAlignment="1">
      <alignment horizontal="center"/>
    </xf>
    <xf numFmtId="179" fontId="70" fillId="0" borderId="50" xfId="3" applyNumberFormat="1" applyFont="1" applyFill="1" applyBorder="1" applyAlignment="1">
      <alignment vertical="center"/>
    </xf>
    <xf numFmtId="0" fontId="83" fillId="0" borderId="0" xfId="0" applyFont="1" applyAlignment="1">
      <alignment vertical="center"/>
    </xf>
    <xf numFmtId="0" fontId="74" fillId="30" borderId="71" xfId="0" applyFont="1" applyFill="1" applyBorder="1" applyAlignment="1">
      <alignment horizontal="center" vertical="center" wrapText="1"/>
    </xf>
    <xf numFmtId="0" fontId="40" fillId="74" borderId="108" xfId="0" applyFont="1" applyFill="1" applyBorder="1" applyAlignment="1">
      <alignment horizontal="center" vertical="center" wrapText="1"/>
    </xf>
    <xf numFmtId="181" fontId="42" fillId="0" borderId="109" xfId="0" applyNumberFormat="1" applyFont="1" applyBorder="1" applyAlignment="1">
      <alignment vertical="center"/>
    </xf>
    <xf numFmtId="181" fontId="70" fillId="0" borderId="98" xfId="0" applyNumberFormat="1" applyFont="1" applyBorder="1" applyAlignment="1">
      <alignment vertical="center"/>
    </xf>
    <xf numFmtId="181" fontId="42" fillId="0" borderId="98" xfId="0" applyNumberFormat="1" applyFont="1" applyBorder="1" applyAlignment="1">
      <alignment vertical="center"/>
    </xf>
    <xf numFmtId="181" fontId="42" fillId="0" borderId="110" xfId="0" applyNumberFormat="1" applyFont="1" applyBorder="1" applyAlignment="1">
      <alignment vertical="center"/>
    </xf>
    <xf numFmtId="0" fontId="97" fillId="30" borderId="1" xfId="0" applyFont="1" applyFill="1" applyBorder="1" applyAlignment="1">
      <alignment horizontal="left" vertical="center"/>
    </xf>
    <xf numFmtId="3" fontId="98" fillId="30" borderId="1" xfId="0" applyNumberFormat="1" applyFont="1" applyFill="1" applyBorder="1" applyAlignment="1">
      <alignment horizontal="center" vertical="center"/>
    </xf>
    <xf numFmtId="3" fontId="98" fillId="78" borderId="1" xfId="0" applyNumberFormat="1" applyFont="1" applyFill="1" applyBorder="1" applyAlignment="1">
      <alignment horizontal="center" vertical="center"/>
    </xf>
    <xf numFmtId="0" fontId="77" fillId="0" borderId="90" xfId="0" applyFont="1" applyBorder="1" applyAlignment="1">
      <alignment horizontal="left" vertical="center" wrapText="1"/>
    </xf>
    <xf numFmtId="0" fontId="71" fillId="0" borderId="52" xfId="0" applyFont="1" applyBorder="1" applyAlignment="1">
      <alignment horizontal="justify" vertical="top" wrapText="1"/>
    </xf>
    <xf numFmtId="0" fontId="93" fillId="76" borderId="1" xfId="0" applyFont="1" applyFill="1" applyBorder="1" applyAlignment="1">
      <alignment horizontal="center" vertical="center" wrapText="1"/>
    </xf>
    <xf numFmtId="0" fontId="94" fillId="76" borderId="1" xfId="0" applyFont="1" applyFill="1" applyBorder="1" applyAlignment="1">
      <alignment horizontal="center" vertical="center" wrapText="1"/>
    </xf>
    <xf numFmtId="0" fontId="102" fillId="77" borderId="1" xfId="0" applyFont="1" applyFill="1" applyBorder="1" applyAlignment="1">
      <alignment horizontal="center" vertical="center" wrapText="1"/>
    </xf>
    <xf numFmtId="0" fontId="95" fillId="77" borderId="1" xfId="0" applyFont="1" applyFill="1" applyBorder="1" applyAlignment="1">
      <alignment horizontal="center" vertical="center" wrapText="1"/>
    </xf>
    <xf numFmtId="0" fontId="96" fillId="0" borderId="0" xfId="0" applyFont="1" applyAlignment="1">
      <alignment wrapText="1"/>
    </xf>
    <xf numFmtId="3" fontId="98" fillId="0" borderId="1" xfId="0" applyNumberFormat="1" applyFont="1" applyBorder="1" applyAlignment="1">
      <alignment horizontal="center" vertical="center" wrapText="1"/>
    </xf>
    <xf numFmtId="0" fontId="93" fillId="0" borderId="0" xfId="0" applyFont="1" applyAlignment="1">
      <alignment horizontal="center" vertical="center" wrapText="1"/>
    </xf>
    <xf numFmtId="0" fontId="96" fillId="0" borderId="0" xfId="0" applyFont="1" applyAlignment="1">
      <alignment horizontal="center" vertical="center" wrapText="1"/>
    </xf>
    <xf numFmtId="181" fontId="70" fillId="81" borderId="1" xfId="0" applyNumberFormat="1" applyFont="1" applyFill="1" applyBorder="1" applyAlignment="1">
      <alignment vertical="center"/>
    </xf>
    <xf numFmtId="2" fontId="84" fillId="81" borderId="104" xfId="1403" applyNumberFormat="1" applyFont="1" applyFill="1" applyBorder="1" applyAlignment="1">
      <alignment horizontal="center"/>
    </xf>
    <xf numFmtId="0" fontId="71" fillId="82" borderId="52" xfId="0" applyFont="1" applyFill="1" applyBorder="1" applyAlignment="1">
      <alignment horizontal="justify" vertical="top" wrapText="1"/>
    </xf>
    <xf numFmtId="0" fontId="72" fillId="82" borderId="52" xfId="0" applyFont="1" applyFill="1" applyBorder="1" applyAlignment="1">
      <alignment vertical="center" wrapText="1"/>
    </xf>
    <xf numFmtId="0" fontId="71" fillId="82" borderId="52" xfId="0" applyFont="1" applyFill="1" applyBorder="1" applyAlignment="1">
      <alignment horizontal="center" vertical="center" wrapText="1"/>
    </xf>
    <xf numFmtId="181" fontId="70" fillId="82" borderId="50" xfId="0" applyNumberFormat="1" applyFont="1" applyFill="1" applyBorder="1" applyAlignment="1">
      <alignment vertical="center"/>
    </xf>
    <xf numFmtId="181" fontId="72" fillId="82" borderId="1" xfId="0" applyNumberFormat="1" applyFont="1" applyFill="1" applyBorder="1" applyAlignment="1">
      <alignment vertical="center"/>
    </xf>
    <xf numFmtId="181" fontId="70" fillId="82" borderId="1" xfId="0" applyNumberFormat="1" applyFont="1" applyFill="1" applyBorder="1" applyAlignment="1">
      <alignment vertical="center"/>
    </xf>
    <xf numFmtId="181" fontId="70" fillId="82" borderId="98" xfId="0" applyNumberFormat="1" applyFont="1" applyFill="1" applyBorder="1" applyAlignment="1">
      <alignment vertical="center"/>
    </xf>
    <xf numFmtId="181" fontId="70" fillId="82" borderId="56" xfId="0" applyNumberFormat="1" applyFont="1" applyFill="1" applyBorder="1" applyAlignment="1">
      <alignment vertical="center"/>
    </xf>
    <xf numFmtId="181" fontId="0" fillId="30" borderId="0" xfId="0" applyNumberFormat="1" applyFill="1"/>
    <xf numFmtId="0" fontId="71" fillId="30" borderId="52" xfId="0" applyFont="1" applyFill="1" applyBorder="1" applyAlignment="1">
      <alignment horizontal="center" vertical="center" wrapText="1"/>
    </xf>
    <xf numFmtId="0" fontId="79" fillId="0" borderId="0" xfId="0" applyFont="1" applyAlignment="1">
      <alignment horizontal="left" vertical="center" wrapText="1"/>
    </xf>
    <xf numFmtId="0" fontId="76" fillId="0" borderId="86" xfId="0" applyFont="1" applyBorder="1" applyAlignment="1">
      <alignment horizontal="center" vertical="center" wrapText="1"/>
    </xf>
    <xf numFmtId="0" fontId="76" fillId="0" borderId="87" xfId="0" applyFont="1" applyBorder="1" applyAlignment="1">
      <alignment horizontal="center" vertical="center" wrapText="1"/>
    </xf>
    <xf numFmtId="0" fontId="76" fillId="0" borderId="88" xfId="0" applyFont="1" applyBorder="1" applyAlignment="1">
      <alignment horizontal="center" vertical="center" wrapText="1"/>
    </xf>
    <xf numFmtId="0" fontId="76" fillId="0" borderId="91" xfId="0" applyFont="1" applyBorder="1" applyAlignment="1">
      <alignment horizontal="center" vertical="center" wrapText="1"/>
    </xf>
    <xf numFmtId="0" fontId="76" fillId="0" borderId="0" xfId="0" applyFont="1" applyAlignment="1">
      <alignment horizontal="center" vertical="center" wrapText="1"/>
    </xf>
    <xf numFmtId="0" fontId="76" fillId="0" borderId="92" xfId="0" applyFont="1" applyBorder="1" applyAlignment="1">
      <alignment horizontal="center" vertical="center" wrapText="1"/>
    </xf>
    <xf numFmtId="0" fontId="76" fillId="0" borderId="93" xfId="0" applyFont="1" applyBorder="1" applyAlignment="1">
      <alignment horizontal="center" vertical="center" wrapText="1"/>
    </xf>
    <xf numFmtId="0" fontId="76" fillId="0" borderId="94" xfId="0" applyFont="1" applyBorder="1" applyAlignment="1">
      <alignment horizontal="center" vertical="center" wrapText="1"/>
    </xf>
    <xf numFmtId="0" fontId="76" fillId="0" borderId="95" xfId="0" applyFont="1" applyBorder="1" applyAlignment="1">
      <alignment horizontal="center" vertical="center" wrapText="1"/>
    </xf>
    <xf numFmtId="0" fontId="78" fillId="0" borderId="89" xfId="0" applyFont="1" applyBorder="1" applyAlignment="1">
      <alignment horizontal="center" vertical="center" wrapText="1"/>
    </xf>
    <xf numFmtId="0" fontId="78" fillId="0" borderId="90" xfId="0" applyFont="1" applyBorder="1" applyAlignment="1">
      <alignment horizontal="center" vertical="center" wrapText="1"/>
    </xf>
    <xf numFmtId="0" fontId="78" fillId="0" borderId="96" xfId="0" applyFont="1" applyBorder="1" applyAlignment="1">
      <alignment horizontal="center" vertical="center" wrapText="1"/>
    </xf>
    <xf numFmtId="0" fontId="77" fillId="0" borderId="89" xfId="0" applyFont="1" applyBorder="1" applyAlignment="1">
      <alignment horizontal="left" vertical="center" wrapText="1"/>
    </xf>
    <xf numFmtId="0" fontId="77" fillId="0" borderId="90" xfId="0" applyFont="1" applyBorder="1" applyAlignment="1">
      <alignment horizontal="left" vertical="center" wrapText="1"/>
    </xf>
    <xf numFmtId="0" fontId="77" fillId="0" borderId="96" xfId="0" applyFont="1" applyBorder="1" applyAlignment="1">
      <alignment horizontal="left" vertical="center" wrapText="1"/>
    </xf>
    <xf numFmtId="0" fontId="68" fillId="29" borderId="57" xfId="0" applyFont="1" applyFill="1" applyBorder="1" applyAlignment="1">
      <alignment horizontal="center" vertical="center" wrapText="1"/>
    </xf>
    <xf numFmtId="0" fontId="68" fillId="29" borderId="12" xfId="0" applyFont="1" applyFill="1" applyBorder="1" applyAlignment="1">
      <alignment horizontal="center" vertical="center" wrapText="1"/>
    </xf>
    <xf numFmtId="0" fontId="68" fillId="29" borderId="83" xfId="0" applyFont="1" applyFill="1" applyBorder="1" applyAlignment="1">
      <alignment horizontal="center" vertical="center" wrapText="1"/>
    </xf>
    <xf numFmtId="0" fontId="68" fillId="29" borderId="85" xfId="0" applyFont="1" applyFill="1" applyBorder="1" applyAlignment="1">
      <alignment horizontal="center" vertical="center" wrapText="1"/>
    </xf>
    <xf numFmtId="0" fontId="68" fillId="29" borderId="0" xfId="0" applyFont="1" applyFill="1" applyAlignment="1">
      <alignment horizontal="center" vertical="center" wrapText="1"/>
    </xf>
    <xf numFmtId="0" fontId="68" fillId="29" borderId="84" xfId="0" applyFont="1" applyFill="1" applyBorder="1" applyAlignment="1">
      <alignment horizontal="center" vertical="center" wrapText="1"/>
    </xf>
    <xf numFmtId="0" fontId="68" fillId="29" borderId="65" xfId="0" applyFont="1" applyFill="1" applyBorder="1" applyAlignment="1">
      <alignment horizontal="center" vertical="center" wrapText="1"/>
    </xf>
    <xf numFmtId="0" fontId="68" fillId="29" borderId="30" xfId="0" applyFont="1" applyFill="1" applyBorder="1" applyAlignment="1">
      <alignment horizontal="center" vertical="center" wrapText="1"/>
    </xf>
    <xf numFmtId="0" fontId="68" fillId="29" borderId="66" xfId="0" applyFont="1" applyFill="1" applyBorder="1" applyAlignment="1">
      <alignment horizontal="center" vertical="center" wrapText="1"/>
    </xf>
    <xf numFmtId="0" fontId="75" fillId="74" borderId="57" xfId="0" applyFont="1" applyFill="1" applyBorder="1" applyAlignment="1">
      <alignment horizontal="center" vertical="center" wrapText="1"/>
    </xf>
    <xf numFmtId="0" fontId="75" fillId="74" borderId="12" xfId="0" applyFont="1" applyFill="1" applyBorder="1" applyAlignment="1">
      <alignment horizontal="center" vertical="center" wrapText="1"/>
    </xf>
    <xf numFmtId="0" fontId="75" fillId="74" borderId="83" xfId="0" applyFont="1" applyFill="1" applyBorder="1" applyAlignment="1">
      <alignment horizontal="center" vertical="center" wrapText="1"/>
    </xf>
    <xf numFmtId="0" fontId="75" fillId="74" borderId="65" xfId="0" applyFont="1" applyFill="1" applyBorder="1" applyAlignment="1">
      <alignment horizontal="center" vertical="center" wrapText="1"/>
    </xf>
    <xf numFmtId="0" fontId="75" fillId="74" borderId="30" xfId="0" applyFont="1" applyFill="1" applyBorder="1" applyAlignment="1">
      <alignment horizontal="center" vertical="center" wrapText="1"/>
    </xf>
    <xf numFmtId="0" fontId="75" fillId="74" borderId="66" xfId="0" applyFont="1" applyFill="1" applyBorder="1" applyAlignment="1">
      <alignment horizontal="center" vertical="center" wrapText="1"/>
    </xf>
    <xf numFmtId="0" fontId="74" fillId="74" borderId="2" xfId="0" applyFont="1" applyFill="1" applyBorder="1" applyAlignment="1">
      <alignment horizontal="center" vertical="center" wrapText="1"/>
    </xf>
    <xf numFmtId="0" fontId="74" fillId="74" borderId="3" xfId="0" applyFont="1" applyFill="1" applyBorder="1" applyAlignment="1">
      <alignment horizontal="center" vertical="center" wrapText="1"/>
    </xf>
    <xf numFmtId="0" fontId="74" fillId="74" borderId="108" xfId="0" applyFont="1" applyFill="1" applyBorder="1" applyAlignment="1">
      <alignment horizontal="center" vertical="center" wrapText="1"/>
    </xf>
    <xf numFmtId="0" fontId="53" fillId="2" borderId="57" xfId="0" applyFont="1" applyFill="1" applyBorder="1" applyAlignment="1">
      <alignment horizontal="center" vertical="center" wrapText="1"/>
    </xf>
    <xf numFmtId="0" fontId="53" fillId="2" borderId="12" xfId="0" applyFont="1" applyFill="1" applyBorder="1" applyAlignment="1">
      <alignment horizontal="center" vertical="center" wrapText="1"/>
    </xf>
    <xf numFmtId="0" fontId="53" fillId="2" borderId="83" xfId="0" applyFont="1" applyFill="1" applyBorder="1" applyAlignment="1">
      <alignment horizontal="center" vertical="center" wrapText="1"/>
    </xf>
    <xf numFmtId="0" fontId="53" fillId="2" borderId="85" xfId="0" applyFont="1" applyFill="1" applyBorder="1" applyAlignment="1">
      <alignment horizontal="center" vertical="center" wrapText="1"/>
    </xf>
    <xf numFmtId="0" fontId="53" fillId="2" borderId="0" xfId="0" applyFont="1" applyFill="1" applyAlignment="1">
      <alignment horizontal="center" vertical="center" wrapText="1"/>
    </xf>
    <xf numFmtId="0" fontId="53" fillId="2" borderId="84" xfId="0" applyFont="1" applyFill="1" applyBorder="1" applyAlignment="1">
      <alignment horizontal="center" vertical="center" wrapText="1"/>
    </xf>
    <xf numFmtId="0" fontId="53" fillId="2" borderId="65" xfId="0" applyFont="1" applyFill="1" applyBorder="1" applyAlignment="1">
      <alignment horizontal="center" vertical="center" wrapText="1"/>
    </xf>
    <xf numFmtId="0" fontId="53" fillId="2" borderId="30" xfId="0" applyFont="1" applyFill="1" applyBorder="1" applyAlignment="1">
      <alignment horizontal="center" vertical="center" wrapText="1"/>
    </xf>
    <xf numFmtId="0" fontId="53" fillId="2" borderId="66" xfId="0" applyFont="1" applyFill="1" applyBorder="1" applyAlignment="1">
      <alignment horizontal="center" vertical="center" wrapText="1"/>
    </xf>
    <xf numFmtId="0" fontId="44" fillId="74" borderId="2" xfId="0" applyFont="1" applyFill="1" applyBorder="1" applyAlignment="1">
      <alignment horizontal="center" vertical="center" wrapText="1"/>
    </xf>
    <xf numFmtId="0" fontId="44" fillId="74" borderId="3" xfId="0" applyFont="1" applyFill="1" applyBorder="1" applyAlignment="1">
      <alignment horizontal="center" vertical="center" wrapText="1"/>
    </xf>
    <xf numFmtId="0" fontId="44" fillId="74" borderId="108" xfId="0" applyFont="1" applyFill="1" applyBorder="1" applyAlignment="1">
      <alignment horizontal="center" vertical="center" wrapText="1"/>
    </xf>
    <xf numFmtId="0" fontId="73" fillId="73" borderId="59" xfId="0" applyFont="1" applyFill="1" applyBorder="1" applyAlignment="1">
      <alignment horizontal="center" vertical="center"/>
    </xf>
    <xf numFmtId="0" fontId="73" fillId="73" borderId="56" xfId="0" applyFont="1" applyFill="1" applyBorder="1" applyAlignment="1">
      <alignment horizontal="center" vertical="center"/>
    </xf>
    <xf numFmtId="0" fontId="80" fillId="30" borderId="12" xfId="0" applyFont="1" applyFill="1" applyBorder="1" applyAlignment="1">
      <alignment horizontal="left" vertical="center" wrapText="1"/>
    </xf>
    <xf numFmtId="0" fontId="80" fillId="30" borderId="0" xfId="0" applyFont="1" applyFill="1" applyAlignment="1">
      <alignment horizontal="left" vertical="center" wrapText="1"/>
    </xf>
    <xf numFmtId="0" fontId="84" fillId="0" borderId="0" xfId="0" applyFont="1" applyAlignment="1">
      <alignment horizontal="center"/>
    </xf>
    <xf numFmtId="0" fontId="85" fillId="75" borderId="0" xfId="0" applyFont="1" applyFill="1" applyAlignment="1">
      <alignment horizontal="center" vertical="center"/>
    </xf>
    <xf numFmtId="0" fontId="86" fillId="74" borderId="97" xfId="0" applyFont="1" applyFill="1" applyBorder="1" applyAlignment="1">
      <alignment horizontal="center" vertical="center" wrapText="1"/>
    </xf>
    <xf numFmtId="0" fontId="86" fillId="74" borderId="0" xfId="0" applyFont="1" applyFill="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13" xfId="0" applyFont="1" applyFill="1" applyBorder="1" applyAlignment="1">
      <alignment horizontal="center" vertical="center" wrapText="1"/>
    </xf>
  </cellXfs>
  <cellStyles count="1575">
    <cellStyle name="2" xfId="1409" xr:uid="{00000000-0005-0000-0000-000000000000}"/>
    <cellStyle name="20% - Accent1" xfId="5" xr:uid="{00000000-0005-0000-0000-000001000000}"/>
    <cellStyle name="20% - Accent1 2" xfId="1410" xr:uid="{00000000-0005-0000-0000-000002000000}"/>
    <cellStyle name="20% - Accent1_Estaciones TM-21-SEP-2011" xfId="1411" xr:uid="{00000000-0005-0000-0000-000003000000}"/>
    <cellStyle name="20% - Accent2" xfId="6" xr:uid="{00000000-0005-0000-0000-000004000000}"/>
    <cellStyle name="20% - Accent2 2" xfId="1412" xr:uid="{00000000-0005-0000-0000-000005000000}"/>
    <cellStyle name="20% - Accent2_Estaciones TM-21-SEP-2011" xfId="1413" xr:uid="{00000000-0005-0000-0000-000006000000}"/>
    <cellStyle name="20% - Accent3" xfId="7" xr:uid="{00000000-0005-0000-0000-000007000000}"/>
    <cellStyle name="20% - Accent3 2" xfId="1414" xr:uid="{00000000-0005-0000-0000-000008000000}"/>
    <cellStyle name="20% - Accent3_Estaciones TM-21-SEP-2011" xfId="1415" xr:uid="{00000000-0005-0000-0000-000009000000}"/>
    <cellStyle name="20% - Accent4" xfId="8" xr:uid="{00000000-0005-0000-0000-00000A000000}"/>
    <cellStyle name="20% - Accent4 2" xfId="1416" xr:uid="{00000000-0005-0000-0000-00000B000000}"/>
    <cellStyle name="20% - Accent4_Estaciones TM-21-SEP-2011" xfId="1417" xr:uid="{00000000-0005-0000-0000-00000C000000}"/>
    <cellStyle name="20% - Accent5" xfId="9" xr:uid="{00000000-0005-0000-0000-00000D000000}"/>
    <cellStyle name="20% - Accent5 2" xfId="1418" xr:uid="{00000000-0005-0000-0000-00000E000000}"/>
    <cellStyle name="20% - Accent5_Estaciones TM-21-SEP-2011" xfId="1419" xr:uid="{00000000-0005-0000-0000-00000F000000}"/>
    <cellStyle name="20% - Accent6" xfId="10" xr:uid="{00000000-0005-0000-0000-000010000000}"/>
    <cellStyle name="20% - Accent6 2" xfId="1420" xr:uid="{00000000-0005-0000-0000-000011000000}"/>
    <cellStyle name="20% - Accent6_Estaciones TM-21-SEP-2011" xfId="1421" xr:uid="{00000000-0005-0000-0000-000012000000}"/>
    <cellStyle name="20% - Énfasis1" xfId="1544" builtinId="30" customBuiltin="1"/>
    <cellStyle name="20% - Énfasis1 10" xfId="11" xr:uid="{00000000-0005-0000-0000-000014000000}"/>
    <cellStyle name="20% - Énfasis1 11" xfId="12" xr:uid="{00000000-0005-0000-0000-000015000000}"/>
    <cellStyle name="20% - Énfasis1 12" xfId="13" xr:uid="{00000000-0005-0000-0000-000016000000}"/>
    <cellStyle name="20% - Énfasis1 13" xfId="14" xr:uid="{00000000-0005-0000-0000-000017000000}"/>
    <cellStyle name="20% - Énfasis1 14" xfId="15" xr:uid="{00000000-0005-0000-0000-000018000000}"/>
    <cellStyle name="20% - Énfasis1 15" xfId="16" xr:uid="{00000000-0005-0000-0000-000019000000}"/>
    <cellStyle name="20% - Énfasis1 16" xfId="17" xr:uid="{00000000-0005-0000-0000-00001A000000}"/>
    <cellStyle name="20% - Énfasis1 17" xfId="18" xr:uid="{00000000-0005-0000-0000-00001B000000}"/>
    <cellStyle name="20% - Énfasis1 18" xfId="19" xr:uid="{00000000-0005-0000-0000-00001C000000}"/>
    <cellStyle name="20% - Énfasis1 19" xfId="20" xr:uid="{00000000-0005-0000-0000-00001D000000}"/>
    <cellStyle name="20% - Énfasis1 2" xfId="21" xr:uid="{00000000-0005-0000-0000-00001E000000}"/>
    <cellStyle name="20% - Énfasis1 20" xfId="22" xr:uid="{00000000-0005-0000-0000-00001F000000}"/>
    <cellStyle name="20% - Énfasis1 21" xfId="23" xr:uid="{00000000-0005-0000-0000-000020000000}"/>
    <cellStyle name="20% - Énfasis1 22" xfId="24" xr:uid="{00000000-0005-0000-0000-000021000000}"/>
    <cellStyle name="20% - Énfasis1 23" xfId="25" xr:uid="{00000000-0005-0000-0000-000022000000}"/>
    <cellStyle name="20% - Énfasis1 24" xfId="26" xr:uid="{00000000-0005-0000-0000-000023000000}"/>
    <cellStyle name="20% - Énfasis1 25" xfId="27" xr:uid="{00000000-0005-0000-0000-000024000000}"/>
    <cellStyle name="20% - Énfasis1 26" xfId="28" xr:uid="{00000000-0005-0000-0000-000025000000}"/>
    <cellStyle name="20% - Énfasis1 27" xfId="29" xr:uid="{00000000-0005-0000-0000-000026000000}"/>
    <cellStyle name="20% - Énfasis1 28" xfId="30" xr:uid="{00000000-0005-0000-0000-000027000000}"/>
    <cellStyle name="20% - Énfasis1 29" xfId="31" xr:uid="{00000000-0005-0000-0000-000028000000}"/>
    <cellStyle name="20% - Énfasis1 3" xfId="32" xr:uid="{00000000-0005-0000-0000-000029000000}"/>
    <cellStyle name="20% - Énfasis1 30" xfId="33" xr:uid="{00000000-0005-0000-0000-00002A000000}"/>
    <cellStyle name="20% - Énfasis1 31" xfId="34" xr:uid="{00000000-0005-0000-0000-00002B000000}"/>
    <cellStyle name="20% - Énfasis1 32" xfId="35" xr:uid="{00000000-0005-0000-0000-00002C000000}"/>
    <cellStyle name="20% - Énfasis1 4" xfId="36" xr:uid="{00000000-0005-0000-0000-00002D000000}"/>
    <cellStyle name="20% - Énfasis1 5" xfId="37" xr:uid="{00000000-0005-0000-0000-00002E000000}"/>
    <cellStyle name="20% - Énfasis1 6" xfId="38" xr:uid="{00000000-0005-0000-0000-00002F000000}"/>
    <cellStyle name="20% - Énfasis1 7" xfId="39" xr:uid="{00000000-0005-0000-0000-000030000000}"/>
    <cellStyle name="20% - Énfasis1 8" xfId="40" xr:uid="{00000000-0005-0000-0000-000031000000}"/>
    <cellStyle name="20% - Énfasis1 9" xfId="41" xr:uid="{00000000-0005-0000-0000-000032000000}"/>
    <cellStyle name="20% - Énfasis2" xfId="1547" builtinId="34" customBuiltin="1"/>
    <cellStyle name="20% - Énfasis2 10" xfId="42" xr:uid="{00000000-0005-0000-0000-000034000000}"/>
    <cellStyle name="20% - Énfasis2 11" xfId="43" xr:uid="{00000000-0005-0000-0000-000035000000}"/>
    <cellStyle name="20% - Énfasis2 12" xfId="44" xr:uid="{00000000-0005-0000-0000-000036000000}"/>
    <cellStyle name="20% - Énfasis2 13" xfId="45" xr:uid="{00000000-0005-0000-0000-000037000000}"/>
    <cellStyle name="20% - Énfasis2 14" xfId="46" xr:uid="{00000000-0005-0000-0000-000038000000}"/>
    <cellStyle name="20% - Énfasis2 15" xfId="47" xr:uid="{00000000-0005-0000-0000-000039000000}"/>
    <cellStyle name="20% - Énfasis2 16" xfId="48" xr:uid="{00000000-0005-0000-0000-00003A000000}"/>
    <cellStyle name="20% - Énfasis2 17" xfId="49" xr:uid="{00000000-0005-0000-0000-00003B000000}"/>
    <cellStyle name="20% - Énfasis2 18" xfId="50" xr:uid="{00000000-0005-0000-0000-00003C000000}"/>
    <cellStyle name="20% - Énfasis2 19" xfId="51" xr:uid="{00000000-0005-0000-0000-00003D000000}"/>
    <cellStyle name="20% - Énfasis2 2" xfId="52" xr:uid="{00000000-0005-0000-0000-00003E000000}"/>
    <cellStyle name="20% - Énfasis2 20" xfId="53" xr:uid="{00000000-0005-0000-0000-00003F000000}"/>
    <cellStyle name="20% - Énfasis2 21" xfId="54" xr:uid="{00000000-0005-0000-0000-000040000000}"/>
    <cellStyle name="20% - Énfasis2 22" xfId="55" xr:uid="{00000000-0005-0000-0000-000041000000}"/>
    <cellStyle name="20% - Énfasis2 23" xfId="56" xr:uid="{00000000-0005-0000-0000-000042000000}"/>
    <cellStyle name="20% - Énfasis2 24" xfId="57" xr:uid="{00000000-0005-0000-0000-000043000000}"/>
    <cellStyle name="20% - Énfasis2 25" xfId="58" xr:uid="{00000000-0005-0000-0000-000044000000}"/>
    <cellStyle name="20% - Énfasis2 26" xfId="59" xr:uid="{00000000-0005-0000-0000-000045000000}"/>
    <cellStyle name="20% - Énfasis2 27" xfId="60" xr:uid="{00000000-0005-0000-0000-000046000000}"/>
    <cellStyle name="20% - Énfasis2 28" xfId="61" xr:uid="{00000000-0005-0000-0000-000047000000}"/>
    <cellStyle name="20% - Énfasis2 29" xfId="62" xr:uid="{00000000-0005-0000-0000-000048000000}"/>
    <cellStyle name="20% - Énfasis2 3" xfId="63" xr:uid="{00000000-0005-0000-0000-000049000000}"/>
    <cellStyle name="20% - Énfasis2 30" xfId="64" xr:uid="{00000000-0005-0000-0000-00004A000000}"/>
    <cellStyle name="20% - Énfasis2 31" xfId="65" xr:uid="{00000000-0005-0000-0000-00004B000000}"/>
    <cellStyle name="20% - Énfasis2 32" xfId="66" xr:uid="{00000000-0005-0000-0000-00004C000000}"/>
    <cellStyle name="20% - Énfasis2 4" xfId="67" xr:uid="{00000000-0005-0000-0000-00004D000000}"/>
    <cellStyle name="20% - Énfasis2 5" xfId="68" xr:uid="{00000000-0005-0000-0000-00004E000000}"/>
    <cellStyle name="20% - Énfasis2 6" xfId="69" xr:uid="{00000000-0005-0000-0000-00004F000000}"/>
    <cellStyle name="20% - Énfasis2 7" xfId="70" xr:uid="{00000000-0005-0000-0000-000050000000}"/>
    <cellStyle name="20% - Énfasis2 8" xfId="71" xr:uid="{00000000-0005-0000-0000-000051000000}"/>
    <cellStyle name="20% - Énfasis2 9" xfId="72" xr:uid="{00000000-0005-0000-0000-000052000000}"/>
    <cellStyle name="20% - Énfasis3" xfId="1551" builtinId="38" customBuiltin="1"/>
    <cellStyle name="20% - Énfasis3 10" xfId="73" xr:uid="{00000000-0005-0000-0000-000054000000}"/>
    <cellStyle name="20% - Énfasis3 11" xfId="74" xr:uid="{00000000-0005-0000-0000-000055000000}"/>
    <cellStyle name="20% - Énfasis3 12" xfId="75" xr:uid="{00000000-0005-0000-0000-000056000000}"/>
    <cellStyle name="20% - Énfasis3 13" xfId="76" xr:uid="{00000000-0005-0000-0000-000057000000}"/>
    <cellStyle name="20% - Énfasis3 14" xfId="77" xr:uid="{00000000-0005-0000-0000-000058000000}"/>
    <cellStyle name="20% - Énfasis3 15" xfId="78" xr:uid="{00000000-0005-0000-0000-000059000000}"/>
    <cellStyle name="20% - Énfasis3 16" xfId="79" xr:uid="{00000000-0005-0000-0000-00005A000000}"/>
    <cellStyle name="20% - Énfasis3 17" xfId="80" xr:uid="{00000000-0005-0000-0000-00005B000000}"/>
    <cellStyle name="20% - Énfasis3 18" xfId="81" xr:uid="{00000000-0005-0000-0000-00005C000000}"/>
    <cellStyle name="20% - Énfasis3 19" xfId="82" xr:uid="{00000000-0005-0000-0000-00005D000000}"/>
    <cellStyle name="20% - Énfasis3 2" xfId="83" xr:uid="{00000000-0005-0000-0000-00005E000000}"/>
    <cellStyle name="20% - Énfasis3 20" xfId="84" xr:uid="{00000000-0005-0000-0000-00005F000000}"/>
    <cellStyle name="20% - Énfasis3 21" xfId="85" xr:uid="{00000000-0005-0000-0000-000060000000}"/>
    <cellStyle name="20% - Énfasis3 22" xfId="86" xr:uid="{00000000-0005-0000-0000-000061000000}"/>
    <cellStyle name="20% - Énfasis3 23" xfId="87" xr:uid="{00000000-0005-0000-0000-000062000000}"/>
    <cellStyle name="20% - Énfasis3 24" xfId="88" xr:uid="{00000000-0005-0000-0000-000063000000}"/>
    <cellStyle name="20% - Énfasis3 25" xfId="89" xr:uid="{00000000-0005-0000-0000-000064000000}"/>
    <cellStyle name="20% - Énfasis3 26" xfId="90" xr:uid="{00000000-0005-0000-0000-000065000000}"/>
    <cellStyle name="20% - Énfasis3 27" xfId="91" xr:uid="{00000000-0005-0000-0000-000066000000}"/>
    <cellStyle name="20% - Énfasis3 28" xfId="92" xr:uid="{00000000-0005-0000-0000-000067000000}"/>
    <cellStyle name="20% - Énfasis3 29" xfId="93" xr:uid="{00000000-0005-0000-0000-000068000000}"/>
    <cellStyle name="20% - Énfasis3 3" xfId="94" xr:uid="{00000000-0005-0000-0000-000069000000}"/>
    <cellStyle name="20% - Énfasis3 30" xfId="95" xr:uid="{00000000-0005-0000-0000-00006A000000}"/>
    <cellStyle name="20% - Énfasis3 31" xfId="96" xr:uid="{00000000-0005-0000-0000-00006B000000}"/>
    <cellStyle name="20% - Énfasis3 32" xfId="97" xr:uid="{00000000-0005-0000-0000-00006C000000}"/>
    <cellStyle name="20% - Énfasis3 4" xfId="98" xr:uid="{00000000-0005-0000-0000-00006D000000}"/>
    <cellStyle name="20% - Énfasis3 5" xfId="99" xr:uid="{00000000-0005-0000-0000-00006E000000}"/>
    <cellStyle name="20% - Énfasis3 6" xfId="100" xr:uid="{00000000-0005-0000-0000-00006F000000}"/>
    <cellStyle name="20% - Énfasis3 7" xfId="101" xr:uid="{00000000-0005-0000-0000-000070000000}"/>
    <cellStyle name="20% - Énfasis3 8" xfId="102" xr:uid="{00000000-0005-0000-0000-000071000000}"/>
    <cellStyle name="20% - Énfasis3 9" xfId="103" xr:uid="{00000000-0005-0000-0000-000072000000}"/>
    <cellStyle name="20% - Énfasis4" xfId="1555" builtinId="42" customBuiltin="1"/>
    <cellStyle name="20% - Énfasis4 10" xfId="104" xr:uid="{00000000-0005-0000-0000-000074000000}"/>
    <cellStyle name="20% - Énfasis4 11" xfId="105" xr:uid="{00000000-0005-0000-0000-000075000000}"/>
    <cellStyle name="20% - Énfasis4 12" xfId="106" xr:uid="{00000000-0005-0000-0000-000076000000}"/>
    <cellStyle name="20% - Énfasis4 13" xfId="107" xr:uid="{00000000-0005-0000-0000-000077000000}"/>
    <cellStyle name="20% - Énfasis4 14" xfId="108" xr:uid="{00000000-0005-0000-0000-000078000000}"/>
    <cellStyle name="20% - Énfasis4 15" xfId="109" xr:uid="{00000000-0005-0000-0000-000079000000}"/>
    <cellStyle name="20% - Énfasis4 16" xfId="110" xr:uid="{00000000-0005-0000-0000-00007A000000}"/>
    <cellStyle name="20% - Énfasis4 17" xfId="111" xr:uid="{00000000-0005-0000-0000-00007B000000}"/>
    <cellStyle name="20% - Énfasis4 18" xfId="112" xr:uid="{00000000-0005-0000-0000-00007C000000}"/>
    <cellStyle name="20% - Énfasis4 19" xfId="113" xr:uid="{00000000-0005-0000-0000-00007D000000}"/>
    <cellStyle name="20% - Énfasis4 2" xfId="114" xr:uid="{00000000-0005-0000-0000-00007E000000}"/>
    <cellStyle name="20% - Énfasis4 20" xfId="115" xr:uid="{00000000-0005-0000-0000-00007F000000}"/>
    <cellStyle name="20% - Énfasis4 21" xfId="116" xr:uid="{00000000-0005-0000-0000-000080000000}"/>
    <cellStyle name="20% - Énfasis4 22" xfId="117" xr:uid="{00000000-0005-0000-0000-000081000000}"/>
    <cellStyle name="20% - Énfasis4 23" xfId="118" xr:uid="{00000000-0005-0000-0000-000082000000}"/>
    <cellStyle name="20% - Énfasis4 24" xfId="119" xr:uid="{00000000-0005-0000-0000-000083000000}"/>
    <cellStyle name="20% - Énfasis4 25" xfId="120" xr:uid="{00000000-0005-0000-0000-000084000000}"/>
    <cellStyle name="20% - Énfasis4 26" xfId="121" xr:uid="{00000000-0005-0000-0000-000085000000}"/>
    <cellStyle name="20% - Énfasis4 27" xfId="122" xr:uid="{00000000-0005-0000-0000-000086000000}"/>
    <cellStyle name="20% - Énfasis4 28" xfId="123" xr:uid="{00000000-0005-0000-0000-000087000000}"/>
    <cellStyle name="20% - Énfasis4 29" xfId="124" xr:uid="{00000000-0005-0000-0000-000088000000}"/>
    <cellStyle name="20% - Énfasis4 3" xfId="125" xr:uid="{00000000-0005-0000-0000-000089000000}"/>
    <cellStyle name="20% - Énfasis4 30" xfId="126" xr:uid="{00000000-0005-0000-0000-00008A000000}"/>
    <cellStyle name="20% - Énfasis4 31" xfId="127" xr:uid="{00000000-0005-0000-0000-00008B000000}"/>
    <cellStyle name="20% - Énfasis4 32" xfId="128" xr:uid="{00000000-0005-0000-0000-00008C000000}"/>
    <cellStyle name="20% - Énfasis4 4" xfId="129" xr:uid="{00000000-0005-0000-0000-00008D000000}"/>
    <cellStyle name="20% - Énfasis4 5" xfId="130" xr:uid="{00000000-0005-0000-0000-00008E000000}"/>
    <cellStyle name="20% - Énfasis4 6" xfId="131" xr:uid="{00000000-0005-0000-0000-00008F000000}"/>
    <cellStyle name="20% - Énfasis4 7" xfId="132" xr:uid="{00000000-0005-0000-0000-000090000000}"/>
    <cellStyle name="20% - Énfasis4 8" xfId="133" xr:uid="{00000000-0005-0000-0000-000091000000}"/>
    <cellStyle name="20% - Énfasis4 9" xfId="134" xr:uid="{00000000-0005-0000-0000-000092000000}"/>
    <cellStyle name="20% - Énfasis5" xfId="1559" builtinId="46" customBuiltin="1"/>
    <cellStyle name="20% - Énfasis5 10" xfId="135" xr:uid="{00000000-0005-0000-0000-000094000000}"/>
    <cellStyle name="20% - Énfasis5 11" xfId="136" xr:uid="{00000000-0005-0000-0000-000095000000}"/>
    <cellStyle name="20% - Énfasis5 12" xfId="137" xr:uid="{00000000-0005-0000-0000-000096000000}"/>
    <cellStyle name="20% - Énfasis5 13" xfId="138" xr:uid="{00000000-0005-0000-0000-000097000000}"/>
    <cellStyle name="20% - Énfasis5 14" xfId="139" xr:uid="{00000000-0005-0000-0000-000098000000}"/>
    <cellStyle name="20% - Énfasis5 15" xfId="140" xr:uid="{00000000-0005-0000-0000-000099000000}"/>
    <cellStyle name="20% - Énfasis5 16" xfId="141" xr:uid="{00000000-0005-0000-0000-00009A000000}"/>
    <cellStyle name="20% - Énfasis5 17" xfId="142" xr:uid="{00000000-0005-0000-0000-00009B000000}"/>
    <cellStyle name="20% - Énfasis5 18" xfId="143" xr:uid="{00000000-0005-0000-0000-00009C000000}"/>
    <cellStyle name="20% - Énfasis5 19" xfId="144" xr:uid="{00000000-0005-0000-0000-00009D000000}"/>
    <cellStyle name="20% - Énfasis5 2" xfId="145" xr:uid="{00000000-0005-0000-0000-00009E000000}"/>
    <cellStyle name="20% - Énfasis5 20" xfId="146" xr:uid="{00000000-0005-0000-0000-00009F000000}"/>
    <cellStyle name="20% - Énfasis5 21" xfId="147" xr:uid="{00000000-0005-0000-0000-0000A0000000}"/>
    <cellStyle name="20% - Énfasis5 22" xfId="148" xr:uid="{00000000-0005-0000-0000-0000A1000000}"/>
    <cellStyle name="20% - Énfasis5 23" xfId="149" xr:uid="{00000000-0005-0000-0000-0000A2000000}"/>
    <cellStyle name="20% - Énfasis5 24" xfId="150" xr:uid="{00000000-0005-0000-0000-0000A3000000}"/>
    <cellStyle name="20% - Énfasis5 25" xfId="151" xr:uid="{00000000-0005-0000-0000-0000A4000000}"/>
    <cellStyle name="20% - Énfasis5 26" xfId="152" xr:uid="{00000000-0005-0000-0000-0000A5000000}"/>
    <cellStyle name="20% - Énfasis5 27" xfId="153" xr:uid="{00000000-0005-0000-0000-0000A6000000}"/>
    <cellStyle name="20% - Énfasis5 28" xfId="154" xr:uid="{00000000-0005-0000-0000-0000A7000000}"/>
    <cellStyle name="20% - Énfasis5 29" xfId="155" xr:uid="{00000000-0005-0000-0000-0000A8000000}"/>
    <cellStyle name="20% - Énfasis5 3" xfId="156" xr:uid="{00000000-0005-0000-0000-0000A9000000}"/>
    <cellStyle name="20% - Énfasis5 30" xfId="157" xr:uid="{00000000-0005-0000-0000-0000AA000000}"/>
    <cellStyle name="20% - Énfasis5 31" xfId="158" xr:uid="{00000000-0005-0000-0000-0000AB000000}"/>
    <cellStyle name="20% - Énfasis5 32" xfId="159" xr:uid="{00000000-0005-0000-0000-0000AC000000}"/>
    <cellStyle name="20% - Énfasis5 4" xfId="160" xr:uid="{00000000-0005-0000-0000-0000AD000000}"/>
    <cellStyle name="20% - Énfasis5 5" xfId="161" xr:uid="{00000000-0005-0000-0000-0000AE000000}"/>
    <cellStyle name="20% - Énfasis5 6" xfId="162" xr:uid="{00000000-0005-0000-0000-0000AF000000}"/>
    <cellStyle name="20% - Énfasis5 7" xfId="163" xr:uid="{00000000-0005-0000-0000-0000B0000000}"/>
    <cellStyle name="20% - Énfasis5 8" xfId="164" xr:uid="{00000000-0005-0000-0000-0000B1000000}"/>
    <cellStyle name="20% - Énfasis5 9" xfId="165" xr:uid="{00000000-0005-0000-0000-0000B2000000}"/>
    <cellStyle name="20% - Énfasis6" xfId="1563" builtinId="50" customBuiltin="1"/>
    <cellStyle name="20% - Énfasis6 10" xfId="166" xr:uid="{00000000-0005-0000-0000-0000B4000000}"/>
    <cellStyle name="20% - Énfasis6 11" xfId="167" xr:uid="{00000000-0005-0000-0000-0000B5000000}"/>
    <cellStyle name="20% - Énfasis6 12" xfId="168" xr:uid="{00000000-0005-0000-0000-0000B6000000}"/>
    <cellStyle name="20% - Énfasis6 13" xfId="169" xr:uid="{00000000-0005-0000-0000-0000B7000000}"/>
    <cellStyle name="20% - Énfasis6 14" xfId="170" xr:uid="{00000000-0005-0000-0000-0000B8000000}"/>
    <cellStyle name="20% - Énfasis6 15" xfId="171" xr:uid="{00000000-0005-0000-0000-0000B9000000}"/>
    <cellStyle name="20% - Énfasis6 16" xfId="172" xr:uid="{00000000-0005-0000-0000-0000BA000000}"/>
    <cellStyle name="20% - Énfasis6 17" xfId="173" xr:uid="{00000000-0005-0000-0000-0000BB000000}"/>
    <cellStyle name="20% - Énfasis6 18" xfId="174" xr:uid="{00000000-0005-0000-0000-0000BC000000}"/>
    <cellStyle name="20% - Énfasis6 19" xfId="175" xr:uid="{00000000-0005-0000-0000-0000BD000000}"/>
    <cellStyle name="20% - Énfasis6 2" xfId="176" xr:uid="{00000000-0005-0000-0000-0000BE000000}"/>
    <cellStyle name="20% - Énfasis6 20" xfId="177" xr:uid="{00000000-0005-0000-0000-0000BF000000}"/>
    <cellStyle name="20% - Énfasis6 21" xfId="178" xr:uid="{00000000-0005-0000-0000-0000C0000000}"/>
    <cellStyle name="20% - Énfasis6 22" xfId="179" xr:uid="{00000000-0005-0000-0000-0000C1000000}"/>
    <cellStyle name="20% - Énfasis6 23" xfId="180" xr:uid="{00000000-0005-0000-0000-0000C2000000}"/>
    <cellStyle name="20% - Énfasis6 24" xfId="181" xr:uid="{00000000-0005-0000-0000-0000C3000000}"/>
    <cellStyle name="20% - Énfasis6 25" xfId="182" xr:uid="{00000000-0005-0000-0000-0000C4000000}"/>
    <cellStyle name="20% - Énfasis6 26" xfId="183" xr:uid="{00000000-0005-0000-0000-0000C5000000}"/>
    <cellStyle name="20% - Énfasis6 27" xfId="184" xr:uid="{00000000-0005-0000-0000-0000C6000000}"/>
    <cellStyle name="20% - Énfasis6 28" xfId="185" xr:uid="{00000000-0005-0000-0000-0000C7000000}"/>
    <cellStyle name="20% - Énfasis6 29" xfId="186" xr:uid="{00000000-0005-0000-0000-0000C8000000}"/>
    <cellStyle name="20% - Énfasis6 3" xfId="187" xr:uid="{00000000-0005-0000-0000-0000C9000000}"/>
    <cellStyle name="20% - Énfasis6 30" xfId="188" xr:uid="{00000000-0005-0000-0000-0000CA000000}"/>
    <cellStyle name="20% - Énfasis6 31" xfId="189" xr:uid="{00000000-0005-0000-0000-0000CB000000}"/>
    <cellStyle name="20% - Énfasis6 32" xfId="190" xr:uid="{00000000-0005-0000-0000-0000CC000000}"/>
    <cellStyle name="20% - Énfasis6 4" xfId="191" xr:uid="{00000000-0005-0000-0000-0000CD000000}"/>
    <cellStyle name="20% - Énfasis6 5" xfId="192" xr:uid="{00000000-0005-0000-0000-0000CE000000}"/>
    <cellStyle name="20% - Énfasis6 6" xfId="193" xr:uid="{00000000-0005-0000-0000-0000CF000000}"/>
    <cellStyle name="20% - Énfasis6 7" xfId="194" xr:uid="{00000000-0005-0000-0000-0000D0000000}"/>
    <cellStyle name="20% - Énfasis6 8" xfId="195" xr:uid="{00000000-0005-0000-0000-0000D1000000}"/>
    <cellStyle name="20% - Énfasis6 9" xfId="196" xr:uid="{00000000-0005-0000-0000-0000D2000000}"/>
    <cellStyle name="40% - Accent1" xfId="197" xr:uid="{00000000-0005-0000-0000-0000D3000000}"/>
    <cellStyle name="40% - Accent1 2" xfId="1422" xr:uid="{00000000-0005-0000-0000-0000D4000000}"/>
    <cellStyle name="40% - Accent1_Estaciones TM-21-SEP-2011" xfId="1423" xr:uid="{00000000-0005-0000-0000-0000D5000000}"/>
    <cellStyle name="40% - Accent2" xfId="198" xr:uid="{00000000-0005-0000-0000-0000D6000000}"/>
    <cellStyle name="40% - Accent2 2" xfId="1424" xr:uid="{00000000-0005-0000-0000-0000D7000000}"/>
    <cellStyle name="40% - Accent2_Estaciones TM-21-SEP-2011" xfId="1425" xr:uid="{00000000-0005-0000-0000-0000D8000000}"/>
    <cellStyle name="40% - Accent3" xfId="199" xr:uid="{00000000-0005-0000-0000-0000D9000000}"/>
    <cellStyle name="40% - Accent3 2" xfId="1426" xr:uid="{00000000-0005-0000-0000-0000DA000000}"/>
    <cellStyle name="40% - Accent3_Estaciones TM-21-SEP-2011" xfId="1427" xr:uid="{00000000-0005-0000-0000-0000DB000000}"/>
    <cellStyle name="40% - Accent4" xfId="200" xr:uid="{00000000-0005-0000-0000-0000DC000000}"/>
    <cellStyle name="40% - Accent4 2" xfId="1428" xr:uid="{00000000-0005-0000-0000-0000DD000000}"/>
    <cellStyle name="40% - Accent4_Estaciones TM-21-SEP-2011" xfId="1429" xr:uid="{00000000-0005-0000-0000-0000DE000000}"/>
    <cellStyle name="40% - Accent5" xfId="201" xr:uid="{00000000-0005-0000-0000-0000DF000000}"/>
    <cellStyle name="40% - Accent5 2" xfId="1430" xr:uid="{00000000-0005-0000-0000-0000E0000000}"/>
    <cellStyle name="40% - Accent5_Estaciones TM-21-SEP-2011" xfId="1431" xr:uid="{00000000-0005-0000-0000-0000E1000000}"/>
    <cellStyle name="40% - Accent6" xfId="202" xr:uid="{00000000-0005-0000-0000-0000E2000000}"/>
    <cellStyle name="40% - Accent6 2" xfId="1432" xr:uid="{00000000-0005-0000-0000-0000E3000000}"/>
    <cellStyle name="40% - Accent6_Estaciones TM-21-SEP-2011" xfId="1433" xr:uid="{00000000-0005-0000-0000-0000E4000000}"/>
    <cellStyle name="40% - Énfasis1" xfId="1545" builtinId="31" customBuiltin="1"/>
    <cellStyle name="40% - Énfasis1 10" xfId="203" xr:uid="{00000000-0005-0000-0000-0000E6000000}"/>
    <cellStyle name="40% - Énfasis1 11" xfId="204" xr:uid="{00000000-0005-0000-0000-0000E7000000}"/>
    <cellStyle name="40% - Énfasis1 12" xfId="205" xr:uid="{00000000-0005-0000-0000-0000E8000000}"/>
    <cellStyle name="40% - Énfasis1 13" xfId="206" xr:uid="{00000000-0005-0000-0000-0000E9000000}"/>
    <cellStyle name="40% - Énfasis1 14" xfId="207" xr:uid="{00000000-0005-0000-0000-0000EA000000}"/>
    <cellStyle name="40% - Énfasis1 15" xfId="208" xr:uid="{00000000-0005-0000-0000-0000EB000000}"/>
    <cellStyle name="40% - Énfasis1 16" xfId="209" xr:uid="{00000000-0005-0000-0000-0000EC000000}"/>
    <cellStyle name="40% - Énfasis1 17" xfId="210" xr:uid="{00000000-0005-0000-0000-0000ED000000}"/>
    <cellStyle name="40% - Énfasis1 18" xfId="211" xr:uid="{00000000-0005-0000-0000-0000EE000000}"/>
    <cellStyle name="40% - Énfasis1 19" xfId="212" xr:uid="{00000000-0005-0000-0000-0000EF000000}"/>
    <cellStyle name="40% - Énfasis1 2" xfId="213" xr:uid="{00000000-0005-0000-0000-0000F0000000}"/>
    <cellStyle name="40% - Énfasis1 20" xfId="214" xr:uid="{00000000-0005-0000-0000-0000F1000000}"/>
    <cellStyle name="40% - Énfasis1 21" xfId="215" xr:uid="{00000000-0005-0000-0000-0000F2000000}"/>
    <cellStyle name="40% - Énfasis1 22" xfId="216" xr:uid="{00000000-0005-0000-0000-0000F3000000}"/>
    <cellStyle name="40% - Énfasis1 23" xfId="217" xr:uid="{00000000-0005-0000-0000-0000F4000000}"/>
    <cellStyle name="40% - Énfasis1 24" xfId="218" xr:uid="{00000000-0005-0000-0000-0000F5000000}"/>
    <cellStyle name="40% - Énfasis1 25" xfId="219" xr:uid="{00000000-0005-0000-0000-0000F6000000}"/>
    <cellStyle name="40% - Énfasis1 26" xfId="220" xr:uid="{00000000-0005-0000-0000-0000F7000000}"/>
    <cellStyle name="40% - Énfasis1 27" xfId="221" xr:uid="{00000000-0005-0000-0000-0000F8000000}"/>
    <cellStyle name="40% - Énfasis1 28" xfId="222" xr:uid="{00000000-0005-0000-0000-0000F9000000}"/>
    <cellStyle name="40% - Énfasis1 29" xfId="223" xr:uid="{00000000-0005-0000-0000-0000FA000000}"/>
    <cellStyle name="40% - Énfasis1 3" xfId="224" xr:uid="{00000000-0005-0000-0000-0000FB000000}"/>
    <cellStyle name="40% - Énfasis1 30" xfId="225" xr:uid="{00000000-0005-0000-0000-0000FC000000}"/>
    <cellStyle name="40% - Énfasis1 31" xfId="226" xr:uid="{00000000-0005-0000-0000-0000FD000000}"/>
    <cellStyle name="40% - Énfasis1 32" xfId="227" xr:uid="{00000000-0005-0000-0000-0000FE000000}"/>
    <cellStyle name="40% - Énfasis1 4" xfId="228" xr:uid="{00000000-0005-0000-0000-0000FF000000}"/>
    <cellStyle name="40% - Énfasis1 5" xfId="229" xr:uid="{00000000-0005-0000-0000-000000010000}"/>
    <cellStyle name="40% - Énfasis1 6" xfId="230" xr:uid="{00000000-0005-0000-0000-000001010000}"/>
    <cellStyle name="40% - Énfasis1 7" xfId="231" xr:uid="{00000000-0005-0000-0000-000002010000}"/>
    <cellStyle name="40% - Énfasis1 8" xfId="232" xr:uid="{00000000-0005-0000-0000-000003010000}"/>
    <cellStyle name="40% - Énfasis1 9" xfId="233" xr:uid="{00000000-0005-0000-0000-000004010000}"/>
    <cellStyle name="40% - Énfasis2" xfId="1548" builtinId="35" customBuiltin="1"/>
    <cellStyle name="40% - Énfasis2 10" xfId="234" xr:uid="{00000000-0005-0000-0000-000006010000}"/>
    <cellStyle name="40% - Énfasis2 11" xfId="235" xr:uid="{00000000-0005-0000-0000-000007010000}"/>
    <cellStyle name="40% - Énfasis2 12" xfId="236" xr:uid="{00000000-0005-0000-0000-000008010000}"/>
    <cellStyle name="40% - Énfasis2 13" xfId="237" xr:uid="{00000000-0005-0000-0000-000009010000}"/>
    <cellStyle name="40% - Énfasis2 14" xfId="238" xr:uid="{00000000-0005-0000-0000-00000A010000}"/>
    <cellStyle name="40% - Énfasis2 15" xfId="239" xr:uid="{00000000-0005-0000-0000-00000B010000}"/>
    <cellStyle name="40% - Énfasis2 16" xfId="240" xr:uid="{00000000-0005-0000-0000-00000C010000}"/>
    <cellStyle name="40% - Énfasis2 17" xfId="241" xr:uid="{00000000-0005-0000-0000-00000D010000}"/>
    <cellStyle name="40% - Énfasis2 18" xfId="242" xr:uid="{00000000-0005-0000-0000-00000E010000}"/>
    <cellStyle name="40% - Énfasis2 19" xfId="243" xr:uid="{00000000-0005-0000-0000-00000F010000}"/>
    <cellStyle name="40% - Énfasis2 2" xfId="244" xr:uid="{00000000-0005-0000-0000-000010010000}"/>
    <cellStyle name="40% - Énfasis2 20" xfId="245" xr:uid="{00000000-0005-0000-0000-000011010000}"/>
    <cellStyle name="40% - Énfasis2 21" xfId="246" xr:uid="{00000000-0005-0000-0000-000012010000}"/>
    <cellStyle name="40% - Énfasis2 22" xfId="247" xr:uid="{00000000-0005-0000-0000-000013010000}"/>
    <cellStyle name="40% - Énfasis2 23" xfId="248" xr:uid="{00000000-0005-0000-0000-000014010000}"/>
    <cellStyle name="40% - Énfasis2 24" xfId="249" xr:uid="{00000000-0005-0000-0000-000015010000}"/>
    <cellStyle name="40% - Énfasis2 25" xfId="250" xr:uid="{00000000-0005-0000-0000-000016010000}"/>
    <cellStyle name="40% - Énfasis2 26" xfId="251" xr:uid="{00000000-0005-0000-0000-000017010000}"/>
    <cellStyle name="40% - Énfasis2 27" xfId="252" xr:uid="{00000000-0005-0000-0000-000018010000}"/>
    <cellStyle name="40% - Énfasis2 28" xfId="253" xr:uid="{00000000-0005-0000-0000-000019010000}"/>
    <cellStyle name="40% - Énfasis2 29" xfId="254" xr:uid="{00000000-0005-0000-0000-00001A010000}"/>
    <cellStyle name="40% - Énfasis2 3" xfId="255" xr:uid="{00000000-0005-0000-0000-00001B010000}"/>
    <cellStyle name="40% - Énfasis2 30" xfId="256" xr:uid="{00000000-0005-0000-0000-00001C010000}"/>
    <cellStyle name="40% - Énfasis2 31" xfId="257" xr:uid="{00000000-0005-0000-0000-00001D010000}"/>
    <cellStyle name="40% - Énfasis2 32" xfId="258" xr:uid="{00000000-0005-0000-0000-00001E010000}"/>
    <cellStyle name="40% - Énfasis2 4" xfId="259" xr:uid="{00000000-0005-0000-0000-00001F010000}"/>
    <cellStyle name="40% - Énfasis2 5" xfId="260" xr:uid="{00000000-0005-0000-0000-000020010000}"/>
    <cellStyle name="40% - Énfasis2 6" xfId="261" xr:uid="{00000000-0005-0000-0000-000021010000}"/>
    <cellStyle name="40% - Énfasis2 7" xfId="262" xr:uid="{00000000-0005-0000-0000-000022010000}"/>
    <cellStyle name="40% - Énfasis2 8" xfId="263" xr:uid="{00000000-0005-0000-0000-000023010000}"/>
    <cellStyle name="40% - Énfasis2 9" xfId="264" xr:uid="{00000000-0005-0000-0000-000024010000}"/>
    <cellStyle name="40% - Énfasis3" xfId="1552" builtinId="39" customBuiltin="1"/>
    <cellStyle name="40% - Énfasis3 10" xfId="265" xr:uid="{00000000-0005-0000-0000-000026010000}"/>
    <cellStyle name="40% - Énfasis3 11" xfId="266" xr:uid="{00000000-0005-0000-0000-000027010000}"/>
    <cellStyle name="40% - Énfasis3 12" xfId="267" xr:uid="{00000000-0005-0000-0000-000028010000}"/>
    <cellStyle name="40% - Énfasis3 13" xfId="268" xr:uid="{00000000-0005-0000-0000-000029010000}"/>
    <cellStyle name="40% - Énfasis3 14" xfId="269" xr:uid="{00000000-0005-0000-0000-00002A010000}"/>
    <cellStyle name="40% - Énfasis3 15" xfId="270" xr:uid="{00000000-0005-0000-0000-00002B010000}"/>
    <cellStyle name="40% - Énfasis3 16" xfId="271" xr:uid="{00000000-0005-0000-0000-00002C010000}"/>
    <cellStyle name="40% - Énfasis3 17" xfId="272" xr:uid="{00000000-0005-0000-0000-00002D010000}"/>
    <cellStyle name="40% - Énfasis3 18" xfId="273" xr:uid="{00000000-0005-0000-0000-00002E010000}"/>
    <cellStyle name="40% - Énfasis3 19" xfId="274" xr:uid="{00000000-0005-0000-0000-00002F010000}"/>
    <cellStyle name="40% - Énfasis3 2" xfId="275" xr:uid="{00000000-0005-0000-0000-000030010000}"/>
    <cellStyle name="40% - Énfasis3 20" xfId="276" xr:uid="{00000000-0005-0000-0000-000031010000}"/>
    <cellStyle name="40% - Énfasis3 21" xfId="277" xr:uid="{00000000-0005-0000-0000-000032010000}"/>
    <cellStyle name="40% - Énfasis3 22" xfId="278" xr:uid="{00000000-0005-0000-0000-000033010000}"/>
    <cellStyle name="40% - Énfasis3 23" xfId="279" xr:uid="{00000000-0005-0000-0000-000034010000}"/>
    <cellStyle name="40% - Énfasis3 24" xfId="280" xr:uid="{00000000-0005-0000-0000-000035010000}"/>
    <cellStyle name="40% - Énfasis3 25" xfId="281" xr:uid="{00000000-0005-0000-0000-000036010000}"/>
    <cellStyle name="40% - Énfasis3 26" xfId="282" xr:uid="{00000000-0005-0000-0000-000037010000}"/>
    <cellStyle name="40% - Énfasis3 27" xfId="283" xr:uid="{00000000-0005-0000-0000-000038010000}"/>
    <cellStyle name="40% - Énfasis3 28" xfId="284" xr:uid="{00000000-0005-0000-0000-000039010000}"/>
    <cellStyle name="40% - Énfasis3 29" xfId="285" xr:uid="{00000000-0005-0000-0000-00003A010000}"/>
    <cellStyle name="40% - Énfasis3 3" xfId="286" xr:uid="{00000000-0005-0000-0000-00003B010000}"/>
    <cellStyle name="40% - Énfasis3 30" xfId="287" xr:uid="{00000000-0005-0000-0000-00003C010000}"/>
    <cellStyle name="40% - Énfasis3 31" xfId="288" xr:uid="{00000000-0005-0000-0000-00003D010000}"/>
    <cellStyle name="40% - Énfasis3 32" xfId="289" xr:uid="{00000000-0005-0000-0000-00003E010000}"/>
    <cellStyle name="40% - Énfasis3 4" xfId="290" xr:uid="{00000000-0005-0000-0000-00003F010000}"/>
    <cellStyle name="40% - Énfasis3 5" xfId="291" xr:uid="{00000000-0005-0000-0000-000040010000}"/>
    <cellStyle name="40% - Énfasis3 6" xfId="292" xr:uid="{00000000-0005-0000-0000-000041010000}"/>
    <cellStyle name="40% - Énfasis3 7" xfId="293" xr:uid="{00000000-0005-0000-0000-000042010000}"/>
    <cellStyle name="40% - Énfasis3 8" xfId="294" xr:uid="{00000000-0005-0000-0000-000043010000}"/>
    <cellStyle name="40% - Énfasis3 9" xfId="295" xr:uid="{00000000-0005-0000-0000-000044010000}"/>
    <cellStyle name="40% - Énfasis4" xfId="1556" builtinId="43" customBuiltin="1"/>
    <cellStyle name="40% - Énfasis4 10" xfId="296" xr:uid="{00000000-0005-0000-0000-000046010000}"/>
    <cellStyle name="40% - Énfasis4 11" xfId="297" xr:uid="{00000000-0005-0000-0000-000047010000}"/>
    <cellStyle name="40% - Énfasis4 12" xfId="298" xr:uid="{00000000-0005-0000-0000-000048010000}"/>
    <cellStyle name="40% - Énfasis4 13" xfId="299" xr:uid="{00000000-0005-0000-0000-000049010000}"/>
    <cellStyle name="40% - Énfasis4 14" xfId="300" xr:uid="{00000000-0005-0000-0000-00004A010000}"/>
    <cellStyle name="40% - Énfasis4 15" xfId="301" xr:uid="{00000000-0005-0000-0000-00004B010000}"/>
    <cellStyle name="40% - Énfasis4 16" xfId="302" xr:uid="{00000000-0005-0000-0000-00004C010000}"/>
    <cellStyle name="40% - Énfasis4 17" xfId="303" xr:uid="{00000000-0005-0000-0000-00004D010000}"/>
    <cellStyle name="40% - Énfasis4 18" xfId="304" xr:uid="{00000000-0005-0000-0000-00004E010000}"/>
    <cellStyle name="40% - Énfasis4 19" xfId="305" xr:uid="{00000000-0005-0000-0000-00004F010000}"/>
    <cellStyle name="40% - Énfasis4 2" xfId="306" xr:uid="{00000000-0005-0000-0000-000050010000}"/>
    <cellStyle name="40% - Énfasis4 20" xfId="307" xr:uid="{00000000-0005-0000-0000-000051010000}"/>
    <cellStyle name="40% - Énfasis4 21" xfId="308" xr:uid="{00000000-0005-0000-0000-000052010000}"/>
    <cellStyle name="40% - Énfasis4 22" xfId="309" xr:uid="{00000000-0005-0000-0000-000053010000}"/>
    <cellStyle name="40% - Énfasis4 23" xfId="310" xr:uid="{00000000-0005-0000-0000-000054010000}"/>
    <cellStyle name="40% - Énfasis4 24" xfId="311" xr:uid="{00000000-0005-0000-0000-000055010000}"/>
    <cellStyle name="40% - Énfasis4 25" xfId="312" xr:uid="{00000000-0005-0000-0000-000056010000}"/>
    <cellStyle name="40% - Énfasis4 26" xfId="313" xr:uid="{00000000-0005-0000-0000-000057010000}"/>
    <cellStyle name="40% - Énfasis4 27" xfId="314" xr:uid="{00000000-0005-0000-0000-000058010000}"/>
    <cellStyle name="40% - Énfasis4 28" xfId="315" xr:uid="{00000000-0005-0000-0000-000059010000}"/>
    <cellStyle name="40% - Énfasis4 29" xfId="316" xr:uid="{00000000-0005-0000-0000-00005A010000}"/>
    <cellStyle name="40% - Énfasis4 3" xfId="317" xr:uid="{00000000-0005-0000-0000-00005B010000}"/>
    <cellStyle name="40% - Énfasis4 30" xfId="318" xr:uid="{00000000-0005-0000-0000-00005C010000}"/>
    <cellStyle name="40% - Énfasis4 31" xfId="319" xr:uid="{00000000-0005-0000-0000-00005D010000}"/>
    <cellStyle name="40% - Énfasis4 32" xfId="320" xr:uid="{00000000-0005-0000-0000-00005E010000}"/>
    <cellStyle name="40% - Énfasis4 4" xfId="321" xr:uid="{00000000-0005-0000-0000-00005F010000}"/>
    <cellStyle name="40% - Énfasis4 5" xfId="322" xr:uid="{00000000-0005-0000-0000-000060010000}"/>
    <cellStyle name="40% - Énfasis4 6" xfId="323" xr:uid="{00000000-0005-0000-0000-000061010000}"/>
    <cellStyle name="40% - Énfasis4 7" xfId="324" xr:uid="{00000000-0005-0000-0000-000062010000}"/>
    <cellStyle name="40% - Énfasis4 8" xfId="325" xr:uid="{00000000-0005-0000-0000-000063010000}"/>
    <cellStyle name="40% - Énfasis4 9" xfId="326" xr:uid="{00000000-0005-0000-0000-000064010000}"/>
    <cellStyle name="40% - Énfasis5" xfId="1560" builtinId="47" customBuiltin="1"/>
    <cellStyle name="40% - Énfasis5 10" xfId="327" xr:uid="{00000000-0005-0000-0000-000066010000}"/>
    <cellStyle name="40% - Énfasis5 11" xfId="328" xr:uid="{00000000-0005-0000-0000-000067010000}"/>
    <cellStyle name="40% - Énfasis5 12" xfId="329" xr:uid="{00000000-0005-0000-0000-000068010000}"/>
    <cellStyle name="40% - Énfasis5 13" xfId="330" xr:uid="{00000000-0005-0000-0000-000069010000}"/>
    <cellStyle name="40% - Énfasis5 14" xfId="331" xr:uid="{00000000-0005-0000-0000-00006A010000}"/>
    <cellStyle name="40% - Énfasis5 15" xfId="332" xr:uid="{00000000-0005-0000-0000-00006B010000}"/>
    <cellStyle name="40% - Énfasis5 16" xfId="333" xr:uid="{00000000-0005-0000-0000-00006C010000}"/>
    <cellStyle name="40% - Énfasis5 17" xfId="334" xr:uid="{00000000-0005-0000-0000-00006D010000}"/>
    <cellStyle name="40% - Énfasis5 18" xfId="335" xr:uid="{00000000-0005-0000-0000-00006E010000}"/>
    <cellStyle name="40% - Énfasis5 19" xfId="336" xr:uid="{00000000-0005-0000-0000-00006F010000}"/>
    <cellStyle name="40% - Énfasis5 2" xfId="337" xr:uid="{00000000-0005-0000-0000-000070010000}"/>
    <cellStyle name="40% - Énfasis5 20" xfId="338" xr:uid="{00000000-0005-0000-0000-000071010000}"/>
    <cellStyle name="40% - Énfasis5 21" xfId="339" xr:uid="{00000000-0005-0000-0000-000072010000}"/>
    <cellStyle name="40% - Énfasis5 22" xfId="340" xr:uid="{00000000-0005-0000-0000-000073010000}"/>
    <cellStyle name="40% - Énfasis5 23" xfId="341" xr:uid="{00000000-0005-0000-0000-000074010000}"/>
    <cellStyle name="40% - Énfasis5 24" xfId="342" xr:uid="{00000000-0005-0000-0000-000075010000}"/>
    <cellStyle name="40% - Énfasis5 25" xfId="343" xr:uid="{00000000-0005-0000-0000-000076010000}"/>
    <cellStyle name="40% - Énfasis5 26" xfId="344" xr:uid="{00000000-0005-0000-0000-000077010000}"/>
    <cellStyle name="40% - Énfasis5 27" xfId="345" xr:uid="{00000000-0005-0000-0000-000078010000}"/>
    <cellStyle name="40% - Énfasis5 28" xfId="346" xr:uid="{00000000-0005-0000-0000-000079010000}"/>
    <cellStyle name="40% - Énfasis5 29" xfId="347" xr:uid="{00000000-0005-0000-0000-00007A010000}"/>
    <cellStyle name="40% - Énfasis5 3" xfId="348" xr:uid="{00000000-0005-0000-0000-00007B010000}"/>
    <cellStyle name="40% - Énfasis5 30" xfId="349" xr:uid="{00000000-0005-0000-0000-00007C010000}"/>
    <cellStyle name="40% - Énfasis5 31" xfId="350" xr:uid="{00000000-0005-0000-0000-00007D010000}"/>
    <cellStyle name="40% - Énfasis5 32" xfId="351" xr:uid="{00000000-0005-0000-0000-00007E010000}"/>
    <cellStyle name="40% - Énfasis5 4" xfId="352" xr:uid="{00000000-0005-0000-0000-00007F010000}"/>
    <cellStyle name="40% - Énfasis5 5" xfId="353" xr:uid="{00000000-0005-0000-0000-000080010000}"/>
    <cellStyle name="40% - Énfasis5 6" xfId="354" xr:uid="{00000000-0005-0000-0000-000081010000}"/>
    <cellStyle name="40% - Énfasis5 7" xfId="355" xr:uid="{00000000-0005-0000-0000-000082010000}"/>
    <cellStyle name="40% - Énfasis5 8" xfId="356" xr:uid="{00000000-0005-0000-0000-000083010000}"/>
    <cellStyle name="40% - Énfasis5 9" xfId="357" xr:uid="{00000000-0005-0000-0000-000084010000}"/>
    <cellStyle name="40% - Énfasis6" xfId="1564" builtinId="51" customBuiltin="1"/>
    <cellStyle name="40% - Énfasis6 10" xfId="358" xr:uid="{00000000-0005-0000-0000-000086010000}"/>
    <cellStyle name="40% - Énfasis6 11" xfId="359" xr:uid="{00000000-0005-0000-0000-000087010000}"/>
    <cellStyle name="40% - Énfasis6 12" xfId="360" xr:uid="{00000000-0005-0000-0000-000088010000}"/>
    <cellStyle name="40% - Énfasis6 13" xfId="361" xr:uid="{00000000-0005-0000-0000-000089010000}"/>
    <cellStyle name="40% - Énfasis6 14" xfId="362" xr:uid="{00000000-0005-0000-0000-00008A010000}"/>
    <cellStyle name="40% - Énfasis6 15" xfId="363" xr:uid="{00000000-0005-0000-0000-00008B010000}"/>
    <cellStyle name="40% - Énfasis6 16" xfId="364" xr:uid="{00000000-0005-0000-0000-00008C010000}"/>
    <cellStyle name="40% - Énfasis6 17" xfId="365" xr:uid="{00000000-0005-0000-0000-00008D010000}"/>
    <cellStyle name="40% - Énfasis6 18" xfId="366" xr:uid="{00000000-0005-0000-0000-00008E010000}"/>
    <cellStyle name="40% - Énfasis6 19" xfId="367" xr:uid="{00000000-0005-0000-0000-00008F010000}"/>
    <cellStyle name="40% - Énfasis6 2" xfId="368" xr:uid="{00000000-0005-0000-0000-000090010000}"/>
    <cellStyle name="40% - Énfasis6 20" xfId="369" xr:uid="{00000000-0005-0000-0000-000091010000}"/>
    <cellStyle name="40% - Énfasis6 21" xfId="370" xr:uid="{00000000-0005-0000-0000-000092010000}"/>
    <cellStyle name="40% - Énfasis6 22" xfId="371" xr:uid="{00000000-0005-0000-0000-000093010000}"/>
    <cellStyle name="40% - Énfasis6 23" xfId="372" xr:uid="{00000000-0005-0000-0000-000094010000}"/>
    <cellStyle name="40% - Énfasis6 24" xfId="373" xr:uid="{00000000-0005-0000-0000-000095010000}"/>
    <cellStyle name="40% - Énfasis6 25" xfId="374" xr:uid="{00000000-0005-0000-0000-000096010000}"/>
    <cellStyle name="40% - Énfasis6 26" xfId="375" xr:uid="{00000000-0005-0000-0000-000097010000}"/>
    <cellStyle name="40% - Énfasis6 27" xfId="376" xr:uid="{00000000-0005-0000-0000-000098010000}"/>
    <cellStyle name="40% - Énfasis6 28" xfId="377" xr:uid="{00000000-0005-0000-0000-000099010000}"/>
    <cellStyle name="40% - Énfasis6 29" xfId="378" xr:uid="{00000000-0005-0000-0000-00009A010000}"/>
    <cellStyle name="40% - Énfasis6 3" xfId="379" xr:uid="{00000000-0005-0000-0000-00009B010000}"/>
    <cellStyle name="40% - Énfasis6 30" xfId="380" xr:uid="{00000000-0005-0000-0000-00009C010000}"/>
    <cellStyle name="40% - Énfasis6 31" xfId="381" xr:uid="{00000000-0005-0000-0000-00009D010000}"/>
    <cellStyle name="40% - Énfasis6 32" xfId="382" xr:uid="{00000000-0005-0000-0000-00009E010000}"/>
    <cellStyle name="40% - Énfasis6 4" xfId="383" xr:uid="{00000000-0005-0000-0000-00009F010000}"/>
    <cellStyle name="40% - Énfasis6 5" xfId="384" xr:uid="{00000000-0005-0000-0000-0000A0010000}"/>
    <cellStyle name="40% - Énfasis6 6" xfId="385" xr:uid="{00000000-0005-0000-0000-0000A1010000}"/>
    <cellStyle name="40% - Énfasis6 7" xfId="386" xr:uid="{00000000-0005-0000-0000-0000A2010000}"/>
    <cellStyle name="40% - Énfasis6 8" xfId="387" xr:uid="{00000000-0005-0000-0000-0000A3010000}"/>
    <cellStyle name="40% - Énfasis6 9" xfId="388" xr:uid="{00000000-0005-0000-0000-0000A4010000}"/>
    <cellStyle name="60% - Accent1" xfId="389" xr:uid="{00000000-0005-0000-0000-0000A5010000}"/>
    <cellStyle name="60% - Accent2" xfId="390" xr:uid="{00000000-0005-0000-0000-0000A6010000}"/>
    <cellStyle name="60% - Accent3" xfId="391" xr:uid="{00000000-0005-0000-0000-0000A7010000}"/>
    <cellStyle name="60% - Accent4" xfId="392" xr:uid="{00000000-0005-0000-0000-0000A8010000}"/>
    <cellStyle name="60% - Accent5" xfId="393" xr:uid="{00000000-0005-0000-0000-0000A9010000}"/>
    <cellStyle name="60% - Accent6" xfId="394" xr:uid="{00000000-0005-0000-0000-0000AA010000}"/>
    <cellStyle name="60% - Énfasis1" xfId="1546" builtinId="32" customBuiltin="1"/>
    <cellStyle name="60% - Énfasis1 10" xfId="395" xr:uid="{00000000-0005-0000-0000-0000AC010000}"/>
    <cellStyle name="60% - Énfasis1 11" xfId="396" xr:uid="{00000000-0005-0000-0000-0000AD010000}"/>
    <cellStyle name="60% - Énfasis1 12" xfId="397" xr:uid="{00000000-0005-0000-0000-0000AE010000}"/>
    <cellStyle name="60% - Énfasis1 13" xfId="398" xr:uid="{00000000-0005-0000-0000-0000AF010000}"/>
    <cellStyle name="60% - Énfasis1 14" xfId="399" xr:uid="{00000000-0005-0000-0000-0000B0010000}"/>
    <cellStyle name="60% - Énfasis1 15" xfId="400" xr:uid="{00000000-0005-0000-0000-0000B1010000}"/>
    <cellStyle name="60% - Énfasis1 16" xfId="401" xr:uid="{00000000-0005-0000-0000-0000B2010000}"/>
    <cellStyle name="60% - Énfasis1 17" xfId="402" xr:uid="{00000000-0005-0000-0000-0000B3010000}"/>
    <cellStyle name="60% - Énfasis1 18" xfId="403" xr:uid="{00000000-0005-0000-0000-0000B4010000}"/>
    <cellStyle name="60% - Énfasis1 19" xfId="404" xr:uid="{00000000-0005-0000-0000-0000B5010000}"/>
    <cellStyle name="60% - Énfasis1 2" xfId="405" xr:uid="{00000000-0005-0000-0000-0000B6010000}"/>
    <cellStyle name="60% - Énfasis1 20" xfId="406" xr:uid="{00000000-0005-0000-0000-0000B7010000}"/>
    <cellStyle name="60% - Énfasis1 21" xfId="407" xr:uid="{00000000-0005-0000-0000-0000B8010000}"/>
    <cellStyle name="60% - Énfasis1 22" xfId="408" xr:uid="{00000000-0005-0000-0000-0000B9010000}"/>
    <cellStyle name="60% - Énfasis1 23" xfId="409" xr:uid="{00000000-0005-0000-0000-0000BA010000}"/>
    <cellStyle name="60% - Énfasis1 24" xfId="410" xr:uid="{00000000-0005-0000-0000-0000BB010000}"/>
    <cellStyle name="60% - Énfasis1 25" xfId="411" xr:uid="{00000000-0005-0000-0000-0000BC010000}"/>
    <cellStyle name="60% - Énfasis1 26" xfId="412" xr:uid="{00000000-0005-0000-0000-0000BD010000}"/>
    <cellStyle name="60% - Énfasis1 27" xfId="413" xr:uid="{00000000-0005-0000-0000-0000BE010000}"/>
    <cellStyle name="60% - Énfasis1 28" xfId="414" xr:uid="{00000000-0005-0000-0000-0000BF010000}"/>
    <cellStyle name="60% - Énfasis1 29" xfId="415" xr:uid="{00000000-0005-0000-0000-0000C0010000}"/>
    <cellStyle name="60% - Énfasis1 3" xfId="416" xr:uid="{00000000-0005-0000-0000-0000C1010000}"/>
    <cellStyle name="60% - Énfasis1 30" xfId="417" xr:uid="{00000000-0005-0000-0000-0000C2010000}"/>
    <cellStyle name="60% - Énfasis1 31" xfId="418" xr:uid="{00000000-0005-0000-0000-0000C3010000}"/>
    <cellStyle name="60% - Énfasis1 32" xfId="419" xr:uid="{00000000-0005-0000-0000-0000C4010000}"/>
    <cellStyle name="60% - Énfasis1 4" xfId="420" xr:uid="{00000000-0005-0000-0000-0000C5010000}"/>
    <cellStyle name="60% - Énfasis1 5" xfId="421" xr:uid="{00000000-0005-0000-0000-0000C6010000}"/>
    <cellStyle name="60% - Énfasis1 6" xfId="422" xr:uid="{00000000-0005-0000-0000-0000C7010000}"/>
    <cellStyle name="60% - Énfasis1 7" xfId="423" xr:uid="{00000000-0005-0000-0000-0000C8010000}"/>
    <cellStyle name="60% - Énfasis1 8" xfId="424" xr:uid="{00000000-0005-0000-0000-0000C9010000}"/>
    <cellStyle name="60% - Énfasis1 9" xfId="425" xr:uid="{00000000-0005-0000-0000-0000CA010000}"/>
    <cellStyle name="60% - Énfasis2" xfId="1549" builtinId="36" customBuiltin="1"/>
    <cellStyle name="60% - Énfasis2 10" xfId="426" xr:uid="{00000000-0005-0000-0000-0000CC010000}"/>
    <cellStyle name="60% - Énfasis2 11" xfId="427" xr:uid="{00000000-0005-0000-0000-0000CD010000}"/>
    <cellStyle name="60% - Énfasis2 12" xfId="428" xr:uid="{00000000-0005-0000-0000-0000CE010000}"/>
    <cellStyle name="60% - Énfasis2 13" xfId="429" xr:uid="{00000000-0005-0000-0000-0000CF010000}"/>
    <cellStyle name="60% - Énfasis2 14" xfId="430" xr:uid="{00000000-0005-0000-0000-0000D0010000}"/>
    <cellStyle name="60% - Énfasis2 15" xfId="431" xr:uid="{00000000-0005-0000-0000-0000D1010000}"/>
    <cellStyle name="60% - Énfasis2 16" xfId="432" xr:uid="{00000000-0005-0000-0000-0000D2010000}"/>
    <cellStyle name="60% - Énfasis2 17" xfId="433" xr:uid="{00000000-0005-0000-0000-0000D3010000}"/>
    <cellStyle name="60% - Énfasis2 18" xfId="434" xr:uid="{00000000-0005-0000-0000-0000D4010000}"/>
    <cellStyle name="60% - Énfasis2 19" xfId="435" xr:uid="{00000000-0005-0000-0000-0000D5010000}"/>
    <cellStyle name="60% - Énfasis2 2" xfId="436" xr:uid="{00000000-0005-0000-0000-0000D6010000}"/>
    <cellStyle name="60% - Énfasis2 20" xfId="437" xr:uid="{00000000-0005-0000-0000-0000D7010000}"/>
    <cellStyle name="60% - Énfasis2 21" xfId="438" xr:uid="{00000000-0005-0000-0000-0000D8010000}"/>
    <cellStyle name="60% - Énfasis2 22" xfId="439" xr:uid="{00000000-0005-0000-0000-0000D9010000}"/>
    <cellStyle name="60% - Énfasis2 23" xfId="440" xr:uid="{00000000-0005-0000-0000-0000DA010000}"/>
    <cellStyle name="60% - Énfasis2 24" xfId="441" xr:uid="{00000000-0005-0000-0000-0000DB010000}"/>
    <cellStyle name="60% - Énfasis2 25" xfId="442" xr:uid="{00000000-0005-0000-0000-0000DC010000}"/>
    <cellStyle name="60% - Énfasis2 26" xfId="443" xr:uid="{00000000-0005-0000-0000-0000DD010000}"/>
    <cellStyle name="60% - Énfasis2 27" xfId="444" xr:uid="{00000000-0005-0000-0000-0000DE010000}"/>
    <cellStyle name="60% - Énfasis2 28" xfId="445" xr:uid="{00000000-0005-0000-0000-0000DF010000}"/>
    <cellStyle name="60% - Énfasis2 29" xfId="446" xr:uid="{00000000-0005-0000-0000-0000E0010000}"/>
    <cellStyle name="60% - Énfasis2 3" xfId="447" xr:uid="{00000000-0005-0000-0000-0000E1010000}"/>
    <cellStyle name="60% - Énfasis2 30" xfId="448" xr:uid="{00000000-0005-0000-0000-0000E2010000}"/>
    <cellStyle name="60% - Énfasis2 31" xfId="449" xr:uid="{00000000-0005-0000-0000-0000E3010000}"/>
    <cellStyle name="60% - Énfasis2 32" xfId="450" xr:uid="{00000000-0005-0000-0000-0000E4010000}"/>
    <cellStyle name="60% - Énfasis2 4" xfId="451" xr:uid="{00000000-0005-0000-0000-0000E5010000}"/>
    <cellStyle name="60% - Énfasis2 5" xfId="452" xr:uid="{00000000-0005-0000-0000-0000E6010000}"/>
    <cellStyle name="60% - Énfasis2 6" xfId="453" xr:uid="{00000000-0005-0000-0000-0000E7010000}"/>
    <cellStyle name="60% - Énfasis2 7" xfId="454" xr:uid="{00000000-0005-0000-0000-0000E8010000}"/>
    <cellStyle name="60% - Énfasis2 8" xfId="455" xr:uid="{00000000-0005-0000-0000-0000E9010000}"/>
    <cellStyle name="60% - Énfasis2 9" xfId="456" xr:uid="{00000000-0005-0000-0000-0000EA010000}"/>
    <cellStyle name="60% - Énfasis3" xfId="1553" builtinId="40" customBuiltin="1"/>
    <cellStyle name="60% - Énfasis3 10" xfId="457" xr:uid="{00000000-0005-0000-0000-0000EC010000}"/>
    <cellStyle name="60% - Énfasis3 11" xfId="458" xr:uid="{00000000-0005-0000-0000-0000ED010000}"/>
    <cellStyle name="60% - Énfasis3 12" xfId="459" xr:uid="{00000000-0005-0000-0000-0000EE010000}"/>
    <cellStyle name="60% - Énfasis3 13" xfId="460" xr:uid="{00000000-0005-0000-0000-0000EF010000}"/>
    <cellStyle name="60% - Énfasis3 14" xfId="461" xr:uid="{00000000-0005-0000-0000-0000F0010000}"/>
    <cellStyle name="60% - Énfasis3 15" xfId="462" xr:uid="{00000000-0005-0000-0000-0000F1010000}"/>
    <cellStyle name="60% - Énfasis3 16" xfId="463" xr:uid="{00000000-0005-0000-0000-0000F2010000}"/>
    <cellStyle name="60% - Énfasis3 17" xfId="464" xr:uid="{00000000-0005-0000-0000-0000F3010000}"/>
    <cellStyle name="60% - Énfasis3 18" xfId="465" xr:uid="{00000000-0005-0000-0000-0000F4010000}"/>
    <cellStyle name="60% - Énfasis3 19" xfId="466" xr:uid="{00000000-0005-0000-0000-0000F5010000}"/>
    <cellStyle name="60% - Énfasis3 2" xfId="467" xr:uid="{00000000-0005-0000-0000-0000F6010000}"/>
    <cellStyle name="60% - Énfasis3 20" xfId="468" xr:uid="{00000000-0005-0000-0000-0000F7010000}"/>
    <cellStyle name="60% - Énfasis3 21" xfId="469" xr:uid="{00000000-0005-0000-0000-0000F8010000}"/>
    <cellStyle name="60% - Énfasis3 22" xfId="470" xr:uid="{00000000-0005-0000-0000-0000F9010000}"/>
    <cellStyle name="60% - Énfasis3 23" xfId="471" xr:uid="{00000000-0005-0000-0000-0000FA010000}"/>
    <cellStyle name="60% - Énfasis3 24" xfId="472" xr:uid="{00000000-0005-0000-0000-0000FB010000}"/>
    <cellStyle name="60% - Énfasis3 25" xfId="473" xr:uid="{00000000-0005-0000-0000-0000FC010000}"/>
    <cellStyle name="60% - Énfasis3 26" xfId="474" xr:uid="{00000000-0005-0000-0000-0000FD010000}"/>
    <cellStyle name="60% - Énfasis3 27" xfId="475" xr:uid="{00000000-0005-0000-0000-0000FE010000}"/>
    <cellStyle name="60% - Énfasis3 28" xfId="476" xr:uid="{00000000-0005-0000-0000-0000FF010000}"/>
    <cellStyle name="60% - Énfasis3 29" xfId="477" xr:uid="{00000000-0005-0000-0000-000000020000}"/>
    <cellStyle name="60% - Énfasis3 3" xfId="478" xr:uid="{00000000-0005-0000-0000-000001020000}"/>
    <cellStyle name="60% - Énfasis3 30" xfId="479" xr:uid="{00000000-0005-0000-0000-000002020000}"/>
    <cellStyle name="60% - Énfasis3 31" xfId="480" xr:uid="{00000000-0005-0000-0000-000003020000}"/>
    <cellStyle name="60% - Énfasis3 32" xfId="481" xr:uid="{00000000-0005-0000-0000-000004020000}"/>
    <cellStyle name="60% - Énfasis3 4" xfId="482" xr:uid="{00000000-0005-0000-0000-000005020000}"/>
    <cellStyle name="60% - Énfasis3 5" xfId="483" xr:uid="{00000000-0005-0000-0000-000006020000}"/>
    <cellStyle name="60% - Énfasis3 6" xfId="484" xr:uid="{00000000-0005-0000-0000-000007020000}"/>
    <cellStyle name="60% - Énfasis3 7" xfId="485" xr:uid="{00000000-0005-0000-0000-000008020000}"/>
    <cellStyle name="60% - Énfasis3 8" xfId="486" xr:uid="{00000000-0005-0000-0000-000009020000}"/>
    <cellStyle name="60% - Énfasis3 9" xfId="487" xr:uid="{00000000-0005-0000-0000-00000A020000}"/>
    <cellStyle name="60% - Énfasis4" xfId="1557" builtinId="44" customBuiltin="1"/>
    <cellStyle name="60% - Énfasis4 10" xfId="488" xr:uid="{00000000-0005-0000-0000-00000C020000}"/>
    <cellStyle name="60% - Énfasis4 11" xfId="489" xr:uid="{00000000-0005-0000-0000-00000D020000}"/>
    <cellStyle name="60% - Énfasis4 12" xfId="490" xr:uid="{00000000-0005-0000-0000-00000E020000}"/>
    <cellStyle name="60% - Énfasis4 13" xfId="491" xr:uid="{00000000-0005-0000-0000-00000F020000}"/>
    <cellStyle name="60% - Énfasis4 14" xfId="492" xr:uid="{00000000-0005-0000-0000-000010020000}"/>
    <cellStyle name="60% - Énfasis4 15" xfId="493" xr:uid="{00000000-0005-0000-0000-000011020000}"/>
    <cellStyle name="60% - Énfasis4 16" xfId="494" xr:uid="{00000000-0005-0000-0000-000012020000}"/>
    <cellStyle name="60% - Énfasis4 17" xfId="495" xr:uid="{00000000-0005-0000-0000-000013020000}"/>
    <cellStyle name="60% - Énfasis4 18" xfId="496" xr:uid="{00000000-0005-0000-0000-000014020000}"/>
    <cellStyle name="60% - Énfasis4 19" xfId="497" xr:uid="{00000000-0005-0000-0000-000015020000}"/>
    <cellStyle name="60% - Énfasis4 2" xfId="498" xr:uid="{00000000-0005-0000-0000-000016020000}"/>
    <cellStyle name="60% - Énfasis4 20" xfId="499" xr:uid="{00000000-0005-0000-0000-000017020000}"/>
    <cellStyle name="60% - Énfasis4 21" xfId="500" xr:uid="{00000000-0005-0000-0000-000018020000}"/>
    <cellStyle name="60% - Énfasis4 22" xfId="501" xr:uid="{00000000-0005-0000-0000-000019020000}"/>
    <cellStyle name="60% - Énfasis4 23" xfId="502" xr:uid="{00000000-0005-0000-0000-00001A020000}"/>
    <cellStyle name="60% - Énfasis4 24" xfId="503" xr:uid="{00000000-0005-0000-0000-00001B020000}"/>
    <cellStyle name="60% - Énfasis4 25" xfId="504" xr:uid="{00000000-0005-0000-0000-00001C020000}"/>
    <cellStyle name="60% - Énfasis4 26" xfId="505" xr:uid="{00000000-0005-0000-0000-00001D020000}"/>
    <cellStyle name="60% - Énfasis4 27" xfId="506" xr:uid="{00000000-0005-0000-0000-00001E020000}"/>
    <cellStyle name="60% - Énfasis4 28" xfId="507" xr:uid="{00000000-0005-0000-0000-00001F020000}"/>
    <cellStyle name="60% - Énfasis4 29" xfId="508" xr:uid="{00000000-0005-0000-0000-000020020000}"/>
    <cellStyle name="60% - Énfasis4 3" xfId="509" xr:uid="{00000000-0005-0000-0000-000021020000}"/>
    <cellStyle name="60% - Énfasis4 30" xfId="510" xr:uid="{00000000-0005-0000-0000-000022020000}"/>
    <cellStyle name="60% - Énfasis4 31" xfId="511" xr:uid="{00000000-0005-0000-0000-000023020000}"/>
    <cellStyle name="60% - Énfasis4 32" xfId="512" xr:uid="{00000000-0005-0000-0000-000024020000}"/>
    <cellStyle name="60% - Énfasis4 4" xfId="513" xr:uid="{00000000-0005-0000-0000-000025020000}"/>
    <cellStyle name="60% - Énfasis4 5" xfId="514" xr:uid="{00000000-0005-0000-0000-000026020000}"/>
    <cellStyle name="60% - Énfasis4 6" xfId="515" xr:uid="{00000000-0005-0000-0000-000027020000}"/>
    <cellStyle name="60% - Énfasis4 7" xfId="516" xr:uid="{00000000-0005-0000-0000-000028020000}"/>
    <cellStyle name="60% - Énfasis4 8" xfId="517" xr:uid="{00000000-0005-0000-0000-000029020000}"/>
    <cellStyle name="60% - Énfasis4 9" xfId="518" xr:uid="{00000000-0005-0000-0000-00002A020000}"/>
    <cellStyle name="60% - Énfasis5" xfId="1561" builtinId="48" customBuiltin="1"/>
    <cellStyle name="60% - Énfasis5 10" xfId="519" xr:uid="{00000000-0005-0000-0000-00002C020000}"/>
    <cellStyle name="60% - Énfasis5 11" xfId="520" xr:uid="{00000000-0005-0000-0000-00002D020000}"/>
    <cellStyle name="60% - Énfasis5 12" xfId="521" xr:uid="{00000000-0005-0000-0000-00002E020000}"/>
    <cellStyle name="60% - Énfasis5 13" xfId="522" xr:uid="{00000000-0005-0000-0000-00002F020000}"/>
    <cellStyle name="60% - Énfasis5 14" xfId="523" xr:uid="{00000000-0005-0000-0000-000030020000}"/>
    <cellStyle name="60% - Énfasis5 15" xfId="524" xr:uid="{00000000-0005-0000-0000-000031020000}"/>
    <cellStyle name="60% - Énfasis5 16" xfId="525" xr:uid="{00000000-0005-0000-0000-000032020000}"/>
    <cellStyle name="60% - Énfasis5 17" xfId="526" xr:uid="{00000000-0005-0000-0000-000033020000}"/>
    <cellStyle name="60% - Énfasis5 18" xfId="527" xr:uid="{00000000-0005-0000-0000-000034020000}"/>
    <cellStyle name="60% - Énfasis5 19" xfId="528" xr:uid="{00000000-0005-0000-0000-000035020000}"/>
    <cellStyle name="60% - Énfasis5 2" xfId="529" xr:uid="{00000000-0005-0000-0000-000036020000}"/>
    <cellStyle name="60% - Énfasis5 20" xfId="530" xr:uid="{00000000-0005-0000-0000-000037020000}"/>
    <cellStyle name="60% - Énfasis5 21" xfId="531" xr:uid="{00000000-0005-0000-0000-000038020000}"/>
    <cellStyle name="60% - Énfasis5 22" xfId="532" xr:uid="{00000000-0005-0000-0000-000039020000}"/>
    <cellStyle name="60% - Énfasis5 23" xfId="533" xr:uid="{00000000-0005-0000-0000-00003A020000}"/>
    <cellStyle name="60% - Énfasis5 24" xfId="534" xr:uid="{00000000-0005-0000-0000-00003B020000}"/>
    <cellStyle name="60% - Énfasis5 25" xfId="535" xr:uid="{00000000-0005-0000-0000-00003C020000}"/>
    <cellStyle name="60% - Énfasis5 26" xfId="536" xr:uid="{00000000-0005-0000-0000-00003D020000}"/>
    <cellStyle name="60% - Énfasis5 27" xfId="537" xr:uid="{00000000-0005-0000-0000-00003E020000}"/>
    <cellStyle name="60% - Énfasis5 28" xfId="538" xr:uid="{00000000-0005-0000-0000-00003F020000}"/>
    <cellStyle name="60% - Énfasis5 29" xfId="539" xr:uid="{00000000-0005-0000-0000-000040020000}"/>
    <cellStyle name="60% - Énfasis5 3" xfId="540" xr:uid="{00000000-0005-0000-0000-000041020000}"/>
    <cellStyle name="60% - Énfasis5 30" xfId="541" xr:uid="{00000000-0005-0000-0000-000042020000}"/>
    <cellStyle name="60% - Énfasis5 31" xfId="542" xr:uid="{00000000-0005-0000-0000-000043020000}"/>
    <cellStyle name="60% - Énfasis5 32" xfId="543" xr:uid="{00000000-0005-0000-0000-000044020000}"/>
    <cellStyle name="60% - Énfasis5 4" xfId="544" xr:uid="{00000000-0005-0000-0000-000045020000}"/>
    <cellStyle name="60% - Énfasis5 5" xfId="545" xr:uid="{00000000-0005-0000-0000-000046020000}"/>
    <cellStyle name="60% - Énfasis5 6" xfId="546" xr:uid="{00000000-0005-0000-0000-000047020000}"/>
    <cellStyle name="60% - Énfasis5 7" xfId="547" xr:uid="{00000000-0005-0000-0000-000048020000}"/>
    <cellStyle name="60% - Énfasis5 8" xfId="548" xr:uid="{00000000-0005-0000-0000-000049020000}"/>
    <cellStyle name="60% - Énfasis5 9" xfId="549" xr:uid="{00000000-0005-0000-0000-00004A020000}"/>
    <cellStyle name="60% - Énfasis6" xfId="1565" builtinId="52" customBuiltin="1"/>
    <cellStyle name="60% - Énfasis6 10" xfId="550" xr:uid="{00000000-0005-0000-0000-00004C020000}"/>
    <cellStyle name="60% - Énfasis6 11" xfId="551" xr:uid="{00000000-0005-0000-0000-00004D020000}"/>
    <cellStyle name="60% - Énfasis6 12" xfId="552" xr:uid="{00000000-0005-0000-0000-00004E020000}"/>
    <cellStyle name="60% - Énfasis6 13" xfId="553" xr:uid="{00000000-0005-0000-0000-00004F020000}"/>
    <cellStyle name="60% - Énfasis6 14" xfId="554" xr:uid="{00000000-0005-0000-0000-000050020000}"/>
    <cellStyle name="60% - Énfasis6 15" xfId="555" xr:uid="{00000000-0005-0000-0000-000051020000}"/>
    <cellStyle name="60% - Énfasis6 16" xfId="556" xr:uid="{00000000-0005-0000-0000-000052020000}"/>
    <cellStyle name="60% - Énfasis6 17" xfId="557" xr:uid="{00000000-0005-0000-0000-000053020000}"/>
    <cellStyle name="60% - Énfasis6 18" xfId="558" xr:uid="{00000000-0005-0000-0000-000054020000}"/>
    <cellStyle name="60% - Énfasis6 19" xfId="559" xr:uid="{00000000-0005-0000-0000-000055020000}"/>
    <cellStyle name="60% - Énfasis6 2" xfId="560" xr:uid="{00000000-0005-0000-0000-000056020000}"/>
    <cellStyle name="60% - Énfasis6 20" xfId="561" xr:uid="{00000000-0005-0000-0000-000057020000}"/>
    <cellStyle name="60% - Énfasis6 21" xfId="562" xr:uid="{00000000-0005-0000-0000-000058020000}"/>
    <cellStyle name="60% - Énfasis6 22" xfId="563" xr:uid="{00000000-0005-0000-0000-000059020000}"/>
    <cellStyle name="60% - Énfasis6 23" xfId="564" xr:uid="{00000000-0005-0000-0000-00005A020000}"/>
    <cellStyle name="60% - Énfasis6 24" xfId="565" xr:uid="{00000000-0005-0000-0000-00005B020000}"/>
    <cellStyle name="60% - Énfasis6 25" xfId="566" xr:uid="{00000000-0005-0000-0000-00005C020000}"/>
    <cellStyle name="60% - Énfasis6 26" xfId="567" xr:uid="{00000000-0005-0000-0000-00005D020000}"/>
    <cellStyle name="60% - Énfasis6 27" xfId="568" xr:uid="{00000000-0005-0000-0000-00005E020000}"/>
    <cellStyle name="60% - Énfasis6 28" xfId="569" xr:uid="{00000000-0005-0000-0000-00005F020000}"/>
    <cellStyle name="60% - Énfasis6 29" xfId="570" xr:uid="{00000000-0005-0000-0000-000060020000}"/>
    <cellStyle name="60% - Énfasis6 3" xfId="571" xr:uid="{00000000-0005-0000-0000-000061020000}"/>
    <cellStyle name="60% - Énfasis6 30" xfId="572" xr:uid="{00000000-0005-0000-0000-000062020000}"/>
    <cellStyle name="60% - Énfasis6 31" xfId="573" xr:uid="{00000000-0005-0000-0000-000063020000}"/>
    <cellStyle name="60% - Énfasis6 32" xfId="574" xr:uid="{00000000-0005-0000-0000-000064020000}"/>
    <cellStyle name="60% - Énfasis6 4" xfId="575" xr:uid="{00000000-0005-0000-0000-000065020000}"/>
    <cellStyle name="60% - Énfasis6 5" xfId="576" xr:uid="{00000000-0005-0000-0000-000066020000}"/>
    <cellStyle name="60% - Énfasis6 6" xfId="577" xr:uid="{00000000-0005-0000-0000-000067020000}"/>
    <cellStyle name="60% - Énfasis6 7" xfId="578" xr:uid="{00000000-0005-0000-0000-000068020000}"/>
    <cellStyle name="60% - Énfasis6 8" xfId="579" xr:uid="{00000000-0005-0000-0000-000069020000}"/>
    <cellStyle name="60% - Énfasis6 9" xfId="580" xr:uid="{00000000-0005-0000-0000-00006A020000}"/>
    <cellStyle name="Accent1" xfId="581" xr:uid="{00000000-0005-0000-0000-00006B020000}"/>
    <cellStyle name="Accent2" xfId="582" xr:uid="{00000000-0005-0000-0000-00006C020000}"/>
    <cellStyle name="Accent3" xfId="583" xr:uid="{00000000-0005-0000-0000-00006D020000}"/>
    <cellStyle name="Accent4" xfId="584" xr:uid="{00000000-0005-0000-0000-00006E020000}"/>
    <cellStyle name="Accent5" xfId="585" xr:uid="{00000000-0005-0000-0000-00006F020000}"/>
    <cellStyle name="Accent6" xfId="586" xr:uid="{00000000-0005-0000-0000-000070020000}"/>
    <cellStyle name="ACTAS" xfId="1434" xr:uid="{00000000-0005-0000-0000-000071020000}"/>
    <cellStyle name="Bad" xfId="587" xr:uid="{00000000-0005-0000-0000-000072020000}"/>
    <cellStyle name="BORDES TITU. INT." xfId="1436" xr:uid="{00000000-0005-0000-0000-000073020000}"/>
    <cellStyle name="Buena 10" xfId="588" xr:uid="{00000000-0005-0000-0000-000074020000}"/>
    <cellStyle name="Buena 11" xfId="589" xr:uid="{00000000-0005-0000-0000-000075020000}"/>
    <cellStyle name="Buena 12" xfId="590" xr:uid="{00000000-0005-0000-0000-000076020000}"/>
    <cellStyle name="Buena 13" xfId="591" xr:uid="{00000000-0005-0000-0000-000077020000}"/>
    <cellStyle name="Buena 14" xfId="592" xr:uid="{00000000-0005-0000-0000-000078020000}"/>
    <cellStyle name="Buena 15" xfId="593" xr:uid="{00000000-0005-0000-0000-000079020000}"/>
    <cellStyle name="Buena 16" xfId="594" xr:uid="{00000000-0005-0000-0000-00007A020000}"/>
    <cellStyle name="Buena 17" xfId="595" xr:uid="{00000000-0005-0000-0000-00007B020000}"/>
    <cellStyle name="Buena 18" xfId="596" xr:uid="{00000000-0005-0000-0000-00007C020000}"/>
    <cellStyle name="Buena 19" xfId="597" xr:uid="{00000000-0005-0000-0000-00007D020000}"/>
    <cellStyle name="Buena 2" xfId="598" xr:uid="{00000000-0005-0000-0000-00007E020000}"/>
    <cellStyle name="Buena 20" xfId="599" xr:uid="{00000000-0005-0000-0000-00007F020000}"/>
    <cellStyle name="Buena 21" xfId="600" xr:uid="{00000000-0005-0000-0000-000080020000}"/>
    <cellStyle name="Buena 22" xfId="601" xr:uid="{00000000-0005-0000-0000-000081020000}"/>
    <cellStyle name="Buena 23" xfId="602" xr:uid="{00000000-0005-0000-0000-000082020000}"/>
    <cellStyle name="Buena 24" xfId="603" xr:uid="{00000000-0005-0000-0000-000083020000}"/>
    <cellStyle name="Buena 25" xfId="604" xr:uid="{00000000-0005-0000-0000-000084020000}"/>
    <cellStyle name="Buena 26" xfId="605" xr:uid="{00000000-0005-0000-0000-000085020000}"/>
    <cellStyle name="Buena 27" xfId="606" xr:uid="{00000000-0005-0000-0000-000086020000}"/>
    <cellStyle name="Buena 28" xfId="607" xr:uid="{00000000-0005-0000-0000-000087020000}"/>
    <cellStyle name="Buena 29" xfId="608" xr:uid="{00000000-0005-0000-0000-000088020000}"/>
    <cellStyle name="Buena 3" xfId="609" xr:uid="{00000000-0005-0000-0000-000089020000}"/>
    <cellStyle name="Buena 30" xfId="610" xr:uid="{00000000-0005-0000-0000-00008A020000}"/>
    <cellStyle name="Buena 31" xfId="611" xr:uid="{00000000-0005-0000-0000-00008B020000}"/>
    <cellStyle name="Buena 32" xfId="612" xr:uid="{00000000-0005-0000-0000-00008C020000}"/>
    <cellStyle name="Buena 4" xfId="613" xr:uid="{00000000-0005-0000-0000-00008D020000}"/>
    <cellStyle name="Buena 5" xfId="614" xr:uid="{00000000-0005-0000-0000-00008E020000}"/>
    <cellStyle name="Buena 6" xfId="615" xr:uid="{00000000-0005-0000-0000-00008F020000}"/>
    <cellStyle name="Buena 7" xfId="616" xr:uid="{00000000-0005-0000-0000-000090020000}"/>
    <cellStyle name="Buena 8" xfId="617" xr:uid="{00000000-0005-0000-0000-000091020000}"/>
    <cellStyle name="Buena 9" xfId="618" xr:uid="{00000000-0005-0000-0000-000092020000}"/>
    <cellStyle name="Bueno" xfId="1531" builtinId="26" customBuiltin="1"/>
    <cellStyle name="Calculation" xfId="619" xr:uid="{00000000-0005-0000-0000-000094020000}"/>
    <cellStyle name="Cálculo" xfId="1536" builtinId="22" customBuiltin="1"/>
    <cellStyle name="Cálculo 10" xfId="620" xr:uid="{00000000-0005-0000-0000-000096020000}"/>
    <cellStyle name="Cálculo 11" xfId="621" xr:uid="{00000000-0005-0000-0000-000097020000}"/>
    <cellStyle name="Cálculo 12" xfId="622" xr:uid="{00000000-0005-0000-0000-000098020000}"/>
    <cellStyle name="Cálculo 13" xfId="623" xr:uid="{00000000-0005-0000-0000-000099020000}"/>
    <cellStyle name="Cálculo 14" xfId="624" xr:uid="{00000000-0005-0000-0000-00009A020000}"/>
    <cellStyle name="Cálculo 15" xfId="625" xr:uid="{00000000-0005-0000-0000-00009B020000}"/>
    <cellStyle name="Cálculo 16" xfId="626" xr:uid="{00000000-0005-0000-0000-00009C020000}"/>
    <cellStyle name="Cálculo 17" xfId="627" xr:uid="{00000000-0005-0000-0000-00009D020000}"/>
    <cellStyle name="Cálculo 18" xfId="628" xr:uid="{00000000-0005-0000-0000-00009E020000}"/>
    <cellStyle name="Cálculo 19" xfId="629" xr:uid="{00000000-0005-0000-0000-00009F020000}"/>
    <cellStyle name="Cálculo 2" xfId="630" xr:uid="{00000000-0005-0000-0000-0000A0020000}"/>
    <cellStyle name="Cálculo 20" xfId="631" xr:uid="{00000000-0005-0000-0000-0000A1020000}"/>
    <cellStyle name="Cálculo 21" xfId="632" xr:uid="{00000000-0005-0000-0000-0000A2020000}"/>
    <cellStyle name="Cálculo 22" xfId="633" xr:uid="{00000000-0005-0000-0000-0000A3020000}"/>
    <cellStyle name="Cálculo 23" xfId="634" xr:uid="{00000000-0005-0000-0000-0000A4020000}"/>
    <cellStyle name="Cálculo 24" xfId="635" xr:uid="{00000000-0005-0000-0000-0000A5020000}"/>
    <cellStyle name="Cálculo 25" xfId="636" xr:uid="{00000000-0005-0000-0000-0000A6020000}"/>
    <cellStyle name="Cálculo 26" xfId="637" xr:uid="{00000000-0005-0000-0000-0000A7020000}"/>
    <cellStyle name="Cálculo 27" xfId="638" xr:uid="{00000000-0005-0000-0000-0000A8020000}"/>
    <cellStyle name="Cálculo 28" xfId="639" xr:uid="{00000000-0005-0000-0000-0000A9020000}"/>
    <cellStyle name="Cálculo 29" xfId="640" xr:uid="{00000000-0005-0000-0000-0000AA020000}"/>
    <cellStyle name="Cálculo 3" xfId="641" xr:uid="{00000000-0005-0000-0000-0000AB020000}"/>
    <cellStyle name="Cálculo 30" xfId="642" xr:uid="{00000000-0005-0000-0000-0000AC020000}"/>
    <cellStyle name="Cálculo 31" xfId="643" xr:uid="{00000000-0005-0000-0000-0000AD020000}"/>
    <cellStyle name="Cálculo 32" xfId="644" xr:uid="{00000000-0005-0000-0000-0000AE020000}"/>
    <cellStyle name="Cálculo 4" xfId="645" xr:uid="{00000000-0005-0000-0000-0000AF020000}"/>
    <cellStyle name="Cálculo 5" xfId="646" xr:uid="{00000000-0005-0000-0000-0000B0020000}"/>
    <cellStyle name="Cálculo 6" xfId="647" xr:uid="{00000000-0005-0000-0000-0000B1020000}"/>
    <cellStyle name="Cálculo 7" xfId="648" xr:uid="{00000000-0005-0000-0000-0000B2020000}"/>
    <cellStyle name="Cálculo 8" xfId="649" xr:uid="{00000000-0005-0000-0000-0000B3020000}"/>
    <cellStyle name="Cálculo 9" xfId="650" xr:uid="{00000000-0005-0000-0000-0000B4020000}"/>
    <cellStyle name="Celda de comprobación" xfId="1538" builtinId="23" customBuiltin="1"/>
    <cellStyle name="Celda de comprobación 10" xfId="651" xr:uid="{00000000-0005-0000-0000-0000B6020000}"/>
    <cellStyle name="Celda de comprobación 11" xfId="652" xr:uid="{00000000-0005-0000-0000-0000B7020000}"/>
    <cellStyle name="Celda de comprobación 12" xfId="653" xr:uid="{00000000-0005-0000-0000-0000B8020000}"/>
    <cellStyle name="Celda de comprobación 13" xfId="654" xr:uid="{00000000-0005-0000-0000-0000B9020000}"/>
    <cellStyle name="Celda de comprobación 14" xfId="655" xr:uid="{00000000-0005-0000-0000-0000BA020000}"/>
    <cellStyle name="Celda de comprobación 15" xfId="656" xr:uid="{00000000-0005-0000-0000-0000BB020000}"/>
    <cellStyle name="Celda de comprobación 16" xfId="657" xr:uid="{00000000-0005-0000-0000-0000BC020000}"/>
    <cellStyle name="Celda de comprobación 17" xfId="658" xr:uid="{00000000-0005-0000-0000-0000BD020000}"/>
    <cellStyle name="Celda de comprobación 18" xfId="659" xr:uid="{00000000-0005-0000-0000-0000BE020000}"/>
    <cellStyle name="Celda de comprobación 19" xfId="660" xr:uid="{00000000-0005-0000-0000-0000BF020000}"/>
    <cellStyle name="Celda de comprobación 2" xfId="661" xr:uid="{00000000-0005-0000-0000-0000C0020000}"/>
    <cellStyle name="Celda de comprobación 20" xfId="662" xr:uid="{00000000-0005-0000-0000-0000C1020000}"/>
    <cellStyle name="Celda de comprobación 21" xfId="663" xr:uid="{00000000-0005-0000-0000-0000C2020000}"/>
    <cellStyle name="Celda de comprobación 22" xfId="664" xr:uid="{00000000-0005-0000-0000-0000C3020000}"/>
    <cellStyle name="Celda de comprobación 23" xfId="665" xr:uid="{00000000-0005-0000-0000-0000C4020000}"/>
    <cellStyle name="Celda de comprobación 24" xfId="666" xr:uid="{00000000-0005-0000-0000-0000C5020000}"/>
    <cellStyle name="Celda de comprobación 25" xfId="667" xr:uid="{00000000-0005-0000-0000-0000C6020000}"/>
    <cellStyle name="Celda de comprobación 26" xfId="668" xr:uid="{00000000-0005-0000-0000-0000C7020000}"/>
    <cellStyle name="Celda de comprobación 27" xfId="669" xr:uid="{00000000-0005-0000-0000-0000C8020000}"/>
    <cellStyle name="Celda de comprobación 28" xfId="670" xr:uid="{00000000-0005-0000-0000-0000C9020000}"/>
    <cellStyle name="Celda de comprobación 29" xfId="671" xr:uid="{00000000-0005-0000-0000-0000CA020000}"/>
    <cellStyle name="Celda de comprobación 3" xfId="672" xr:uid="{00000000-0005-0000-0000-0000CB020000}"/>
    <cellStyle name="Celda de comprobación 30" xfId="673" xr:uid="{00000000-0005-0000-0000-0000CC020000}"/>
    <cellStyle name="Celda de comprobación 31" xfId="674" xr:uid="{00000000-0005-0000-0000-0000CD020000}"/>
    <cellStyle name="Celda de comprobación 32" xfId="675" xr:uid="{00000000-0005-0000-0000-0000CE020000}"/>
    <cellStyle name="Celda de comprobación 4" xfId="676" xr:uid="{00000000-0005-0000-0000-0000CF020000}"/>
    <cellStyle name="Celda de comprobación 5" xfId="677" xr:uid="{00000000-0005-0000-0000-0000D0020000}"/>
    <cellStyle name="Celda de comprobación 6" xfId="678" xr:uid="{00000000-0005-0000-0000-0000D1020000}"/>
    <cellStyle name="Celda de comprobación 7" xfId="679" xr:uid="{00000000-0005-0000-0000-0000D2020000}"/>
    <cellStyle name="Celda de comprobación 8" xfId="680" xr:uid="{00000000-0005-0000-0000-0000D3020000}"/>
    <cellStyle name="Celda de comprobación 9" xfId="681" xr:uid="{00000000-0005-0000-0000-0000D4020000}"/>
    <cellStyle name="Celda vinculada" xfId="1537" builtinId="24" customBuiltin="1"/>
    <cellStyle name="Celda vinculada 10" xfId="682" xr:uid="{00000000-0005-0000-0000-0000D6020000}"/>
    <cellStyle name="Celda vinculada 11" xfId="683" xr:uid="{00000000-0005-0000-0000-0000D7020000}"/>
    <cellStyle name="Celda vinculada 12" xfId="684" xr:uid="{00000000-0005-0000-0000-0000D8020000}"/>
    <cellStyle name="Celda vinculada 13" xfId="685" xr:uid="{00000000-0005-0000-0000-0000D9020000}"/>
    <cellStyle name="Celda vinculada 14" xfId="686" xr:uid="{00000000-0005-0000-0000-0000DA020000}"/>
    <cellStyle name="Celda vinculada 15" xfId="687" xr:uid="{00000000-0005-0000-0000-0000DB020000}"/>
    <cellStyle name="Celda vinculada 16" xfId="688" xr:uid="{00000000-0005-0000-0000-0000DC020000}"/>
    <cellStyle name="Celda vinculada 17" xfId="689" xr:uid="{00000000-0005-0000-0000-0000DD020000}"/>
    <cellStyle name="Celda vinculada 18" xfId="690" xr:uid="{00000000-0005-0000-0000-0000DE020000}"/>
    <cellStyle name="Celda vinculada 19" xfId="691" xr:uid="{00000000-0005-0000-0000-0000DF020000}"/>
    <cellStyle name="Celda vinculada 2" xfId="692" xr:uid="{00000000-0005-0000-0000-0000E0020000}"/>
    <cellStyle name="Celda vinculada 20" xfId="693" xr:uid="{00000000-0005-0000-0000-0000E1020000}"/>
    <cellStyle name="Celda vinculada 21" xfId="694" xr:uid="{00000000-0005-0000-0000-0000E2020000}"/>
    <cellStyle name="Celda vinculada 22" xfId="695" xr:uid="{00000000-0005-0000-0000-0000E3020000}"/>
    <cellStyle name="Celda vinculada 23" xfId="696" xr:uid="{00000000-0005-0000-0000-0000E4020000}"/>
    <cellStyle name="Celda vinculada 24" xfId="697" xr:uid="{00000000-0005-0000-0000-0000E5020000}"/>
    <cellStyle name="Celda vinculada 25" xfId="698" xr:uid="{00000000-0005-0000-0000-0000E6020000}"/>
    <cellStyle name="Celda vinculada 26" xfId="699" xr:uid="{00000000-0005-0000-0000-0000E7020000}"/>
    <cellStyle name="Celda vinculada 27" xfId="700" xr:uid="{00000000-0005-0000-0000-0000E8020000}"/>
    <cellStyle name="Celda vinculada 28" xfId="701" xr:uid="{00000000-0005-0000-0000-0000E9020000}"/>
    <cellStyle name="Celda vinculada 29" xfId="702" xr:uid="{00000000-0005-0000-0000-0000EA020000}"/>
    <cellStyle name="Celda vinculada 3" xfId="703" xr:uid="{00000000-0005-0000-0000-0000EB020000}"/>
    <cellStyle name="Celda vinculada 30" xfId="704" xr:uid="{00000000-0005-0000-0000-0000EC020000}"/>
    <cellStyle name="Celda vinculada 31" xfId="705" xr:uid="{00000000-0005-0000-0000-0000ED020000}"/>
    <cellStyle name="Celda vinculada 32" xfId="706" xr:uid="{00000000-0005-0000-0000-0000EE020000}"/>
    <cellStyle name="Celda vinculada 4" xfId="707" xr:uid="{00000000-0005-0000-0000-0000EF020000}"/>
    <cellStyle name="Celda vinculada 5" xfId="708" xr:uid="{00000000-0005-0000-0000-0000F0020000}"/>
    <cellStyle name="Celda vinculada 6" xfId="709" xr:uid="{00000000-0005-0000-0000-0000F1020000}"/>
    <cellStyle name="Celda vinculada 7" xfId="710" xr:uid="{00000000-0005-0000-0000-0000F2020000}"/>
    <cellStyle name="Celda vinculada 8" xfId="711" xr:uid="{00000000-0005-0000-0000-0000F3020000}"/>
    <cellStyle name="Celda vinculada 9" xfId="712" xr:uid="{00000000-0005-0000-0000-0000F4020000}"/>
    <cellStyle name="Check Cell" xfId="713" xr:uid="{00000000-0005-0000-0000-0000F5020000}"/>
    <cellStyle name="Comma0" xfId="1437" xr:uid="{00000000-0005-0000-0000-0000F6020000}"/>
    <cellStyle name="Comma0 2" xfId="1438" xr:uid="{00000000-0005-0000-0000-0000F7020000}"/>
    <cellStyle name="Currency0" xfId="1439" xr:uid="{00000000-0005-0000-0000-0000F8020000}"/>
    <cellStyle name="Currency0 2" xfId="1440" xr:uid="{00000000-0005-0000-0000-0000F9020000}"/>
    <cellStyle name="Date" xfId="1441" xr:uid="{00000000-0005-0000-0000-0000FA020000}"/>
    <cellStyle name="Date 2" xfId="1442" xr:uid="{00000000-0005-0000-0000-0000FB020000}"/>
    <cellStyle name="Encabezado 1" xfId="1527" builtinId="16" customBuiltin="1"/>
    <cellStyle name="Encabezado 4" xfId="1530" builtinId="19" customBuiltin="1"/>
    <cellStyle name="Encabezado 4 10" xfId="714" xr:uid="{00000000-0005-0000-0000-0000FE020000}"/>
    <cellStyle name="Encabezado 4 11" xfId="715" xr:uid="{00000000-0005-0000-0000-0000FF020000}"/>
    <cellStyle name="Encabezado 4 12" xfId="716" xr:uid="{00000000-0005-0000-0000-000000030000}"/>
    <cellStyle name="Encabezado 4 13" xfId="717" xr:uid="{00000000-0005-0000-0000-000001030000}"/>
    <cellStyle name="Encabezado 4 14" xfId="718" xr:uid="{00000000-0005-0000-0000-000002030000}"/>
    <cellStyle name="Encabezado 4 15" xfId="719" xr:uid="{00000000-0005-0000-0000-000003030000}"/>
    <cellStyle name="Encabezado 4 16" xfId="720" xr:uid="{00000000-0005-0000-0000-000004030000}"/>
    <cellStyle name="Encabezado 4 17" xfId="721" xr:uid="{00000000-0005-0000-0000-000005030000}"/>
    <cellStyle name="Encabezado 4 18" xfId="722" xr:uid="{00000000-0005-0000-0000-000006030000}"/>
    <cellStyle name="Encabezado 4 19" xfId="723" xr:uid="{00000000-0005-0000-0000-000007030000}"/>
    <cellStyle name="Encabezado 4 2" xfId="724" xr:uid="{00000000-0005-0000-0000-000008030000}"/>
    <cellStyle name="Encabezado 4 20" xfId="725" xr:uid="{00000000-0005-0000-0000-000009030000}"/>
    <cellStyle name="Encabezado 4 21" xfId="726" xr:uid="{00000000-0005-0000-0000-00000A030000}"/>
    <cellStyle name="Encabezado 4 22" xfId="727" xr:uid="{00000000-0005-0000-0000-00000B030000}"/>
    <cellStyle name="Encabezado 4 23" xfId="728" xr:uid="{00000000-0005-0000-0000-00000C030000}"/>
    <cellStyle name="Encabezado 4 24" xfId="729" xr:uid="{00000000-0005-0000-0000-00000D030000}"/>
    <cellStyle name="Encabezado 4 25" xfId="730" xr:uid="{00000000-0005-0000-0000-00000E030000}"/>
    <cellStyle name="Encabezado 4 26" xfId="731" xr:uid="{00000000-0005-0000-0000-00000F030000}"/>
    <cellStyle name="Encabezado 4 27" xfId="732" xr:uid="{00000000-0005-0000-0000-000010030000}"/>
    <cellStyle name="Encabezado 4 28" xfId="733" xr:uid="{00000000-0005-0000-0000-000011030000}"/>
    <cellStyle name="Encabezado 4 29" xfId="734" xr:uid="{00000000-0005-0000-0000-000012030000}"/>
    <cellStyle name="Encabezado 4 3" xfId="735" xr:uid="{00000000-0005-0000-0000-000013030000}"/>
    <cellStyle name="Encabezado 4 30" xfId="736" xr:uid="{00000000-0005-0000-0000-000014030000}"/>
    <cellStyle name="Encabezado 4 31" xfId="737" xr:uid="{00000000-0005-0000-0000-000015030000}"/>
    <cellStyle name="Encabezado 4 32" xfId="738" xr:uid="{00000000-0005-0000-0000-000016030000}"/>
    <cellStyle name="Encabezado 4 4" xfId="739" xr:uid="{00000000-0005-0000-0000-000017030000}"/>
    <cellStyle name="Encabezado 4 5" xfId="740" xr:uid="{00000000-0005-0000-0000-000018030000}"/>
    <cellStyle name="Encabezado 4 6" xfId="741" xr:uid="{00000000-0005-0000-0000-000019030000}"/>
    <cellStyle name="Encabezado 4 7" xfId="742" xr:uid="{00000000-0005-0000-0000-00001A030000}"/>
    <cellStyle name="Encabezado 4 8" xfId="743" xr:uid="{00000000-0005-0000-0000-00001B030000}"/>
    <cellStyle name="Encabezado 4 9" xfId="744" xr:uid="{00000000-0005-0000-0000-00001C030000}"/>
    <cellStyle name="Énfasis 1" xfId="1443" xr:uid="{00000000-0005-0000-0000-00001D030000}"/>
    <cellStyle name="Énfasis 2" xfId="1444" xr:uid="{00000000-0005-0000-0000-00001E030000}"/>
    <cellStyle name="Énfasis 3" xfId="1445" xr:uid="{00000000-0005-0000-0000-00001F030000}"/>
    <cellStyle name="Énfasis1" xfId="1543" builtinId="29" customBuiltin="1"/>
    <cellStyle name="Énfasis1 - 20%" xfId="1446" xr:uid="{00000000-0005-0000-0000-000021030000}"/>
    <cellStyle name="Énfasis1 - 40%" xfId="1447" xr:uid="{00000000-0005-0000-0000-000022030000}"/>
    <cellStyle name="Énfasis1 - 60%" xfId="1448" xr:uid="{00000000-0005-0000-0000-000023030000}"/>
    <cellStyle name="Énfasis1 10" xfId="745" xr:uid="{00000000-0005-0000-0000-000024030000}"/>
    <cellStyle name="Énfasis1 11" xfId="746" xr:uid="{00000000-0005-0000-0000-000025030000}"/>
    <cellStyle name="Énfasis1 12" xfId="747" xr:uid="{00000000-0005-0000-0000-000026030000}"/>
    <cellStyle name="Énfasis1 13" xfId="748" xr:uid="{00000000-0005-0000-0000-000027030000}"/>
    <cellStyle name="Énfasis1 14" xfId="749" xr:uid="{00000000-0005-0000-0000-000028030000}"/>
    <cellStyle name="Énfasis1 15" xfId="750" xr:uid="{00000000-0005-0000-0000-000029030000}"/>
    <cellStyle name="Énfasis1 16" xfId="751" xr:uid="{00000000-0005-0000-0000-00002A030000}"/>
    <cellStyle name="Énfasis1 17" xfId="752" xr:uid="{00000000-0005-0000-0000-00002B030000}"/>
    <cellStyle name="Énfasis1 18" xfId="753" xr:uid="{00000000-0005-0000-0000-00002C030000}"/>
    <cellStyle name="Énfasis1 19" xfId="754" xr:uid="{00000000-0005-0000-0000-00002D030000}"/>
    <cellStyle name="Énfasis1 2" xfId="755" xr:uid="{00000000-0005-0000-0000-00002E030000}"/>
    <cellStyle name="Énfasis1 20" xfId="756" xr:uid="{00000000-0005-0000-0000-00002F030000}"/>
    <cellStyle name="Énfasis1 21" xfId="757" xr:uid="{00000000-0005-0000-0000-000030030000}"/>
    <cellStyle name="Énfasis1 22" xfId="758" xr:uid="{00000000-0005-0000-0000-000031030000}"/>
    <cellStyle name="Énfasis1 23" xfId="759" xr:uid="{00000000-0005-0000-0000-000032030000}"/>
    <cellStyle name="Énfasis1 24" xfId="760" xr:uid="{00000000-0005-0000-0000-000033030000}"/>
    <cellStyle name="Énfasis1 25" xfId="761" xr:uid="{00000000-0005-0000-0000-000034030000}"/>
    <cellStyle name="Énfasis1 26" xfId="762" xr:uid="{00000000-0005-0000-0000-000035030000}"/>
    <cellStyle name="Énfasis1 27" xfId="763" xr:uid="{00000000-0005-0000-0000-000036030000}"/>
    <cellStyle name="Énfasis1 28" xfId="764" xr:uid="{00000000-0005-0000-0000-000037030000}"/>
    <cellStyle name="Énfasis1 29" xfId="765" xr:uid="{00000000-0005-0000-0000-000038030000}"/>
    <cellStyle name="Énfasis1 3" xfId="766" xr:uid="{00000000-0005-0000-0000-000039030000}"/>
    <cellStyle name="Énfasis1 30" xfId="767" xr:uid="{00000000-0005-0000-0000-00003A030000}"/>
    <cellStyle name="Énfasis1 31" xfId="768" xr:uid="{00000000-0005-0000-0000-00003B030000}"/>
    <cellStyle name="Énfasis1 32" xfId="769" xr:uid="{00000000-0005-0000-0000-00003C030000}"/>
    <cellStyle name="Énfasis1 4" xfId="770" xr:uid="{00000000-0005-0000-0000-00003D030000}"/>
    <cellStyle name="Énfasis1 5" xfId="771" xr:uid="{00000000-0005-0000-0000-00003E030000}"/>
    <cellStyle name="Énfasis1 6" xfId="772" xr:uid="{00000000-0005-0000-0000-00003F030000}"/>
    <cellStyle name="Énfasis1 7" xfId="773" xr:uid="{00000000-0005-0000-0000-000040030000}"/>
    <cellStyle name="Énfasis1 8" xfId="774" xr:uid="{00000000-0005-0000-0000-000041030000}"/>
    <cellStyle name="Énfasis1 9" xfId="775" xr:uid="{00000000-0005-0000-0000-000042030000}"/>
    <cellStyle name="Énfasis2" xfId="1405" builtinId="33" customBuiltin="1"/>
    <cellStyle name="Énfasis2 - 20%" xfId="1449" xr:uid="{00000000-0005-0000-0000-000044030000}"/>
    <cellStyle name="Énfasis2 - 40%" xfId="1450" xr:uid="{00000000-0005-0000-0000-000045030000}"/>
    <cellStyle name="Énfasis2 - 60%" xfId="1451" xr:uid="{00000000-0005-0000-0000-000046030000}"/>
    <cellStyle name="Énfasis2 10" xfId="776" xr:uid="{00000000-0005-0000-0000-000047030000}"/>
    <cellStyle name="Énfasis2 11" xfId="777" xr:uid="{00000000-0005-0000-0000-000048030000}"/>
    <cellStyle name="Énfasis2 12" xfId="778" xr:uid="{00000000-0005-0000-0000-000049030000}"/>
    <cellStyle name="Énfasis2 13" xfId="779" xr:uid="{00000000-0005-0000-0000-00004A030000}"/>
    <cellStyle name="Énfasis2 14" xfId="780" xr:uid="{00000000-0005-0000-0000-00004B030000}"/>
    <cellStyle name="Énfasis2 15" xfId="781" xr:uid="{00000000-0005-0000-0000-00004C030000}"/>
    <cellStyle name="Énfasis2 16" xfId="782" xr:uid="{00000000-0005-0000-0000-00004D030000}"/>
    <cellStyle name="Énfasis2 17" xfId="783" xr:uid="{00000000-0005-0000-0000-00004E030000}"/>
    <cellStyle name="Énfasis2 18" xfId="784" xr:uid="{00000000-0005-0000-0000-00004F030000}"/>
    <cellStyle name="Énfasis2 19" xfId="785" xr:uid="{00000000-0005-0000-0000-000050030000}"/>
    <cellStyle name="Énfasis2 2" xfId="786" xr:uid="{00000000-0005-0000-0000-000051030000}"/>
    <cellStyle name="Énfasis2 20" xfId="787" xr:uid="{00000000-0005-0000-0000-000052030000}"/>
    <cellStyle name="Énfasis2 21" xfId="788" xr:uid="{00000000-0005-0000-0000-000053030000}"/>
    <cellStyle name="Énfasis2 22" xfId="789" xr:uid="{00000000-0005-0000-0000-000054030000}"/>
    <cellStyle name="Énfasis2 23" xfId="790" xr:uid="{00000000-0005-0000-0000-000055030000}"/>
    <cellStyle name="Énfasis2 24" xfId="791" xr:uid="{00000000-0005-0000-0000-000056030000}"/>
    <cellStyle name="Énfasis2 25" xfId="792" xr:uid="{00000000-0005-0000-0000-000057030000}"/>
    <cellStyle name="Énfasis2 26" xfId="793" xr:uid="{00000000-0005-0000-0000-000058030000}"/>
    <cellStyle name="Énfasis2 27" xfId="794" xr:uid="{00000000-0005-0000-0000-000059030000}"/>
    <cellStyle name="Énfasis2 28" xfId="795" xr:uid="{00000000-0005-0000-0000-00005A030000}"/>
    <cellStyle name="Énfasis2 29" xfId="796" xr:uid="{00000000-0005-0000-0000-00005B030000}"/>
    <cellStyle name="Énfasis2 3" xfId="797" xr:uid="{00000000-0005-0000-0000-00005C030000}"/>
    <cellStyle name="Énfasis2 30" xfId="798" xr:uid="{00000000-0005-0000-0000-00005D030000}"/>
    <cellStyle name="Énfasis2 31" xfId="799" xr:uid="{00000000-0005-0000-0000-00005E030000}"/>
    <cellStyle name="Énfasis2 32" xfId="800" xr:uid="{00000000-0005-0000-0000-00005F030000}"/>
    <cellStyle name="Énfasis2 4" xfId="801" xr:uid="{00000000-0005-0000-0000-000060030000}"/>
    <cellStyle name="Énfasis2 5" xfId="802" xr:uid="{00000000-0005-0000-0000-000061030000}"/>
    <cellStyle name="Énfasis2 6" xfId="803" xr:uid="{00000000-0005-0000-0000-000062030000}"/>
    <cellStyle name="Énfasis2 7" xfId="804" xr:uid="{00000000-0005-0000-0000-000063030000}"/>
    <cellStyle name="Énfasis2 8" xfId="805" xr:uid="{00000000-0005-0000-0000-000064030000}"/>
    <cellStyle name="Énfasis2 9" xfId="806" xr:uid="{00000000-0005-0000-0000-000065030000}"/>
    <cellStyle name="Énfasis3" xfId="1550" builtinId="37" customBuiltin="1"/>
    <cellStyle name="Énfasis3 - 20%" xfId="1452" xr:uid="{00000000-0005-0000-0000-000067030000}"/>
    <cellStyle name="Énfasis3 - 40%" xfId="1453" xr:uid="{00000000-0005-0000-0000-000068030000}"/>
    <cellStyle name="Énfasis3 - 60%" xfId="1454" xr:uid="{00000000-0005-0000-0000-000069030000}"/>
    <cellStyle name="Énfasis3 10" xfId="807" xr:uid="{00000000-0005-0000-0000-00006A030000}"/>
    <cellStyle name="Énfasis3 11" xfId="808" xr:uid="{00000000-0005-0000-0000-00006B030000}"/>
    <cellStyle name="Énfasis3 12" xfId="809" xr:uid="{00000000-0005-0000-0000-00006C030000}"/>
    <cellStyle name="Énfasis3 13" xfId="810" xr:uid="{00000000-0005-0000-0000-00006D030000}"/>
    <cellStyle name="Énfasis3 14" xfId="811" xr:uid="{00000000-0005-0000-0000-00006E030000}"/>
    <cellStyle name="Énfasis3 15" xfId="812" xr:uid="{00000000-0005-0000-0000-00006F030000}"/>
    <cellStyle name="Énfasis3 16" xfId="813" xr:uid="{00000000-0005-0000-0000-000070030000}"/>
    <cellStyle name="Énfasis3 17" xfId="814" xr:uid="{00000000-0005-0000-0000-000071030000}"/>
    <cellStyle name="Énfasis3 18" xfId="815" xr:uid="{00000000-0005-0000-0000-000072030000}"/>
    <cellStyle name="Énfasis3 19" xfId="816" xr:uid="{00000000-0005-0000-0000-000073030000}"/>
    <cellStyle name="Énfasis3 2" xfId="817" xr:uid="{00000000-0005-0000-0000-000074030000}"/>
    <cellStyle name="Énfasis3 20" xfId="818" xr:uid="{00000000-0005-0000-0000-000075030000}"/>
    <cellStyle name="Énfasis3 21" xfId="819" xr:uid="{00000000-0005-0000-0000-000076030000}"/>
    <cellStyle name="Énfasis3 22" xfId="820" xr:uid="{00000000-0005-0000-0000-000077030000}"/>
    <cellStyle name="Énfasis3 23" xfId="821" xr:uid="{00000000-0005-0000-0000-000078030000}"/>
    <cellStyle name="Énfasis3 24" xfId="822" xr:uid="{00000000-0005-0000-0000-000079030000}"/>
    <cellStyle name="Énfasis3 25" xfId="823" xr:uid="{00000000-0005-0000-0000-00007A030000}"/>
    <cellStyle name="Énfasis3 26" xfId="824" xr:uid="{00000000-0005-0000-0000-00007B030000}"/>
    <cellStyle name="Énfasis3 27" xfId="825" xr:uid="{00000000-0005-0000-0000-00007C030000}"/>
    <cellStyle name="Énfasis3 28" xfId="826" xr:uid="{00000000-0005-0000-0000-00007D030000}"/>
    <cellStyle name="Énfasis3 29" xfId="827" xr:uid="{00000000-0005-0000-0000-00007E030000}"/>
    <cellStyle name="Énfasis3 3" xfId="828" xr:uid="{00000000-0005-0000-0000-00007F030000}"/>
    <cellStyle name="Énfasis3 30" xfId="829" xr:uid="{00000000-0005-0000-0000-000080030000}"/>
    <cellStyle name="Énfasis3 31" xfId="830" xr:uid="{00000000-0005-0000-0000-000081030000}"/>
    <cellStyle name="Énfasis3 32" xfId="831" xr:uid="{00000000-0005-0000-0000-000082030000}"/>
    <cellStyle name="Énfasis3 4" xfId="832" xr:uid="{00000000-0005-0000-0000-000083030000}"/>
    <cellStyle name="Énfasis3 5" xfId="833" xr:uid="{00000000-0005-0000-0000-000084030000}"/>
    <cellStyle name="Énfasis3 6" xfId="834" xr:uid="{00000000-0005-0000-0000-000085030000}"/>
    <cellStyle name="Énfasis3 7" xfId="835" xr:uid="{00000000-0005-0000-0000-000086030000}"/>
    <cellStyle name="Énfasis3 8" xfId="836" xr:uid="{00000000-0005-0000-0000-000087030000}"/>
    <cellStyle name="Énfasis3 9" xfId="837" xr:uid="{00000000-0005-0000-0000-000088030000}"/>
    <cellStyle name="Énfasis4" xfId="1554" builtinId="41" customBuiltin="1"/>
    <cellStyle name="Énfasis4 - 20%" xfId="1455" xr:uid="{00000000-0005-0000-0000-00008A030000}"/>
    <cellStyle name="Énfasis4 - 40%" xfId="1456" xr:uid="{00000000-0005-0000-0000-00008B030000}"/>
    <cellStyle name="Énfasis4 - 60%" xfId="1457" xr:uid="{00000000-0005-0000-0000-00008C030000}"/>
    <cellStyle name="Énfasis4 10" xfId="838" xr:uid="{00000000-0005-0000-0000-00008D030000}"/>
    <cellStyle name="Énfasis4 11" xfId="839" xr:uid="{00000000-0005-0000-0000-00008E030000}"/>
    <cellStyle name="Énfasis4 12" xfId="840" xr:uid="{00000000-0005-0000-0000-00008F030000}"/>
    <cellStyle name="Énfasis4 13" xfId="841" xr:uid="{00000000-0005-0000-0000-000090030000}"/>
    <cellStyle name="Énfasis4 14" xfId="842" xr:uid="{00000000-0005-0000-0000-000091030000}"/>
    <cellStyle name="Énfasis4 15" xfId="843" xr:uid="{00000000-0005-0000-0000-000092030000}"/>
    <cellStyle name="Énfasis4 16" xfId="844" xr:uid="{00000000-0005-0000-0000-000093030000}"/>
    <cellStyle name="Énfasis4 17" xfId="845" xr:uid="{00000000-0005-0000-0000-000094030000}"/>
    <cellStyle name="Énfasis4 18" xfId="846" xr:uid="{00000000-0005-0000-0000-000095030000}"/>
    <cellStyle name="Énfasis4 19" xfId="847" xr:uid="{00000000-0005-0000-0000-000096030000}"/>
    <cellStyle name="Énfasis4 2" xfId="848" xr:uid="{00000000-0005-0000-0000-000097030000}"/>
    <cellStyle name="Énfasis4 20" xfId="849" xr:uid="{00000000-0005-0000-0000-000098030000}"/>
    <cellStyle name="Énfasis4 21" xfId="850" xr:uid="{00000000-0005-0000-0000-000099030000}"/>
    <cellStyle name="Énfasis4 22" xfId="851" xr:uid="{00000000-0005-0000-0000-00009A030000}"/>
    <cellStyle name="Énfasis4 23" xfId="852" xr:uid="{00000000-0005-0000-0000-00009B030000}"/>
    <cellStyle name="Énfasis4 24" xfId="853" xr:uid="{00000000-0005-0000-0000-00009C030000}"/>
    <cellStyle name="Énfasis4 25" xfId="854" xr:uid="{00000000-0005-0000-0000-00009D030000}"/>
    <cellStyle name="Énfasis4 26" xfId="855" xr:uid="{00000000-0005-0000-0000-00009E030000}"/>
    <cellStyle name="Énfasis4 27" xfId="856" xr:uid="{00000000-0005-0000-0000-00009F030000}"/>
    <cellStyle name="Énfasis4 28" xfId="857" xr:uid="{00000000-0005-0000-0000-0000A0030000}"/>
    <cellStyle name="Énfasis4 29" xfId="858" xr:uid="{00000000-0005-0000-0000-0000A1030000}"/>
    <cellStyle name="Énfasis4 3" xfId="859" xr:uid="{00000000-0005-0000-0000-0000A2030000}"/>
    <cellStyle name="Énfasis4 30" xfId="860" xr:uid="{00000000-0005-0000-0000-0000A3030000}"/>
    <cellStyle name="Énfasis4 31" xfId="861" xr:uid="{00000000-0005-0000-0000-0000A4030000}"/>
    <cellStyle name="Énfasis4 32" xfId="862" xr:uid="{00000000-0005-0000-0000-0000A5030000}"/>
    <cellStyle name="Énfasis4 4" xfId="863" xr:uid="{00000000-0005-0000-0000-0000A6030000}"/>
    <cellStyle name="Énfasis4 5" xfId="864" xr:uid="{00000000-0005-0000-0000-0000A7030000}"/>
    <cellStyle name="Énfasis4 6" xfId="865" xr:uid="{00000000-0005-0000-0000-0000A8030000}"/>
    <cellStyle name="Énfasis4 7" xfId="866" xr:uid="{00000000-0005-0000-0000-0000A9030000}"/>
    <cellStyle name="Énfasis4 8" xfId="867" xr:uid="{00000000-0005-0000-0000-0000AA030000}"/>
    <cellStyle name="Énfasis4 9" xfId="868" xr:uid="{00000000-0005-0000-0000-0000AB030000}"/>
    <cellStyle name="Énfasis5" xfId="1558" builtinId="45" customBuiltin="1"/>
    <cellStyle name="Énfasis5 - 20%" xfId="1458" xr:uid="{00000000-0005-0000-0000-0000AD030000}"/>
    <cellStyle name="Énfasis5 - 40%" xfId="1459" xr:uid="{00000000-0005-0000-0000-0000AE030000}"/>
    <cellStyle name="Énfasis5 - 60%" xfId="1460" xr:uid="{00000000-0005-0000-0000-0000AF030000}"/>
    <cellStyle name="Énfasis5 10" xfId="869" xr:uid="{00000000-0005-0000-0000-0000B0030000}"/>
    <cellStyle name="Énfasis5 11" xfId="870" xr:uid="{00000000-0005-0000-0000-0000B1030000}"/>
    <cellStyle name="Énfasis5 12" xfId="871" xr:uid="{00000000-0005-0000-0000-0000B2030000}"/>
    <cellStyle name="Énfasis5 13" xfId="872" xr:uid="{00000000-0005-0000-0000-0000B3030000}"/>
    <cellStyle name="Énfasis5 14" xfId="873" xr:uid="{00000000-0005-0000-0000-0000B4030000}"/>
    <cellStyle name="Énfasis5 15" xfId="874" xr:uid="{00000000-0005-0000-0000-0000B5030000}"/>
    <cellStyle name="Énfasis5 16" xfId="875" xr:uid="{00000000-0005-0000-0000-0000B6030000}"/>
    <cellStyle name="Énfasis5 17" xfId="876" xr:uid="{00000000-0005-0000-0000-0000B7030000}"/>
    <cellStyle name="Énfasis5 18" xfId="877" xr:uid="{00000000-0005-0000-0000-0000B8030000}"/>
    <cellStyle name="Énfasis5 19" xfId="878" xr:uid="{00000000-0005-0000-0000-0000B9030000}"/>
    <cellStyle name="Énfasis5 2" xfId="879" xr:uid="{00000000-0005-0000-0000-0000BA030000}"/>
    <cellStyle name="Énfasis5 20" xfId="880" xr:uid="{00000000-0005-0000-0000-0000BB030000}"/>
    <cellStyle name="Énfasis5 21" xfId="881" xr:uid="{00000000-0005-0000-0000-0000BC030000}"/>
    <cellStyle name="Énfasis5 22" xfId="882" xr:uid="{00000000-0005-0000-0000-0000BD030000}"/>
    <cellStyle name="Énfasis5 23" xfId="883" xr:uid="{00000000-0005-0000-0000-0000BE030000}"/>
    <cellStyle name="Énfasis5 24" xfId="884" xr:uid="{00000000-0005-0000-0000-0000BF030000}"/>
    <cellStyle name="Énfasis5 25" xfId="885" xr:uid="{00000000-0005-0000-0000-0000C0030000}"/>
    <cellStyle name="Énfasis5 26" xfId="886" xr:uid="{00000000-0005-0000-0000-0000C1030000}"/>
    <cellStyle name="Énfasis5 27" xfId="887" xr:uid="{00000000-0005-0000-0000-0000C2030000}"/>
    <cellStyle name="Énfasis5 28" xfId="888" xr:uid="{00000000-0005-0000-0000-0000C3030000}"/>
    <cellStyle name="Énfasis5 29" xfId="889" xr:uid="{00000000-0005-0000-0000-0000C4030000}"/>
    <cellStyle name="Énfasis5 3" xfId="890" xr:uid="{00000000-0005-0000-0000-0000C5030000}"/>
    <cellStyle name="Énfasis5 30" xfId="891" xr:uid="{00000000-0005-0000-0000-0000C6030000}"/>
    <cellStyle name="Énfasis5 31" xfId="892" xr:uid="{00000000-0005-0000-0000-0000C7030000}"/>
    <cellStyle name="Énfasis5 32" xfId="893" xr:uid="{00000000-0005-0000-0000-0000C8030000}"/>
    <cellStyle name="Énfasis5 4" xfId="894" xr:uid="{00000000-0005-0000-0000-0000C9030000}"/>
    <cellStyle name="Énfasis5 5" xfId="895" xr:uid="{00000000-0005-0000-0000-0000CA030000}"/>
    <cellStyle name="Énfasis5 6" xfId="896" xr:uid="{00000000-0005-0000-0000-0000CB030000}"/>
    <cellStyle name="Énfasis5 7" xfId="897" xr:uid="{00000000-0005-0000-0000-0000CC030000}"/>
    <cellStyle name="Énfasis5 8" xfId="898" xr:uid="{00000000-0005-0000-0000-0000CD030000}"/>
    <cellStyle name="Énfasis5 9" xfId="899" xr:uid="{00000000-0005-0000-0000-0000CE030000}"/>
    <cellStyle name="Énfasis6" xfId="1562" builtinId="49" customBuiltin="1"/>
    <cellStyle name="Énfasis6 - 20%" xfId="1461" xr:uid="{00000000-0005-0000-0000-0000D0030000}"/>
    <cellStyle name="Énfasis6 - 40%" xfId="1462" xr:uid="{00000000-0005-0000-0000-0000D1030000}"/>
    <cellStyle name="Énfasis6 - 60%" xfId="1463" xr:uid="{00000000-0005-0000-0000-0000D2030000}"/>
    <cellStyle name="Énfasis6 10" xfId="900" xr:uid="{00000000-0005-0000-0000-0000D3030000}"/>
    <cellStyle name="Énfasis6 11" xfId="901" xr:uid="{00000000-0005-0000-0000-0000D4030000}"/>
    <cellStyle name="Énfasis6 12" xfId="902" xr:uid="{00000000-0005-0000-0000-0000D5030000}"/>
    <cellStyle name="Énfasis6 13" xfId="903" xr:uid="{00000000-0005-0000-0000-0000D6030000}"/>
    <cellStyle name="Énfasis6 14" xfId="904" xr:uid="{00000000-0005-0000-0000-0000D7030000}"/>
    <cellStyle name="Énfasis6 15" xfId="905" xr:uid="{00000000-0005-0000-0000-0000D8030000}"/>
    <cellStyle name="Énfasis6 16" xfId="906" xr:uid="{00000000-0005-0000-0000-0000D9030000}"/>
    <cellStyle name="Énfasis6 17" xfId="907" xr:uid="{00000000-0005-0000-0000-0000DA030000}"/>
    <cellStyle name="Énfasis6 18" xfId="908" xr:uid="{00000000-0005-0000-0000-0000DB030000}"/>
    <cellStyle name="Énfasis6 19" xfId="909" xr:uid="{00000000-0005-0000-0000-0000DC030000}"/>
    <cellStyle name="Énfasis6 2" xfId="910" xr:uid="{00000000-0005-0000-0000-0000DD030000}"/>
    <cellStyle name="Énfasis6 20" xfId="911" xr:uid="{00000000-0005-0000-0000-0000DE030000}"/>
    <cellStyle name="Énfasis6 21" xfId="912" xr:uid="{00000000-0005-0000-0000-0000DF030000}"/>
    <cellStyle name="Énfasis6 22" xfId="913" xr:uid="{00000000-0005-0000-0000-0000E0030000}"/>
    <cellStyle name="Énfasis6 23" xfId="914" xr:uid="{00000000-0005-0000-0000-0000E1030000}"/>
    <cellStyle name="Énfasis6 24" xfId="915" xr:uid="{00000000-0005-0000-0000-0000E2030000}"/>
    <cellStyle name="Énfasis6 25" xfId="916" xr:uid="{00000000-0005-0000-0000-0000E3030000}"/>
    <cellStyle name="Énfasis6 26" xfId="917" xr:uid="{00000000-0005-0000-0000-0000E4030000}"/>
    <cellStyle name="Énfasis6 27" xfId="918" xr:uid="{00000000-0005-0000-0000-0000E5030000}"/>
    <cellStyle name="Énfasis6 28" xfId="919" xr:uid="{00000000-0005-0000-0000-0000E6030000}"/>
    <cellStyle name="Énfasis6 29" xfId="920" xr:uid="{00000000-0005-0000-0000-0000E7030000}"/>
    <cellStyle name="Énfasis6 3" xfId="921" xr:uid="{00000000-0005-0000-0000-0000E8030000}"/>
    <cellStyle name="Énfasis6 30" xfId="922" xr:uid="{00000000-0005-0000-0000-0000E9030000}"/>
    <cellStyle name="Énfasis6 31" xfId="923" xr:uid="{00000000-0005-0000-0000-0000EA030000}"/>
    <cellStyle name="Énfasis6 32" xfId="924" xr:uid="{00000000-0005-0000-0000-0000EB030000}"/>
    <cellStyle name="Énfasis6 4" xfId="925" xr:uid="{00000000-0005-0000-0000-0000EC030000}"/>
    <cellStyle name="Énfasis6 5" xfId="926" xr:uid="{00000000-0005-0000-0000-0000ED030000}"/>
    <cellStyle name="Énfasis6 6" xfId="927" xr:uid="{00000000-0005-0000-0000-0000EE030000}"/>
    <cellStyle name="Énfasis6 7" xfId="928" xr:uid="{00000000-0005-0000-0000-0000EF030000}"/>
    <cellStyle name="Énfasis6 8" xfId="929" xr:uid="{00000000-0005-0000-0000-0000F0030000}"/>
    <cellStyle name="Énfasis6 9" xfId="930" xr:uid="{00000000-0005-0000-0000-0000F1030000}"/>
    <cellStyle name="Entrada" xfId="1534" builtinId="20" customBuiltin="1"/>
    <cellStyle name="Entrada 10" xfId="931" xr:uid="{00000000-0005-0000-0000-0000F3030000}"/>
    <cellStyle name="Entrada 11" xfId="932" xr:uid="{00000000-0005-0000-0000-0000F4030000}"/>
    <cellStyle name="Entrada 12" xfId="933" xr:uid="{00000000-0005-0000-0000-0000F5030000}"/>
    <cellStyle name="Entrada 13" xfId="934" xr:uid="{00000000-0005-0000-0000-0000F6030000}"/>
    <cellStyle name="Entrada 14" xfId="935" xr:uid="{00000000-0005-0000-0000-0000F7030000}"/>
    <cellStyle name="Entrada 15" xfId="936" xr:uid="{00000000-0005-0000-0000-0000F8030000}"/>
    <cellStyle name="Entrada 16" xfId="937" xr:uid="{00000000-0005-0000-0000-0000F9030000}"/>
    <cellStyle name="Entrada 17" xfId="938" xr:uid="{00000000-0005-0000-0000-0000FA030000}"/>
    <cellStyle name="Entrada 18" xfId="939" xr:uid="{00000000-0005-0000-0000-0000FB030000}"/>
    <cellStyle name="Entrada 19" xfId="940" xr:uid="{00000000-0005-0000-0000-0000FC030000}"/>
    <cellStyle name="Entrada 2" xfId="941" xr:uid="{00000000-0005-0000-0000-0000FD030000}"/>
    <cellStyle name="Entrada 20" xfId="942" xr:uid="{00000000-0005-0000-0000-0000FE030000}"/>
    <cellStyle name="Entrada 21" xfId="943" xr:uid="{00000000-0005-0000-0000-0000FF030000}"/>
    <cellStyle name="Entrada 22" xfId="944" xr:uid="{00000000-0005-0000-0000-000000040000}"/>
    <cellStyle name="Entrada 23" xfId="945" xr:uid="{00000000-0005-0000-0000-000001040000}"/>
    <cellStyle name="Entrada 24" xfId="946" xr:uid="{00000000-0005-0000-0000-000002040000}"/>
    <cellStyle name="Entrada 25" xfId="947" xr:uid="{00000000-0005-0000-0000-000003040000}"/>
    <cellStyle name="Entrada 26" xfId="948" xr:uid="{00000000-0005-0000-0000-000004040000}"/>
    <cellStyle name="Entrada 27" xfId="949" xr:uid="{00000000-0005-0000-0000-000005040000}"/>
    <cellStyle name="Entrada 28" xfId="950" xr:uid="{00000000-0005-0000-0000-000006040000}"/>
    <cellStyle name="Entrada 29" xfId="951" xr:uid="{00000000-0005-0000-0000-000007040000}"/>
    <cellStyle name="Entrada 3" xfId="952" xr:uid="{00000000-0005-0000-0000-000008040000}"/>
    <cellStyle name="Entrada 30" xfId="953" xr:uid="{00000000-0005-0000-0000-000009040000}"/>
    <cellStyle name="Entrada 31" xfId="954" xr:uid="{00000000-0005-0000-0000-00000A040000}"/>
    <cellStyle name="Entrada 32" xfId="955" xr:uid="{00000000-0005-0000-0000-00000B040000}"/>
    <cellStyle name="Entrada 4" xfId="956" xr:uid="{00000000-0005-0000-0000-00000C040000}"/>
    <cellStyle name="Entrada 5" xfId="957" xr:uid="{00000000-0005-0000-0000-00000D040000}"/>
    <cellStyle name="Entrada 6" xfId="958" xr:uid="{00000000-0005-0000-0000-00000E040000}"/>
    <cellStyle name="Entrada 7" xfId="959" xr:uid="{00000000-0005-0000-0000-00000F040000}"/>
    <cellStyle name="Entrada 8" xfId="960" xr:uid="{00000000-0005-0000-0000-000010040000}"/>
    <cellStyle name="Entrada 9" xfId="961" xr:uid="{00000000-0005-0000-0000-000011040000}"/>
    <cellStyle name="Estilo 1" xfId="1464" xr:uid="{00000000-0005-0000-0000-000012040000}"/>
    <cellStyle name="Euro" xfId="962" xr:uid="{00000000-0005-0000-0000-000013040000}"/>
    <cellStyle name="Euro 2" xfId="1466" xr:uid="{00000000-0005-0000-0000-000014040000}"/>
    <cellStyle name="Euro 2 2" xfId="1572" xr:uid="{00000000-0005-0000-0000-000015040000}"/>
    <cellStyle name="Euro 3" xfId="1467" xr:uid="{00000000-0005-0000-0000-000016040000}"/>
    <cellStyle name="Euro 4" xfId="1468" xr:uid="{00000000-0005-0000-0000-000017040000}"/>
    <cellStyle name="Euro 5" xfId="1465" xr:uid="{00000000-0005-0000-0000-000018040000}"/>
    <cellStyle name="Euro 6" xfId="1569" xr:uid="{00000000-0005-0000-0000-000019040000}"/>
    <cellStyle name="Euro_Acabados" xfId="1469" xr:uid="{00000000-0005-0000-0000-00001A040000}"/>
    <cellStyle name="Excel Built-in Normal 1" xfId="1567" xr:uid="{00000000-0005-0000-0000-00001B040000}"/>
    <cellStyle name="Explanatory Text" xfId="963" xr:uid="{00000000-0005-0000-0000-00001C040000}"/>
    <cellStyle name="Fixed" xfId="1470" xr:uid="{00000000-0005-0000-0000-00001D040000}"/>
    <cellStyle name="Fixed 2" xfId="1471" xr:uid="{00000000-0005-0000-0000-00001E040000}"/>
    <cellStyle name="Good" xfId="964" xr:uid="{00000000-0005-0000-0000-00001F040000}"/>
    <cellStyle name="Heading 1" xfId="965" xr:uid="{00000000-0005-0000-0000-000020040000}"/>
    <cellStyle name="Heading 2" xfId="966" xr:uid="{00000000-0005-0000-0000-000021040000}"/>
    <cellStyle name="Heading 3" xfId="967" xr:uid="{00000000-0005-0000-0000-000022040000}"/>
    <cellStyle name="Heading 4" xfId="968" xr:uid="{00000000-0005-0000-0000-000023040000}"/>
    <cellStyle name="Hipervínculo 2" xfId="969" xr:uid="{00000000-0005-0000-0000-000024040000}"/>
    <cellStyle name="Hipervínculo 2 2" xfId="1570" xr:uid="{00000000-0005-0000-0000-000025040000}"/>
    <cellStyle name="Hipervínculo 2 3" xfId="1568" xr:uid="{00000000-0005-0000-0000-000026040000}"/>
    <cellStyle name="Hipervínculo 3" xfId="1566" xr:uid="{00000000-0005-0000-0000-000027040000}"/>
    <cellStyle name="Incorrecto" xfId="1532" builtinId="27" customBuiltin="1"/>
    <cellStyle name="Incorrecto 10" xfId="970" xr:uid="{00000000-0005-0000-0000-000029040000}"/>
    <cellStyle name="Incorrecto 11" xfId="971" xr:uid="{00000000-0005-0000-0000-00002A040000}"/>
    <cellStyle name="Incorrecto 12" xfId="972" xr:uid="{00000000-0005-0000-0000-00002B040000}"/>
    <cellStyle name="Incorrecto 13" xfId="973" xr:uid="{00000000-0005-0000-0000-00002C040000}"/>
    <cellStyle name="Incorrecto 14" xfId="974" xr:uid="{00000000-0005-0000-0000-00002D040000}"/>
    <cellStyle name="Incorrecto 15" xfId="975" xr:uid="{00000000-0005-0000-0000-00002E040000}"/>
    <cellStyle name="Incorrecto 16" xfId="976" xr:uid="{00000000-0005-0000-0000-00002F040000}"/>
    <cellStyle name="Incorrecto 17" xfId="977" xr:uid="{00000000-0005-0000-0000-000030040000}"/>
    <cellStyle name="Incorrecto 18" xfId="978" xr:uid="{00000000-0005-0000-0000-000031040000}"/>
    <cellStyle name="Incorrecto 19" xfId="979" xr:uid="{00000000-0005-0000-0000-000032040000}"/>
    <cellStyle name="Incorrecto 2" xfId="980" xr:uid="{00000000-0005-0000-0000-000033040000}"/>
    <cellStyle name="Incorrecto 20" xfId="981" xr:uid="{00000000-0005-0000-0000-000034040000}"/>
    <cellStyle name="Incorrecto 21" xfId="982" xr:uid="{00000000-0005-0000-0000-000035040000}"/>
    <cellStyle name="Incorrecto 22" xfId="983" xr:uid="{00000000-0005-0000-0000-000036040000}"/>
    <cellStyle name="Incorrecto 23" xfId="984" xr:uid="{00000000-0005-0000-0000-000037040000}"/>
    <cellStyle name="Incorrecto 24" xfId="985" xr:uid="{00000000-0005-0000-0000-000038040000}"/>
    <cellStyle name="Incorrecto 25" xfId="986" xr:uid="{00000000-0005-0000-0000-000039040000}"/>
    <cellStyle name="Incorrecto 26" xfId="987" xr:uid="{00000000-0005-0000-0000-00003A040000}"/>
    <cellStyle name="Incorrecto 27" xfId="988" xr:uid="{00000000-0005-0000-0000-00003B040000}"/>
    <cellStyle name="Incorrecto 28" xfId="989" xr:uid="{00000000-0005-0000-0000-00003C040000}"/>
    <cellStyle name="Incorrecto 29" xfId="990" xr:uid="{00000000-0005-0000-0000-00003D040000}"/>
    <cellStyle name="Incorrecto 3" xfId="991" xr:uid="{00000000-0005-0000-0000-00003E040000}"/>
    <cellStyle name="Incorrecto 30" xfId="992" xr:uid="{00000000-0005-0000-0000-00003F040000}"/>
    <cellStyle name="Incorrecto 31" xfId="993" xr:uid="{00000000-0005-0000-0000-000040040000}"/>
    <cellStyle name="Incorrecto 32" xfId="994" xr:uid="{00000000-0005-0000-0000-000041040000}"/>
    <cellStyle name="Incorrecto 4" xfId="995" xr:uid="{00000000-0005-0000-0000-000042040000}"/>
    <cellStyle name="Incorrecto 5" xfId="996" xr:uid="{00000000-0005-0000-0000-000043040000}"/>
    <cellStyle name="Incorrecto 6" xfId="997" xr:uid="{00000000-0005-0000-0000-000044040000}"/>
    <cellStyle name="Incorrecto 7" xfId="998" xr:uid="{00000000-0005-0000-0000-000045040000}"/>
    <cellStyle name="Incorrecto 8" xfId="999" xr:uid="{00000000-0005-0000-0000-000046040000}"/>
    <cellStyle name="Incorrecto 9" xfId="1000" xr:uid="{00000000-0005-0000-0000-000047040000}"/>
    <cellStyle name="Input" xfId="1001" xr:uid="{00000000-0005-0000-0000-000048040000}"/>
    <cellStyle name="Linked Cell" xfId="1002" xr:uid="{00000000-0005-0000-0000-000049040000}"/>
    <cellStyle name="Millares [0] 2" xfId="1472" xr:uid="{00000000-0005-0000-0000-00004B040000}"/>
    <cellStyle name="Millares 2" xfId="1" xr:uid="{00000000-0005-0000-0000-00004C040000}"/>
    <cellStyle name="Millares 2 2" xfId="1003" xr:uid="{00000000-0005-0000-0000-00004D040000}"/>
    <cellStyle name="Millares 2 2 2" xfId="1474" xr:uid="{00000000-0005-0000-0000-00004E040000}"/>
    <cellStyle name="Millares 2 3" xfId="1004" xr:uid="{00000000-0005-0000-0000-00004F040000}"/>
    <cellStyle name="Millares 2 4" xfId="1005" xr:uid="{00000000-0005-0000-0000-000050040000}"/>
    <cellStyle name="Millares 2 5" xfId="1404" xr:uid="{00000000-0005-0000-0000-000051040000}"/>
    <cellStyle name="Millares 2 5 2" xfId="1573" xr:uid="{00000000-0005-0000-0000-000052040000}"/>
    <cellStyle name="Millares 2 6" xfId="1473" xr:uid="{00000000-0005-0000-0000-000053040000}"/>
    <cellStyle name="Millares 2 7" xfId="1571" xr:uid="{00000000-0005-0000-0000-000054040000}"/>
    <cellStyle name="Millares 2_4,8" xfId="1006" xr:uid="{00000000-0005-0000-0000-000055040000}"/>
    <cellStyle name="Millares 3" xfId="1007" xr:uid="{00000000-0005-0000-0000-000056040000}"/>
    <cellStyle name="Millares 3 2" xfId="1008" xr:uid="{00000000-0005-0000-0000-000057040000}"/>
    <cellStyle name="Millares 3 3" xfId="1475" xr:uid="{00000000-0005-0000-0000-000058040000}"/>
    <cellStyle name="Millares 3_4,8" xfId="1009" xr:uid="{00000000-0005-0000-0000-000059040000}"/>
    <cellStyle name="Millares 4" xfId="1010" xr:uid="{00000000-0005-0000-0000-00005A040000}"/>
    <cellStyle name="Millares 4 2" xfId="1011" xr:uid="{00000000-0005-0000-0000-00005B040000}"/>
    <cellStyle name="Millares 4 3" xfId="1476" xr:uid="{00000000-0005-0000-0000-00005C040000}"/>
    <cellStyle name="Millares 4_4,8" xfId="1012" xr:uid="{00000000-0005-0000-0000-00005D040000}"/>
    <cellStyle name="Millares 5" xfId="1013" xr:uid="{00000000-0005-0000-0000-00005E040000}"/>
    <cellStyle name="Millares 5 2" xfId="1477" xr:uid="{00000000-0005-0000-0000-00005F040000}"/>
    <cellStyle name="Millares 6" xfId="1014" xr:uid="{00000000-0005-0000-0000-000060040000}"/>
    <cellStyle name="Millares 7" xfId="1478" xr:uid="{00000000-0005-0000-0000-000061040000}"/>
    <cellStyle name="Millares 8" xfId="1407" xr:uid="{00000000-0005-0000-0000-000062040000}"/>
    <cellStyle name="Millares 9" xfId="1479" xr:uid="{00000000-0005-0000-0000-000063040000}"/>
    <cellStyle name="Moneda" xfId="3" builtinId="4"/>
    <cellStyle name="Moneda [0] 2" xfId="1480" xr:uid="{00000000-0005-0000-0000-000065040000}"/>
    <cellStyle name="Moneda 2" xfId="1015" xr:uid="{00000000-0005-0000-0000-000066040000}"/>
    <cellStyle name="Moneda 2 2" xfId="1016" xr:uid="{00000000-0005-0000-0000-000067040000}"/>
    <cellStyle name="Moneda 2 3" xfId="1481" xr:uid="{00000000-0005-0000-0000-000068040000}"/>
    <cellStyle name="Moneda 2_4,8" xfId="1017" xr:uid="{00000000-0005-0000-0000-000069040000}"/>
    <cellStyle name="Moneda 3" xfId="1018" xr:uid="{00000000-0005-0000-0000-00006A040000}"/>
    <cellStyle name="Moneda 3 2" xfId="1019" xr:uid="{00000000-0005-0000-0000-00006B040000}"/>
    <cellStyle name="Moneda 3 2 2" xfId="1484" xr:uid="{00000000-0005-0000-0000-00006C040000}"/>
    <cellStyle name="Moneda 3 2 3" xfId="1483" xr:uid="{00000000-0005-0000-0000-00006D040000}"/>
    <cellStyle name="Moneda 3 3" xfId="1485" xr:uid="{00000000-0005-0000-0000-00006E040000}"/>
    <cellStyle name="Moneda 3 3 2" xfId="1486" xr:uid="{00000000-0005-0000-0000-00006F040000}"/>
    <cellStyle name="Moneda 3 4" xfId="1487" xr:uid="{00000000-0005-0000-0000-000070040000}"/>
    <cellStyle name="Moneda 3 5" xfId="1482" xr:uid="{00000000-0005-0000-0000-000071040000}"/>
    <cellStyle name="Moneda 3_4,8" xfId="1020" xr:uid="{00000000-0005-0000-0000-000072040000}"/>
    <cellStyle name="Moneda 4" xfId="1021" xr:uid="{00000000-0005-0000-0000-000073040000}"/>
    <cellStyle name="Moneda 4 2" xfId="1488" xr:uid="{00000000-0005-0000-0000-000074040000}"/>
    <cellStyle name="Moneda 5" xfId="1022" xr:uid="{00000000-0005-0000-0000-000075040000}"/>
    <cellStyle name="Moneda 5 2" xfId="1489" xr:uid="{00000000-0005-0000-0000-000076040000}"/>
    <cellStyle name="Moneda 6" xfId="1490" xr:uid="{00000000-0005-0000-0000-000077040000}"/>
    <cellStyle name="Moneda 7" xfId="1524" xr:uid="{00000000-0005-0000-0000-000078040000}"/>
    <cellStyle name="Moneda 8" xfId="1525" xr:uid="{00000000-0005-0000-0000-000079040000}"/>
    <cellStyle name="Moneda 9" xfId="1574" xr:uid="{00000000-0005-0000-0000-00007A040000}"/>
    <cellStyle name="Monetario0" xfId="1023" xr:uid="{00000000-0005-0000-0000-00007B040000}"/>
    <cellStyle name="Neutral" xfId="1533" builtinId="28" customBuiltin="1"/>
    <cellStyle name="Neutral 10" xfId="1024" xr:uid="{00000000-0005-0000-0000-00007D040000}"/>
    <cellStyle name="Neutral 11" xfId="1025" xr:uid="{00000000-0005-0000-0000-00007E040000}"/>
    <cellStyle name="Neutral 12" xfId="1026" xr:uid="{00000000-0005-0000-0000-00007F040000}"/>
    <cellStyle name="Neutral 13" xfId="1027" xr:uid="{00000000-0005-0000-0000-000080040000}"/>
    <cellStyle name="Neutral 14" xfId="1028" xr:uid="{00000000-0005-0000-0000-000081040000}"/>
    <cellStyle name="Neutral 15" xfId="1029" xr:uid="{00000000-0005-0000-0000-000082040000}"/>
    <cellStyle name="Neutral 16" xfId="1030" xr:uid="{00000000-0005-0000-0000-000083040000}"/>
    <cellStyle name="Neutral 17" xfId="1031" xr:uid="{00000000-0005-0000-0000-000084040000}"/>
    <cellStyle name="Neutral 18" xfId="1032" xr:uid="{00000000-0005-0000-0000-000085040000}"/>
    <cellStyle name="Neutral 19" xfId="1033" xr:uid="{00000000-0005-0000-0000-000086040000}"/>
    <cellStyle name="Neutral 2" xfId="1034" xr:uid="{00000000-0005-0000-0000-000087040000}"/>
    <cellStyle name="Neutral 20" xfId="1035" xr:uid="{00000000-0005-0000-0000-000088040000}"/>
    <cellStyle name="Neutral 21" xfId="1036" xr:uid="{00000000-0005-0000-0000-000089040000}"/>
    <cellStyle name="Neutral 22" xfId="1037" xr:uid="{00000000-0005-0000-0000-00008A040000}"/>
    <cellStyle name="Neutral 23" xfId="1038" xr:uid="{00000000-0005-0000-0000-00008B040000}"/>
    <cellStyle name="Neutral 24" xfId="1039" xr:uid="{00000000-0005-0000-0000-00008C040000}"/>
    <cellStyle name="Neutral 25" xfId="1040" xr:uid="{00000000-0005-0000-0000-00008D040000}"/>
    <cellStyle name="Neutral 26" xfId="1041" xr:uid="{00000000-0005-0000-0000-00008E040000}"/>
    <cellStyle name="Neutral 27" xfId="1042" xr:uid="{00000000-0005-0000-0000-00008F040000}"/>
    <cellStyle name="Neutral 28" xfId="1043" xr:uid="{00000000-0005-0000-0000-000090040000}"/>
    <cellStyle name="Neutral 29" xfId="1044" xr:uid="{00000000-0005-0000-0000-000091040000}"/>
    <cellStyle name="Neutral 3" xfId="1045" xr:uid="{00000000-0005-0000-0000-000092040000}"/>
    <cellStyle name="Neutral 30" xfId="1046" xr:uid="{00000000-0005-0000-0000-000093040000}"/>
    <cellStyle name="Neutral 31" xfId="1047" xr:uid="{00000000-0005-0000-0000-000094040000}"/>
    <cellStyle name="Neutral 32" xfId="1048" xr:uid="{00000000-0005-0000-0000-000095040000}"/>
    <cellStyle name="Neutral 4" xfId="1049" xr:uid="{00000000-0005-0000-0000-000096040000}"/>
    <cellStyle name="Neutral 5" xfId="1050" xr:uid="{00000000-0005-0000-0000-000097040000}"/>
    <cellStyle name="Neutral 6" xfId="1051" xr:uid="{00000000-0005-0000-0000-000098040000}"/>
    <cellStyle name="Neutral 7" xfId="1052" xr:uid="{00000000-0005-0000-0000-000099040000}"/>
    <cellStyle name="Neutral 8" xfId="1053" xr:uid="{00000000-0005-0000-0000-00009A040000}"/>
    <cellStyle name="Neutral 9" xfId="1054" xr:uid="{00000000-0005-0000-0000-00009B040000}"/>
    <cellStyle name="Normal" xfId="0" builtinId="0"/>
    <cellStyle name="Normal 10" xfId="1055" xr:uid="{00000000-0005-0000-0000-00009D040000}"/>
    <cellStyle name="Normal 12" xfId="1056" xr:uid="{00000000-0005-0000-0000-00009E040000}"/>
    <cellStyle name="Normal 12 2" xfId="1406" xr:uid="{00000000-0005-0000-0000-00009F040000}"/>
    <cellStyle name="Normal 2" xfId="4" xr:uid="{00000000-0005-0000-0000-0000A0040000}"/>
    <cellStyle name="Normal 2 10" xfId="1057" xr:uid="{00000000-0005-0000-0000-0000A1040000}"/>
    <cellStyle name="Normal 2 10 2" xfId="1058" xr:uid="{00000000-0005-0000-0000-0000A2040000}"/>
    <cellStyle name="Normal 2 10 3" xfId="1059" xr:uid="{00000000-0005-0000-0000-0000A3040000}"/>
    <cellStyle name="Normal 2 10 4" xfId="1060" xr:uid="{00000000-0005-0000-0000-0000A4040000}"/>
    <cellStyle name="Normal 2 10 5" xfId="1061" xr:uid="{00000000-0005-0000-0000-0000A5040000}"/>
    <cellStyle name="Normal 2 10 6" xfId="1062" xr:uid="{00000000-0005-0000-0000-0000A6040000}"/>
    <cellStyle name="Normal 2 10 7" xfId="1063" xr:uid="{00000000-0005-0000-0000-0000A7040000}"/>
    <cellStyle name="Normal 2 10 8" xfId="1064" xr:uid="{00000000-0005-0000-0000-0000A8040000}"/>
    <cellStyle name="Normal 2 107" xfId="1065" xr:uid="{00000000-0005-0000-0000-0000A9040000}"/>
    <cellStyle name="Normal 2 11" xfId="1066" xr:uid="{00000000-0005-0000-0000-0000AA040000}"/>
    <cellStyle name="Normal 2 12" xfId="1067" xr:uid="{00000000-0005-0000-0000-0000AB040000}"/>
    <cellStyle name="Normal 2 13" xfId="1068" xr:uid="{00000000-0005-0000-0000-0000AC040000}"/>
    <cellStyle name="Normal 2 14" xfId="1069" xr:uid="{00000000-0005-0000-0000-0000AD040000}"/>
    <cellStyle name="Normal 2 15" xfId="1070" xr:uid="{00000000-0005-0000-0000-0000AE040000}"/>
    <cellStyle name="Normal 2 16" xfId="1071" xr:uid="{00000000-0005-0000-0000-0000AF040000}"/>
    <cellStyle name="Normal 2 17" xfId="1072" xr:uid="{00000000-0005-0000-0000-0000B0040000}"/>
    <cellStyle name="Normal 2 18" xfId="1073" xr:uid="{00000000-0005-0000-0000-0000B1040000}"/>
    <cellStyle name="Normal 2 19" xfId="1074" xr:uid="{00000000-0005-0000-0000-0000B2040000}"/>
    <cellStyle name="Normal 2 2" xfId="1075" xr:uid="{00000000-0005-0000-0000-0000B3040000}"/>
    <cellStyle name="Normal 2 2 2" xfId="1076" xr:uid="{00000000-0005-0000-0000-0000B4040000}"/>
    <cellStyle name="Normal 2 2 2 2" xfId="1491" xr:uid="{00000000-0005-0000-0000-0000B5040000}"/>
    <cellStyle name="Normal 2 2 3" xfId="1492" xr:uid="{00000000-0005-0000-0000-0000B6040000}"/>
    <cellStyle name="Normal 2 2 4" xfId="1493" xr:uid="{00000000-0005-0000-0000-0000B7040000}"/>
    <cellStyle name="Normal 2 2_Copia de PRESUPUESTO POR CAPITULOS MARZO-25-11-ULTIMO" xfId="1494" xr:uid="{00000000-0005-0000-0000-0000B8040000}"/>
    <cellStyle name="Normal 2 20" xfId="1077" xr:uid="{00000000-0005-0000-0000-0000B9040000}"/>
    <cellStyle name="Normal 2 21" xfId="1078" xr:uid="{00000000-0005-0000-0000-0000BA040000}"/>
    <cellStyle name="Normal 2 22" xfId="1079" xr:uid="{00000000-0005-0000-0000-0000BB040000}"/>
    <cellStyle name="Normal 2 23" xfId="1080" xr:uid="{00000000-0005-0000-0000-0000BC040000}"/>
    <cellStyle name="Normal 2 24" xfId="1081" xr:uid="{00000000-0005-0000-0000-0000BD040000}"/>
    <cellStyle name="Normal 2 25" xfId="1082" xr:uid="{00000000-0005-0000-0000-0000BE040000}"/>
    <cellStyle name="Normal 2 26" xfId="1083" xr:uid="{00000000-0005-0000-0000-0000BF040000}"/>
    <cellStyle name="Normal 2 27" xfId="1084" xr:uid="{00000000-0005-0000-0000-0000C0040000}"/>
    <cellStyle name="Normal 2 28" xfId="1085" xr:uid="{00000000-0005-0000-0000-0000C1040000}"/>
    <cellStyle name="Normal 2 29" xfId="1086" xr:uid="{00000000-0005-0000-0000-0000C2040000}"/>
    <cellStyle name="Normal 2 3" xfId="1087" xr:uid="{00000000-0005-0000-0000-0000C3040000}"/>
    <cellStyle name="Normal 2 3 2" xfId="1495" xr:uid="{00000000-0005-0000-0000-0000C4040000}"/>
    <cellStyle name="Normal 2 30" xfId="1088" xr:uid="{00000000-0005-0000-0000-0000C5040000}"/>
    <cellStyle name="Normal 2 31" xfId="1089" xr:uid="{00000000-0005-0000-0000-0000C6040000}"/>
    <cellStyle name="Normal 2 32" xfId="1090" xr:uid="{00000000-0005-0000-0000-0000C7040000}"/>
    <cellStyle name="Normal 2 33" xfId="1091" xr:uid="{00000000-0005-0000-0000-0000C8040000}"/>
    <cellStyle name="Normal 2 34" xfId="1092" xr:uid="{00000000-0005-0000-0000-0000C9040000}"/>
    <cellStyle name="Normal 2 35" xfId="1093" xr:uid="{00000000-0005-0000-0000-0000CA040000}"/>
    <cellStyle name="Normal 2 36" xfId="1094" xr:uid="{00000000-0005-0000-0000-0000CB040000}"/>
    <cellStyle name="Normal 2 37" xfId="1095" xr:uid="{00000000-0005-0000-0000-0000CC040000}"/>
    <cellStyle name="Normal 2 38" xfId="1096" xr:uid="{00000000-0005-0000-0000-0000CD040000}"/>
    <cellStyle name="Normal 2 39" xfId="1097" xr:uid="{00000000-0005-0000-0000-0000CE040000}"/>
    <cellStyle name="Normal 2 4" xfId="1098" xr:uid="{00000000-0005-0000-0000-0000CF040000}"/>
    <cellStyle name="Normal 2 4 2" xfId="1496" xr:uid="{00000000-0005-0000-0000-0000D0040000}"/>
    <cellStyle name="Normal 2 40" xfId="1099" xr:uid="{00000000-0005-0000-0000-0000D1040000}"/>
    <cellStyle name="Normal 2 5" xfId="1100" xr:uid="{00000000-0005-0000-0000-0000D2040000}"/>
    <cellStyle name="Normal 2 5 2" xfId="1497" xr:uid="{00000000-0005-0000-0000-0000D3040000}"/>
    <cellStyle name="Normal 2 6" xfId="1101" xr:uid="{00000000-0005-0000-0000-0000D4040000}"/>
    <cellStyle name="Normal 2 7" xfId="1102" xr:uid="{00000000-0005-0000-0000-0000D5040000}"/>
    <cellStyle name="Normal 2 8" xfId="1103" xr:uid="{00000000-0005-0000-0000-0000D6040000}"/>
    <cellStyle name="Normal 2 9" xfId="1104" xr:uid="{00000000-0005-0000-0000-0000D7040000}"/>
    <cellStyle name="Normal 2_Copia de Cuadro APU General Seguridad Electronica Festo 01-12-2008" xfId="1498" xr:uid="{00000000-0005-0000-0000-0000D8040000}"/>
    <cellStyle name="Normal 3" xfId="2" xr:uid="{00000000-0005-0000-0000-0000D9040000}"/>
    <cellStyle name="Normal 3 2" xfId="1105" xr:uid="{00000000-0005-0000-0000-0000DA040000}"/>
    <cellStyle name="Normal 3 2 2" xfId="1500" xr:uid="{00000000-0005-0000-0000-0000DB040000}"/>
    <cellStyle name="Normal 3 3" xfId="1501" xr:uid="{00000000-0005-0000-0000-0000DC040000}"/>
    <cellStyle name="Normal 3 4" xfId="1502" xr:uid="{00000000-0005-0000-0000-0000DD040000}"/>
    <cellStyle name="Normal 3 5" xfId="1499" xr:uid="{00000000-0005-0000-0000-0000DE040000}"/>
    <cellStyle name="Normal 3_Copia de Cuadro APU General Seguridad Electronica Festo 01-12-2008" xfId="1503" xr:uid="{00000000-0005-0000-0000-0000DF040000}"/>
    <cellStyle name="Normal 30" xfId="1106" xr:uid="{00000000-0005-0000-0000-0000E0040000}"/>
    <cellStyle name="Normal 31" xfId="1107" xr:uid="{00000000-0005-0000-0000-0000E1040000}"/>
    <cellStyle name="Normal 32" xfId="1108" xr:uid="{00000000-0005-0000-0000-0000E2040000}"/>
    <cellStyle name="Normal 4" xfId="1109" xr:uid="{00000000-0005-0000-0000-0000E3040000}"/>
    <cellStyle name="Normal 4 2" xfId="1110" xr:uid="{00000000-0005-0000-0000-0000E4040000}"/>
    <cellStyle name="Normal 4 2 2" xfId="1506" xr:uid="{00000000-0005-0000-0000-0000E5040000}"/>
    <cellStyle name="Normal 4 2 3" xfId="1505" xr:uid="{00000000-0005-0000-0000-0000E6040000}"/>
    <cellStyle name="Normal 4 2_ESTADISTICA" xfId="1507" xr:uid="{00000000-0005-0000-0000-0000E7040000}"/>
    <cellStyle name="Normal 4 3" xfId="1508" xr:uid="{00000000-0005-0000-0000-0000E8040000}"/>
    <cellStyle name="Normal 4 3 2" xfId="1509" xr:uid="{00000000-0005-0000-0000-0000E9040000}"/>
    <cellStyle name="Normal 4 3_ESTADISTICA" xfId="1510" xr:uid="{00000000-0005-0000-0000-0000EA040000}"/>
    <cellStyle name="Normal 4 4" xfId="1511" xr:uid="{00000000-0005-0000-0000-0000EB040000}"/>
    <cellStyle name="Normal 4 5" xfId="1504" xr:uid="{00000000-0005-0000-0000-0000EC040000}"/>
    <cellStyle name="Normal 4 6" xfId="1523" xr:uid="{00000000-0005-0000-0000-0000ED040000}"/>
    <cellStyle name="Normal 4 7" xfId="1435" xr:uid="{00000000-0005-0000-0000-0000EE040000}"/>
    <cellStyle name="Normal 4_CICLOPUENTE AV-ESMERALDA-OCT-4-2011" xfId="1512" xr:uid="{00000000-0005-0000-0000-0000EF040000}"/>
    <cellStyle name="Normal 5" xfId="1111" xr:uid="{00000000-0005-0000-0000-0000F0040000}"/>
    <cellStyle name="Normal 5 2" xfId="1112" xr:uid="{00000000-0005-0000-0000-0000F1040000}"/>
    <cellStyle name="Normal 5 2 2" xfId="1514" xr:uid="{00000000-0005-0000-0000-0000F2040000}"/>
    <cellStyle name="Normal 5 3" xfId="1513" xr:uid="{00000000-0005-0000-0000-0000F3040000}"/>
    <cellStyle name="Normal 6" xfId="1113" xr:uid="{00000000-0005-0000-0000-0000F4040000}"/>
    <cellStyle name="Normal 6 2" xfId="1515" xr:uid="{00000000-0005-0000-0000-0000F5040000}"/>
    <cellStyle name="Normal 7" xfId="1516" xr:uid="{00000000-0005-0000-0000-0000F6040000}"/>
    <cellStyle name="Normal 8" xfId="1114" xr:uid="{00000000-0005-0000-0000-0000F7040000}"/>
    <cellStyle name="Normal 8 2" xfId="1522" xr:uid="{00000000-0005-0000-0000-0000F8040000}"/>
    <cellStyle name="Notas" xfId="1540" builtinId="10" customBuiltin="1"/>
    <cellStyle name="Notas 10" xfId="1115" xr:uid="{00000000-0005-0000-0000-0000FA040000}"/>
    <cellStyle name="Notas 11" xfId="1116" xr:uid="{00000000-0005-0000-0000-0000FB040000}"/>
    <cellStyle name="Notas 12" xfId="1117" xr:uid="{00000000-0005-0000-0000-0000FC040000}"/>
    <cellStyle name="Notas 13" xfId="1118" xr:uid="{00000000-0005-0000-0000-0000FD040000}"/>
    <cellStyle name="Notas 14" xfId="1119" xr:uid="{00000000-0005-0000-0000-0000FE040000}"/>
    <cellStyle name="Notas 15" xfId="1120" xr:uid="{00000000-0005-0000-0000-0000FF040000}"/>
    <cellStyle name="Notas 16" xfId="1121" xr:uid="{00000000-0005-0000-0000-000000050000}"/>
    <cellStyle name="Notas 17" xfId="1122" xr:uid="{00000000-0005-0000-0000-000001050000}"/>
    <cellStyle name="Notas 18" xfId="1123" xr:uid="{00000000-0005-0000-0000-000002050000}"/>
    <cellStyle name="Notas 19" xfId="1124" xr:uid="{00000000-0005-0000-0000-000003050000}"/>
    <cellStyle name="Notas 2" xfId="1125" xr:uid="{00000000-0005-0000-0000-000004050000}"/>
    <cellStyle name="Notas 20" xfId="1126" xr:uid="{00000000-0005-0000-0000-000005050000}"/>
    <cellStyle name="Notas 21" xfId="1127" xr:uid="{00000000-0005-0000-0000-000006050000}"/>
    <cellStyle name="Notas 22" xfId="1128" xr:uid="{00000000-0005-0000-0000-000007050000}"/>
    <cellStyle name="Notas 23" xfId="1129" xr:uid="{00000000-0005-0000-0000-000008050000}"/>
    <cellStyle name="Notas 24" xfId="1130" xr:uid="{00000000-0005-0000-0000-000009050000}"/>
    <cellStyle name="Notas 25" xfId="1131" xr:uid="{00000000-0005-0000-0000-00000A050000}"/>
    <cellStyle name="Notas 26" xfId="1132" xr:uid="{00000000-0005-0000-0000-00000B050000}"/>
    <cellStyle name="Notas 27" xfId="1133" xr:uid="{00000000-0005-0000-0000-00000C050000}"/>
    <cellStyle name="Notas 28" xfId="1134" xr:uid="{00000000-0005-0000-0000-00000D050000}"/>
    <cellStyle name="Notas 29" xfId="1135" xr:uid="{00000000-0005-0000-0000-00000E050000}"/>
    <cellStyle name="Notas 3" xfId="1136" xr:uid="{00000000-0005-0000-0000-00000F050000}"/>
    <cellStyle name="Notas 30" xfId="1137" xr:uid="{00000000-0005-0000-0000-000010050000}"/>
    <cellStyle name="Notas 31" xfId="1138" xr:uid="{00000000-0005-0000-0000-000011050000}"/>
    <cellStyle name="Notas 32" xfId="1139" xr:uid="{00000000-0005-0000-0000-000012050000}"/>
    <cellStyle name="Notas 4" xfId="1140" xr:uid="{00000000-0005-0000-0000-000013050000}"/>
    <cellStyle name="Notas 5" xfId="1141" xr:uid="{00000000-0005-0000-0000-000014050000}"/>
    <cellStyle name="Notas 6" xfId="1142" xr:uid="{00000000-0005-0000-0000-000015050000}"/>
    <cellStyle name="Notas 7" xfId="1143" xr:uid="{00000000-0005-0000-0000-000016050000}"/>
    <cellStyle name="Notas 8" xfId="1144" xr:uid="{00000000-0005-0000-0000-000017050000}"/>
    <cellStyle name="Notas 9" xfId="1145" xr:uid="{00000000-0005-0000-0000-000018050000}"/>
    <cellStyle name="Note" xfId="1146" xr:uid="{00000000-0005-0000-0000-000019050000}"/>
    <cellStyle name="Output" xfId="1147" xr:uid="{00000000-0005-0000-0000-00001A050000}"/>
    <cellStyle name="Porcentaje" xfId="1403" builtinId="5"/>
    <cellStyle name="Porcentaje 2" xfId="1148" xr:uid="{00000000-0005-0000-0000-00001C050000}"/>
    <cellStyle name="Porcentaje 3" xfId="1521" xr:uid="{00000000-0005-0000-0000-00001D050000}"/>
    <cellStyle name="Porcentual 2" xfId="1149" xr:uid="{00000000-0005-0000-0000-00001E050000}"/>
    <cellStyle name="Porcentual 2 2" xfId="1517" xr:uid="{00000000-0005-0000-0000-00001F050000}"/>
    <cellStyle name="Porcentual 2 3" xfId="1518" xr:uid="{00000000-0005-0000-0000-000020050000}"/>
    <cellStyle name="Porcentual 3" xfId="1150" xr:uid="{00000000-0005-0000-0000-000021050000}"/>
    <cellStyle name="Porcentual 3 2" xfId="1408" xr:uid="{00000000-0005-0000-0000-000022050000}"/>
    <cellStyle name="Porcentual 4" xfId="1151" xr:uid="{00000000-0005-0000-0000-000023050000}"/>
    <cellStyle name="Porcentual 5" xfId="1152" xr:uid="{00000000-0005-0000-0000-000024050000}"/>
    <cellStyle name="Salida" xfId="1535" builtinId="21" customBuiltin="1"/>
    <cellStyle name="Salida 10" xfId="1153" xr:uid="{00000000-0005-0000-0000-000026050000}"/>
    <cellStyle name="Salida 11" xfId="1154" xr:uid="{00000000-0005-0000-0000-000027050000}"/>
    <cellStyle name="Salida 12" xfId="1155" xr:uid="{00000000-0005-0000-0000-000028050000}"/>
    <cellStyle name="Salida 13" xfId="1156" xr:uid="{00000000-0005-0000-0000-000029050000}"/>
    <cellStyle name="Salida 14" xfId="1157" xr:uid="{00000000-0005-0000-0000-00002A050000}"/>
    <cellStyle name="Salida 15" xfId="1158" xr:uid="{00000000-0005-0000-0000-00002B050000}"/>
    <cellStyle name="Salida 16" xfId="1159" xr:uid="{00000000-0005-0000-0000-00002C050000}"/>
    <cellStyle name="Salida 17" xfId="1160" xr:uid="{00000000-0005-0000-0000-00002D050000}"/>
    <cellStyle name="Salida 18" xfId="1161" xr:uid="{00000000-0005-0000-0000-00002E050000}"/>
    <cellStyle name="Salida 19" xfId="1162" xr:uid="{00000000-0005-0000-0000-00002F050000}"/>
    <cellStyle name="Salida 2" xfId="1163" xr:uid="{00000000-0005-0000-0000-000030050000}"/>
    <cellStyle name="Salida 20" xfId="1164" xr:uid="{00000000-0005-0000-0000-000031050000}"/>
    <cellStyle name="Salida 21" xfId="1165" xr:uid="{00000000-0005-0000-0000-000032050000}"/>
    <cellStyle name="Salida 22" xfId="1166" xr:uid="{00000000-0005-0000-0000-000033050000}"/>
    <cellStyle name="Salida 23" xfId="1167" xr:uid="{00000000-0005-0000-0000-000034050000}"/>
    <cellStyle name="Salida 24" xfId="1168" xr:uid="{00000000-0005-0000-0000-000035050000}"/>
    <cellStyle name="Salida 25" xfId="1169" xr:uid="{00000000-0005-0000-0000-000036050000}"/>
    <cellStyle name="Salida 26" xfId="1170" xr:uid="{00000000-0005-0000-0000-000037050000}"/>
    <cellStyle name="Salida 27" xfId="1171" xr:uid="{00000000-0005-0000-0000-000038050000}"/>
    <cellStyle name="Salida 28" xfId="1172" xr:uid="{00000000-0005-0000-0000-000039050000}"/>
    <cellStyle name="Salida 29" xfId="1173" xr:uid="{00000000-0005-0000-0000-00003A050000}"/>
    <cellStyle name="Salida 3" xfId="1174" xr:uid="{00000000-0005-0000-0000-00003B050000}"/>
    <cellStyle name="Salida 30" xfId="1175" xr:uid="{00000000-0005-0000-0000-00003C050000}"/>
    <cellStyle name="Salida 31" xfId="1176" xr:uid="{00000000-0005-0000-0000-00003D050000}"/>
    <cellStyle name="Salida 32" xfId="1177" xr:uid="{00000000-0005-0000-0000-00003E050000}"/>
    <cellStyle name="Salida 4" xfId="1178" xr:uid="{00000000-0005-0000-0000-00003F050000}"/>
    <cellStyle name="Salida 5" xfId="1179" xr:uid="{00000000-0005-0000-0000-000040050000}"/>
    <cellStyle name="Salida 6" xfId="1180" xr:uid="{00000000-0005-0000-0000-000041050000}"/>
    <cellStyle name="Salida 7" xfId="1181" xr:uid="{00000000-0005-0000-0000-000042050000}"/>
    <cellStyle name="Salida 8" xfId="1182" xr:uid="{00000000-0005-0000-0000-000043050000}"/>
    <cellStyle name="Salida 9" xfId="1183" xr:uid="{00000000-0005-0000-0000-000044050000}"/>
    <cellStyle name="Texto de advertencia" xfId="1539" builtinId="11" customBuiltin="1"/>
    <cellStyle name="Texto de advertencia 10" xfId="1184" xr:uid="{00000000-0005-0000-0000-000046050000}"/>
    <cellStyle name="Texto de advertencia 11" xfId="1185" xr:uid="{00000000-0005-0000-0000-000047050000}"/>
    <cellStyle name="Texto de advertencia 12" xfId="1186" xr:uid="{00000000-0005-0000-0000-000048050000}"/>
    <cellStyle name="Texto de advertencia 13" xfId="1187" xr:uid="{00000000-0005-0000-0000-000049050000}"/>
    <cellStyle name="Texto de advertencia 14" xfId="1188" xr:uid="{00000000-0005-0000-0000-00004A050000}"/>
    <cellStyle name="Texto de advertencia 15" xfId="1189" xr:uid="{00000000-0005-0000-0000-00004B050000}"/>
    <cellStyle name="Texto de advertencia 16" xfId="1190" xr:uid="{00000000-0005-0000-0000-00004C050000}"/>
    <cellStyle name="Texto de advertencia 17" xfId="1191" xr:uid="{00000000-0005-0000-0000-00004D050000}"/>
    <cellStyle name="Texto de advertencia 18" xfId="1192" xr:uid="{00000000-0005-0000-0000-00004E050000}"/>
    <cellStyle name="Texto de advertencia 19" xfId="1193" xr:uid="{00000000-0005-0000-0000-00004F050000}"/>
    <cellStyle name="Texto de advertencia 2" xfId="1194" xr:uid="{00000000-0005-0000-0000-000050050000}"/>
    <cellStyle name="Texto de advertencia 20" xfId="1195" xr:uid="{00000000-0005-0000-0000-000051050000}"/>
    <cellStyle name="Texto de advertencia 21" xfId="1196" xr:uid="{00000000-0005-0000-0000-000052050000}"/>
    <cellStyle name="Texto de advertencia 22" xfId="1197" xr:uid="{00000000-0005-0000-0000-000053050000}"/>
    <cellStyle name="Texto de advertencia 23" xfId="1198" xr:uid="{00000000-0005-0000-0000-000054050000}"/>
    <cellStyle name="Texto de advertencia 24" xfId="1199" xr:uid="{00000000-0005-0000-0000-000055050000}"/>
    <cellStyle name="Texto de advertencia 25" xfId="1200" xr:uid="{00000000-0005-0000-0000-000056050000}"/>
    <cellStyle name="Texto de advertencia 26" xfId="1201" xr:uid="{00000000-0005-0000-0000-000057050000}"/>
    <cellStyle name="Texto de advertencia 27" xfId="1202" xr:uid="{00000000-0005-0000-0000-000058050000}"/>
    <cellStyle name="Texto de advertencia 28" xfId="1203" xr:uid="{00000000-0005-0000-0000-000059050000}"/>
    <cellStyle name="Texto de advertencia 29" xfId="1204" xr:uid="{00000000-0005-0000-0000-00005A050000}"/>
    <cellStyle name="Texto de advertencia 3" xfId="1205" xr:uid="{00000000-0005-0000-0000-00005B050000}"/>
    <cellStyle name="Texto de advertencia 30" xfId="1206" xr:uid="{00000000-0005-0000-0000-00005C050000}"/>
    <cellStyle name="Texto de advertencia 31" xfId="1207" xr:uid="{00000000-0005-0000-0000-00005D050000}"/>
    <cellStyle name="Texto de advertencia 32" xfId="1208" xr:uid="{00000000-0005-0000-0000-00005E050000}"/>
    <cellStyle name="Texto de advertencia 4" xfId="1209" xr:uid="{00000000-0005-0000-0000-00005F050000}"/>
    <cellStyle name="Texto de advertencia 5" xfId="1210" xr:uid="{00000000-0005-0000-0000-000060050000}"/>
    <cellStyle name="Texto de advertencia 6" xfId="1211" xr:uid="{00000000-0005-0000-0000-000061050000}"/>
    <cellStyle name="Texto de advertencia 7" xfId="1212" xr:uid="{00000000-0005-0000-0000-000062050000}"/>
    <cellStyle name="Texto de advertencia 8" xfId="1213" xr:uid="{00000000-0005-0000-0000-000063050000}"/>
    <cellStyle name="Texto de advertencia 9" xfId="1214" xr:uid="{00000000-0005-0000-0000-000064050000}"/>
    <cellStyle name="Texto explicativo" xfId="1541" builtinId="53" customBuiltin="1"/>
    <cellStyle name="Texto explicativo 10" xfId="1215" xr:uid="{00000000-0005-0000-0000-000066050000}"/>
    <cellStyle name="Texto explicativo 11" xfId="1216" xr:uid="{00000000-0005-0000-0000-000067050000}"/>
    <cellStyle name="Texto explicativo 12" xfId="1217" xr:uid="{00000000-0005-0000-0000-000068050000}"/>
    <cellStyle name="Texto explicativo 13" xfId="1218" xr:uid="{00000000-0005-0000-0000-000069050000}"/>
    <cellStyle name="Texto explicativo 14" xfId="1219" xr:uid="{00000000-0005-0000-0000-00006A050000}"/>
    <cellStyle name="Texto explicativo 15" xfId="1220" xr:uid="{00000000-0005-0000-0000-00006B050000}"/>
    <cellStyle name="Texto explicativo 16" xfId="1221" xr:uid="{00000000-0005-0000-0000-00006C050000}"/>
    <cellStyle name="Texto explicativo 17" xfId="1222" xr:uid="{00000000-0005-0000-0000-00006D050000}"/>
    <cellStyle name="Texto explicativo 18" xfId="1223" xr:uid="{00000000-0005-0000-0000-00006E050000}"/>
    <cellStyle name="Texto explicativo 19" xfId="1224" xr:uid="{00000000-0005-0000-0000-00006F050000}"/>
    <cellStyle name="Texto explicativo 2" xfId="1225" xr:uid="{00000000-0005-0000-0000-000070050000}"/>
    <cellStyle name="Texto explicativo 20" xfId="1226" xr:uid="{00000000-0005-0000-0000-000071050000}"/>
    <cellStyle name="Texto explicativo 21" xfId="1227" xr:uid="{00000000-0005-0000-0000-000072050000}"/>
    <cellStyle name="Texto explicativo 22" xfId="1228" xr:uid="{00000000-0005-0000-0000-000073050000}"/>
    <cellStyle name="Texto explicativo 23" xfId="1229" xr:uid="{00000000-0005-0000-0000-000074050000}"/>
    <cellStyle name="Texto explicativo 24" xfId="1230" xr:uid="{00000000-0005-0000-0000-000075050000}"/>
    <cellStyle name="Texto explicativo 25" xfId="1231" xr:uid="{00000000-0005-0000-0000-000076050000}"/>
    <cellStyle name="Texto explicativo 26" xfId="1232" xr:uid="{00000000-0005-0000-0000-000077050000}"/>
    <cellStyle name="Texto explicativo 27" xfId="1233" xr:uid="{00000000-0005-0000-0000-000078050000}"/>
    <cellStyle name="Texto explicativo 28" xfId="1234" xr:uid="{00000000-0005-0000-0000-000079050000}"/>
    <cellStyle name="Texto explicativo 29" xfId="1235" xr:uid="{00000000-0005-0000-0000-00007A050000}"/>
    <cellStyle name="Texto explicativo 3" xfId="1236" xr:uid="{00000000-0005-0000-0000-00007B050000}"/>
    <cellStyle name="Texto explicativo 30" xfId="1237" xr:uid="{00000000-0005-0000-0000-00007C050000}"/>
    <cellStyle name="Texto explicativo 31" xfId="1238" xr:uid="{00000000-0005-0000-0000-00007D050000}"/>
    <cellStyle name="Texto explicativo 32" xfId="1239" xr:uid="{00000000-0005-0000-0000-00007E050000}"/>
    <cellStyle name="Texto explicativo 4" xfId="1240" xr:uid="{00000000-0005-0000-0000-00007F050000}"/>
    <cellStyle name="Texto explicativo 5" xfId="1241" xr:uid="{00000000-0005-0000-0000-000080050000}"/>
    <cellStyle name="Texto explicativo 6" xfId="1242" xr:uid="{00000000-0005-0000-0000-000081050000}"/>
    <cellStyle name="Texto explicativo 7" xfId="1243" xr:uid="{00000000-0005-0000-0000-000082050000}"/>
    <cellStyle name="Texto explicativo 8" xfId="1244" xr:uid="{00000000-0005-0000-0000-000083050000}"/>
    <cellStyle name="Texto explicativo 9" xfId="1245" xr:uid="{00000000-0005-0000-0000-000084050000}"/>
    <cellStyle name="Title" xfId="1246" xr:uid="{00000000-0005-0000-0000-000085050000}"/>
    <cellStyle name="Título" xfId="1526" builtinId="15" customBuiltin="1"/>
    <cellStyle name="Título 1 10" xfId="1247" xr:uid="{00000000-0005-0000-0000-000087050000}"/>
    <cellStyle name="Título 1 11" xfId="1248" xr:uid="{00000000-0005-0000-0000-000088050000}"/>
    <cellStyle name="Título 1 12" xfId="1249" xr:uid="{00000000-0005-0000-0000-000089050000}"/>
    <cellStyle name="Título 1 13" xfId="1250" xr:uid="{00000000-0005-0000-0000-00008A050000}"/>
    <cellStyle name="Título 1 14" xfId="1251" xr:uid="{00000000-0005-0000-0000-00008B050000}"/>
    <cellStyle name="Título 1 15" xfId="1252" xr:uid="{00000000-0005-0000-0000-00008C050000}"/>
    <cellStyle name="Título 1 16" xfId="1253" xr:uid="{00000000-0005-0000-0000-00008D050000}"/>
    <cellStyle name="Título 1 17" xfId="1254" xr:uid="{00000000-0005-0000-0000-00008E050000}"/>
    <cellStyle name="Título 1 18" xfId="1255" xr:uid="{00000000-0005-0000-0000-00008F050000}"/>
    <cellStyle name="Título 1 19" xfId="1256" xr:uid="{00000000-0005-0000-0000-000090050000}"/>
    <cellStyle name="Título 1 2" xfId="1257" xr:uid="{00000000-0005-0000-0000-000091050000}"/>
    <cellStyle name="Título 1 20" xfId="1258" xr:uid="{00000000-0005-0000-0000-000092050000}"/>
    <cellStyle name="Título 1 21" xfId="1259" xr:uid="{00000000-0005-0000-0000-000093050000}"/>
    <cellStyle name="Título 1 22" xfId="1260" xr:uid="{00000000-0005-0000-0000-000094050000}"/>
    <cellStyle name="Título 1 23" xfId="1261" xr:uid="{00000000-0005-0000-0000-000095050000}"/>
    <cellStyle name="Título 1 24" xfId="1262" xr:uid="{00000000-0005-0000-0000-000096050000}"/>
    <cellStyle name="Título 1 25" xfId="1263" xr:uid="{00000000-0005-0000-0000-000097050000}"/>
    <cellStyle name="Título 1 26" xfId="1264" xr:uid="{00000000-0005-0000-0000-000098050000}"/>
    <cellStyle name="Título 1 27" xfId="1265" xr:uid="{00000000-0005-0000-0000-000099050000}"/>
    <cellStyle name="Título 1 28" xfId="1266" xr:uid="{00000000-0005-0000-0000-00009A050000}"/>
    <cellStyle name="Título 1 29" xfId="1267" xr:uid="{00000000-0005-0000-0000-00009B050000}"/>
    <cellStyle name="Título 1 3" xfId="1268" xr:uid="{00000000-0005-0000-0000-00009C050000}"/>
    <cellStyle name="Título 1 30" xfId="1269" xr:uid="{00000000-0005-0000-0000-00009D050000}"/>
    <cellStyle name="Título 1 31" xfId="1270" xr:uid="{00000000-0005-0000-0000-00009E050000}"/>
    <cellStyle name="Título 1 32" xfId="1271" xr:uid="{00000000-0005-0000-0000-00009F050000}"/>
    <cellStyle name="Título 1 4" xfId="1272" xr:uid="{00000000-0005-0000-0000-0000A0050000}"/>
    <cellStyle name="Título 1 5" xfId="1273" xr:uid="{00000000-0005-0000-0000-0000A1050000}"/>
    <cellStyle name="Título 1 6" xfId="1274" xr:uid="{00000000-0005-0000-0000-0000A2050000}"/>
    <cellStyle name="Título 1 7" xfId="1275" xr:uid="{00000000-0005-0000-0000-0000A3050000}"/>
    <cellStyle name="Título 1 8" xfId="1276" xr:uid="{00000000-0005-0000-0000-0000A4050000}"/>
    <cellStyle name="Título 1 9" xfId="1277" xr:uid="{00000000-0005-0000-0000-0000A5050000}"/>
    <cellStyle name="Título 10" xfId="1278" xr:uid="{00000000-0005-0000-0000-0000A6050000}"/>
    <cellStyle name="Título 11" xfId="1279" xr:uid="{00000000-0005-0000-0000-0000A7050000}"/>
    <cellStyle name="Título 12" xfId="1280" xr:uid="{00000000-0005-0000-0000-0000A8050000}"/>
    <cellStyle name="Título 13" xfId="1281" xr:uid="{00000000-0005-0000-0000-0000A9050000}"/>
    <cellStyle name="Título 14" xfId="1282" xr:uid="{00000000-0005-0000-0000-0000AA050000}"/>
    <cellStyle name="Título 15" xfId="1283" xr:uid="{00000000-0005-0000-0000-0000AB050000}"/>
    <cellStyle name="Título 16" xfId="1284" xr:uid="{00000000-0005-0000-0000-0000AC050000}"/>
    <cellStyle name="Título 17" xfId="1285" xr:uid="{00000000-0005-0000-0000-0000AD050000}"/>
    <cellStyle name="Título 18" xfId="1286" xr:uid="{00000000-0005-0000-0000-0000AE050000}"/>
    <cellStyle name="Título 19" xfId="1287" xr:uid="{00000000-0005-0000-0000-0000AF050000}"/>
    <cellStyle name="Título 2" xfId="1528" builtinId="17" customBuiltin="1"/>
    <cellStyle name="Título 2 10" xfId="1288" xr:uid="{00000000-0005-0000-0000-0000B1050000}"/>
    <cellStyle name="Título 2 11" xfId="1289" xr:uid="{00000000-0005-0000-0000-0000B2050000}"/>
    <cellStyle name="Título 2 12" xfId="1290" xr:uid="{00000000-0005-0000-0000-0000B3050000}"/>
    <cellStyle name="Título 2 13" xfId="1291" xr:uid="{00000000-0005-0000-0000-0000B4050000}"/>
    <cellStyle name="Título 2 14" xfId="1292" xr:uid="{00000000-0005-0000-0000-0000B5050000}"/>
    <cellStyle name="Título 2 15" xfId="1293" xr:uid="{00000000-0005-0000-0000-0000B6050000}"/>
    <cellStyle name="Título 2 16" xfId="1294" xr:uid="{00000000-0005-0000-0000-0000B7050000}"/>
    <cellStyle name="Título 2 17" xfId="1295" xr:uid="{00000000-0005-0000-0000-0000B8050000}"/>
    <cellStyle name="Título 2 18" xfId="1296" xr:uid="{00000000-0005-0000-0000-0000B9050000}"/>
    <cellStyle name="Título 2 19" xfId="1297" xr:uid="{00000000-0005-0000-0000-0000BA050000}"/>
    <cellStyle name="Título 2 2" xfId="1298" xr:uid="{00000000-0005-0000-0000-0000BB050000}"/>
    <cellStyle name="Título 2 20" xfId="1299" xr:uid="{00000000-0005-0000-0000-0000BC050000}"/>
    <cellStyle name="Título 2 21" xfId="1300" xr:uid="{00000000-0005-0000-0000-0000BD050000}"/>
    <cellStyle name="Título 2 22" xfId="1301" xr:uid="{00000000-0005-0000-0000-0000BE050000}"/>
    <cellStyle name="Título 2 23" xfId="1302" xr:uid="{00000000-0005-0000-0000-0000BF050000}"/>
    <cellStyle name="Título 2 24" xfId="1303" xr:uid="{00000000-0005-0000-0000-0000C0050000}"/>
    <cellStyle name="Título 2 25" xfId="1304" xr:uid="{00000000-0005-0000-0000-0000C1050000}"/>
    <cellStyle name="Título 2 26" xfId="1305" xr:uid="{00000000-0005-0000-0000-0000C2050000}"/>
    <cellStyle name="Título 2 27" xfId="1306" xr:uid="{00000000-0005-0000-0000-0000C3050000}"/>
    <cellStyle name="Título 2 28" xfId="1307" xr:uid="{00000000-0005-0000-0000-0000C4050000}"/>
    <cellStyle name="Título 2 29" xfId="1308" xr:uid="{00000000-0005-0000-0000-0000C5050000}"/>
    <cellStyle name="Título 2 3" xfId="1309" xr:uid="{00000000-0005-0000-0000-0000C6050000}"/>
    <cellStyle name="Título 2 30" xfId="1310" xr:uid="{00000000-0005-0000-0000-0000C7050000}"/>
    <cellStyle name="Título 2 31" xfId="1311" xr:uid="{00000000-0005-0000-0000-0000C8050000}"/>
    <cellStyle name="Título 2 32" xfId="1312" xr:uid="{00000000-0005-0000-0000-0000C9050000}"/>
    <cellStyle name="Título 2 4" xfId="1313" xr:uid="{00000000-0005-0000-0000-0000CA050000}"/>
    <cellStyle name="Título 2 5" xfId="1314" xr:uid="{00000000-0005-0000-0000-0000CB050000}"/>
    <cellStyle name="Título 2 6" xfId="1315" xr:uid="{00000000-0005-0000-0000-0000CC050000}"/>
    <cellStyle name="Título 2 7" xfId="1316" xr:uid="{00000000-0005-0000-0000-0000CD050000}"/>
    <cellStyle name="Título 2 8" xfId="1317" xr:uid="{00000000-0005-0000-0000-0000CE050000}"/>
    <cellStyle name="Título 2 9" xfId="1318" xr:uid="{00000000-0005-0000-0000-0000CF050000}"/>
    <cellStyle name="Título 20" xfId="1319" xr:uid="{00000000-0005-0000-0000-0000D0050000}"/>
    <cellStyle name="Título 21" xfId="1320" xr:uid="{00000000-0005-0000-0000-0000D1050000}"/>
    <cellStyle name="Título 22" xfId="1321" xr:uid="{00000000-0005-0000-0000-0000D2050000}"/>
    <cellStyle name="Título 23" xfId="1322" xr:uid="{00000000-0005-0000-0000-0000D3050000}"/>
    <cellStyle name="Título 24" xfId="1323" xr:uid="{00000000-0005-0000-0000-0000D4050000}"/>
    <cellStyle name="Título 25" xfId="1324" xr:uid="{00000000-0005-0000-0000-0000D5050000}"/>
    <cellStyle name="Título 26" xfId="1325" xr:uid="{00000000-0005-0000-0000-0000D6050000}"/>
    <cellStyle name="Título 27" xfId="1326" xr:uid="{00000000-0005-0000-0000-0000D7050000}"/>
    <cellStyle name="Título 28" xfId="1327" xr:uid="{00000000-0005-0000-0000-0000D8050000}"/>
    <cellStyle name="Título 29" xfId="1328" xr:uid="{00000000-0005-0000-0000-0000D9050000}"/>
    <cellStyle name="Título 3" xfId="1529" builtinId="18" customBuiltin="1"/>
    <cellStyle name="Título 3 10" xfId="1329" xr:uid="{00000000-0005-0000-0000-0000DB050000}"/>
    <cellStyle name="Título 3 11" xfId="1330" xr:uid="{00000000-0005-0000-0000-0000DC050000}"/>
    <cellStyle name="Título 3 12" xfId="1331" xr:uid="{00000000-0005-0000-0000-0000DD050000}"/>
    <cellStyle name="Título 3 13" xfId="1332" xr:uid="{00000000-0005-0000-0000-0000DE050000}"/>
    <cellStyle name="Título 3 14" xfId="1333" xr:uid="{00000000-0005-0000-0000-0000DF050000}"/>
    <cellStyle name="Título 3 15" xfId="1334" xr:uid="{00000000-0005-0000-0000-0000E0050000}"/>
    <cellStyle name="Título 3 16" xfId="1335" xr:uid="{00000000-0005-0000-0000-0000E1050000}"/>
    <cellStyle name="Título 3 17" xfId="1336" xr:uid="{00000000-0005-0000-0000-0000E2050000}"/>
    <cellStyle name="Título 3 18" xfId="1337" xr:uid="{00000000-0005-0000-0000-0000E3050000}"/>
    <cellStyle name="Título 3 19" xfId="1338" xr:uid="{00000000-0005-0000-0000-0000E4050000}"/>
    <cellStyle name="Título 3 2" xfId="1339" xr:uid="{00000000-0005-0000-0000-0000E5050000}"/>
    <cellStyle name="Título 3 20" xfId="1340" xr:uid="{00000000-0005-0000-0000-0000E6050000}"/>
    <cellStyle name="Título 3 21" xfId="1341" xr:uid="{00000000-0005-0000-0000-0000E7050000}"/>
    <cellStyle name="Título 3 22" xfId="1342" xr:uid="{00000000-0005-0000-0000-0000E8050000}"/>
    <cellStyle name="Título 3 23" xfId="1343" xr:uid="{00000000-0005-0000-0000-0000E9050000}"/>
    <cellStyle name="Título 3 24" xfId="1344" xr:uid="{00000000-0005-0000-0000-0000EA050000}"/>
    <cellStyle name="Título 3 25" xfId="1345" xr:uid="{00000000-0005-0000-0000-0000EB050000}"/>
    <cellStyle name="Título 3 26" xfId="1346" xr:uid="{00000000-0005-0000-0000-0000EC050000}"/>
    <cellStyle name="Título 3 27" xfId="1347" xr:uid="{00000000-0005-0000-0000-0000ED050000}"/>
    <cellStyle name="Título 3 28" xfId="1348" xr:uid="{00000000-0005-0000-0000-0000EE050000}"/>
    <cellStyle name="Título 3 29" xfId="1349" xr:uid="{00000000-0005-0000-0000-0000EF050000}"/>
    <cellStyle name="Título 3 3" xfId="1350" xr:uid="{00000000-0005-0000-0000-0000F0050000}"/>
    <cellStyle name="Título 3 30" xfId="1351" xr:uid="{00000000-0005-0000-0000-0000F1050000}"/>
    <cellStyle name="Título 3 31" xfId="1352" xr:uid="{00000000-0005-0000-0000-0000F2050000}"/>
    <cellStyle name="Título 3 32" xfId="1353" xr:uid="{00000000-0005-0000-0000-0000F3050000}"/>
    <cellStyle name="Título 3 4" xfId="1354" xr:uid="{00000000-0005-0000-0000-0000F4050000}"/>
    <cellStyle name="Título 3 5" xfId="1355" xr:uid="{00000000-0005-0000-0000-0000F5050000}"/>
    <cellStyle name="Título 3 6" xfId="1356" xr:uid="{00000000-0005-0000-0000-0000F6050000}"/>
    <cellStyle name="Título 3 7" xfId="1357" xr:uid="{00000000-0005-0000-0000-0000F7050000}"/>
    <cellStyle name="Título 3 8" xfId="1358" xr:uid="{00000000-0005-0000-0000-0000F8050000}"/>
    <cellStyle name="Título 3 9" xfId="1359" xr:uid="{00000000-0005-0000-0000-0000F9050000}"/>
    <cellStyle name="Título 30" xfId="1360" xr:uid="{00000000-0005-0000-0000-0000FA050000}"/>
    <cellStyle name="Título 31" xfId="1361" xr:uid="{00000000-0005-0000-0000-0000FB050000}"/>
    <cellStyle name="Título 32" xfId="1362" xr:uid="{00000000-0005-0000-0000-0000FC050000}"/>
    <cellStyle name="Título 33" xfId="1363" xr:uid="{00000000-0005-0000-0000-0000FD050000}"/>
    <cellStyle name="Título 34" xfId="1364" xr:uid="{00000000-0005-0000-0000-0000FE050000}"/>
    <cellStyle name="Título 4" xfId="1365" xr:uid="{00000000-0005-0000-0000-0000FF050000}"/>
    <cellStyle name="Título 5" xfId="1366" xr:uid="{00000000-0005-0000-0000-000000060000}"/>
    <cellStyle name="Título 6" xfId="1367" xr:uid="{00000000-0005-0000-0000-000001060000}"/>
    <cellStyle name="Título 7" xfId="1368" xr:uid="{00000000-0005-0000-0000-000002060000}"/>
    <cellStyle name="Título 8" xfId="1369" xr:uid="{00000000-0005-0000-0000-000003060000}"/>
    <cellStyle name="Título 9" xfId="1370" xr:uid="{00000000-0005-0000-0000-000004060000}"/>
    <cellStyle name="Título de hoja" xfId="1519" xr:uid="{00000000-0005-0000-0000-000005060000}"/>
    <cellStyle name="Total" xfId="1542" builtinId="25" customBuiltin="1"/>
    <cellStyle name="Total 10" xfId="1371" xr:uid="{00000000-0005-0000-0000-000007060000}"/>
    <cellStyle name="Total 11" xfId="1372" xr:uid="{00000000-0005-0000-0000-000008060000}"/>
    <cellStyle name="Total 12" xfId="1373" xr:uid="{00000000-0005-0000-0000-000009060000}"/>
    <cellStyle name="Total 13" xfId="1374" xr:uid="{00000000-0005-0000-0000-00000A060000}"/>
    <cellStyle name="Total 14" xfId="1375" xr:uid="{00000000-0005-0000-0000-00000B060000}"/>
    <cellStyle name="Total 15" xfId="1376" xr:uid="{00000000-0005-0000-0000-00000C060000}"/>
    <cellStyle name="Total 16" xfId="1377" xr:uid="{00000000-0005-0000-0000-00000D060000}"/>
    <cellStyle name="Total 17" xfId="1378" xr:uid="{00000000-0005-0000-0000-00000E060000}"/>
    <cellStyle name="Total 18" xfId="1379" xr:uid="{00000000-0005-0000-0000-00000F060000}"/>
    <cellStyle name="Total 19" xfId="1380" xr:uid="{00000000-0005-0000-0000-000010060000}"/>
    <cellStyle name="Total 2" xfId="1381" xr:uid="{00000000-0005-0000-0000-000011060000}"/>
    <cellStyle name="Total 20" xfId="1382" xr:uid="{00000000-0005-0000-0000-000012060000}"/>
    <cellStyle name="Total 21" xfId="1383" xr:uid="{00000000-0005-0000-0000-000013060000}"/>
    <cellStyle name="Total 22" xfId="1384" xr:uid="{00000000-0005-0000-0000-000014060000}"/>
    <cellStyle name="Total 23" xfId="1385" xr:uid="{00000000-0005-0000-0000-000015060000}"/>
    <cellStyle name="Total 24" xfId="1386" xr:uid="{00000000-0005-0000-0000-000016060000}"/>
    <cellStyle name="Total 25" xfId="1387" xr:uid="{00000000-0005-0000-0000-000017060000}"/>
    <cellStyle name="Total 26" xfId="1388" xr:uid="{00000000-0005-0000-0000-000018060000}"/>
    <cellStyle name="Total 27" xfId="1389" xr:uid="{00000000-0005-0000-0000-000019060000}"/>
    <cellStyle name="Total 28" xfId="1390" xr:uid="{00000000-0005-0000-0000-00001A060000}"/>
    <cellStyle name="Total 29" xfId="1391" xr:uid="{00000000-0005-0000-0000-00001B060000}"/>
    <cellStyle name="Total 3" xfId="1392" xr:uid="{00000000-0005-0000-0000-00001C060000}"/>
    <cellStyle name="Total 30" xfId="1393" xr:uid="{00000000-0005-0000-0000-00001D060000}"/>
    <cellStyle name="Total 31" xfId="1394" xr:uid="{00000000-0005-0000-0000-00001E060000}"/>
    <cellStyle name="Total 32" xfId="1395" xr:uid="{00000000-0005-0000-0000-00001F060000}"/>
    <cellStyle name="Total 4" xfId="1396" xr:uid="{00000000-0005-0000-0000-000020060000}"/>
    <cellStyle name="Total 5" xfId="1397" xr:uid="{00000000-0005-0000-0000-000021060000}"/>
    <cellStyle name="Total 6" xfId="1398" xr:uid="{00000000-0005-0000-0000-000022060000}"/>
    <cellStyle name="Total 7" xfId="1399" xr:uid="{00000000-0005-0000-0000-000023060000}"/>
    <cellStyle name="Total 8" xfId="1400" xr:uid="{00000000-0005-0000-0000-000024060000}"/>
    <cellStyle name="Total 9" xfId="1401" xr:uid="{00000000-0005-0000-0000-000025060000}"/>
    <cellStyle name="Warning Text" xfId="1402" xr:uid="{00000000-0005-0000-0000-000026060000}"/>
    <cellStyle name="常规_Sheet1" xfId="1520" xr:uid="{00000000-0005-0000-0000-00002706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26671</xdr:colOff>
      <xdr:row>1</xdr:row>
      <xdr:rowOff>0</xdr:rowOff>
    </xdr:from>
    <xdr:to>
      <xdr:col>25</xdr:col>
      <xdr:colOff>102658</xdr:colOff>
      <xdr:row>1</xdr:row>
      <xdr:rowOff>102658</xdr:rowOff>
    </xdr:to>
    <xdr:pic>
      <xdr:nvPicPr>
        <xdr:cNvPr id="2" name="Imagen 16">
          <a:extLst>
            <a:ext uri="{FF2B5EF4-FFF2-40B4-BE49-F238E27FC236}">
              <a16:creationId xmlns:a16="http://schemas.microsoft.com/office/drawing/2014/main" id="{E918D29D-F717-415D-88DB-7461119B608A}"/>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26671" y="762000"/>
          <a:ext cx="14801637" cy="1026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2093596</xdr:colOff>
      <xdr:row>1</xdr:row>
      <xdr:rowOff>34450</xdr:rowOff>
    </xdr:to>
    <xdr:pic>
      <xdr:nvPicPr>
        <xdr:cNvPr id="3" name="Imagen 2">
          <a:extLst>
            <a:ext uri="{FF2B5EF4-FFF2-40B4-BE49-F238E27FC236}">
              <a16:creationId xmlns:a16="http://schemas.microsoft.com/office/drawing/2014/main" id="{62C963A4-DAAC-44FB-99E2-6943228E2B58}"/>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0" y="0"/>
          <a:ext cx="2093596" cy="796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6" name="Imagen 5">
          <a:extLst>
            <a:ext uri="{FF2B5EF4-FFF2-40B4-BE49-F238E27FC236}">
              <a16:creationId xmlns:a16="http://schemas.microsoft.com/office/drawing/2014/main" id="{987FF78A-D232-4AB0-BCFE-34F4A3054F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3143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208DC787-5110-4718-B2BD-383D782C6B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2381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C16F405C-70A8-4F3D-B808-F48D42FECD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2381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508000</xdr:colOff>
      <xdr:row>1</xdr:row>
      <xdr:rowOff>47625</xdr:rowOff>
    </xdr:from>
    <xdr:to>
      <xdr:col>2</xdr:col>
      <xdr:colOff>1460499</xdr:colOff>
      <xdr:row>3</xdr:row>
      <xdr:rowOff>168088</xdr:rowOff>
    </xdr:to>
    <xdr:pic>
      <xdr:nvPicPr>
        <xdr:cNvPr id="2" name="Imagen 1">
          <a:extLst>
            <a:ext uri="{FF2B5EF4-FFF2-40B4-BE49-F238E27FC236}">
              <a16:creationId xmlns:a16="http://schemas.microsoft.com/office/drawing/2014/main" id="{8243018C-DF92-45D5-8D1B-4CD78A29533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9525" y="238125"/>
          <a:ext cx="952499" cy="8443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CONTRATO%20426%20DE%202014\CONTROL%20DE%20MATERIAL\2016\20-MATERIAL%20UMV%20DICIEMBRE%20%2001%20AL%203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QUETAS"/>
      <sheetName val="CUBICAJE"/>
      <sheetName val="FREDY"/>
      <sheetName val="MATERIALES"/>
      <sheetName val="PREACTA"/>
      <sheetName val="CANTERAS"/>
      <sheetName val="REX CARGO"/>
      <sheetName val="GUATAQUI"/>
      <sheetName val="mitricol"/>
      <sheetName val="GRAVAS DE SUMAPAZ"/>
      <sheetName val="ALEJANDRA"/>
      <sheetName val="LOMA PELADA"/>
      <sheetName val="RANGEL"/>
      <sheetName val="EL CEDRO"/>
      <sheetName val="VANEGAS"/>
      <sheetName val="EL PENCAL"/>
      <sheetName val="TRANSPORTE GF"/>
      <sheetName val="LOCALIDAD"/>
      <sheetName val="REX_CARGO"/>
      <sheetName val="GRAVAS_DE_SUMAPAZ"/>
      <sheetName val="LOMA_PELADA"/>
      <sheetName val="EL_CEDRO"/>
      <sheetName val="EL_PENCAL"/>
      <sheetName val="TRANSPORTE_G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FB0EA-2C8F-42DC-B71C-CAC4ECCB000B}">
  <dimension ref="A1:Y24"/>
  <sheetViews>
    <sheetView showGridLines="0" topLeftCell="B7" zoomScale="90" zoomScaleNormal="90" workbookViewId="0">
      <selection activeCell="AA31" sqref="AA31"/>
    </sheetView>
  </sheetViews>
  <sheetFormatPr baseColWidth="10" defaultColWidth="11.42578125" defaultRowHeight="15"/>
  <cols>
    <col min="1" max="1" width="32.28515625" customWidth="1"/>
    <col min="2" max="25" width="7.85546875" customWidth="1"/>
  </cols>
  <sheetData>
    <row r="1" spans="1:25" s="117" customFormat="1" ht="60" customHeight="1">
      <c r="A1" s="252"/>
      <c r="B1" s="252"/>
      <c r="C1" s="252"/>
      <c r="D1" s="252"/>
      <c r="E1" s="252"/>
      <c r="F1" s="252"/>
      <c r="G1" s="252"/>
      <c r="H1" s="252"/>
      <c r="I1" s="252"/>
      <c r="J1" s="252"/>
      <c r="K1" s="252"/>
      <c r="L1" s="252"/>
      <c r="M1" s="252"/>
      <c r="N1" s="252"/>
      <c r="O1" s="252"/>
      <c r="P1" s="252"/>
      <c r="Q1" s="252"/>
      <c r="R1" s="252"/>
      <c r="S1" s="252"/>
      <c r="T1" s="252"/>
      <c r="U1" s="252"/>
      <c r="V1" s="252"/>
      <c r="W1" s="252"/>
      <c r="X1" s="252"/>
      <c r="Y1" s="252"/>
    </row>
    <row r="2" spans="1:25" s="117" customFormat="1" ht="8.4499999999999993" customHeight="1">
      <c r="A2" s="116"/>
      <c r="B2" s="116"/>
      <c r="C2" s="116"/>
      <c r="D2" s="116"/>
      <c r="E2" s="116"/>
      <c r="F2" s="116"/>
      <c r="G2" s="116"/>
    </row>
    <row r="3" spans="1:25" s="117" customFormat="1" ht="14.1" customHeight="1">
      <c r="A3" s="253" t="s">
        <v>0</v>
      </c>
      <c r="B3" s="253"/>
      <c r="C3" s="253"/>
      <c r="D3" s="253"/>
      <c r="E3" s="253"/>
      <c r="F3" s="253"/>
      <c r="G3" s="253"/>
      <c r="H3" s="253"/>
      <c r="I3" s="253"/>
      <c r="J3" s="253"/>
      <c r="K3" s="253"/>
      <c r="L3" s="253"/>
      <c r="M3" s="253"/>
      <c r="N3" s="253"/>
      <c r="O3" s="253"/>
      <c r="P3" s="253"/>
      <c r="Q3" s="253"/>
      <c r="R3" s="253"/>
      <c r="S3" s="253"/>
      <c r="T3" s="253"/>
      <c r="U3" s="253"/>
      <c r="V3" s="253"/>
      <c r="W3" s="253"/>
      <c r="X3" s="253"/>
      <c r="Y3" s="253"/>
    </row>
    <row r="4" spans="1:25" s="117" customFormat="1" ht="17.100000000000001" customHeight="1">
      <c r="A4" s="253"/>
      <c r="B4" s="253"/>
      <c r="C4" s="253"/>
      <c r="D4" s="253"/>
      <c r="E4" s="253"/>
      <c r="F4" s="253"/>
      <c r="G4" s="253"/>
      <c r="H4" s="253"/>
      <c r="I4" s="253"/>
      <c r="J4" s="253"/>
      <c r="K4" s="253"/>
      <c r="L4" s="253"/>
      <c r="M4" s="253"/>
      <c r="N4" s="253"/>
      <c r="O4" s="253"/>
      <c r="P4" s="253"/>
      <c r="Q4" s="253"/>
      <c r="R4" s="253"/>
      <c r="S4" s="253"/>
      <c r="T4" s="253"/>
      <c r="U4" s="253"/>
      <c r="V4" s="253"/>
      <c r="W4" s="253"/>
      <c r="X4" s="253"/>
      <c r="Y4" s="253"/>
    </row>
    <row r="5" spans="1:25" s="117" customFormat="1" ht="36" customHeight="1">
      <c r="A5" s="254" t="s">
        <v>1</v>
      </c>
      <c r="B5" s="255"/>
      <c r="C5" s="255"/>
      <c r="D5" s="255"/>
      <c r="E5" s="255"/>
      <c r="F5" s="255"/>
      <c r="G5" s="255"/>
      <c r="H5" s="255"/>
      <c r="I5" s="255"/>
      <c r="J5" s="255"/>
      <c r="K5" s="255"/>
      <c r="L5" s="255"/>
      <c r="M5" s="255"/>
      <c r="N5" s="255"/>
      <c r="O5" s="255"/>
      <c r="P5" s="255"/>
      <c r="Q5" s="255"/>
      <c r="R5" s="255"/>
      <c r="S5" s="255"/>
      <c r="T5" s="255"/>
      <c r="U5" s="255"/>
      <c r="V5" s="255"/>
      <c r="W5" s="255"/>
      <c r="X5" s="255"/>
      <c r="Y5" s="255"/>
    </row>
    <row r="6" spans="1:25">
      <c r="A6" s="118" t="s">
        <v>2</v>
      </c>
      <c r="B6" s="119"/>
      <c r="C6" s="119"/>
      <c r="D6" s="119"/>
      <c r="E6" s="119"/>
      <c r="F6" s="119"/>
      <c r="G6" s="119"/>
      <c r="H6" s="119"/>
      <c r="I6" s="119"/>
      <c r="J6" s="119"/>
      <c r="K6" s="119"/>
      <c r="L6" s="119"/>
      <c r="M6" s="119"/>
      <c r="N6" s="119"/>
      <c r="O6" s="120"/>
      <c r="P6" s="121"/>
      <c r="Y6" s="122" t="s">
        <v>3</v>
      </c>
    </row>
    <row r="7" spans="1:25">
      <c r="A7" s="123" t="s">
        <v>4</v>
      </c>
      <c r="B7" s="124">
        <v>2003</v>
      </c>
      <c r="C7" s="125">
        <v>2004</v>
      </c>
      <c r="D7" s="125">
        <v>2005</v>
      </c>
      <c r="E7" s="125">
        <v>2006</v>
      </c>
      <c r="F7" s="125">
        <v>2007</v>
      </c>
      <c r="G7" s="125">
        <v>2008</v>
      </c>
      <c r="H7" s="125">
        <v>2009</v>
      </c>
      <c r="I7" s="125">
        <v>2010</v>
      </c>
      <c r="J7" s="125">
        <v>2011</v>
      </c>
      <c r="K7" s="125">
        <v>2012</v>
      </c>
      <c r="L7" s="125">
        <v>2013</v>
      </c>
      <c r="M7" s="125">
        <v>2014</v>
      </c>
      <c r="N7" s="125">
        <v>2015</v>
      </c>
      <c r="O7" s="125">
        <v>2016</v>
      </c>
      <c r="P7" s="125">
        <v>2017</v>
      </c>
      <c r="Q7" s="125">
        <v>2018</v>
      </c>
      <c r="R7" s="125">
        <v>2019</v>
      </c>
      <c r="S7" s="125">
        <v>2020</v>
      </c>
      <c r="T7" s="125">
        <v>2021</v>
      </c>
      <c r="U7" s="125">
        <v>2022</v>
      </c>
      <c r="V7" s="125">
        <v>2023</v>
      </c>
      <c r="W7" s="125">
        <v>2024</v>
      </c>
      <c r="X7" s="125">
        <v>2025</v>
      </c>
      <c r="Y7" s="126">
        <v>2026</v>
      </c>
    </row>
    <row r="8" spans="1:25">
      <c r="A8" s="127" t="s">
        <v>5</v>
      </c>
      <c r="B8" s="128">
        <v>1.17</v>
      </c>
      <c r="C8" s="129">
        <v>0.89</v>
      </c>
      <c r="D8" s="129">
        <v>0.82</v>
      </c>
      <c r="E8" s="129">
        <v>0.54</v>
      </c>
      <c r="F8" s="129">
        <v>0.77</v>
      </c>
      <c r="G8" s="129">
        <v>1.06</v>
      </c>
      <c r="H8" s="129">
        <v>0.59</v>
      </c>
      <c r="I8" s="129">
        <v>0.69</v>
      </c>
      <c r="J8" s="129">
        <v>0.91</v>
      </c>
      <c r="K8" s="129">
        <v>0.73</v>
      </c>
      <c r="L8" s="129">
        <v>0.3</v>
      </c>
      <c r="M8" s="129">
        <v>0.49</v>
      </c>
      <c r="N8" s="129">
        <v>0.64</v>
      </c>
      <c r="O8" s="129">
        <v>1.29</v>
      </c>
      <c r="P8" s="129">
        <v>1.02</v>
      </c>
      <c r="Q8" s="129">
        <v>0.63</v>
      </c>
      <c r="R8" s="129">
        <v>0.6</v>
      </c>
      <c r="S8" s="129">
        <v>0.42</v>
      </c>
      <c r="T8" s="129">
        <v>0.41</v>
      </c>
      <c r="U8" s="129">
        <v>1.67</v>
      </c>
      <c r="V8" s="129">
        <v>1.78</v>
      </c>
      <c r="W8" s="129">
        <v>0.92</v>
      </c>
      <c r="X8" s="129">
        <v>0.94</v>
      </c>
      <c r="Y8" s="165">
        <v>1.18</v>
      </c>
    </row>
    <row r="9" spans="1:25">
      <c r="A9" s="131" t="s">
        <v>6</v>
      </c>
      <c r="B9" s="132">
        <v>1.1100000000000001</v>
      </c>
      <c r="C9" s="133">
        <v>1.2</v>
      </c>
      <c r="D9" s="133">
        <v>1.02</v>
      </c>
      <c r="E9" s="133">
        <v>0.66</v>
      </c>
      <c r="F9" s="133">
        <v>1.17</v>
      </c>
      <c r="G9" s="133">
        <v>1.51</v>
      </c>
      <c r="H9" s="133">
        <v>0.84</v>
      </c>
      <c r="I9" s="133">
        <v>0.83</v>
      </c>
      <c r="J9" s="133">
        <v>0.6</v>
      </c>
      <c r="K9" s="133">
        <v>0.61</v>
      </c>
      <c r="L9" s="133">
        <v>0.44</v>
      </c>
      <c r="M9" s="133">
        <v>0.63</v>
      </c>
      <c r="N9" s="133">
        <v>1.1499999999999999</v>
      </c>
      <c r="O9" s="133">
        <v>1.28</v>
      </c>
      <c r="P9" s="133">
        <v>1.01</v>
      </c>
      <c r="Q9" s="133">
        <v>0.71</v>
      </c>
      <c r="R9" s="133">
        <v>0.56999999999999995</v>
      </c>
      <c r="S9" s="133">
        <v>0.67</v>
      </c>
      <c r="T9" s="133">
        <v>0.64</v>
      </c>
      <c r="U9" s="133">
        <v>1.63</v>
      </c>
      <c r="V9" s="133">
        <v>1.66</v>
      </c>
      <c r="W9" s="133">
        <v>1.0900000000000001</v>
      </c>
      <c r="X9" s="133">
        <v>1.1399999999999999</v>
      </c>
      <c r="Y9" s="166">
        <v>1.08</v>
      </c>
    </row>
    <row r="10" spans="1:25">
      <c r="A10" s="127" t="s">
        <v>7</v>
      </c>
      <c r="B10" s="128">
        <v>1.05</v>
      </c>
      <c r="C10" s="129">
        <v>0.98</v>
      </c>
      <c r="D10" s="129">
        <v>0.77</v>
      </c>
      <c r="E10" s="129">
        <v>0.7</v>
      </c>
      <c r="F10" s="129">
        <v>1.21</v>
      </c>
      <c r="G10" s="129">
        <v>0.81</v>
      </c>
      <c r="H10" s="129">
        <v>0.5</v>
      </c>
      <c r="I10" s="129">
        <v>0.25</v>
      </c>
      <c r="J10" s="129">
        <v>0.27</v>
      </c>
      <c r="K10" s="129">
        <v>0.12</v>
      </c>
      <c r="L10" s="129">
        <v>0.21</v>
      </c>
      <c r="M10" s="129">
        <v>0.39</v>
      </c>
      <c r="N10" s="129">
        <v>0.59</v>
      </c>
      <c r="O10" s="129">
        <v>0.94</v>
      </c>
      <c r="P10" s="129">
        <v>0.47</v>
      </c>
      <c r="Q10" s="129">
        <v>0.24</v>
      </c>
      <c r="R10" s="129">
        <v>0.43</v>
      </c>
      <c r="S10" s="129">
        <v>0.56999999999999995</v>
      </c>
      <c r="T10" s="129">
        <v>0.51</v>
      </c>
      <c r="U10" s="129">
        <v>1</v>
      </c>
      <c r="V10" s="129">
        <v>1.05</v>
      </c>
      <c r="W10" s="129">
        <v>0.7</v>
      </c>
      <c r="X10" s="129">
        <v>0.52</v>
      </c>
      <c r="Y10" s="166">
        <v>0.78</v>
      </c>
    </row>
    <row r="11" spans="1:25">
      <c r="A11" s="131" t="s">
        <v>8</v>
      </c>
      <c r="B11" s="132">
        <v>1.1499999999999999</v>
      </c>
      <c r="C11" s="133">
        <v>0.46</v>
      </c>
      <c r="D11" s="133">
        <v>0.44</v>
      </c>
      <c r="E11" s="133">
        <v>0.45</v>
      </c>
      <c r="F11" s="133">
        <v>0.9</v>
      </c>
      <c r="G11" s="133">
        <v>0.71</v>
      </c>
      <c r="H11" s="133">
        <v>0.32</v>
      </c>
      <c r="I11" s="133">
        <v>0.46</v>
      </c>
      <c r="J11" s="133">
        <v>0.12</v>
      </c>
      <c r="K11" s="133">
        <v>0.14000000000000001</v>
      </c>
      <c r="L11" s="133">
        <v>0.25</v>
      </c>
      <c r="M11" s="133">
        <v>0.46</v>
      </c>
      <c r="N11" s="133">
        <v>0.54</v>
      </c>
      <c r="O11" s="133">
        <v>0.5</v>
      </c>
      <c r="P11" s="133">
        <v>0.47</v>
      </c>
      <c r="Q11" s="133">
        <v>0.46</v>
      </c>
      <c r="R11" s="133">
        <v>0.5</v>
      </c>
      <c r="S11" s="133">
        <v>0.16</v>
      </c>
      <c r="T11" s="133">
        <v>0.59</v>
      </c>
      <c r="U11" s="133">
        <v>1.25</v>
      </c>
      <c r="V11" s="133">
        <v>0.78</v>
      </c>
      <c r="W11" s="133">
        <v>0.59</v>
      </c>
      <c r="X11" s="133">
        <v>0.66</v>
      </c>
      <c r="Y11" s="166">
        <v>0.78</v>
      </c>
    </row>
    <row r="12" spans="1:25">
      <c r="A12" s="127" t="s">
        <v>9</v>
      </c>
      <c r="B12" s="128">
        <v>0.49</v>
      </c>
      <c r="C12" s="129">
        <v>0.38</v>
      </c>
      <c r="D12" s="129">
        <v>0.41</v>
      </c>
      <c r="E12" s="129">
        <v>0.33</v>
      </c>
      <c r="F12" s="129">
        <v>0.3</v>
      </c>
      <c r="G12" s="129">
        <v>0.93</v>
      </c>
      <c r="H12" s="129">
        <v>0.01</v>
      </c>
      <c r="I12" s="129">
        <v>0.1</v>
      </c>
      <c r="J12" s="129">
        <v>0.28000000000000003</v>
      </c>
      <c r="K12" s="129">
        <v>0.3</v>
      </c>
      <c r="L12" s="129">
        <v>0.28000000000000003</v>
      </c>
      <c r="M12" s="129">
        <v>0.48</v>
      </c>
      <c r="N12" s="129">
        <v>0.26</v>
      </c>
      <c r="O12" s="129">
        <v>0.51</v>
      </c>
      <c r="P12" s="129">
        <v>0.23</v>
      </c>
      <c r="Q12" s="129">
        <v>0.25</v>
      </c>
      <c r="R12" s="129">
        <v>0.31</v>
      </c>
      <c r="S12" s="129">
        <v>-0.32</v>
      </c>
      <c r="T12" s="129">
        <v>1</v>
      </c>
      <c r="U12" s="129">
        <v>0.84</v>
      </c>
      <c r="V12" s="129">
        <v>0.43</v>
      </c>
      <c r="W12" s="129">
        <v>0.43</v>
      </c>
      <c r="X12" s="129">
        <v>0.32</v>
      </c>
      <c r="Y12" s="166">
        <v>0.47</v>
      </c>
    </row>
    <row r="13" spans="1:25">
      <c r="A13" s="131" t="s">
        <v>10</v>
      </c>
      <c r="B13" s="132">
        <v>-0.05</v>
      </c>
      <c r="C13" s="133">
        <v>0.6</v>
      </c>
      <c r="D13" s="133">
        <v>0.4</v>
      </c>
      <c r="E13" s="133">
        <v>0.3</v>
      </c>
      <c r="F13" s="133">
        <v>0.12</v>
      </c>
      <c r="G13" s="133">
        <v>0.86</v>
      </c>
      <c r="H13" s="133">
        <v>-0.06</v>
      </c>
      <c r="I13" s="133">
        <v>0.11</v>
      </c>
      <c r="J13" s="133">
        <v>0.32</v>
      </c>
      <c r="K13" s="133">
        <v>0.08</v>
      </c>
      <c r="L13" s="133">
        <v>0.23</v>
      </c>
      <c r="M13" s="133">
        <v>0.09</v>
      </c>
      <c r="N13" s="133">
        <v>0.1</v>
      </c>
      <c r="O13" s="133">
        <v>0.48</v>
      </c>
      <c r="P13" s="133">
        <v>0.11</v>
      </c>
      <c r="Q13" s="133">
        <v>0.15</v>
      </c>
      <c r="R13" s="133">
        <v>0.27</v>
      </c>
      <c r="S13" s="133">
        <v>-0.38</v>
      </c>
      <c r="T13" s="133">
        <v>-0.05</v>
      </c>
      <c r="U13" s="133">
        <v>0.51</v>
      </c>
      <c r="V13" s="133">
        <v>0.3</v>
      </c>
      <c r="W13" s="133">
        <v>0.32</v>
      </c>
      <c r="X13" s="133">
        <v>0.1</v>
      </c>
      <c r="Y13" s="166">
        <v>0.39</v>
      </c>
    </row>
    <row r="14" spans="1:25">
      <c r="A14" s="127" t="s">
        <v>11</v>
      </c>
      <c r="B14" s="128">
        <v>-0.14000000000000001</v>
      </c>
      <c r="C14" s="129">
        <v>-0.03</v>
      </c>
      <c r="D14" s="129">
        <v>0.05</v>
      </c>
      <c r="E14" s="129">
        <v>0.41</v>
      </c>
      <c r="F14" s="129">
        <v>0.17</v>
      </c>
      <c r="G14" s="129">
        <v>0.48</v>
      </c>
      <c r="H14" s="129">
        <v>-0.04</v>
      </c>
      <c r="I14" s="129">
        <v>-0.04</v>
      </c>
      <c r="J14" s="129">
        <v>0.14000000000000001</v>
      </c>
      <c r="K14" s="129">
        <v>-0.02</v>
      </c>
      <c r="L14" s="129">
        <v>0.04</v>
      </c>
      <c r="M14" s="129">
        <v>0.15</v>
      </c>
      <c r="N14" s="129">
        <v>0.19</v>
      </c>
      <c r="O14" s="129">
        <v>0.52</v>
      </c>
      <c r="P14" s="129">
        <v>-0.05</v>
      </c>
      <c r="Q14" s="129">
        <v>-0.13</v>
      </c>
      <c r="R14" s="129">
        <v>0.22</v>
      </c>
      <c r="S14" s="129">
        <v>0</v>
      </c>
      <c r="T14" s="129">
        <v>0.32</v>
      </c>
      <c r="U14" s="129">
        <v>0.81</v>
      </c>
      <c r="V14" s="129">
        <v>0.5</v>
      </c>
      <c r="W14" s="129">
        <v>0.2</v>
      </c>
      <c r="X14" s="129">
        <v>0.28000000000000003</v>
      </c>
      <c r="Y14" s="130">
        <v>0.17</v>
      </c>
    </row>
    <row r="15" spans="1:25">
      <c r="A15" s="131" t="s">
        <v>12</v>
      </c>
      <c r="B15" s="132">
        <v>0.31</v>
      </c>
      <c r="C15" s="133">
        <v>0.03</v>
      </c>
      <c r="D15" s="133">
        <v>0</v>
      </c>
      <c r="E15" s="133">
        <v>0.39</v>
      </c>
      <c r="F15" s="133">
        <v>-0.13</v>
      </c>
      <c r="G15" s="133">
        <v>0.19</v>
      </c>
      <c r="H15" s="133">
        <v>0.04</v>
      </c>
      <c r="I15" s="133">
        <v>0.11</v>
      </c>
      <c r="J15" s="133">
        <v>-0.03</v>
      </c>
      <c r="K15" s="133">
        <v>0.04</v>
      </c>
      <c r="L15" s="133">
        <v>0.08</v>
      </c>
      <c r="M15" s="133">
        <v>0.2</v>
      </c>
      <c r="N15" s="133">
        <v>0.48</v>
      </c>
      <c r="O15" s="133">
        <v>-0.32</v>
      </c>
      <c r="P15" s="133">
        <v>0.14000000000000001</v>
      </c>
      <c r="Q15" s="133">
        <v>0.12</v>
      </c>
      <c r="R15" s="133">
        <v>0.09</v>
      </c>
      <c r="S15" s="133">
        <v>-0.01</v>
      </c>
      <c r="T15" s="133">
        <v>0.45</v>
      </c>
      <c r="U15" s="133">
        <v>1.02</v>
      </c>
      <c r="V15" s="133">
        <v>0.7</v>
      </c>
      <c r="W15" s="133">
        <v>0</v>
      </c>
      <c r="X15" s="133">
        <v>0.19</v>
      </c>
      <c r="Y15" s="134"/>
    </row>
    <row r="16" spans="1:25">
      <c r="A16" s="127" t="s">
        <v>13</v>
      </c>
      <c r="B16" s="128">
        <v>0.22</v>
      </c>
      <c r="C16" s="129">
        <v>0.3</v>
      </c>
      <c r="D16" s="129">
        <v>0.43</v>
      </c>
      <c r="E16" s="129">
        <v>0.28999999999999998</v>
      </c>
      <c r="F16" s="129">
        <v>0.08</v>
      </c>
      <c r="G16" s="129">
        <v>-0.19</v>
      </c>
      <c r="H16" s="129">
        <v>-0.11</v>
      </c>
      <c r="I16" s="129">
        <v>-0.14000000000000001</v>
      </c>
      <c r="J16" s="129">
        <v>0.31</v>
      </c>
      <c r="K16" s="129">
        <v>0.28999999999999998</v>
      </c>
      <c r="L16" s="129">
        <v>0.28999999999999998</v>
      </c>
      <c r="M16" s="129">
        <v>0.14000000000000001</v>
      </c>
      <c r="N16" s="129">
        <v>0.72</v>
      </c>
      <c r="O16" s="129">
        <v>-0.05</v>
      </c>
      <c r="P16" s="129">
        <v>0.04</v>
      </c>
      <c r="Q16" s="129">
        <v>0.16</v>
      </c>
      <c r="R16" s="129">
        <v>0.23</v>
      </c>
      <c r="S16" s="129">
        <v>0.32</v>
      </c>
      <c r="T16" s="129">
        <v>0.38</v>
      </c>
      <c r="U16" s="129">
        <v>0.93</v>
      </c>
      <c r="V16" s="129">
        <v>0.54</v>
      </c>
      <c r="W16" s="129">
        <v>0.24</v>
      </c>
      <c r="X16" s="129">
        <v>0.32</v>
      </c>
      <c r="Y16" s="135"/>
    </row>
    <row r="17" spans="1:25">
      <c r="A17" s="131" t="s">
        <v>14</v>
      </c>
      <c r="B17" s="132">
        <v>0.06</v>
      </c>
      <c r="C17" s="133">
        <v>-0.01</v>
      </c>
      <c r="D17" s="133">
        <v>0.23</v>
      </c>
      <c r="E17" s="133">
        <v>-0.14000000000000001</v>
      </c>
      <c r="F17" s="133">
        <v>0.01</v>
      </c>
      <c r="G17" s="133">
        <v>0.35</v>
      </c>
      <c r="H17" s="133">
        <v>-0.13</v>
      </c>
      <c r="I17" s="133">
        <v>-0.09</v>
      </c>
      <c r="J17" s="133">
        <v>0.19</v>
      </c>
      <c r="K17" s="133">
        <v>0.16</v>
      </c>
      <c r="L17" s="133">
        <v>-0.26</v>
      </c>
      <c r="M17" s="133">
        <v>0.16</v>
      </c>
      <c r="N17" s="133">
        <v>0.68</v>
      </c>
      <c r="O17" s="133">
        <v>-0.06</v>
      </c>
      <c r="P17" s="133">
        <v>0.02</v>
      </c>
      <c r="Q17" s="133">
        <v>0.12</v>
      </c>
      <c r="R17" s="133">
        <v>0.16</v>
      </c>
      <c r="S17" s="133">
        <v>-0.06</v>
      </c>
      <c r="T17" s="133">
        <v>0.01</v>
      </c>
      <c r="U17" s="133">
        <v>0.72</v>
      </c>
      <c r="V17" s="133">
        <v>0.25</v>
      </c>
      <c r="W17" s="133">
        <v>-0.13</v>
      </c>
      <c r="X17" s="133">
        <v>0.18</v>
      </c>
      <c r="Y17" s="134"/>
    </row>
    <row r="18" spans="1:25">
      <c r="A18" s="127" t="s">
        <v>15</v>
      </c>
      <c r="B18" s="128">
        <v>0.35</v>
      </c>
      <c r="C18" s="129">
        <v>0.28000000000000003</v>
      </c>
      <c r="D18" s="129">
        <v>0.11</v>
      </c>
      <c r="E18" s="129">
        <v>0.24</v>
      </c>
      <c r="F18" s="129">
        <v>0.47</v>
      </c>
      <c r="G18" s="129">
        <v>0.28000000000000003</v>
      </c>
      <c r="H18" s="129">
        <v>-7.0000000000000007E-2</v>
      </c>
      <c r="I18" s="129">
        <v>0.19</v>
      </c>
      <c r="J18" s="129">
        <v>0.14000000000000001</v>
      </c>
      <c r="K18" s="129">
        <v>-0.14000000000000001</v>
      </c>
      <c r="L18" s="129">
        <v>-0.22</v>
      </c>
      <c r="M18" s="129">
        <v>0.13</v>
      </c>
      <c r="N18" s="129">
        <v>0.6</v>
      </c>
      <c r="O18" s="129">
        <v>0.11</v>
      </c>
      <c r="P18" s="129">
        <v>0.18</v>
      </c>
      <c r="Q18" s="129">
        <v>0.12</v>
      </c>
      <c r="R18" s="129">
        <v>0.1</v>
      </c>
      <c r="S18" s="129">
        <v>-0.15</v>
      </c>
      <c r="T18" s="129">
        <v>0.5</v>
      </c>
      <c r="U18" s="129">
        <v>0.77</v>
      </c>
      <c r="V18" s="168">
        <v>0.47</v>
      </c>
      <c r="W18" s="167">
        <v>0.27</v>
      </c>
      <c r="X18" s="129">
        <v>7.0000000000000007E-2</v>
      </c>
      <c r="Y18" s="135"/>
    </row>
    <row r="19" spans="1:25">
      <c r="A19" s="131" t="s">
        <v>16</v>
      </c>
      <c r="B19" s="132">
        <v>0.61</v>
      </c>
      <c r="C19" s="133">
        <v>0.3</v>
      </c>
      <c r="D19" s="133">
        <v>7.0000000000000007E-2</v>
      </c>
      <c r="E19" s="133">
        <v>0.23</v>
      </c>
      <c r="F19" s="133">
        <v>0.49</v>
      </c>
      <c r="G19" s="133">
        <v>0.44</v>
      </c>
      <c r="H19" s="133">
        <v>0.08</v>
      </c>
      <c r="I19" s="133">
        <v>0.65</v>
      </c>
      <c r="J19" s="133">
        <v>0.42</v>
      </c>
      <c r="K19" s="133">
        <v>0.09</v>
      </c>
      <c r="L19" s="133">
        <v>0.26</v>
      </c>
      <c r="M19" s="133">
        <v>0.27</v>
      </c>
      <c r="N19" s="133">
        <v>0.62</v>
      </c>
      <c r="O19" s="133">
        <v>0.42</v>
      </c>
      <c r="P19" s="133">
        <v>0.38</v>
      </c>
      <c r="Q19" s="133">
        <v>0.3</v>
      </c>
      <c r="R19" s="133">
        <v>0.26</v>
      </c>
      <c r="S19" s="133">
        <v>0.38</v>
      </c>
      <c r="T19" s="133">
        <v>0.73</v>
      </c>
      <c r="U19" s="133">
        <v>1.26</v>
      </c>
      <c r="V19" s="168">
        <v>0.45</v>
      </c>
      <c r="W19" s="167">
        <v>0.46</v>
      </c>
      <c r="X19" s="164">
        <v>0.27</v>
      </c>
      <c r="Y19" s="136"/>
    </row>
    <row r="20" spans="1:25">
      <c r="A20" s="137" t="s">
        <v>17</v>
      </c>
      <c r="B20" s="138">
        <v>6.49</v>
      </c>
      <c r="C20" s="139">
        <v>5.5</v>
      </c>
      <c r="D20" s="139">
        <v>4.8499999999999996</v>
      </c>
      <c r="E20" s="139">
        <v>4.4800000000000004</v>
      </c>
      <c r="F20" s="139">
        <v>5.69</v>
      </c>
      <c r="G20" s="139">
        <v>7.67</v>
      </c>
      <c r="H20" s="139">
        <v>2</v>
      </c>
      <c r="I20" s="139">
        <v>3.17</v>
      </c>
      <c r="J20" s="139">
        <v>3.73</v>
      </c>
      <c r="K20" s="139">
        <v>2.44</v>
      </c>
      <c r="L20" s="139">
        <v>1.94</v>
      </c>
      <c r="M20" s="139">
        <v>3.66</v>
      </c>
      <c r="N20" s="139">
        <v>6.77</v>
      </c>
      <c r="O20" s="139">
        <v>5.75</v>
      </c>
      <c r="P20" s="139">
        <v>4.09</v>
      </c>
      <c r="Q20" s="139">
        <v>3.18</v>
      </c>
      <c r="R20" s="139">
        <v>3.8</v>
      </c>
      <c r="S20" s="191">
        <v>1.61</v>
      </c>
      <c r="T20" s="191">
        <v>5.62</v>
      </c>
      <c r="U20" s="191">
        <v>13.12</v>
      </c>
      <c r="V20" s="160">
        <v>9.2799999999999994</v>
      </c>
      <c r="W20" s="160">
        <v>5.2</v>
      </c>
      <c r="X20" s="160">
        <v>5.0999999999999996</v>
      </c>
      <c r="Y20" s="160">
        <v>4.9400000000000004</v>
      </c>
    </row>
    <row r="22" spans="1:25">
      <c r="A22" s="140" t="s">
        <v>18</v>
      </c>
      <c r="B22" s="141"/>
      <c r="C22" s="141"/>
      <c r="D22" s="141"/>
      <c r="E22" s="141"/>
      <c r="F22" s="141"/>
      <c r="G22" s="141"/>
      <c r="H22" s="142"/>
      <c r="I22" s="142"/>
      <c r="J22" s="142"/>
      <c r="K22" s="142"/>
      <c r="L22" s="142"/>
      <c r="M22" s="142"/>
      <c r="N22" s="142"/>
      <c r="O22" s="142"/>
      <c r="P22" s="142"/>
      <c r="Q22" s="142"/>
      <c r="R22" s="142"/>
      <c r="S22" s="142"/>
      <c r="T22" s="142"/>
      <c r="U22" s="142"/>
      <c r="V22" s="142"/>
      <c r="W22" s="142"/>
      <c r="X22" s="142"/>
      <c r="Y22" s="143"/>
    </row>
    <row r="23" spans="1:25" ht="20.25" customHeight="1">
      <c r="A23" s="144" t="s">
        <v>19</v>
      </c>
      <c r="B23" s="145"/>
      <c r="C23" s="145"/>
      <c r="D23" s="145"/>
      <c r="E23" s="145"/>
      <c r="F23" s="145"/>
      <c r="G23" s="145"/>
      <c r="Y23" s="146"/>
    </row>
    <row r="24" spans="1:25">
      <c r="A24" s="147" t="s">
        <v>20</v>
      </c>
      <c r="B24" s="148"/>
      <c r="C24" s="148"/>
      <c r="D24" s="148"/>
      <c r="E24" s="148"/>
      <c r="F24" s="148"/>
      <c r="G24" s="148"/>
      <c r="H24" s="149"/>
      <c r="I24" s="149"/>
      <c r="J24" s="149"/>
      <c r="K24" s="149"/>
      <c r="L24" s="149"/>
      <c r="M24" s="149"/>
      <c r="N24" s="149"/>
      <c r="O24" s="149"/>
      <c r="P24" s="149"/>
      <c r="Q24" s="149"/>
      <c r="R24" s="149"/>
      <c r="S24" s="149"/>
      <c r="T24" s="149"/>
      <c r="U24" s="149"/>
      <c r="V24" s="149"/>
      <c r="W24" s="149"/>
      <c r="X24" s="149"/>
      <c r="Y24" s="150"/>
    </row>
  </sheetData>
  <mergeCells count="3">
    <mergeCell ref="A1:Y1"/>
    <mergeCell ref="A3:Y4"/>
    <mergeCell ref="A5:Y5"/>
  </mergeCells>
  <pageMargins left="0.7" right="0.7" top="0.75" bottom="0.75" header="0.3" footer="0.3"/>
  <pageSetup paperSize="9" orientation="portrait" horizontalDpi="4294967294" verticalDpi="4294967294"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A0819C-1D30-4D96-B3D4-303C8F793D09}">
  <dimension ref="C2:V89"/>
  <sheetViews>
    <sheetView showGridLines="0" topLeftCell="C10" workbookViewId="0">
      <selection activeCell="G34" sqref="G34"/>
    </sheetView>
  </sheetViews>
  <sheetFormatPr baseColWidth="10" defaultColWidth="11.42578125" defaultRowHeight="12"/>
  <cols>
    <col min="1" max="2" width="1.42578125" style="151" customWidth="1"/>
    <col min="3" max="3" width="3.5703125" style="155" bestFit="1" customWidth="1"/>
    <col min="4" max="4" width="22.28515625" style="151" customWidth="1"/>
    <col min="5" max="5" width="19.140625" style="151" hidden="1" customWidth="1"/>
    <col min="6" max="6" width="16.7109375" style="154" customWidth="1"/>
    <col min="7" max="7" width="17.28515625" style="153" bestFit="1" customWidth="1"/>
    <col min="8" max="8" width="17.5703125" style="151" hidden="1" customWidth="1"/>
    <col min="9" max="9" width="16.140625" style="153" customWidth="1"/>
    <col min="10" max="10" width="11.42578125" style="153" customWidth="1"/>
    <col min="11" max="11" width="17.140625" style="151" hidden="1" customWidth="1"/>
    <col min="12" max="12" width="17" style="151" customWidth="1"/>
    <col min="13" max="14" width="11.42578125" style="151"/>
    <col min="15" max="22" width="11.42578125" style="151" customWidth="1"/>
    <col min="23" max="16384" width="11.42578125" style="151"/>
  </cols>
  <sheetData>
    <row r="2" spans="3:22" s="186" customFormat="1" ht="45" customHeight="1">
      <c r="C2" s="182" t="s">
        <v>21</v>
      </c>
      <c r="D2" s="183" t="s">
        <v>22</v>
      </c>
      <c r="E2" s="183" t="s">
        <v>23</v>
      </c>
      <c r="F2" s="184" t="s">
        <v>24</v>
      </c>
      <c r="G2" s="185" t="s">
        <v>25</v>
      </c>
      <c r="H2" s="183" t="s">
        <v>23</v>
      </c>
      <c r="I2" s="184" t="s">
        <v>26</v>
      </c>
      <c r="J2" s="185" t="s">
        <v>25</v>
      </c>
      <c r="K2" s="183" t="s">
        <v>23</v>
      </c>
      <c r="L2" s="184" t="s">
        <v>27</v>
      </c>
      <c r="M2" s="185" t="s">
        <v>25</v>
      </c>
      <c r="N2" s="184" t="s">
        <v>28</v>
      </c>
      <c r="O2" s="185" t="s">
        <v>25</v>
      </c>
      <c r="P2" s="188" t="s">
        <v>29</v>
      </c>
      <c r="Q2" s="189"/>
      <c r="R2" s="188" t="s">
        <v>30</v>
      </c>
      <c r="S2" s="188" t="s">
        <v>29</v>
      </c>
      <c r="T2" s="189"/>
      <c r="U2" s="188" t="s">
        <v>30</v>
      </c>
      <c r="V2" s="188" t="s">
        <v>29</v>
      </c>
    </row>
    <row r="3" spans="3:22" s="158" customFormat="1">
      <c r="C3" s="159">
        <v>1</v>
      </c>
      <c r="D3" s="177" t="s">
        <v>31</v>
      </c>
      <c r="E3" s="177" t="s">
        <v>32</v>
      </c>
      <c r="F3" s="178">
        <v>0</v>
      </c>
      <c r="G3" s="157">
        <f>ROUND(F3*(1+IPC!$Y$20/100)*(1+IPC!$X$20/100),"0")</f>
        <v>0</v>
      </c>
      <c r="H3" s="177"/>
      <c r="I3" s="178">
        <v>0</v>
      </c>
      <c r="J3" s="179">
        <f>ROUND(I3*(1+IPC!$Y$20/100)*(1+IPC!$X$20/100)*(1+IPC!$W$20/100),"0")</f>
        <v>0</v>
      </c>
      <c r="K3" s="177"/>
      <c r="L3" s="178">
        <v>0</v>
      </c>
      <c r="M3" s="179">
        <f>ROUND(L3*(1+IPC!$Y$20/100)*(1+IPC!$X$20/100)*(1+IPC!$W$20/100)*(1+IPC!$V$20/100),"0")</f>
        <v>0</v>
      </c>
      <c r="N3" s="178">
        <v>0</v>
      </c>
      <c r="O3" s="179">
        <f>ROUND(N3*(1+IPC!$Y$20/100)*(1+IPC!$X$20/100)*(1+IPC!$W$20/100)*(1+IPC!$V$20/100),"0")</f>
        <v>0</v>
      </c>
      <c r="P3" s="151">
        <v>193970</v>
      </c>
      <c r="Q3" s="151"/>
      <c r="R3" s="151" t="s">
        <v>33</v>
      </c>
      <c r="S3" s="151">
        <v>188151</v>
      </c>
      <c r="T3" s="151"/>
      <c r="U3" s="151" t="s">
        <v>34</v>
      </c>
      <c r="V3" s="151">
        <v>479570</v>
      </c>
    </row>
    <row r="4" spans="3:22">
      <c r="C4" s="159">
        <v>1</v>
      </c>
      <c r="D4" s="177" t="s">
        <v>35</v>
      </c>
      <c r="E4" s="177" t="s">
        <v>32</v>
      </c>
      <c r="F4" s="152">
        <v>0</v>
      </c>
      <c r="G4" s="157">
        <f>ROUND(F4*(1+IPC!$Y$20/100)*(1+IPC!$X$20/100),"0")</f>
        <v>0</v>
      </c>
      <c r="H4" s="156"/>
      <c r="I4" s="152">
        <v>0</v>
      </c>
      <c r="J4" s="179">
        <f>ROUND(I4*(1+IPC!$Y$20/100)*(1+IPC!$X$20/100)*(1+IPC!$W$20/100),"0")</f>
        <v>0</v>
      </c>
      <c r="K4" s="156"/>
      <c r="L4" s="152">
        <v>0</v>
      </c>
      <c r="M4" s="179">
        <f>ROUND(L4*(1+IPC!$Y$20/100)*(1+IPC!$X$20/100)*(1+IPC!$W$20/100)*(1+IPC!$V$20/100),"0")</f>
        <v>0</v>
      </c>
      <c r="N4" s="152">
        <v>0</v>
      </c>
      <c r="O4" s="179">
        <f>ROUND(N4*(1+IPC!$Y$20/100)*(1+IPC!$X$20/100)*(1+IPC!$W$20/100)*(1+IPC!$V$20/100),"0")</f>
        <v>0</v>
      </c>
      <c r="P4" s="151">
        <v>6135402</v>
      </c>
      <c r="R4" s="151" t="s">
        <v>36</v>
      </c>
      <c r="S4" s="151">
        <v>162641</v>
      </c>
      <c r="U4" s="151" t="s">
        <v>37</v>
      </c>
      <c r="V4" s="151">
        <v>183858</v>
      </c>
    </row>
    <row r="5" spans="3:22">
      <c r="C5" s="159">
        <v>1</v>
      </c>
      <c r="D5" s="177" t="s">
        <v>38</v>
      </c>
      <c r="E5" s="177" t="s">
        <v>32</v>
      </c>
      <c r="F5" s="152">
        <v>0</v>
      </c>
      <c r="G5" s="157">
        <f>ROUND(F5*(1+IPC!$Y$20/100)*(1+IPC!$X$20/100),"0")</f>
        <v>0</v>
      </c>
      <c r="H5" s="156"/>
      <c r="I5" s="152">
        <v>0</v>
      </c>
      <c r="J5" s="179">
        <f>ROUND(I5*(1+IPC!$Y$20/100)*(1+IPC!$X$20/100)*(1+IPC!$W$20/100),"0")</f>
        <v>0</v>
      </c>
      <c r="K5" s="156"/>
      <c r="L5" s="152">
        <v>0</v>
      </c>
      <c r="M5" s="179">
        <f>ROUND(L5*(1+IPC!$Y$20/100)*(1+IPC!$X$20/100)*(1+IPC!$W$20/100)*(1+IPC!$V$20/100),"0")</f>
        <v>0</v>
      </c>
      <c r="N5" s="152">
        <v>0</v>
      </c>
      <c r="O5" s="179">
        <f>ROUND(N5*(1+IPC!$Y$20/100)*(1+IPC!$X$20/100)*(1+IPC!$W$20/100)*(1+IPC!$V$20/100),"0")</f>
        <v>0</v>
      </c>
      <c r="P5" s="151">
        <v>730660</v>
      </c>
      <c r="R5" s="151" t="s">
        <v>39</v>
      </c>
      <c r="S5" s="151">
        <v>180648</v>
      </c>
      <c r="U5" s="151" t="s">
        <v>40</v>
      </c>
      <c r="V5" s="151">
        <v>40520</v>
      </c>
    </row>
    <row r="6" spans="3:22">
      <c r="C6" s="159">
        <v>1</v>
      </c>
      <c r="D6" s="177" t="s">
        <v>41</v>
      </c>
      <c r="E6" s="177" t="s">
        <v>32</v>
      </c>
      <c r="F6" s="152">
        <v>0</v>
      </c>
      <c r="G6" s="157">
        <f>ROUND(F6*(1+IPC!$Y$20/100)*(1+IPC!$X$20/100),"0")</f>
        <v>0</v>
      </c>
      <c r="H6" s="156"/>
      <c r="I6" s="152">
        <v>0</v>
      </c>
      <c r="J6" s="179">
        <f>ROUND(I6*(1+IPC!$Y$20/100)*(1+IPC!$X$20/100)*(1+IPC!$W$20/100),"0")</f>
        <v>0</v>
      </c>
      <c r="K6" s="156"/>
      <c r="L6" s="152">
        <v>0</v>
      </c>
      <c r="M6" s="179">
        <f>ROUND(L6*(1+IPC!$Y$20/100)*(1+IPC!$X$20/100)*(1+IPC!$W$20/100)*(1+IPC!$V$20/100),"0")</f>
        <v>0</v>
      </c>
      <c r="N6" s="152">
        <v>0</v>
      </c>
      <c r="O6" s="179">
        <f>ROUND(N6*(1+IPC!$Y$20/100)*(1+IPC!$X$20/100)*(1+IPC!$W$20/100)*(1+IPC!$V$20/100),"0")</f>
        <v>0</v>
      </c>
      <c r="P6" s="151">
        <v>302617</v>
      </c>
      <c r="R6" s="151" t="s">
        <v>37</v>
      </c>
      <c r="S6" s="151">
        <v>136207</v>
      </c>
      <c r="U6" s="151" t="s">
        <v>42</v>
      </c>
      <c r="V6" s="151">
        <v>148750</v>
      </c>
    </row>
    <row r="7" spans="3:22">
      <c r="C7" s="159">
        <v>1</v>
      </c>
      <c r="D7" s="177" t="s">
        <v>43</v>
      </c>
      <c r="E7" s="177" t="s">
        <v>32</v>
      </c>
      <c r="F7" s="152">
        <v>0</v>
      </c>
      <c r="G7" s="157">
        <f>ROUND(F7*(1+IPC!$Y$20/100)*(1+IPC!$X$20/100),"0")</f>
        <v>0</v>
      </c>
      <c r="H7" s="156"/>
      <c r="I7" s="152">
        <v>0</v>
      </c>
      <c r="J7" s="179">
        <f>ROUND(I7*(1+IPC!$Y$20/100)*(1+IPC!$X$20/100)*(1+IPC!$W$20/100),"0")</f>
        <v>0</v>
      </c>
      <c r="K7" s="156"/>
      <c r="L7" s="152">
        <v>0</v>
      </c>
      <c r="M7" s="179">
        <f>ROUND(L7*(1+IPC!$Y$20/100)*(1+IPC!$X$20/100)*(1+IPC!$W$20/100)*(1+IPC!$V$20/100),"0")</f>
        <v>0</v>
      </c>
      <c r="N7" s="152">
        <v>0</v>
      </c>
      <c r="O7" s="179">
        <f>ROUND(N7*(1+IPC!$Y$20/100)*(1+IPC!$X$20/100)*(1+IPC!$W$20/100)*(1+IPC!$V$20/100),"0")</f>
        <v>0</v>
      </c>
      <c r="P7" s="151">
        <v>698530</v>
      </c>
      <c r="R7" s="151" t="s">
        <v>44</v>
      </c>
      <c r="S7" s="151">
        <v>1135831</v>
      </c>
      <c r="U7" s="151" t="s">
        <v>45</v>
      </c>
      <c r="V7" s="151">
        <v>101150</v>
      </c>
    </row>
    <row r="8" spans="3:22">
      <c r="C8" s="159">
        <v>1</v>
      </c>
      <c r="D8" s="177" t="s">
        <v>46</v>
      </c>
      <c r="E8" s="177" t="s">
        <v>32</v>
      </c>
      <c r="F8" s="152">
        <v>0</v>
      </c>
      <c r="G8" s="157">
        <f>ROUND(F8*(1+IPC!$Y$20/100)*(1+IPC!$X$20/100),"0")</f>
        <v>0</v>
      </c>
      <c r="H8" s="156"/>
      <c r="I8" s="152">
        <v>0</v>
      </c>
      <c r="J8" s="179">
        <f>ROUND(I8*(1+IPC!$Y$20/100)*(1+IPC!$X$20/100)*(1+IPC!$W$20/100),"0")</f>
        <v>0</v>
      </c>
      <c r="K8" s="156"/>
      <c r="L8" s="152">
        <v>0</v>
      </c>
      <c r="M8" s="179">
        <f>ROUND(L8*(1+IPC!$Y$20/100)*(1+IPC!$X$20/100)*(1+IPC!$W$20/100)*(1+IPC!$V$20/100),"0")</f>
        <v>0</v>
      </c>
      <c r="N8" s="152">
        <v>0</v>
      </c>
      <c r="O8" s="179">
        <f>ROUND(N8*(1+IPC!$Y$20/100)*(1+IPC!$X$20/100)*(1+IPC!$W$20/100)*(1+IPC!$V$20/100),"0")</f>
        <v>0</v>
      </c>
      <c r="P8" s="151">
        <v>182070</v>
      </c>
      <c r="R8" s="151" t="s">
        <v>47</v>
      </c>
      <c r="S8" s="151">
        <v>6071618</v>
      </c>
      <c r="U8" s="151" t="s">
        <v>48</v>
      </c>
      <c r="V8" s="151">
        <v>34694</v>
      </c>
    </row>
    <row r="9" spans="3:22">
      <c r="C9" s="159">
        <v>1</v>
      </c>
      <c r="D9" s="177" t="s">
        <v>49</v>
      </c>
      <c r="E9" s="177" t="s">
        <v>32</v>
      </c>
      <c r="F9" s="152">
        <v>0</v>
      </c>
      <c r="G9" s="157">
        <f>ROUND(F9*(1+IPC!$Y$20/100)*(1+IPC!$X$20/100),"0")</f>
        <v>0</v>
      </c>
      <c r="H9" s="156"/>
      <c r="I9" s="152">
        <v>0</v>
      </c>
      <c r="J9" s="179">
        <f>ROUND(I9*(1+IPC!$Y$20/100)*(1+IPC!$X$20/100)*(1+IPC!$W$20/100),"0")</f>
        <v>0</v>
      </c>
      <c r="K9" s="156"/>
      <c r="L9" s="152">
        <v>0</v>
      </c>
      <c r="M9" s="179">
        <f>ROUND(L9*(1+IPC!$Y$20/100)*(1+IPC!$X$20/100)*(1+IPC!$W$20/100)*(1+IPC!$V$20/100),"0")</f>
        <v>0</v>
      </c>
      <c r="N9" s="152">
        <v>0</v>
      </c>
      <c r="O9" s="179">
        <f>ROUND(N9*(1+IPC!$Y$20/100)*(1+IPC!$X$20/100)*(1+IPC!$W$20/100)*(1+IPC!$V$20/100),"0")</f>
        <v>0</v>
      </c>
      <c r="P9" s="151">
        <v>386631</v>
      </c>
      <c r="R9" s="151" t="s">
        <v>50</v>
      </c>
      <c r="S9" s="151">
        <v>251637</v>
      </c>
      <c r="U9" s="151" t="s">
        <v>51</v>
      </c>
      <c r="V9" s="151">
        <v>72585</v>
      </c>
    </row>
    <row r="10" spans="3:22">
      <c r="C10" s="159">
        <v>1</v>
      </c>
      <c r="D10" s="177" t="s">
        <v>52</v>
      </c>
      <c r="E10" s="177" t="s">
        <v>32</v>
      </c>
      <c r="F10" s="152">
        <v>0</v>
      </c>
      <c r="G10" s="157">
        <f>ROUND(F10*(1+IPC!$Y$20/100)*(1+IPC!$X$20/100),"0")</f>
        <v>0</v>
      </c>
      <c r="H10" s="156"/>
      <c r="I10" s="152">
        <v>0</v>
      </c>
      <c r="J10" s="179">
        <f>ROUND(I10*(1+IPC!$Y$20/100)*(1+IPC!$X$20/100)*(1+IPC!$W$20/100),"0")</f>
        <v>0</v>
      </c>
      <c r="K10" s="156"/>
      <c r="L10" s="152">
        <v>0</v>
      </c>
      <c r="M10" s="179">
        <f>ROUND(L10*(1+IPC!$Y$20/100)*(1+IPC!$X$20/100)*(1+IPC!$W$20/100)*(1+IPC!$V$20/100),"0")</f>
        <v>0</v>
      </c>
      <c r="N10" s="152">
        <v>0</v>
      </c>
      <c r="O10" s="179">
        <f>ROUND(N10*(1+IPC!$Y$20/100)*(1+IPC!$X$20/100)*(1+IPC!$W$20/100)*(1+IPC!$V$20/100),"0")</f>
        <v>0</v>
      </c>
      <c r="P10" s="151">
        <v>787185</v>
      </c>
      <c r="R10" s="151" t="s">
        <v>53</v>
      </c>
      <c r="S10" s="151">
        <v>2406716</v>
      </c>
      <c r="U10" s="151" t="s">
        <v>54</v>
      </c>
      <c r="V10" s="151">
        <v>31238</v>
      </c>
    </row>
    <row r="11" spans="3:22">
      <c r="C11" s="159">
        <v>1</v>
      </c>
      <c r="D11" s="177" t="s">
        <v>55</v>
      </c>
      <c r="E11" s="177" t="s">
        <v>32</v>
      </c>
      <c r="F11" s="152">
        <v>0</v>
      </c>
      <c r="G11" s="157">
        <f>ROUND(F11*(1+IPC!$Y$20/100)*(1+IPC!$X$20/100),"0")</f>
        <v>0</v>
      </c>
      <c r="H11" s="156"/>
      <c r="I11" s="152">
        <v>0</v>
      </c>
      <c r="J11" s="179">
        <f>ROUND(I11*(1+IPC!$Y$20/100)*(1+IPC!$X$20/100)*(1+IPC!$W$20/100),"0")</f>
        <v>0</v>
      </c>
      <c r="K11" s="156"/>
      <c r="L11" s="152">
        <v>0</v>
      </c>
      <c r="M11" s="179">
        <f>ROUND(L11*(1+IPC!$Y$20/100)*(1+IPC!$X$20/100)*(1+IPC!$W$20/100)*(1+IPC!$V$20/100),"0")</f>
        <v>0</v>
      </c>
      <c r="N11" s="152">
        <v>0</v>
      </c>
      <c r="O11" s="179">
        <f>ROUND(N11*(1+IPC!$Y$20/100)*(1+IPC!$X$20/100)*(1+IPC!$W$20/100)*(1+IPC!$V$20/100),"0")</f>
        <v>0</v>
      </c>
      <c r="P11" s="151">
        <v>67235</v>
      </c>
      <c r="R11" s="151" t="s">
        <v>56</v>
      </c>
      <c r="S11" s="151">
        <v>51251</v>
      </c>
      <c r="U11" s="151" t="s">
        <v>57</v>
      </c>
      <c r="V11" s="151">
        <v>2245895</v>
      </c>
    </row>
    <row r="12" spans="3:22">
      <c r="C12" s="159">
        <v>1</v>
      </c>
      <c r="D12" s="177" t="s">
        <v>58</v>
      </c>
      <c r="E12" s="177" t="s">
        <v>32</v>
      </c>
      <c r="F12" s="152">
        <v>0</v>
      </c>
      <c r="G12" s="157">
        <f>ROUND(F12*(1+IPC!$Y$20/100)*(1+IPC!$X$20/100),"0")</f>
        <v>0</v>
      </c>
      <c r="H12" s="156"/>
      <c r="I12" s="152">
        <v>0</v>
      </c>
      <c r="J12" s="179">
        <f>ROUND(I12*(1+IPC!$Y$20/100)*(1+IPC!$X$20/100)*(1+IPC!$W$20/100),"0")</f>
        <v>0</v>
      </c>
      <c r="K12" s="156"/>
      <c r="L12" s="152">
        <v>0</v>
      </c>
      <c r="M12" s="179">
        <f>ROUND(L12*(1+IPC!$Y$20/100)*(1+IPC!$X$20/100)*(1+IPC!$W$20/100)*(1+IPC!$V$20/100),"0")</f>
        <v>0</v>
      </c>
      <c r="N12" s="152">
        <v>0</v>
      </c>
      <c r="O12" s="179">
        <f>ROUND(N12*(1+IPC!$Y$20/100)*(1+IPC!$X$20/100)*(1+IPC!$W$20/100)*(1+IPC!$V$20/100),"0")</f>
        <v>0</v>
      </c>
      <c r="P12" s="151">
        <v>802774</v>
      </c>
      <c r="R12" s="151" t="s">
        <v>48</v>
      </c>
      <c r="S12" s="151">
        <v>30127</v>
      </c>
      <c r="U12" s="151" t="s">
        <v>59</v>
      </c>
      <c r="V12" s="151">
        <v>132447</v>
      </c>
    </row>
    <row r="13" spans="3:22">
      <c r="C13" s="159">
        <v>2</v>
      </c>
      <c r="D13" s="177" t="s">
        <v>60</v>
      </c>
      <c r="E13" s="177" t="s">
        <v>32</v>
      </c>
      <c r="F13" s="152">
        <v>0</v>
      </c>
      <c r="G13" s="157">
        <f>ROUND(F13*(1+IPC!$Y$20/100)*(1+IPC!$X$20/100),"0")</f>
        <v>0</v>
      </c>
      <c r="H13" s="156"/>
      <c r="I13" s="152">
        <v>0</v>
      </c>
      <c r="J13" s="179">
        <f>ROUND(I13*(1+IPC!$Y$20/100)*(1+IPC!$X$20/100)*(1+IPC!$W$20/100),"0")</f>
        <v>0</v>
      </c>
      <c r="K13" s="156"/>
      <c r="L13" s="152">
        <v>0</v>
      </c>
      <c r="M13" s="179">
        <f>ROUND(L13*(1+IPC!$Y$20/100)*(1+IPC!$X$20/100)*(1+IPC!$W$20/100)*(1+IPC!$V$20/100),"0")</f>
        <v>0</v>
      </c>
      <c r="N13" s="152">
        <v>0</v>
      </c>
      <c r="O13" s="179">
        <f>ROUND(N13*(1+IPC!$Y$20/100)*(1+IPC!$X$20/100)*(1+IPC!$W$20/100)*(1+IPC!$V$20/100),"0")</f>
        <v>0</v>
      </c>
      <c r="P13" s="151">
        <v>60928</v>
      </c>
      <c r="R13" s="151" t="s">
        <v>51</v>
      </c>
      <c r="S13" s="151">
        <v>76992</v>
      </c>
      <c r="U13" s="151" t="s">
        <v>61</v>
      </c>
      <c r="V13" s="151">
        <v>306873</v>
      </c>
    </row>
    <row r="14" spans="3:22">
      <c r="C14" s="159">
        <v>3</v>
      </c>
      <c r="D14" s="177" t="s">
        <v>62</v>
      </c>
      <c r="E14" s="177" t="s">
        <v>32</v>
      </c>
      <c r="F14" s="152">
        <v>0</v>
      </c>
      <c r="G14" s="157">
        <f>ROUND(F14*(1+IPC!$Y$20/100)*(1+IPC!$X$20/100),"0")</f>
        <v>0</v>
      </c>
      <c r="H14" s="156"/>
      <c r="I14" s="152">
        <v>0</v>
      </c>
      <c r="J14" s="179">
        <f>ROUND(I14*(1+IPC!$Y$20/100)*(1+IPC!$X$20/100)*(1+IPC!$W$20/100),"0")</f>
        <v>0</v>
      </c>
      <c r="K14" s="156"/>
      <c r="L14" s="152">
        <v>0</v>
      </c>
      <c r="M14" s="179">
        <f>ROUND(L14*(1+IPC!$Y$20/100)*(1+IPC!$X$20/100)*(1+IPC!$W$20/100)*(1+IPC!$V$20/100),"0")</f>
        <v>0</v>
      </c>
      <c r="N14" s="152">
        <v>0</v>
      </c>
      <c r="O14" s="179">
        <f>ROUND(N14*(1+IPC!$Y$20/100)*(1+IPC!$X$20/100)*(1+IPC!$W$20/100)*(1+IPC!$V$20/100),"0")</f>
        <v>0</v>
      </c>
      <c r="P14" s="158">
        <v>213825150</v>
      </c>
      <c r="Q14" s="158"/>
      <c r="R14" s="151" t="s">
        <v>63</v>
      </c>
      <c r="S14" s="151">
        <v>3232040</v>
      </c>
      <c r="U14" s="151" t="s">
        <v>64</v>
      </c>
      <c r="V14" s="151">
        <v>61047</v>
      </c>
    </row>
    <row r="15" spans="3:22">
      <c r="C15" s="159">
        <f>+C14+1</f>
        <v>4</v>
      </c>
      <c r="D15" s="177" t="s">
        <v>65</v>
      </c>
      <c r="E15" s="177" t="s">
        <v>32</v>
      </c>
      <c r="F15" s="152">
        <v>0</v>
      </c>
      <c r="G15" s="157">
        <f>ROUND(F15*(1+IPC!$Y$20/100)*(1+IPC!$X$20/100),"0")</f>
        <v>0</v>
      </c>
      <c r="H15" s="156"/>
      <c r="I15" s="152">
        <v>0</v>
      </c>
      <c r="J15" s="179">
        <f>ROUND(I15*(1+IPC!$Y$20/100)*(1+IPC!$X$20/100)*(1+IPC!$W$20/100),"0")</f>
        <v>0</v>
      </c>
      <c r="K15" s="156"/>
      <c r="L15" s="152">
        <v>0</v>
      </c>
      <c r="M15" s="179">
        <f>ROUND(L15*(1+IPC!$Y$20/100)*(1+IPC!$X$20/100)*(1+IPC!$W$20/100)*(1+IPC!$V$20/100),"0")</f>
        <v>0</v>
      </c>
      <c r="N15" s="152">
        <v>8211000</v>
      </c>
      <c r="O15" s="179">
        <f>ROUND(N15*(1+IPC!$Y$20/100)*(1+IPC!$X$20/100)*(1+IPC!$W$20/100)*(1+IPC!$V$20/100)*(1+IPC!$U$20/100)*(1+IPC!$T$20/100)*(1+IPC!$S$20/100),"0")</f>
        <v>12639162</v>
      </c>
      <c r="P15" s="151">
        <v>708050</v>
      </c>
      <c r="R15" s="151" t="s">
        <v>66</v>
      </c>
      <c r="S15" s="151">
        <v>361296</v>
      </c>
      <c r="U15" s="151" t="s">
        <v>67</v>
      </c>
      <c r="V15" s="151">
        <v>60095</v>
      </c>
    </row>
    <row r="16" spans="3:22">
      <c r="C16" s="159">
        <f t="shared" ref="C16:C68" si="0">+C15+1</f>
        <v>5</v>
      </c>
      <c r="D16" s="177" t="s">
        <v>68</v>
      </c>
      <c r="E16" s="177" t="s">
        <v>32</v>
      </c>
      <c r="F16" s="152">
        <v>0</v>
      </c>
      <c r="G16" s="157">
        <f>ROUND(F16*(1+IPC!$Y$20/100)*(1+IPC!$X$20/100),"0")</f>
        <v>0</v>
      </c>
      <c r="H16" s="156"/>
      <c r="I16" s="152">
        <v>0</v>
      </c>
      <c r="J16" s="179">
        <f>ROUND(I16*(1+IPC!$Y$20/100)*(1+IPC!$X$20/100)*(1+IPC!$W$20/100),"0")</f>
        <v>0</v>
      </c>
      <c r="K16" s="156"/>
      <c r="L16" s="152">
        <v>0</v>
      </c>
      <c r="M16" s="179">
        <f>ROUND(L16*(1+IPC!$Y$20/100)*(1+IPC!$X$20/100)*(1+IPC!$W$20/100)*(1+IPC!$V$20/100),"0")</f>
        <v>0</v>
      </c>
      <c r="N16" s="152">
        <v>0</v>
      </c>
      <c r="O16" s="179">
        <f>ROUND(N16*(1+IPC!$Y$20/100)*(1+IPC!$X$20/100)*(1+IPC!$W$20/100)*(1+IPC!$V$20/100),"0")</f>
        <v>0</v>
      </c>
      <c r="P16" s="151">
        <v>184450</v>
      </c>
      <c r="R16" s="151" t="s">
        <v>69</v>
      </c>
      <c r="S16" s="151">
        <v>1292816</v>
      </c>
      <c r="U16" s="151" t="s">
        <v>70</v>
      </c>
      <c r="V16" s="151">
        <v>60750</v>
      </c>
    </row>
    <row r="17" spans="3:22">
      <c r="C17" s="159">
        <f t="shared" si="0"/>
        <v>6</v>
      </c>
      <c r="D17" s="177" t="s">
        <v>71</v>
      </c>
      <c r="E17" s="177" t="s">
        <v>32</v>
      </c>
      <c r="F17" s="152">
        <v>0</v>
      </c>
      <c r="G17" s="157">
        <f>ROUND(F17*(1+IPC!$Y$20/100)*(1+IPC!$X$20/100),"0")</f>
        <v>0</v>
      </c>
      <c r="H17" s="156"/>
      <c r="I17" s="152">
        <v>0</v>
      </c>
      <c r="J17" s="179">
        <f>ROUND(I17*(1+IPC!$Y$20/100)*(1+IPC!$X$20/100)*(1+IPC!$W$20/100),"0")</f>
        <v>0</v>
      </c>
      <c r="K17" s="156"/>
      <c r="L17" s="152">
        <v>0</v>
      </c>
      <c r="M17" s="179">
        <f>ROUND(L17*(1+IPC!$Y$20/100)*(1+IPC!$X$20/100)*(1+IPC!$W$20/100)*(1+IPC!$V$20/100),"0")</f>
        <v>0</v>
      </c>
      <c r="N17" s="152">
        <v>0</v>
      </c>
      <c r="O17" s="179">
        <f>ROUND(N17*(1+IPC!$Y$20/100)*(1+IPC!$X$20/100)*(1+IPC!$W$20/100)*(1+IPC!$V$20/100),"0")</f>
        <v>0</v>
      </c>
      <c r="P17" s="151">
        <v>943551</v>
      </c>
      <c r="R17" s="151" t="s">
        <v>54</v>
      </c>
      <c r="S17" s="151">
        <v>44325</v>
      </c>
      <c r="U17" s="151" t="s">
        <v>72</v>
      </c>
      <c r="V17" s="151">
        <v>602616</v>
      </c>
    </row>
    <row r="18" spans="3:22">
      <c r="C18" s="159">
        <f t="shared" si="0"/>
        <v>7</v>
      </c>
      <c r="D18" s="177" t="s">
        <v>73</v>
      </c>
      <c r="E18" s="177" t="s">
        <v>32</v>
      </c>
      <c r="F18" s="152">
        <v>0</v>
      </c>
      <c r="G18" s="157">
        <f>ROUND(F18*(1+IPC!$Y$20/100)*(1+IPC!$X$20/100),"0")</f>
        <v>0</v>
      </c>
      <c r="H18" s="156"/>
      <c r="I18" s="152">
        <v>657951</v>
      </c>
      <c r="J18" s="179">
        <f>ROUND(I18*(1+IPC!$Y$20/100)*(1+IPC!$X$20/100)*(1+IPC!$W$20/100),"0")</f>
        <v>763402</v>
      </c>
      <c r="K18" s="156"/>
      <c r="L18" s="152">
        <v>689248</v>
      </c>
      <c r="M18" s="179">
        <f>ROUND(L18*(1+IPC!$Y$20/100)*(1+IPC!$X$20/100)*(1+IPC!$W$20/100)*(1+IPC!$V$20/100),"0")</f>
        <v>873928</v>
      </c>
      <c r="N18" s="152">
        <v>0</v>
      </c>
      <c r="O18" s="179">
        <f>ROUND(N18*(1+IPC!$Y$20/100)*(1+IPC!$X$20/100)*(1+IPC!$W$20/100)*(1+IPC!$V$20/100),"0")</f>
        <v>0</v>
      </c>
      <c r="P18" s="151">
        <v>1875440</v>
      </c>
      <c r="R18" s="151" t="s">
        <v>74</v>
      </c>
      <c r="S18" s="151">
        <v>53098</v>
      </c>
      <c r="U18" s="151" t="s">
        <v>75</v>
      </c>
      <c r="V18" s="151">
        <v>214200</v>
      </c>
    </row>
    <row r="19" spans="3:22">
      <c r="C19" s="159">
        <f t="shared" si="0"/>
        <v>8</v>
      </c>
      <c r="D19" s="177" t="s">
        <v>76</v>
      </c>
      <c r="E19" s="177" t="s">
        <v>32</v>
      </c>
      <c r="F19" s="152">
        <v>0</v>
      </c>
      <c r="G19" s="157">
        <f>ROUND(F19*(1+IPC!$Y$20/100)*(1+IPC!$X$20/100),"0")</f>
        <v>0</v>
      </c>
      <c r="H19" s="156"/>
      <c r="I19" s="152">
        <v>0</v>
      </c>
      <c r="J19" s="179">
        <f>ROUND(I19*(1+IPC!$Y$20/100)*(1+IPC!$X$20/100)*(1+IPC!$W$20/100),"0")</f>
        <v>0</v>
      </c>
      <c r="K19" s="156"/>
      <c r="L19" s="152">
        <v>0</v>
      </c>
      <c r="M19" s="179">
        <f>ROUND(L19*(1+IPC!$Y$20/100)*(1+IPC!$X$20/100)*(1+IPC!$W$20/100)*(1+IPC!$V$20/100),"0")</f>
        <v>0</v>
      </c>
      <c r="N19" s="152">
        <v>0</v>
      </c>
      <c r="O19" s="179">
        <f>ROUND(N19*(1+IPC!$Y$20/100)*(1+IPC!$X$20/100)*(1+IPC!$W$20/100)*(1+IPC!$V$20/100),"0")</f>
        <v>0</v>
      </c>
      <c r="P19" s="151">
        <v>2051917</v>
      </c>
      <c r="R19" s="151" t="s">
        <v>77</v>
      </c>
      <c r="S19" s="151">
        <v>280033</v>
      </c>
      <c r="U19" s="151" t="s">
        <v>78</v>
      </c>
      <c r="V19" s="151">
        <v>862348</v>
      </c>
    </row>
    <row r="20" spans="3:22">
      <c r="C20" s="159">
        <f t="shared" si="0"/>
        <v>9</v>
      </c>
      <c r="D20" s="177" t="s">
        <v>79</v>
      </c>
      <c r="E20" s="177" t="s">
        <v>32</v>
      </c>
      <c r="F20" s="152">
        <v>0</v>
      </c>
      <c r="G20" s="157">
        <f>ROUND(F20*(1+IPC!$Y$20/100)*(1+IPC!$X$20/100),"0")</f>
        <v>0</v>
      </c>
      <c r="H20" s="156"/>
      <c r="I20" s="152">
        <v>0</v>
      </c>
      <c r="J20" s="179">
        <f>ROUND(I20*(1+IPC!$Y$20/100)*(1+IPC!$X$20/100)*(1+IPC!$W$20/100),"0")</f>
        <v>0</v>
      </c>
      <c r="K20" s="156"/>
      <c r="L20" s="152">
        <v>0</v>
      </c>
      <c r="M20" s="179">
        <f>ROUND(L20*(1+IPC!$Y$20/100)*(1+IPC!$X$20/100)*(1+IPC!$W$20/100)*(1+IPC!$V$20/100),"0")</f>
        <v>0</v>
      </c>
      <c r="N20" s="152">
        <v>0</v>
      </c>
      <c r="O20" s="179">
        <f>ROUND(N20*(1+IPC!$Y$20/100)*(1+IPC!$X$20/100)*(1+IPC!$W$20/100)*(1+IPC!$V$20/100),"0")</f>
        <v>0</v>
      </c>
      <c r="P20" s="151">
        <v>450177</v>
      </c>
      <c r="R20" s="151" t="s">
        <v>80</v>
      </c>
      <c r="S20" s="151">
        <v>129859</v>
      </c>
      <c r="U20" s="151" t="s">
        <v>81</v>
      </c>
      <c r="V20" s="151">
        <v>3518949</v>
      </c>
    </row>
    <row r="21" spans="3:22">
      <c r="C21" s="159">
        <f t="shared" si="0"/>
        <v>10</v>
      </c>
      <c r="D21" s="177" t="s">
        <v>82</v>
      </c>
      <c r="E21" s="177" t="s">
        <v>32</v>
      </c>
      <c r="F21" s="152">
        <v>0</v>
      </c>
      <c r="G21" s="157">
        <f>ROUND(F21*(1+IPC!$Y$20/100)*(1+IPC!$X$20/100),"0")</f>
        <v>0</v>
      </c>
      <c r="H21" s="156"/>
      <c r="I21" s="152">
        <v>0</v>
      </c>
      <c r="J21" s="179">
        <f>ROUND(I21*(1+IPC!$Y$20/100)*(1+IPC!$X$20/100)*(1+IPC!$W$20/100),"0")</f>
        <v>0</v>
      </c>
      <c r="K21" s="156"/>
      <c r="L21" s="152">
        <v>0</v>
      </c>
      <c r="M21" s="179">
        <f>ROUND(L21*(1+IPC!$Y$20/100)*(1+IPC!$X$20/100)*(1+IPC!$W$20/100)*(1+IPC!$V$20/100),"0")</f>
        <v>0</v>
      </c>
      <c r="N21" s="152">
        <v>0</v>
      </c>
      <c r="O21" s="179">
        <f>ROUND(N21*(1+IPC!$Y$20/100)*(1+IPC!$X$20/100)*(1+IPC!$W$20/100)*(1+IPC!$V$20/100),"0")</f>
        <v>0</v>
      </c>
      <c r="P21" s="151">
        <v>589050</v>
      </c>
      <c r="R21" s="151" t="s">
        <v>83</v>
      </c>
      <c r="S21" s="151">
        <v>1575620</v>
      </c>
      <c r="U21" s="151" t="s">
        <v>84</v>
      </c>
      <c r="V21" s="151">
        <v>1869000</v>
      </c>
    </row>
    <row r="22" spans="3:22">
      <c r="C22" s="159">
        <f t="shared" si="0"/>
        <v>11</v>
      </c>
      <c r="D22" s="177" t="s">
        <v>85</v>
      </c>
      <c r="E22" s="177" t="s">
        <v>32</v>
      </c>
      <c r="F22" s="152">
        <v>0</v>
      </c>
      <c r="G22" s="157">
        <f>ROUND(F22*(1+IPC!$Y$20/100)*(1+IPC!$X$20/100),"0")</f>
        <v>0</v>
      </c>
      <c r="H22" s="156"/>
      <c r="I22" s="152">
        <v>0</v>
      </c>
      <c r="J22" s="179">
        <f>ROUND(I22*(1+IPC!$Y$20/100)*(1+IPC!$X$20/100)*(1+IPC!$W$20/100),"0")</f>
        <v>0</v>
      </c>
      <c r="K22" s="156"/>
      <c r="L22" s="152">
        <v>0</v>
      </c>
      <c r="M22" s="179">
        <f>ROUND(L22*(1+IPC!$Y$20/100)*(1+IPC!$X$20/100)*(1+IPC!$W$20/100)*(1+IPC!$V$20/100),"0")</f>
        <v>0</v>
      </c>
      <c r="N22" s="152">
        <v>0</v>
      </c>
      <c r="O22" s="179">
        <f>ROUND(N22*(1+IPC!$Y$20/100)*(1+IPC!$X$20/100)*(1+IPC!$W$20/100)*(1+IPC!$V$20/100),"0")</f>
        <v>0</v>
      </c>
      <c r="P22" s="151">
        <v>17873205</v>
      </c>
      <c r="R22" s="151" t="s">
        <v>86</v>
      </c>
      <c r="S22" s="151">
        <v>107350</v>
      </c>
      <c r="U22" s="151" t="s">
        <v>87</v>
      </c>
      <c r="V22" s="151">
        <v>539308</v>
      </c>
    </row>
    <row r="23" spans="3:22">
      <c r="C23" s="159">
        <f t="shared" si="0"/>
        <v>12</v>
      </c>
      <c r="D23" s="177" t="s">
        <v>88</v>
      </c>
      <c r="E23" s="177" t="s">
        <v>32</v>
      </c>
      <c r="F23" s="152">
        <v>0</v>
      </c>
      <c r="G23" s="157">
        <f>ROUND(F23*(1+IPC!$Y$20/100)*(1+IPC!$X$20/100),"0")</f>
        <v>0</v>
      </c>
      <c r="H23" s="156"/>
      <c r="I23" s="152">
        <v>0</v>
      </c>
      <c r="J23" s="179">
        <f>ROUND(I23*(1+IPC!$Y$20/100)*(1+IPC!$X$20/100)*(1+IPC!$W$20/100),"0")</f>
        <v>0</v>
      </c>
      <c r="K23" s="156"/>
      <c r="L23" s="152">
        <v>0</v>
      </c>
      <c r="M23" s="179">
        <f>ROUND(L23*(1+IPC!$Y$20/100)*(1+IPC!$X$20/100)*(1+IPC!$W$20/100)*(1+IPC!$V$20/100),"0")</f>
        <v>0</v>
      </c>
      <c r="N23" s="152">
        <v>0</v>
      </c>
      <c r="O23" s="179">
        <f>ROUND(N23*(1+IPC!$Y$20/100)*(1+IPC!$X$20/100)*(1+IPC!$W$20/100)*(1+IPC!$V$20/100),"0")</f>
        <v>0</v>
      </c>
      <c r="P23" s="151">
        <v>159817</v>
      </c>
      <c r="R23" s="151" t="s">
        <v>89</v>
      </c>
      <c r="S23" s="151">
        <v>62217</v>
      </c>
      <c r="U23" s="151" t="s">
        <v>89</v>
      </c>
      <c r="V23" s="151">
        <v>48722</v>
      </c>
    </row>
    <row r="24" spans="3:22">
      <c r="C24" s="159">
        <f t="shared" si="0"/>
        <v>13</v>
      </c>
      <c r="D24" s="177" t="s">
        <v>90</v>
      </c>
      <c r="E24" s="177" t="s">
        <v>32</v>
      </c>
      <c r="F24" s="152">
        <v>0</v>
      </c>
      <c r="G24" s="157">
        <f>ROUND(F24*(1+IPC!$Y$20/100)*(1+IPC!$X$20/100),"0")</f>
        <v>0</v>
      </c>
      <c r="H24" s="156"/>
      <c r="I24" s="152">
        <v>0</v>
      </c>
      <c r="J24" s="179">
        <f>ROUND(I24*(1+IPC!$Y$20/100)*(1+IPC!$X$20/100)*(1+IPC!$W$20/100),"0")</f>
        <v>0</v>
      </c>
      <c r="K24" s="156"/>
      <c r="L24" s="152">
        <v>0</v>
      </c>
      <c r="M24" s="179">
        <f>ROUND(L24*(1+IPC!$Y$20/100)*(1+IPC!$X$20/100)*(1+IPC!$W$20/100)*(1+IPC!$V$20/100),"0")</f>
        <v>0</v>
      </c>
      <c r="N24" s="152">
        <v>0</v>
      </c>
      <c r="O24" s="179">
        <f>ROUND(N24*(1+IPC!$Y$20/100)*(1+IPC!$X$20/100)*(1+IPC!$W$20/100)*(1+IPC!$V$20/100),"0")</f>
        <v>0</v>
      </c>
      <c r="P24" s="151">
        <v>79135</v>
      </c>
      <c r="R24" s="151" t="s">
        <v>91</v>
      </c>
      <c r="S24" s="151">
        <v>239402</v>
      </c>
      <c r="U24" s="151" t="s">
        <v>92</v>
      </c>
      <c r="V24" s="151">
        <v>55930</v>
      </c>
    </row>
    <row r="25" spans="3:22">
      <c r="C25" s="159">
        <f t="shared" si="0"/>
        <v>14</v>
      </c>
      <c r="D25" s="177" t="s">
        <v>93</v>
      </c>
      <c r="E25" s="177" t="s">
        <v>32</v>
      </c>
      <c r="F25" s="152">
        <v>0</v>
      </c>
      <c r="G25" s="157">
        <f>ROUND(F25*(1+IPC!$Y$20/100)*(1+IPC!$X$20/100),"0")</f>
        <v>0</v>
      </c>
      <c r="H25" s="156"/>
      <c r="I25" s="152">
        <v>0</v>
      </c>
      <c r="J25" s="179">
        <f>ROUND(I25*(1+IPC!$Y$20/100)*(1+IPC!$X$20/100)*(1+IPC!$W$20/100),"0")</f>
        <v>0</v>
      </c>
      <c r="K25" s="156"/>
      <c r="L25" s="152">
        <v>0</v>
      </c>
      <c r="M25" s="179">
        <f>ROUND(L25*(1+IPC!$Y$20/100)*(1+IPC!$X$20/100)*(1+IPC!$W$20/100)*(1+IPC!$V$20/100),"0")</f>
        <v>0</v>
      </c>
      <c r="N25" s="152">
        <v>0</v>
      </c>
      <c r="O25" s="179">
        <f>ROUND(N25*(1+IPC!$Y$20/100)*(1+IPC!$X$20/100)*(1+IPC!$W$20/100)*(1+IPC!$V$20/100),"0")</f>
        <v>0</v>
      </c>
      <c r="P25" s="151">
        <v>524909</v>
      </c>
      <c r="R25" s="151" t="s">
        <v>94</v>
      </c>
      <c r="S25" s="151">
        <v>110928</v>
      </c>
      <c r="U25" s="151" t="s">
        <v>95</v>
      </c>
      <c r="V25" s="151">
        <v>82031460</v>
      </c>
    </row>
    <row r="26" spans="3:22">
      <c r="C26" s="159">
        <f t="shared" si="0"/>
        <v>15</v>
      </c>
      <c r="D26" s="177" t="s">
        <v>96</v>
      </c>
      <c r="E26" s="177" t="s">
        <v>32</v>
      </c>
      <c r="F26" s="152">
        <v>0</v>
      </c>
      <c r="G26" s="157">
        <f>ROUND(F26*(1+IPC!$Y$20/100)*(1+IPC!$X$20/100),"0")</f>
        <v>0</v>
      </c>
      <c r="H26" s="156"/>
      <c r="I26" s="152">
        <v>0</v>
      </c>
      <c r="J26" s="179">
        <f>ROUND(I26*(1+IPC!$Y$20/100)*(1+IPC!$X$20/100)*(1+IPC!$W$20/100),"0")</f>
        <v>0</v>
      </c>
      <c r="K26" s="156"/>
      <c r="L26" s="152">
        <v>0</v>
      </c>
      <c r="M26" s="179">
        <f>ROUND(L26*(1+IPC!$Y$20/100)*(1+IPC!$X$20/100)*(1+IPC!$W$20/100)*(1+IPC!$V$20/100),"0")</f>
        <v>0</v>
      </c>
      <c r="N26" s="152">
        <v>0</v>
      </c>
      <c r="O26" s="179">
        <f>ROUND(N26*(1+IPC!$Y$20/100)*(1+IPC!$X$20/100)*(1+IPC!$W$20/100)*(1+IPC!$V$20/100),"0")</f>
        <v>0</v>
      </c>
      <c r="P26" s="151">
        <v>56525</v>
      </c>
      <c r="R26" s="151" t="s">
        <v>97</v>
      </c>
      <c r="S26" s="151">
        <v>354370</v>
      </c>
      <c r="U26" s="151" t="s">
        <v>91</v>
      </c>
      <c r="V26" s="151">
        <v>195993</v>
      </c>
    </row>
    <row r="27" spans="3:22">
      <c r="C27" s="159">
        <f t="shared" si="0"/>
        <v>16</v>
      </c>
      <c r="D27" s="177" t="s">
        <v>98</v>
      </c>
      <c r="E27" s="177" t="s">
        <v>32</v>
      </c>
      <c r="F27" s="152">
        <v>0</v>
      </c>
      <c r="G27" s="157">
        <f>ROUND(F27*(1+IPC!$Y$20/100)*(1+IPC!$X$20/100),"0")</f>
        <v>0</v>
      </c>
      <c r="H27" s="156"/>
      <c r="I27" s="152">
        <v>0</v>
      </c>
      <c r="J27" s="179">
        <f>ROUND(I27*(1+IPC!$Y$20/100)*(1+IPC!$X$20/100)*(1+IPC!$W$20/100),"0")</f>
        <v>0</v>
      </c>
      <c r="K27" s="156"/>
      <c r="L27" s="152">
        <v>0</v>
      </c>
      <c r="M27" s="179">
        <f>ROUND(L27*(1+IPC!$Y$20/100)*(1+IPC!$X$20/100)*(1+IPC!$W$20/100)*(1+IPC!$V$20/100),"0")</f>
        <v>0</v>
      </c>
      <c r="N27" s="152">
        <v>0</v>
      </c>
      <c r="O27" s="179">
        <f>ROUND(N27*(1+IPC!$Y$20/100)*(1+IPC!$X$20/100)*(1+IPC!$W$20/100)*(1+IPC!$V$20/100),"0")</f>
        <v>0</v>
      </c>
      <c r="P27" s="151">
        <v>697816</v>
      </c>
      <c r="R27" s="151" t="s">
        <v>99</v>
      </c>
      <c r="S27" s="151">
        <v>148674</v>
      </c>
      <c r="U27" s="151" t="s">
        <v>100</v>
      </c>
      <c r="V27" s="151">
        <v>249900</v>
      </c>
    </row>
    <row r="28" spans="3:22">
      <c r="C28" s="159">
        <f t="shared" si="0"/>
        <v>17</v>
      </c>
      <c r="D28" s="177" t="s">
        <v>101</v>
      </c>
      <c r="E28" s="177" t="s">
        <v>32</v>
      </c>
      <c r="F28" s="152">
        <v>0</v>
      </c>
      <c r="G28" s="157">
        <f>ROUND(F28*(1+IPC!$Y$20/100)*(1+IPC!$X$20/100),"0")</f>
        <v>0</v>
      </c>
      <c r="H28" s="156"/>
      <c r="I28" s="152">
        <v>0</v>
      </c>
      <c r="J28" s="179">
        <f>ROUND(I28*(1+IPC!$Y$20/100)*(1+IPC!$X$20/100)*(1+IPC!$W$20/100),"0")</f>
        <v>0</v>
      </c>
      <c r="K28" s="156"/>
      <c r="L28" s="152">
        <v>0</v>
      </c>
      <c r="M28" s="179">
        <f>ROUND(L28*(1+IPC!$Y$20/100)*(1+IPC!$X$20/100)*(1+IPC!$W$20/100)*(1+IPC!$V$20/100),"0")</f>
        <v>0</v>
      </c>
      <c r="N28" s="152">
        <v>0</v>
      </c>
      <c r="O28" s="179">
        <f>ROUND(N28*(1+IPC!$Y$20/100)*(1+IPC!$X$20/100)*(1+IPC!$W$20/100)*(1+IPC!$V$20/100),"0")</f>
        <v>0</v>
      </c>
      <c r="P28" s="151">
        <v>770049</v>
      </c>
      <c r="R28" s="151" t="s">
        <v>102</v>
      </c>
      <c r="S28" s="151">
        <v>907280</v>
      </c>
      <c r="U28" s="151" t="s">
        <v>103</v>
      </c>
      <c r="V28" s="151">
        <v>340340</v>
      </c>
    </row>
    <row r="29" spans="3:22">
      <c r="C29" s="159">
        <f t="shared" si="0"/>
        <v>18</v>
      </c>
      <c r="D29" s="177" t="s">
        <v>104</v>
      </c>
      <c r="E29" s="177" t="s">
        <v>32</v>
      </c>
      <c r="F29" s="152">
        <v>0</v>
      </c>
      <c r="G29" s="157">
        <f>ROUND(F29*(1+IPC!$Y$20/100)*(1+IPC!$X$20/100),"0")</f>
        <v>0</v>
      </c>
      <c r="H29" s="156"/>
      <c r="I29" s="152">
        <v>0</v>
      </c>
      <c r="J29" s="179">
        <f>ROUND(I29*(1+IPC!$Y$20/100)*(1+IPC!$X$20/100)*(1+IPC!$W$20/100),"0")</f>
        <v>0</v>
      </c>
      <c r="K29" s="156"/>
      <c r="L29" s="152">
        <v>0</v>
      </c>
      <c r="M29" s="179">
        <f>ROUND(L29*(1+IPC!$Y$20/100)*(1+IPC!$X$20/100)*(1+IPC!$W$20/100)*(1+IPC!$V$20/100),"0")</f>
        <v>0</v>
      </c>
      <c r="N29" s="152">
        <v>0</v>
      </c>
      <c r="O29" s="179">
        <f>ROUND(N29*(1+IPC!$Y$20/100)*(1+IPC!$X$20/100)*(1+IPC!$W$20/100)*(1+IPC!$V$20/100),"0")</f>
        <v>0</v>
      </c>
      <c r="P29" s="151">
        <v>76160</v>
      </c>
      <c r="R29" s="151" t="s">
        <v>105</v>
      </c>
      <c r="S29" s="151">
        <v>1789165</v>
      </c>
      <c r="U29" s="151" t="s">
        <v>99</v>
      </c>
      <c r="V29" s="151">
        <v>142320</v>
      </c>
    </row>
    <row r="30" spans="3:22">
      <c r="C30" s="159">
        <f t="shared" si="0"/>
        <v>19</v>
      </c>
      <c r="D30" s="177" t="s">
        <v>106</v>
      </c>
      <c r="E30" s="177" t="s">
        <v>32</v>
      </c>
      <c r="F30" s="152">
        <v>0</v>
      </c>
      <c r="G30" s="157">
        <f>ROUND(F30*(1+IPC!$Y$20/100)*(1+IPC!$X$20/100),"0")</f>
        <v>0</v>
      </c>
      <c r="H30" s="156"/>
      <c r="I30" s="152">
        <v>0</v>
      </c>
      <c r="J30" s="179">
        <f>ROUND(I30*(1+IPC!$Y$20/100)*(1+IPC!$X$20/100)*(1+IPC!$W$20/100),"0")</f>
        <v>0</v>
      </c>
      <c r="K30" s="156"/>
      <c r="L30" s="152">
        <v>0</v>
      </c>
      <c r="M30" s="179">
        <f>ROUND(L30*(1+IPC!$Y$20/100)*(1+IPC!$X$20/100)*(1+IPC!$W$20/100)*(1+IPC!$V$20/100),"0")</f>
        <v>0</v>
      </c>
      <c r="N30" s="152">
        <v>0</v>
      </c>
      <c r="O30" s="179">
        <f>ROUND(N30*(1+IPC!$Y$20/100)*(1+IPC!$X$20/100)*(1+IPC!$W$20/100)*(1+IPC!$V$20/100),"0")</f>
        <v>0</v>
      </c>
      <c r="P30" s="151">
        <v>1432046</v>
      </c>
      <c r="R30" s="158" t="s">
        <v>107</v>
      </c>
      <c r="S30" s="158">
        <v>3774561</v>
      </c>
      <c r="T30" s="158"/>
      <c r="U30" s="151" t="s">
        <v>108</v>
      </c>
      <c r="V30" s="151">
        <v>53550</v>
      </c>
    </row>
    <row r="31" spans="3:22">
      <c r="C31" s="159">
        <f t="shared" si="0"/>
        <v>20</v>
      </c>
      <c r="D31" s="177" t="s">
        <v>109</v>
      </c>
      <c r="E31" s="177" t="s">
        <v>32</v>
      </c>
      <c r="F31" s="152">
        <v>0</v>
      </c>
      <c r="G31" s="157">
        <f>ROUND(F31*(1+IPC!$Y$20/100)*(1+IPC!$X$20/100),"0")</f>
        <v>0</v>
      </c>
      <c r="H31" s="156"/>
      <c r="I31" s="152">
        <v>0</v>
      </c>
      <c r="J31" s="179">
        <f>ROUND(I31*(1+IPC!$Y$20/100)*(1+IPC!$X$20/100)*(1+IPC!$W$20/100),"0")</f>
        <v>0</v>
      </c>
      <c r="K31" s="156"/>
      <c r="L31" s="152">
        <v>0</v>
      </c>
      <c r="M31" s="179">
        <f>ROUND(L31*(1+IPC!$Y$20/100)*(1+IPC!$X$20/100)*(1+IPC!$W$20/100)*(1+IPC!$V$20/100),"0")</f>
        <v>0</v>
      </c>
      <c r="N31" s="152">
        <v>0</v>
      </c>
      <c r="O31" s="179">
        <f>ROUND(N31*(1+IPC!$Y$20/100)*(1+IPC!$X$20/100)*(1+IPC!$W$20/100)*(1+IPC!$V$20/100),"0")</f>
        <v>0</v>
      </c>
      <c r="P31" s="151">
        <v>58191</v>
      </c>
      <c r="R31" s="151" t="s">
        <v>110</v>
      </c>
      <c r="S31" s="151">
        <v>402851</v>
      </c>
      <c r="U31" s="151" t="s">
        <v>111</v>
      </c>
      <c r="V31" s="151">
        <v>62237</v>
      </c>
    </row>
    <row r="32" spans="3:22">
      <c r="C32" s="159">
        <f t="shared" si="0"/>
        <v>21</v>
      </c>
      <c r="D32" s="177" t="s">
        <v>112</v>
      </c>
      <c r="E32" s="177" t="s">
        <v>32</v>
      </c>
      <c r="F32" s="152">
        <v>0</v>
      </c>
      <c r="G32" s="157">
        <f>ROUND(F32*(1+IPC!$Y$20/100)*(1+IPC!$X$20/100),"0")</f>
        <v>0</v>
      </c>
      <c r="H32" s="156"/>
      <c r="I32" s="152">
        <v>0</v>
      </c>
      <c r="J32" s="179">
        <f>ROUND(I32*(1+IPC!$Y$20/100)*(1+IPC!$X$20/100)*(1+IPC!$W$20/100),"0")</f>
        <v>0</v>
      </c>
      <c r="K32" s="156"/>
      <c r="L32" s="152">
        <v>0</v>
      </c>
      <c r="M32" s="179">
        <f>ROUND(L32*(1+IPC!$Y$20/100)*(1+IPC!$X$20/100)*(1+IPC!$W$20/100)*(1+IPC!$V$20/100),"0")</f>
        <v>0</v>
      </c>
      <c r="N32" s="152">
        <v>0</v>
      </c>
      <c r="O32" s="179">
        <f>ROUND(N32*(1+IPC!$Y$20/100)*(1+IPC!$X$20/100)*(1+IPC!$W$20/100)*(1+IPC!$V$20/100),"0")</f>
        <v>0</v>
      </c>
      <c r="P32" s="151">
        <v>1815464</v>
      </c>
      <c r="R32" s="151" t="s">
        <v>113</v>
      </c>
      <c r="S32" s="151">
        <v>170259</v>
      </c>
      <c r="U32" s="151" t="s">
        <v>114</v>
      </c>
      <c r="V32" s="151">
        <v>15411</v>
      </c>
    </row>
    <row r="33" spans="3:22">
      <c r="C33" s="159">
        <f t="shared" si="0"/>
        <v>22</v>
      </c>
      <c r="D33" s="177" t="s">
        <v>115</v>
      </c>
      <c r="E33" s="177" t="s">
        <v>32</v>
      </c>
      <c r="F33" s="152">
        <v>0</v>
      </c>
      <c r="G33" s="157">
        <f>ROUND(F33*(1+IPC!$Y$20/100)*(1+IPC!$X$20/100),"0")</f>
        <v>0</v>
      </c>
      <c r="H33" s="156"/>
      <c r="I33" s="152">
        <v>0</v>
      </c>
      <c r="J33" s="179">
        <f>ROUND(I33*(1+IPC!$Y$20/100)*(1+IPC!$X$20/100)*(1+IPC!$W$20/100),"0")</f>
        <v>0</v>
      </c>
      <c r="K33" s="156"/>
      <c r="L33" s="152">
        <v>61047</v>
      </c>
      <c r="M33" s="179">
        <f>ROUND(L33*(1+IPC!$Y$20/100)*(1+IPC!$X$20/100)*(1+IPC!$W$20/100)*(1+IPC!$V$20/100),"0")</f>
        <v>77404</v>
      </c>
      <c r="N33" s="152">
        <v>0</v>
      </c>
      <c r="O33" s="179">
        <f>ROUND(N33*(1+IPC!$Y$20/100)*(1+IPC!$X$20/100)*(1+IPC!$W$20/100)*(1+IPC!$V$20/100),"0")</f>
        <v>0</v>
      </c>
      <c r="P33" s="151">
        <v>472668</v>
      </c>
      <c r="R33" s="151" t="s">
        <v>116</v>
      </c>
      <c r="S33" s="151">
        <v>365913</v>
      </c>
      <c r="U33" s="151" t="s">
        <v>117</v>
      </c>
      <c r="V33" s="151">
        <v>1130500</v>
      </c>
    </row>
    <row r="34" spans="3:22">
      <c r="C34" s="159">
        <f t="shared" si="0"/>
        <v>23</v>
      </c>
      <c r="D34" s="177" t="s">
        <v>118</v>
      </c>
      <c r="E34" s="177" t="s">
        <v>32</v>
      </c>
      <c r="F34" s="152">
        <v>67235</v>
      </c>
      <c r="G34" s="157">
        <f>ROUND(F34*(1+IPC!$Y$20/100)*(1+IPC!$X$20/100),"0")</f>
        <v>74155</v>
      </c>
      <c r="H34" s="156"/>
      <c r="I34" s="152">
        <v>0</v>
      </c>
      <c r="J34" s="179">
        <f>ROUND(I34*(1+IPC!$Y$20/100)*(1+IPC!$X$20/100)*(1+IPC!$W$20/100),"0")</f>
        <v>0</v>
      </c>
      <c r="K34" s="156"/>
      <c r="L34" s="152">
        <v>60750</v>
      </c>
      <c r="M34" s="179">
        <f>ROUND(L34*(1+IPC!$Y$20/100)*(1+IPC!$X$20/100)*(1+IPC!$W$20/100)*(1+IPC!$V$20/100),"0")</f>
        <v>77028</v>
      </c>
      <c r="N34" s="152">
        <v>0</v>
      </c>
      <c r="O34" s="179">
        <f>ROUND(N34*(1+IPC!$Y$20/100)*(1+IPC!$X$20/100)*(1+IPC!$W$20/100)*(1+IPC!$V$20/100),"0")</f>
        <v>0</v>
      </c>
      <c r="P34" s="151">
        <v>2499000</v>
      </c>
      <c r="R34" s="151" t="s">
        <v>119</v>
      </c>
      <c r="S34" s="151">
        <v>55753</v>
      </c>
      <c r="U34" s="151" t="s">
        <v>120</v>
      </c>
      <c r="V34" s="151">
        <v>646170</v>
      </c>
    </row>
    <row r="35" spans="3:22">
      <c r="C35" s="159">
        <f t="shared" si="0"/>
        <v>24</v>
      </c>
      <c r="D35" s="177" t="s">
        <v>54</v>
      </c>
      <c r="E35" s="177" t="s">
        <v>32</v>
      </c>
      <c r="F35" s="152">
        <v>0</v>
      </c>
      <c r="G35" s="157">
        <f>ROUND(F35*(1+IPC!$Y$20/100)*(1+IPC!$X$20/100),"0")</f>
        <v>0</v>
      </c>
      <c r="H35" s="156"/>
      <c r="I35" s="152">
        <v>44325</v>
      </c>
      <c r="J35" s="179">
        <f>ROUND(I35*(1+IPC!$Y$20/100)*(1+IPC!$X$20/100)*(1+IPC!$W$20/100),"0")</f>
        <v>51429</v>
      </c>
      <c r="K35" s="156"/>
      <c r="L35" s="152">
        <v>31238</v>
      </c>
      <c r="M35" s="179">
        <f>ROUND(L35*(1+IPC!$Y$20/100)*(1+IPC!$X$20/100)*(1+IPC!$W$20/100)*(1+IPC!$V$20/100),"0")</f>
        <v>39608</v>
      </c>
      <c r="N35" s="152">
        <v>0</v>
      </c>
      <c r="O35" s="179">
        <f>ROUND(N35*(1+IPC!$Y$20/100)*(1+IPC!$X$20/100)*(1+IPC!$W$20/100)*(1+IPC!$V$20/100),"0")</f>
        <v>0</v>
      </c>
      <c r="P35" s="151">
        <v>13507</v>
      </c>
      <c r="R35" s="151" t="s">
        <v>121</v>
      </c>
      <c r="S35" s="151">
        <v>67642</v>
      </c>
      <c r="U35" s="151" t="s">
        <v>122</v>
      </c>
      <c r="V35" s="151">
        <v>1113007</v>
      </c>
    </row>
    <row r="36" spans="3:22">
      <c r="C36" s="159">
        <f t="shared" si="0"/>
        <v>25</v>
      </c>
      <c r="D36" s="177" t="s">
        <v>123</v>
      </c>
      <c r="E36" s="177" t="s">
        <v>32</v>
      </c>
      <c r="F36" s="152">
        <v>0</v>
      </c>
      <c r="G36" s="157">
        <f>ROUND(F36*(1+IPC!$Y$20/100)*(1+IPC!$X$20/100),"0")</f>
        <v>0</v>
      </c>
      <c r="H36" s="156"/>
      <c r="I36" s="152">
        <v>0</v>
      </c>
      <c r="J36" s="179">
        <f>ROUND(I36*(1+IPC!$Y$20/100)*(1+IPC!$X$20/100)*(1+IPC!$W$20/100),"0")</f>
        <v>0</v>
      </c>
      <c r="K36" s="156"/>
      <c r="L36" s="152">
        <v>55930</v>
      </c>
      <c r="M36" s="179">
        <f>ROUND(L36*(1+IPC!$Y$20/100)*(1+IPC!$X$20/100)*(1+IPC!$W$20/100)*(1+IPC!$V$20/100),"0")</f>
        <v>70916</v>
      </c>
      <c r="N36" s="152">
        <v>0</v>
      </c>
      <c r="O36" s="179">
        <f>ROUND(N36*(1+IPC!$Y$20/100)*(1+IPC!$X$20/100)*(1+IPC!$W$20/100)*(1+IPC!$V$20/100),"0")</f>
        <v>0</v>
      </c>
      <c r="P36" s="151">
        <v>9044</v>
      </c>
      <c r="R36" s="151" t="s">
        <v>124</v>
      </c>
      <c r="S36" s="151">
        <v>82417</v>
      </c>
      <c r="U36" s="151" t="s">
        <v>125</v>
      </c>
      <c r="V36" s="151">
        <v>5035307</v>
      </c>
    </row>
    <row r="37" spans="3:22">
      <c r="C37" s="159">
        <f t="shared" si="0"/>
        <v>26</v>
      </c>
      <c r="D37" s="177" t="s">
        <v>126</v>
      </c>
      <c r="E37" s="177" t="s">
        <v>32</v>
      </c>
      <c r="F37" s="152">
        <v>60928</v>
      </c>
      <c r="G37" s="157">
        <f>ROUND(F37*(1+IPC!$Y$20/100)*(1+IPC!$X$20/100),"0")</f>
        <v>67199</v>
      </c>
      <c r="H37" s="156"/>
      <c r="I37" s="152">
        <v>62217</v>
      </c>
      <c r="J37" s="179">
        <f>ROUND(I37*(1+IPC!$Y$20/100)*(1+IPC!$X$20/100)*(1+IPC!$W$20/100),"0")</f>
        <v>72189</v>
      </c>
      <c r="K37" s="156"/>
      <c r="L37" s="152">
        <v>48722</v>
      </c>
      <c r="M37" s="179">
        <f>ROUND(L37*(1+IPC!$Y$20/100)*(1+IPC!$X$20/100)*(1+IPC!$W$20/100)*(1+IPC!$V$20/100),"0")</f>
        <v>61777</v>
      </c>
      <c r="N37" s="152">
        <v>0</v>
      </c>
      <c r="O37" s="179">
        <f>ROUND(N37*(1+IPC!$Y$20/100)*(1+IPC!$X$20/100)*(1+IPC!$W$20/100)*(1+IPC!$V$20/100),"0")</f>
        <v>0</v>
      </c>
      <c r="P37" s="151">
        <v>2612943</v>
      </c>
      <c r="R37" s="151" t="s">
        <v>127</v>
      </c>
      <c r="S37" s="151">
        <v>126973</v>
      </c>
      <c r="U37" s="151" t="s">
        <v>128</v>
      </c>
      <c r="V37" s="151">
        <v>152082</v>
      </c>
    </row>
    <row r="38" spans="3:22">
      <c r="C38" s="159">
        <f t="shared" si="0"/>
        <v>27</v>
      </c>
      <c r="D38" s="177" t="s">
        <v>129</v>
      </c>
      <c r="E38" s="177" t="s">
        <v>32</v>
      </c>
      <c r="F38" s="152">
        <v>0</v>
      </c>
      <c r="G38" s="157">
        <f>ROUND(F38*(1+IPC!$Y$20/100)*(1+IPC!$X$20/100),"0")</f>
        <v>0</v>
      </c>
      <c r="H38" s="156"/>
      <c r="I38" s="152">
        <v>0</v>
      </c>
      <c r="J38" s="179">
        <f>ROUND(I38*(1+IPC!$Y$20/100)*(1+IPC!$X$20/100)*(1+IPC!$W$20/100),"0")</f>
        <v>0</v>
      </c>
      <c r="K38" s="156"/>
      <c r="L38" s="152">
        <v>0</v>
      </c>
      <c r="M38" s="179">
        <f>ROUND(L38*(1+IPC!$Y$20/100)*(1+IPC!$X$20/100)*(1+IPC!$W$20/100)*(1+IPC!$V$20/100),"0")</f>
        <v>0</v>
      </c>
      <c r="N38" s="152">
        <v>0</v>
      </c>
      <c r="O38" s="179">
        <f>ROUND(N38*(1+IPC!$Y$20/100)*(1+IPC!$X$20/100)*(1+IPC!$W$20/100)*(1+IPC!$V$20/100),"0")</f>
        <v>0</v>
      </c>
      <c r="P38" s="151">
        <v>2986305</v>
      </c>
      <c r="R38" s="151" t="s">
        <v>130</v>
      </c>
      <c r="S38" s="151">
        <v>654950</v>
      </c>
      <c r="U38" s="151" t="s">
        <v>131</v>
      </c>
      <c r="V38" s="151">
        <v>130454</v>
      </c>
    </row>
    <row r="39" spans="3:22">
      <c r="C39" s="159">
        <f t="shared" si="0"/>
        <v>28</v>
      </c>
      <c r="D39" s="177" t="s">
        <v>132</v>
      </c>
      <c r="E39" s="177" t="s">
        <v>32</v>
      </c>
      <c r="F39" s="152">
        <v>0</v>
      </c>
      <c r="G39" s="157">
        <f>ROUND(F39*(1+IPC!$Y$20/100)*(1+IPC!$X$20/100),"0")</f>
        <v>0</v>
      </c>
      <c r="H39" s="156"/>
      <c r="I39" s="152">
        <v>0</v>
      </c>
      <c r="J39" s="179">
        <f>ROUND(I39*(1+IPC!$Y$20/100)*(1+IPC!$X$20/100)*(1+IPC!$W$20/100),"0")</f>
        <v>0</v>
      </c>
      <c r="K39" s="156"/>
      <c r="L39" s="152">
        <v>15411</v>
      </c>
      <c r="M39" s="179">
        <f>ROUND(L39*(1+IPC!$Y$20/100)*(1+IPC!$X$20/100)*(1+IPC!$W$20/100)*(1+IPC!$V$20/100),"0")</f>
        <v>19540</v>
      </c>
      <c r="N39" s="152">
        <v>0</v>
      </c>
      <c r="O39" s="179">
        <f>ROUND(N39*(1+IPC!$Y$20/100)*(1+IPC!$X$20/100)*(1+IPC!$W$20/100)*(1+IPC!$V$20/100),"0")</f>
        <v>0</v>
      </c>
      <c r="P39" s="151">
        <v>46767</v>
      </c>
      <c r="R39" s="151" t="s">
        <v>133</v>
      </c>
      <c r="S39" s="151">
        <v>698813</v>
      </c>
      <c r="U39" s="158" t="s">
        <v>107</v>
      </c>
      <c r="V39" s="158">
        <v>4843300</v>
      </c>
    </row>
    <row r="40" spans="3:22">
      <c r="C40" s="159">
        <f t="shared" si="0"/>
        <v>29</v>
      </c>
      <c r="D40" s="177" t="s">
        <v>134</v>
      </c>
      <c r="E40" s="177" t="s">
        <v>32</v>
      </c>
      <c r="F40" s="152">
        <v>0</v>
      </c>
      <c r="G40" s="157">
        <f>ROUND(F40*(1+IPC!$Y$20/100)*(1+IPC!$X$20/100),"0")</f>
        <v>0</v>
      </c>
      <c r="H40" s="156"/>
      <c r="I40" s="152">
        <v>11025</v>
      </c>
      <c r="J40" s="179">
        <f>ROUND(I40*(1+IPC!$Y$20/100)*(1+IPC!$X$20/100)*(1+IPC!$W$20/100),"0")</f>
        <v>12792</v>
      </c>
      <c r="K40" s="156"/>
      <c r="L40" s="152">
        <v>9520</v>
      </c>
      <c r="M40" s="179">
        <f>ROUND(L40*(1+IPC!$Y$20/100)*(1+IPC!$X$20/100)*(1+IPC!$W$20/100)*(1+IPC!$V$20/100),"0")</f>
        <v>12071</v>
      </c>
      <c r="N40" s="152">
        <v>0</v>
      </c>
      <c r="O40" s="179">
        <f>ROUND(N40*(1+IPC!$Y$20/100)*(1+IPC!$X$20/100)*(1+IPC!$W$20/100)*(1+IPC!$V$20/100),"0")</f>
        <v>0</v>
      </c>
      <c r="P40" s="151">
        <v>601248</v>
      </c>
      <c r="R40" s="151" t="s">
        <v>135</v>
      </c>
      <c r="S40" s="151">
        <v>4293996</v>
      </c>
      <c r="U40" s="151" t="s">
        <v>136</v>
      </c>
      <c r="V40" s="151">
        <v>1938023</v>
      </c>
    </row>
    <row r="41" spans="3:22">
      <c r="C41" s="159">
        <f t="shared" si="0"/>
        <v>30</v>
      </c>
      <c r="D41" s="177" t="s">
        <v>137</v>
      </c>
      <c r="E41" s="177" t="s">
        <v>32</v>
      </c>
      <c r="F41" s="152">
        <v>0</v>
      </c>
      <c r="G41" s="157">
        <f>ROUND(F41*(1+IPC!$Y$20/100)*(1+IPC!$X$20/100),"0")</f>
        <v>0</v>
      </c>
      <c r="H41" s="156"/>
      <c r="I41" s="152">
        <v>13736</v>
      </c>
      <c r="J41" s="179">
        <f>ROUND(I41*(1+IPC!$Y$20/100)*(1+IPC!$X$20/100)*(1+IPC!$W$20/100),"0")</f>
        <v>15937</v>
      </c>
      <c r="K41" s="156"/>
      <c r="L41" s="152">
        <v>12971</v>
      </c>
      <c r="M41" s="179">
        <f>ROUND(L41*(1+IPC!$Y$20/100)*(1+IPC!$X$20/100)*(1+IPC!$W$20/100)*(1+IPC!$V$20/100),"0")</f>
        <v>16447</v>
      </c>
      <c r="N41" s="152">
        <v>0</v>
      </c>
      <c r="O41" s="179">
        <f>ROUND(N41*(1+IPC!$Y$20/100)*(1+IPC!$X$20/100)*(1+IPC!$W$20/100)*(1+IPC!$V$20/100),"0")</f>
        <v>0</v>
      </c>
      <c r="P41" s="151">
        <v>240083</v>
      </c>
      <c r="R41" s="151" t="s">
        <v>138</v>
      </c>
      <c r="S41" s="151">
        <v>96153</v>
      </c>
      <c r="U41" s="151" t="s">
        <v>116</v>
      </c>
      <c r="V41" s="151">
        <v>333200</v>
      </c>
    </row>
    <row r="42" spans="3:22">
      <c r="C42" s="159">
        <f t="shared" si="0"/>
        <v>31</v>
      </c>
      <c r="D42" s="177" t="s">
        <v>139</v>
      </c>
      <c r="E42" s="177" t="s">
        <v>32</v>
      </c>
      <c r="F42" s="152">
        <v>0</v>
      </c>
      <c r="G42" s="157">
        <f>ROUND(F42*(1+IPC!$Y$20/100)*(1+IPC!$X$20/100),"0")</f>
        <v>0</v>
      </c>
      <c r="H42" s="156"/>
      <c r="I42" s="152">
        <v>17545</v>
      </c>
      <c r="J42" s="179">
        <f>ROUND(I42*(1+IPC!$Y$20/100)*(1+IPC!$X$20/100)*(1+IPC!$W$20/100),"0")</f>
        <v>20357</v>
      </c>
      <c r="K42" s="156"/>
      <c r="L42" s="152">
        <v>17150</v>
      </c>
      <c r="M42" s="179">
        <f>ROUND(L42*(1+IPC!$Y$20/100)*(1+IPC!$X$20/100)*(1+IPC!$W$20/100)*(1+IPC!$V$20/100),"0")</f>
        <v>21745</v>
      </c>
      <c r="N42" s="152">
        <v>0</v>
      </c>
      <c r="O42" s="179">
        <f>ROUND(N42*(1+IPC!$Y$20/100)*(1+IPC!$X$20/100)*(1+IPC!$W$20/100)*(1+IPC!$V$20/100),"0")</f>
        <v>0</v>
      </c>
      <c r="P42" s="151">
        <v>51765</v>
      </c>
      <c r="R42" s="151" t="s">
        <v>140</v>
      </c>
      <c r="S42" s="151">
        <v>30935</v>
      </c>
      <c r="U42" s="151" t="s">
        <v>141</v>
      </c>
      <c r="V42" s="151">
        <v>78100</v>
      </c>
    </row>
    <row r="43" spans="3:22">
      <c r="C43" s="159">
        <f t="shared" si="0"/>
        <v>32</v>
      </c>
      <c r="D43" s="177" t="s">
        <v>142</v>
      </c>
      <c r="E43" s="177" t="s">
        <v>32</v>
      </c>
      <c r="F43" s="152">
        <v>0</v>
      </c>
      <c r="G43" s="157">
        <f>ROUND(F43*(1+IPC!$Y$20/100)*(1+IPC!$X$20/100),"0")</f>
        <v>0</v>
      </c>
      <c r="H43" s="156"/>
      <c r="I43" s="152">
        <v>36476</v>
      </c>
      <c r="J43" s="179">
        <f>ROUND(I43*(1+IPC!$Y$20/100)*(1+IPC!$X$20/100)*(1+IPC!$W$20/100),"0")</f>
        <v>42322</v>
      </c>
      <c r="K43" s="156"/>
      <c r="L43" s="152">
        <v>32666</v>
      </c>
      <c r="M43" s="179">
        <f>ROUND(L43*(1+IPC!$Y$20/100)*(1+IPC!$X$20/100)*(1+IPC!$W$20/100)*(1+IPC!$V$20/100),"0")</f>
        <v>41419</v>
      </c>
      <c r="N43" s="152">
        <v>0</v>
      </c>
      <c r="O43" s="179">
        <f>ROUND(N43*(1+IPC!$Y$20/100)*(1+IPC!$X$20/100)*(1+IPC!$W$20/100)*(1+IPC!$V$20/100),"0")</f>
        <v>0</v>
      </c>
      <c r="P43" s="151">
        <v>2410940</v>
      </c>
      <c r="R43" s="151" t="s">
        <v>134</v>
      </c>
      <c r="S43" s="151">
        <v>11025</v>
      </c>
      <c r="U43" s="151" t="s">
        <v>143</v>
      </c>
      <c r="V43" s="151">
        <v>72936885</v>
      </c>
    </row>
    <row r="44" spans="3:22">
      <c r="C44" s="159">
        <f t="shared" si="0"/>
        <v>33</v>
      </c>
      <c r="D44" s="177" t="s">
        <v>144</v>
      </c>
      <c r="E44" s="177" t="s">
        <v>32</v>
      </c>
      <c r="F44" s="152">
        <v>0</v>
      </c>
      <c r="G44" s="157">
        <f>ROUND(F44*(1+IPC!$Y$20/100)*(1+IPC!$X$20/100),"0")</f>
        <v>0</v>
      </c>
      <c r="H44" s="156"/>
      <c r="I44" s="152">
        <v>48481</v>
      </c>
      <c r="J44" s="179">
        <f>ROUND(I44*(1+IPC!$Y$20/100)*(1+IPC!$X$20/100)*(1+IPC!$W$20/100),"0")</f>
        <v>56251</v>
      </c>
      <c r="K44" s="156"/>
      <c r="L44" s="152">
        <v>47779</v>
      </c>
      <c r="M44" s="179">
        <f>ROUND(L44*(1+IPC!$Y$20/100)*(1+IPC!$X$20/100)*(1+IPC!$W$20/100)*(1+IPC!$V$20/100),"0")</f>
        <v>60581</v>
      </c>
      <c r="N44" s="152">
        <v>0</v>
      </c>
      <c r="O44" s="179">
        <f>ROUND(N44*(1+IPC!$Y$20/100)*(1+IPC!$X$20/100)*(1+IPC!$W$20/100)*(1+IPC!$V$20/100),"0")</f>
        <v>0</v>
      </c>
      <c r="R44" s="151" t="s">
        <v>137</v>
      </c>
      <c r="S44" s="151">
        <v>13736</v>
      </c>
      <c r="U44" s="151" t="s">
        <v>145</v>
      </c>
      <c r="V44" s="151">
        <v>54346408</v>
      </c>
    </row>
    <row r="45" spans="3:22">
      <c r="C45" s="159">
        <f t="shared" si="0"/>
        <v>34</v>
      </c>
      <c r="D45" s="177" t="s">
        <v>146</v>
      </c>
      <c r="E45" s="177" t="s">
        <v>32</v>
      </c>
      <c r="F45" s="152">
        <v>0</v>
      </c>
      <c r="G45" s="157">
        <f>ROUND(F45*(1+IPC!$Y$20/100)*(1+IPC!$X$20/100),"0")</f>
        <v>0</v>
      </c>
      <c r="H45" s="156"/>
      <c r="I45" s="152">
        <v>24125</v>
      </c>
      <c r="J45" s="179">
        <f>ROUND(I45*(1+IPC!$Y$20/100)*(1+IPC!$X$20/100)*(1+IPC!$W$20/100),"0")</f>
        <v>27992</v>
      </c>
      <c r="K45" s="156"/>
      <c r="L45" s="152">
        <v>22432</v>
      </c>
      <c r="M45" s="179">
        <f>ROUND(L45*(1+IPC!$Y$20/100)*(1+IPC!$X$20/100)*(1+IPC!$W$20/100)*(1+IPC!$V$20/100),"0")</f>
        <v>28443</v>
      </c>
      <c r="N45" s="152">
        <v>0</v>
      </c>
      <c r="O45" s="179">
        <f>ROUND(N45*(1+IPC!$Y$20/100)*(1+IPC!$X$20/100)*(1+IPC!$W$20/100)*(1+IPC!$V$20/100),"0")</f>
        <v>0</v>
      </c>
      <c r="R45" s="151" t="s">
        <v>139</v>
      </c>
      <c r="S45" s="151">
        <v>17545</v>
      </c>
      <c r="U45" s="151" t="s">
        <v>124</v>
      </c>
      <c r="V45" s="151">
        <v>90143</v>
      </c>
    </row>
    <row r="46" spans="3:22">
      <c r="C46" s="159">
        <f t="shared" si="0"/>
        <v>35</v>
      </c>
      <c r="D46" s="177" t="s">
        <v>147</v>
      </c>
      <c r="E46" s="177" t="s">
        <v>32</v>
      </c>
      <c r="F46" s="152">
        <v>0</v>
      </c>
      <c r="G46" s="157">
        <f>ROUND(F46*(1+IPC!$Y$20/100)*(1+IPC!$X$20/100),"0")</f>
        <v>0</v>
      </c>
      <c r="H46" s="156"/>
      <c r="I46" s="152">
        <v>67988</v>
      </c>
      <c r="J46" s="179">
        <f>ROUND(I46*(1+IPC!$Y$20/100)*(1+IPC!$X$20/100)*(1+IPC!$W$20/100),"0")</f>
        <v>78885</v>
      </c>
      <c r="K46" s="156"/>
      <c r="L46" s="152">
        <v>84133</v>
      </c>
      <c r="M46" s="179">
        <f>ROUND(L46*(1+IPC!$Y$20/100)*(1+IPC!$X$20/100)*(1+IPC!$W$20/100)*(1+IPC!$V$20/100),"0")</f>
        <v>106676</v>
      </c>
      <c r="N46" s="152">
        <v>0</v>
      </c>
      <c r="O46" s="179">
        <f>ROUND(N46*(1+IPC!$Y$20/100)*(1+IPC!$X$20/100)*(1+IPC!$W$20/100)*(1+IPC!$V$20/100),"0")</f>
        <v>0</v>
      </c>
      <c r="R46" s="151" t="s">
        <v>142</v>
      </c>
      <c r="S46" s="151">
        <v>36476</v>
      </c>
      <c r="U46" s="151" t="s">
        <v>148</v>
      </c>
      <c r="V46" s="151">
        <v>73370240</v>
      </c>
    </row>
    <row r="47" spans="3:22">
      <c r="C47" s="159">
        <f t="shared" si="0"/>
        <v>36</v>
      </c>
      <c r="D47" s="177" t="s">
        <v>130</v>
      </c>
      <c r="E47" s="177" t="s">
        <v>32</v>
      </c>
      <c r="F47" s="152">
        <v>697816</v>
      </c>
      <c r="G47" s="157">
        <f>ROUND(F47*(1+IPC!$Y$20/100)*(1+IPC!$X$20/100),"0")</f>
        <v>769635</v>
      </c>
      <c r="H47" s="156"/>
      <c r="I47" s="152">
        <v>654950</v>
      </c>
      <c r="J47" s="179">
        <f>ROUND(I47*(1+IPC!$Y$20/100)*(1+IPC!$X$20/100)*(1+IPC!$W$20/100),"0")</f>
        <v>759920</v>
      </c>
      <c r="K47" s="156"/>
      <c r="L47" s="152">
        <v>604935</v>
      </c>
      <c r="M47" s="179">
        <f>ROUND(L47*(1+IPC!$Y$20/100)*(1+IPC!$X$20/100)*(1+IPC!$W$20/100)*(1+IPC!$V$20/100),"0")</f>
        <v>767024</v>
      </c>
      <c r="N47" s="152">
        <v>0</v>
      </c>
      <c r="O47" s="179">
        <f>ROUND(N47*(1+IPC!$Y$20/100)*(1+IPC!$X$20/100)*(1+IPC!$W$20/100)*(1+IPC!$V$20/100),"0")</f>
        <v>0</v>
      </c>
      <c r="R47" s="151" t="s">
        <v>144</v>
      </c>
      <c r="S47" s="151">
        <v>48481</v>
      </c>
      <c r="U47" s="151" t="s">
        <v>149</v>
      </c>
      <c r="V47" s="151">
        <v>43172</v>
      </c>
    </row>
    <row r="48" spans="3:22">
      <c r="C48" s="159">
        <f t="shared" si="0"/>
        <v>37</v>
      </c>
      <c r="D48" s="177" t="s">
        <v>133</v>
      </c>
      <c r="E48" s="177" t="s">
        <v>32</v>
      </c>
      <c r="F48" s="152">
        <v>770049</v>
      </c>
      <c r="G48" s="157">
        <f>ROUND(F48*(1+IPC!$Y$20/100)*(1+IPC!$X$20/100),"0")</f>
        <v>849302</v>
      </c>
      <c r="H48" s="156"/>
      <c r="I48" s="152">
        <v>698813</v>
      </c>
      <c r="J48" s="179">
        <f>ROUND(I48*(1+IPC!$Y$20/100)*(1+IPC!$X$20/100)*(1+IPC!$W$20/100),"0")</f>
        <v>810813</v>
      </c>
      <c r="K48" s="156"/>
      <c r="L48" s="152">
        <v>638136</v>
      </c>
      <c r="M48" s="179">
        <f>ROUND(L48*(1+IPC!$Y$20/100)*(1+IPC!$X$20/100)*(1+IPC!$W$20/100)*(1+IPC!$V$20/100),"0")</f>
        <v>809121</v>
      </c>
      <c r="N48" s="152">
        <v>0</v>
      </c>
      <c r="O48" s="179">
        <f>ROUND(N48*(1+IPC!$Y$20/100)*(1+IPC!$X$20/100)*(1+IPC!$W$20/100)*(1+IPC!$V$20/100),"0")</f>
        <v>0</v>
      </c>
      <c r="R48" s="151" t="s">
        <v>150</v>
      </c>
      <c r="S48" s="151">
        <v>143595</v>
      </c>
      <c r="U48" s="151" t="s">
        <v>151</v>
      </c>
      <c r="V48" s="151">
        <v>604935</v>
      </c>
    </row>
    <row r="49" spans="3:22">
      <c r="C49" s="159">
        <f t="shared" si="0"/>
        <v>38</v>
      </c>
      <c r="D49" s="177" t="s">
        <v>152</v>
      </c>
      <c r="E49" s="177" t="s">
        <v>32</v>
      </c>
      <c r="F49" s="152">
        <v>9044</v>
      </c>
      <c r="G49" s="157">
        <f>ROUND(F49*(1+IPC!$Y$20/100)*(1+IPC!$X$20/100),"0")</f>
        <v>9975</v>
      </c>
      <c r="H49" s="156"/>
      <c r="I49" s="152">
        <v>6695</v>
      </c>
      <c r="J49" s="179">
        <f>ROUND(I49*(1+IPC!$Y$20/100)*(1+IPC!$X$20/100)*(1+IPC!$W$20/100),"0")</f>
        <v>7768</v>
      </c>
      <c r="K49" s="156"/>
      <c r="L49" s="152">
        <v>6821</v>
      </c>
      <c r="M49" s="179">
        <f>ROUND(L49*(1+IPC!$Y$20/100)*(1+IPC!$X$20/100)*(1+IPC!$W$20/100)*(1+IPC!$V$20/100),"0")</f>
        <v>8649</v>
      </c>
      <c r="N49" s="152">
        <v>0</v>
      </c>
      <c r="O49" s="179">
        <f>ROUND(N49*(1+IPC!$Y$20/100)*(1+IPC!$X$20/100)*(1+IPC!$W$20/100)*(1+IPC!$V$20/100),"0")</f>
        <v>0</v>
      </c>
      <c r="R49" s="151" t="s">
        <v>153</v>
      </c>
      <c r="S49" s="151">
        <v>417279</v>
      </c>
      <c r="U49" s="151" t="s">
        <v>154</v>
      </c>
      <c r="V49" s="151">
        <v>638136</v>
      </c>
    </row>
    <row r="50" spans="3:22">
      <c r="C50" s="159">
        <f t="shared" si="0"/>
        <v>39</v>
      </c>
      <c r="D50" s="177" t="s">
        <v>155</v>
      </c>
      <c r="E50" s="177" t="s">
        <v>32</v>
      </c>
      <c r="F50" s="152">
        <v>13507</v>
      </c>
      <c r="G50" s="157">
        <f>ROUND(F50*(1+IPC!$Y$20/100)*(1+IPC!$X$20/100),"0")</f>
        <v>14897</v>
      </c>
      <c r="H50" s="156"/>
      <c r="I50" s="152">
        <v>12236</v>
      </c>
      <c r="J50" s="179">
        <f>ROUND(I50*(1+IPC!$Y$20/100)*(1+IPC!$X$20/100)*(1+IPC!$W$20/100),"0")</f>
        <v>14197</v>
      </c>
      <c r="K50" s="156"/>
      <c r="L50" s="152">
        <v>11733</v>
      </c>
      <c r="M50" s="179">
        <f>ROUND(L50*(1+IPC!$Y$20/100)*(1+IPC!$X$20/100)*(1+IPC!$W$20/100)*(1+IPC!$V$20/100),"0")</f>
        <v>14877</v>
      </c>
      <c r="N50" s="152">
        <v>0</v>
      </c>
      <c r="O50" s="179">
        <f>ROUND(N50*(1+IPC!$Y$20/100)*(1+IPC!$X$20/100)*(1+IPC!$W$20/100)*(1+IPC!$V$20/100),"0")</f>
        <v>0</v>
      </c>
      <c r="R50" s="151" t="s">
        <v>156</v>
      </c>
      <c r="S50" s="151">
        <v>350907</v>
      </c>
      <c r="U50" s="151" t="s">
        <v>157</v>
      </c>
      <c r="V50" s="151">
        <v>780045</v>
      </c>
    </row>
    <row r="51" spans="3:22">
      <c r="C51" s="159">
        <f t="shared" si="0"/>
        <v>40</v>
      </c>
      <c r="D51" s="177" t="s">
        <v>158</v>
      </c>
      <c r="E51" s="177" t="s">
        <v>32</v>
      </c>
      <c r="F51" s="152">
        <v>0</v>
      </c>
      <c r="G51" s="157">
        <f>ROUND(F51*(1+IPC!$Y$20/100)*(1+IPC!$X$20/100),"0")</f>
        <v>0</v>
      </c>
      <c r="H51" s="156"/>
      <c r="I51" s="152">
        <v>0</v>
      </c>
      <c r="J51" s="179">
        <f>ROUND(I51*(1+IPC!$Y$20/100)*(1+IPC!$X$20/100)*(1+IPC!$W$20/100),"0")</f>
        <v>0</v>
      </c>
      <c r="K51" s="156"/>
      <c r="L51" s="152">
        <v>0</v>
      </c>
      <c r="M51" s="179">
        <f>ROUND(L51*(1+IPC!$Y$20/100)*(1+IPC!$X$20/100)*(1+IPC!$W$20/100)*(1+IPC!$V$20/100),"0")</f>
        <v>0</v>
      </c>
      <c r="N51" s="152">
        <v>0</v>
      </c>
      <c r="O51" s="179">
        <f>ROUND(N51*(1+IPC!$Y$20/100)*(1+IPC!$X$20/100)*(1+IPC!$W$20/100)*(1+IPC!$V$20/100),"0")</f>
        <v>0</v>
      </c>
      <c r="R51" s="151" t="s">
        <v>159</v>
      </c>
      <c r="S51" s="151">
        <v>12236</v>
      </c>
      <c r="U51" s="151" t="s">
        <v>160</v>
      </c>
      <c r="V51" s="151">
        <v>635720</v>
      </c>
    </row>
    <row r="52" spans="3:22">
      <c r="C52" s="159">
        <f t="shared" si="0"/>
        <v>41</v>
      </c>
      <c r="D52" s="177" t="s">
        <v>161</v>
      </c>
      <c r="E52" s="177" t="s">
        <v>32</v>
      </c>
      <c r="F52" s="152">
        <v>708050</v>
      </c>
      <c r="G52" s="157">
        <f>ROUND(F52*(1+IPC!$Y$20/100)*(1+IPC!$X$20/100),"0")</f>
        <v>780922</v>
      </c>
      <c r="H52" s="156"/>
      <c r="I52" s="152">
        <v>0</v>
      </c>
      <c r="J52" s="179">
        <f>ROUND(I52*(1+IPC!$Y$20/100)*(1+IPC!$X$20/100)*(1+IPC!$W$20/100),"0")</f>
        <v>0</v>
      </c>
      <c r="K52" s="156"/>
      <c r="L52" s="152">
        <v>0</v>
      </c>
      <c r="M52" s="179">
        <f>ROUND(L52*(1+IPC!$Y$20/100)*(1+IPC!$X$20/100)*(1+IPC!$W$20/100)*(1+IPC!$V$20/100),"0")</f>
        <v>0</v>
      </c>
      <c r="N52" s="152">
        <v>0</v>
      </c>
      <c r="O52" s="179">
        <f>ROUND(N52*(1+IPC!$Y$20/100)*(1+IPC!$X$20/100)*(1+IPC!$W$20/100)*(1+IPC!$V$20/100),"0")</f>
        <v>0</v>
      </c>
      <c r="R52" s="151" t="s">
        <v>162</v>
      </c>
      <c r="S52" s="151">
        <v>6695</v>
      </c>
      <c r="U52" s="151" t="s">
        <v>163</v>
      </c>
      <c r="V52" s="151">
        <v>84639</v>
      </c>
    </row>
    <row r="53" spans="3:22">
      <c r="C53" s="159">
        <f t="shared" si="0"/>
        <v>42</v>
      </c>
      <c r="D53" s="177" t="s">
        <v>124</v>
      </c>
      <c r="E53" s="177" t="s">
        <v>32</v>
      </c>
      <c r="F53" s="152">
        <v>79135</v>
      </c>
      <c r="G53" s="157">
        <f>ROUND(F53*(1+IPC!$Y$20/100)*(1+IPC!$X$20/100),"0")</f>
        <v>87280</v>
      </c>
      <c r="H53" s="156"/>
      <c r="I53" s="152">
        <v>82417</v>
      </c>
      <c r="J53" s="179">
        <f>ROUND(I53*(1+IPC!$Y$20/100)*(1+IPC!$X$20/100)*(1+IPC!$W$20/100),"0")</f>
        <v>95626</v>
      </c>
      <c r="K53" s="156"/>
      <c r="L53" s="187">
        <v>90143</v>
      </c>
      <c r="M53" s="179">
        <f>ROUND(L53*(1+IPC!$Y$20/100)*(1+IPC!$X$20/100)*(1+IPC!$W$20/100)*(1+IPC!$V$20/100),"0")</f>
        <v>114296</v>
      </c>
      <c r="N53" s="187">
        <v>0</v>
      </c>
      <c r="O53" s="179">
        <f>ROUND(N53*(1+IPC!$Y$20/100)*(1+IPC!$X$20/100)*(1+IPC!$W$20/100)*(1+IPC!$V$20/100),"0")</f>
        <v>0</v>
      </c>
      <c r="R53" s="151" t="s">
        <v>164</v>
      </c>
      <c r="S53" s="151">
        <v>657951</v>
      </c>
      <c r="U53" s="151" t="s">
        <v>165</v>
      </c>
      <c r="V53" s="151">
        <v>64022</v>
      </c>
    </row>
    <row r="54" spans="3:22">
      <c r="C54" s="159">
        <f t="shared" si="0"/>
        <v>43</v>
      </c>
      <c r="D54" s="177" t="s">
        <v>166</v>
      </c>
      <c r="E54" s="177" t="s">
        <v>32</v>
      </c>
      <c r="F54" s="152">
        <v>524909</v>
      </c>
      <c r="G54" s="157">
        <f>ROUND(F54*(1+IPC!$Y$20/100)*(1+IPC!$X$20/100),"0")</f>
        <v>578932</v>
      </c>
      <c r="H54" s="156"/>
      <c r="I54" s="152">
        <v>0</v>
      </c>
      <c r="J54" s="179">
        <f>ROUND(I54*(1+IPC!$Y$20/100)*(1+IPC!$X$20/100)*(1+IPC!$W$20/100),"0")</f>
        <v>0</v>
      </c>
      <c r="K54" s="156"/>
      <c r="L54" s="152">
        <v>0</v>
      </c>
      <c r="M54" s="179">
        <f>ROUND(L54*(1+IPC!$Y$20/100)*(1+IPC!$X$20/100)*(1+IPC!$W$20/100)*(1+IPC!$V$20/100),"0")</f>
        <v>0</v>
      </c>
      <c r="N54" s="152">
        <v>0</v>
      </c>
      <c r="O54" s="179">
        <f>ROUND(N54*(1+IPC!$Y$20/100)*(1+IPC!$X$20/100)*(1+IPC!$W$20/100)*(1+IPC!$V$20/100),"0")</f>
        <v>0</v>
      </c>
      <c r="R54" s="151" t="s">
        <v>147</v>
      </c>
      <c r="S54" s="151">
        <v>67988</v>
      </c>
      <c r="U54" s="151" t="s">
        <v>167</v>
      </c>
      <c r="V54" s="151">
        <v>199682</v>
      </c>
    </row>
    <row r="55" spans="3:22">
      <c r="C55" s="159">
        <f t="shared" si="0"/>
        <v>44</v>
      </c>
      <c r="D55" s="177" t="s">
        <v>168</v>
      </c>
      <c r="E55" s="177" t="s">
        <v>32</v>
      </c>
      <c r="F55" s="152">
        <v>0</v>
      </c>
      <c r="G55" s="157">
        <f>ROUND(F55*(1+IPC!$Y$20/100)*(1+IPC!$X$20/100),"0")</f>
        <v>0</v>
      </c>
      <c r="H55" s="156"/>
      <c r="I55" s="152">
        <v>188151</v>
      </c>
      <c r="J55" s="179">
        <f>ROUND(I55*(1+IPC!$Y$20/100)*(1+IPC!$X$20/100)*(1+IPC!$W$20/100),"0")</f>
        <v>218306</v>
      </c>
      <c r="K55" s="156"/>
      <c r="L55" s="152">
        <v>0</v>
      </c>
      <c r="M55" s="179">
        <f>ROUND(L55*(1+IPC!$Y$20/100)*(1+IPC!$X$20/100)*(1+IPC!$W$20/100)*(1+IPC!$V$20/100),"0")</f>
        <v>0</v>
      </c>
      <c r="N55" s="152">
        <v>0</v>
      </c>
      <c r="O55" s="179">
        <f>ROUND(N55*(1+IPC!$Y$20/100)*(1+IPC!$X$20/100)*(1+IPC!$W$20/100)*(1+IPC!$V$20/100),"0")</f>
        <v>0</v>
      </c>
      <c r="R55" s="151" t="s">
        <v>169</v>
      </c>
      <c r="S55" s="151">
        <v>67527</v>
      </c>
      <c r="U55" s="151" t="s">
        <v>170</v>
      </c>
      <c r="V55" s="151">
        <v>9520</v>
      </c>
    </row>
    <row r="56" spans="3:22">
      <c r="C56" s="159">
        <f t="shared" si="0"/>
        <v>45</v>
      </c>
      <c r="D56" s="177" t="s">
        <v>51</v>
      </c>
      <c r="E56" s="177" t="s">
        <v>32</v>
      </c>
      <c r="F56" s="152">
        <v>0</v>
      </c>
      <c r="G56" s="157">
        <f>ROUND(F56*(1+IPC!$Y$20/100)*(1+IPC!$X$20/100),"0")</f>
        <v>0</v>
      </c>
      <c r="H56" s="156"/>
      <c r="I56" s="152">
        <v>76992</v>
      </c>
      <c r="J56" s="179">
        <f>ROUND(I56*(1+IPC!$Y$20/100)*(1+IPC!$X$20/100)*(1+IPC!$W$20/100),"0")</f>
        <v>89332</v>
      </c>
      <c r="K56" s="156"/>
      <c r="L56" s="152">
        <v>72585</v>
      </c>
      <c r="M56" s="179">
        <f>ROUND(L56*(1+IPC!$Y$20/100)*(1+IPC!$X$20/100)*(1+IPC!$W$20/100)*(1+IPC!$V$20/100),"0")</f>
        <v>92034</v>
      </c>
      <c r="N56" s="152">
        <v>0</v>
      </c>
      <c r="O56" s="179">
        <f>ROUND(N56*(1+IPC!$Y$20/100)*(1+IPC!$X$20/100)*(1+IPC!$W$20/100)*(1+IPC!$V$20/100),"0")</f>
        <v>0</v>
      </c>
      <c r="R56" s="151" t="s">
        <v>171</v>
      </c>
      <c r="S56" s="151">
        <v>4733</v>
      </c>
      <c r="U56" s="151" t="s">
        <v>137</v>
      </c>
      <c r="V56" s="151">
        <v>12971</v>
      </c>
    </row>
    <row r="57" spans="3:22">
      <c r="C57" s="159">
        <f t="shared" si="0"/>
        <v>46</v>
      </c>
      <c r="D57" s="177" t="s">
        <v>172</v>
      </c>
      <c r="E57" s="177" t="s">
        <v>32</v>
      </c>
      <c r="F57" s="152">
        <v>0</v>
      </c>
      <c r="G57" s="157">
        <f>ROUND(F57*(1+IPC!$Y$20/100)*(1+IPC!$X$20/100),"0")</f>
        <v>0</v>
      </c>
      <c r="H57" s="156"/>
      <c r="I57" s="152">
        <v>0</v>
      </c>
      <c r="J57" s="179">
        <f>ROUND(I57*(1+IPC!$Y$20/100)*(1+IPC!$X$20/100)*(1+IPC!$W$20/100),"0")</f>
        <v>0</v>
      </c>
      <c r="K57" s="156"/>
      <c r="L57" s="152">
        <v>40520</v>
      </c>
      <c r="M57" s="179">
        <f>ROUND(L57*(1+IPC!$Y$20/100)*(1+IPC!$X$20/100)*(1+IPC!$W$20/100)*(1+IPC!$V$20/100),"0")</f>
        <v>51377</v>
      </c>
      <c r="N57" s="152">
        <v>0</v>
      </c>
      <c r="O57" s="179">
        <f>ROUND(N57*(1+IPC!$Y$20/100)*(1+IPC!$X$20/100)*(1+IPC!$W$20/100)*(1+IPC!$V$20/100),"0")</f>
        <v>0</v>
      </c>
      <c r="R57" s="151" t="s">
        <v>173</v>
      </c>
      <c r="S57" s="151">
        <v>530978</v>
      </c>
      <c r="U57" s="151" t="s">
        <v>139</v>
      </c>
      <c r="V57" s="151">
        <v>17150</v>
      </c>
    </row>
    <row r="58" spans="3:22">
      <c r="C58" s="159">
        <f t="shared" si="0"/>
        <v>47</v>
      </c>
      <c r="D58" s="177" t="s">
        <v>174</v>
      </c>
      <c r="E58" s="177" t="s">
        <v>32</v>
      </c>
      <c r="F58" s="152">
        <v>193970</v>
      </c>
      <c r="G58" s="157">
        <f>ROUND(F58*(1+IPC!$Y$20/100)*(1+IPC!$X$20/100),"0")</f>
        <v>213933</v>
      </c>
      <c r="H58" s="156"/>
      <c r="I58" s="152">
        <v>136207</v>
      </c>
      <c r="J58" s="179">
        <f>ROUND(I58*(1+IPC!$Y$20/100)*(1+IPC!$X$20/100)*(1+IPC!$W$20/100),"0")</f>
        <v>158037</v>
      </c>
      <c r="K58" s="156"/>
      <c r="L58" s="152">
        <v>183858</v>
      </c>
      <c r="M58" s="179">
        <f>ROUND(L58*(1+IPC!$Y$20/100)*(1+IPC!$X$20/100)*(1+IPC!$W$20/100)*(1+IPC!$V$20/100),"0")</f>
        <v>233122</v>
      </c>
      <c r="N58" s="152">
        <v>0</v>
      </c>
      <c r="O58" s="179">
        <f>ROUND(N58*(1+IPC!$Y$20/100)*(1+IPC!$X$20/100)*(1+IPC!$W$20/100)*(1+IPC!$V$20/100),"0")</f>
        <v>0</v>
      </c>
      <c r="R58" s="151" t="s">
        <v>175</v>
      </c>
      <c r="S58" s="151">
        <v>24125</v>
      </c>
      <c r="U58" s="151" t="s">
        <v>142</v>
      </c>
      <c r="V58" s="151">
        <v>32666</v>
      </c>
    </row>
    <row r="59" spans="3:22">
      <c r="C59" s="159">
        <f t="shared" si="0"/>
        <v>48</v>
      </c>
      <c r="D59" s="177" t="s">
        <v>176</v>
      </c>
      <c r="E59" s="177" t="s">
        <v>32</v>
      </c>
      <c r="F59" s="152">
        <v>0</v>
      </c>
      <c r="G59" s="157">
        <f>ROUND(F59*(1+IPC!$Y$20/100)*(1+IPC!$X$20/100),"0")</f>
        <v>0</v>
      </c>
      <c r="H59" s="156"/>
      <c r="I59" s="152">
        <v>0</v>
      </c>
      <c r="J59" s="179">
        <f>ROUND(I59*(1+IPC!$Y$20/100)*(1+IPC!$X$20/100)*(1+IPC!$W$20/100),"0")</f>
        <v>0</v>
      </c>
      <c r="K59" s="156"/>
      <c r="L59" s="152">
        <v>0</v>
      </c>
      <c r="M59" s="179">
        <f>ROUND(L59*(1+IPC!$Y$20/100)*(1+IPC!$X$20/100)*(1+IPC!$W$20/100)*(1+IPC!$V$20/100),"0")</f>
        <v>0</v>
      </c>
      <c r="N59" s="152">
        <v>0</v>
      </c>
      <c r="O59" s="179">
        <f>ROUND(N59*(1+IPC!$Y$20/100)*(1+IPC!$X$20/100)*(1+IPC!$W$20/100)*(1+IPC!$V$20/100),"0")</f>
        <v>0</v>
      </c>
      <c r="U59" s="151" t="s">
        <v>144</v>
      </c>
      <c r="V59" s="151">
        <v>47779</v>
      </c>
    </row>
    <row r="60" spans="3:22">
      <c r="C60" s="159">
        <f t="shared" si="0"/>
        <v>49</v>
      </c>
      <c r="D60" s="177" t="s">
        <v>177</v>
      </c>
      <c r="E60" s="177" t="s">
        <v>32</v>
      </c>
      <c r="F60" s="152">
        <v>472668</v>
      </c>
      <c r="G60" s="157">
        <f>ROUND(F60*(1+IPC!$Y$20/100)*(1+IPC!$X$20/100),"0")</f>
        <v>521315</v>
      </c>
      <c r="H60" s="156"/>
      <c r="I60" s="152">
        <v>417279</v>
      </c>
      <c r="J60" s="179">
        <f>ROUND(I60*(1+IPC!$Y$20/100)*(1+IPC!$X$20/100)*(1+IPC!$W$20/100),"0")</f>
        <v>484157</v>
      </c>
      <c r="K60" s="156"/>
      <c r="L60" s="152">
        <v>425775</v>
      </c>
      <c r="M60" s="179">
        <f>ROUND(L60*(1+IPC!$Y$20/100)*(1+IPC!$X$20/100)*(1+IPC!$W$20/100)*(1+IPC!$V$20/100),"0")</f>
        <v>539859</v>
      </c>
      <c r="N60" s="152">
        <v>0</v>
      </c>
      <c r="O60" s="179">
        <f>ROUND(N60*(1+IPC!$Y$20/100)*(1+IPC!$X$20/100)*(1+IPC!$W$20/100)*(1+IPC!$V$20/100),"0")</f>
        <v>0</v>
      </c>
      <c r="U60" s="151" t="s">
        <v>178</v>
      </c>
      <c r="V60" s="151">
        <v>564893</v>
      </c>
    </row>
    <row r="61" spans="3:22">
      <c r="C61" s="159">
        <f t="shared" si="0"/>
        <v>50</v>
      </c>
      <c r="D61" s="177" t="s">
        <v>61</v>
      </c>
      <c r="E61" s="177" t="s">
        <v>32</v>
      </c>
      <c r="F61" s="152">
        <v>386631</v>
      </c>
      <c r="G61" s="157">
        <f>ROUND(F61*(1+IPC!$Y$20/100)*(1+IPC!$X$20/100),"0")</f>
        <v>426423</v>
      </c>
      <c r="H61" s="156"/>
      <c r="I61" s="152">
        <v>280033</v>
      </c>
      <c r="J61" s="179">
        <f>ROUND(I61*(1+IPC!$Y$20/100)*(1+IPC!$X$20/100)*(1+IPC!$W$20/100),"0")</f>
        <v>324914</v>
      </c>
      <c r="K61" s="156"/>
      <c r="L61" s="152">
        <v>306873</v>
      </c>
      <c r="M61" s="179">
        <f>ROUND(L61*(1+IPC!$Y$20/100)*(1+IPC!$X$20/100)*(1+IPC!$W$20/100)*(1+IPC!$V$20/100),"0")</f>
        <v>389098</v>
      </c>
      <c r="N61" s="152">
        <v>0</v>
      </c>
      <c r="O61" s="179">
        <f>ROUND(N61*(1+IPC!$Y$20/100)*(1+IPC!$X$20/100)*(1+IPC!$W$20/100)*(1+IPC!$V$20/100),"0")</f>
        <v>0</v>
      </c>
      <c r="U61" s="151" t="s">
        <v>179</v>
      </c>
      <c r="V61" s="151">
        <v>106505</v>
      </c>
    </row>
    <row r="62" spans="3:22">
      <c r="C62" s="159">
        <f t="shared" si="0"/>
        <v>51</v>
      </c>
      <c r="D62" s="177" t="s">
        <v>39</v>
      </c>
      <c r="E62" s="177" t="s">
        <v>32</v>
      </c>
      <c r="F62" s="152">
        <v>0</v>
      </c>
      <c r="G62" s="157">
        <f>ROUND(F62*(1+IPC!$Y$20/100)*(1+IPC!$X$20/100),"0")</f>
        <v>0</v>
      </c>
      <c r="H62" s="156"/>
      <c r="I62" s="152">
        <v>180648</v>
      </c>
      <c r="J62" s="179">
        <f>ROUND(I62*(1+IPC!$Y$20/100)*(1+IPC!$X$20/100)*(1+IPC!$W$20/100),"0")</f>
        <v>209601</v>
      </c>
      <c r="K62" s="156"/>
      <c r="L62" s="152">
        <v>0</v>
      </c>
      <c r="M62" s="179">
        <f>ROUND(L62*(1+IPC!$Y$20/100)*(1+IPC!$X$20/100)*(1+IPC!$W$20/100)*(1+IPC!$V$20/100),"0")</f>
        <v>0</v>
      </c>
      <c r="N62" s="152">
        <v>0</v>
      </c>
      <c r="O62" s="179">
        <f>ROUND(N62*(1+IPC!$Y$20/100)*(1+IPC!$X$20/100)*(1+IPC!$W$20/100)*(1+IPC!$V$20/100),"0")</f>
        <v>0</v>
      </c>
      <c r="U62" s="151" t="s">
        <v>177</v>
      </c>
      <c r="V62" s="151">
        <v>425775</v>
      </c>
    </row>
    <row r="63" spans="3:22">
      <c r="C63" s="159">
        <f t="shared" si="0"/>
        <v>52</v>
      </c>
      <c r="D63" s="177" t="s">
        <v>91</v>
      </c>
      <c r="E63" s="177" t="s">
        <v>32</v>
      </c>
      <c r="F63" s="152">
        <v>0</v>
      </c>
      <c r="G63" s="157">
        <f>ROUND(F63*(1+IPC!$Y$20/100)*(1+IPC!$X$20/100),"0")</f>
        <v>0</v>
      </c>
      <c r="H63" s="156"/>
      <c r="I63" s="152">
        <v>239402</v>
      </c>
      <c r="J63" s="179">
        <f>ROUND(I63*(1+IPC!$Y$20/100)*(1+IPC!$X$20/100)*(1+IPC!$W$20/100),"0")</f>
        <v>277771</v>
      </c>
      <c r="K63" s="156"/>
      <c r="L63" s="152">
        <v>195993</v>
      </c>
      <c r="M63" s="179">
        <f>ROUND(L63*(1+IPC!$Y$20/100)*(1+IPC!$X$20/100)*(1+IPC!$W$20/100)*(1+IPC!$V$20/100),"0")</f>
        <v>248508</v>
      </c>
      <c r="N63" s="152">
        <v>0</v>
      </c>
      <c r="O63" s="179">
        <f>ROUND(N63*(1+IPC!$Y$20/100)*(1+IPC!$X$20/100)*(1+IPC!$W$20/100)*(1+IPC!$V$20/100),"0")</f>
        <v>0</v>
      </c>
      <c r="U63" s="151" t="s">
        <v>180</v>
      </c>
      <c r="V63" s="151">
        <v>443251</v>
      </c>
    </row>
    <row r="64" spans="3:22">
      <c r="C64" s="159">
        <f t="shared" si="0"/>
        <v>53</v>
      </c>
      <c r="D64" s="177" t="s">
        <v>119</v>
      </c>
      <c r="E64" s="177" t="s">
        <v>32</v>
      </c>
      <c r="F64" s="152">
        <v>0</v>
      </c>
      <c r="G64" s="157">
        <f>ROUND(F64*(1+IPC!$Y$20/100)*(1+IPC!$X$20/100),"0")</f>
        <v>0</v>
      </c>
      <c r="H64" s="156"/>
      <c r="I64" s="152">
        <v>55753</v>
      </c>
      <c r="J64" s="179">
        <f>ROUND(I64*(1+IPC!$Y$20/100)*(1+IPC!$X$20/100)*(1+IPC!$W$20/100),"0")</f>
        <v>64689</v>
      </c>
      <c r="K64" s="156"/>
      <c r="L64" s="152">
        <v>0</v>
      </c>
      <c r="M64" s="179">
        <f>ROUND(L64*(1+IPC!$Y$20/100)*(1+IPC!$X$20/100)*(1+IPC!$W$20/100)*(1+IPC!$V$20/100),"0")</f>
        <v>0</v>
      </c>
      <c r="N64" s="152">
        <v>0</v>
      </c>
      <c r="O64" s="179">
        <f>ROUND(N64*(1+IPC!$Y$20/100)*(1+IPC!$X$20/100)*(1+IPC!$W$20/100)*(1+IPC!$V$20/100),"0")</f>
        <v>0</v>
      </c>
      <c r="U64" s="151" t="s">
        <v>181</v>
      </c>
      <c r="V64" s="151">
        <v>460530</v>
      </c>
    </row>
    <row r="65" spans="3:22">
      <c r="C65" s="159">
        <f t="shared" si="0"/>
        <v>54</v>
      </c>
      <c r="D65" s="177" t="s">
        <v>182</v>
      </c>
      <c r="E65" s="177" t="s">
        <v>32</v>
      </c>
      <c r="F65" s="152">
        <v>184450</v>
      </c>
      <c r="G65" s="157">
        <f>ROUND(F65*(1+IPC!$Y$20/100)*(1+IPC!$X$20/100),"0")</f>
        <v>203433</v>
      </c>
      <c r="H65" s="156"/>
      <c r="I65" s="152">
        <v>148674</v>
      </c>
      <c r="J65" s="179">
        <f>ROUND(I65*(1+IPC!$Y$20/100)*(1+IPC!$X$20/100)*(1+IPC!$W$20/100),"0")</f>
        <v>172502</v>
      </c>
      <c r="K65" s="156"/>
      <c r="L65" s="152">
        <v>142320</v>
      </c>
      <c r="M65" s="179">
        <f>ROUND(L65*(1+IPC!$Y$20/100)*(1+IPC!$X$20/100)*(1+IPC!$W$20/100)*(1+IPC!$V$20/100),"0")</f>
        <v>180454</v>
      </c>
      <c r="N65" s="152">
        <v>0</v>
      </c>
      <c r="O65" s="179">
        <f>ROUND(N65*(1+IPC!$Y$20/100)*(1+IPC!$X$20/100)*(1+IPC!$W$20/100)*(1+IPC!$V$20/100),"0")</f>
        <v>0</v>
      </c>
      <c r="U65" s="151" t="s">
        <v>183</v>
      </c>
      <c r="V65" s="151">
        <v>453818</v>
      </c>
    </row>
    <row r="66" spans="3:22">
      <c r="C66" s="159">
        <f t="shared" si="0"/>
        <v>55</v>
      </c>
      <c r="D66" s="177" t="s">
        <v>184</v>
      </c>
      <c r="E66" s="177" t="s">
        <v>32</v>
      </c>
      <c r="F66" s="152">
        <v>0</v>
      </c>
      <c r="G66" s="157">
        <f>ROUND(F66*(1+IPC!$Y$20/100)*(1+IPC!$X$20/100),"0")</f>
        <v>0</v>
      </c>
      <c r="H66" s="156"/>
      <c r="I66" s="152">
        <v>0</v>
      </c>
      <c r="J66" s="179">
        <f>ROUND(I66*(1+IPC!$Y$20/100)*(1+IPC!$X$20/100)*(1+IPC!$W$20/100),"0")</f>
        <v>0</v>
      </c>
      <c r="K66" s="156"/>
      <c r="L66" s="152">
        <v>0</v>
      </c>
      <c r="M66" s="179">
        <f>ROUND(L66*(1+IPC!$Y$20/100)*(1+IPC!$X$20/100)*(1+IPC!$W$20/100)*(1+IPC!$V$20/100),"0")</f>
        <v>0</v>
      </c>
      <c r="N66" s="152">
        <v>0</v>
      </c>
      <c r="O66" s="179">
        <f>ROUND(N66*(1+IPC!$Y$20/100)*(1+IPC!$X$20/100)*(1+IPC!$W$20/100)*(1+IPC!$V$20/100),"0")</f>
        <v>0</v>
      </c>
      <c r="U66" s="151" t="s">
        <v>185</v>
      </c>
      <c r="V66" s="151">
        <v>460530</v>
      </c>
    </row>
    <row r="67" spans="3:22">
      <c r="C67" s="159">
        <f t="shared" si="0"/>
        <v>56</v>
      </c>
      <c r="D67" s="177" t="s">
        <v>186</v>
      </c>
      <c r="E67" s="177" t="s">
        <v>32</v>
      </c>
      <c r="F67" s="152">
        <v>0</v>
      </c>
      <c r="G67" s="157">
        <f>ROUND(F67*(1+IPC!$Y$20/100)*(1+IPC!$X$20/100),"0")</f>
        <v>0</v>
      </c>
      <c r="H67" s="156"/>
      <c r="I67" s="152">
        <v>0</v>
      </c>
      <c r="J67" s="179">
        <f>ROUND(I67*(1+IPC!$Y$20/100)*(1+IPC!$X$20/100)*(1+IPC!$W$20/100),"0")</f>
        <v>0</v>
      </c>
      <c r="K67" s="156"/>
      <c r="L67" s="152">
        <v>0</v>
      </c>
      <c r="M67" s="179">
        <f>ROUND(L67*(1+IPC!$Y$20/100)*(1+IPC!$X$20/100)*(1+IPC!$W$20/100)*(1+IPC!$V$20/100),"0")</f>
        <v>0</v>
      </c>
      <c r="N67" s="152">
        <v>0</v>
      </c>
      <c r="O67" s="179">
        <f>ROUND(N67*(1+IPC!$Y$20/100)*(1+IPC!$X$20/100)*(1+IPC!$W$20/100)*(1+IPC!$V$20/100),"0")</f>
        <v>0</v>
      </c>
      <c r="U67" s="151" t="s">
        <v>187</v>
      </c>
      <c r="V67" s="151">
        <v>438911</v>
      </c>
    </row>
    <row r="68" spans="3:22">
      <c r="C68" s="159">
        <f t="shared" si="0"/>
        <v>57</v>
      </c>
      <c r="D68" s="177" t="s">
        <v>188</v>
      </c>
      <c r="E68" s="177" t="s">
        <v>32</v>
      </c>
      <c r="F68" s="152">
        <v>0</v>
      </c>
      <c r="G68" s="157">
        <f>ROUND(F68*(1+IPC!$Y$20/100)*(1+IPC!$X$20/100),"0")</f>
        <v>0</v>
      </c>
      <c r="H68" s="156"/>
      <c r="I68" s="178">
        <v>0</v>
      </c>
      <c r="J68" s="179">
        <f>ROUND(I68*(1+IPC!$Y$20/100)*(1+IPC!$X$20/100)*(1+IPC!$W$20/100),"0")</f>
        <v>0</v>
      </c>
      <c r="K68" s="156"/>
      <c r="L68" s="152">
        <v>0</v>
      </c>
      <c r="M68" s="179">
        <f>ROUND(L68*(1+IPC!$Y$20/100)*(1+IPC!$X$20/100)*(1+IPC!$W$20/100)*(1+IPC!$V$20/100),"0")</f>
        <v>0</v>
      </c>
      <c r="N68" s="152">
        <v>0</v>
      </c>
      <c r="O68" s="179">
        <f>ROUND(N68*(1+IPC!$Y$20/100)*(1+IPC!$X$20/100)*(1+IPC!$W$20/100)*(1+IPC!$V$20/100),"0")</f>
        <v>0</v>
      </c>
      <c r="U68" s="151" t="s">
        <v>189</v>
      </c>
      <c r="V68" s="151">
        <v>453818</v>
      </c>
    </row>
    <row r="69" spans="3:22">
      <c r="U69" s="151" t="s">
        <v>190</v>
      </c>
      <c r="V69" s="151">
        <v>443059</v>
      </c>
    </row>
    <row r="70" spans="3:22">
      <c r="U70" s="151" t="s">
        <v>191</v>
      </c>
      <c r="V70" s="151">
        <v>443251</v>
      </c>
    </row>
    <row r="71" spans="3:22">
      <c r="U71" s="151" t="s">
        <v>192</v>
      </c>
      <c r="V71" s="151">
        <v>442593</v>
      </c>
    </row>
    <row r="72" spans="3:22">
      <c r="U72" s="151" t="s">
        <v>193</v>
      </c>
      <c r="V72" s="151">
        <v>453818</v>
      </c>
    </row>
    <row r="73" spans="3:22">
      <c r="U73" s="151" t="s">
        <v>194</v>
      </c>
      <c r="V73" s="151">
        <v>460530</v>
      </c>
    </row>
    <row r="74" spans="3:22">
      <c r="U74" s="151" t="s">
        <v>195</v>
      </c>
      <c r="V74" s="151">
        <v>453818</v>
      </c>
    </row>
    <row r="75" spans="3:22">
      <c r="U75" s="151" t="s">
        <v>159</v>
      </c>
      <c r="V75" s="151">
        <v>11733</v>
      </c>
    </row>
    <row r="76" spans="3:22">
      <c r="U76" s="151" t="s">
        <v>162</v>
      </c>
      <c r="V76" s="151">
        <v>6821</v>
      </c>
    </row>
    <row r="77" spans="3:22">
      <c r="U77" s="151" t="s">
        <v>196</v>
      </c>
      <c r="V77" s="151">
        <v>689248</v>
      </c>
    </row>
    <row r="78" spans="3:22">
      <c r="U78" s="151" t="s">
        <v>197</v>
      </c>
      <c r="V78" s="151">
        <v>1758086</v>
      </c>
    </row>
    <row r="79" spans="3:22">
      <c r="U79" s="151" t="s">
        <v>198</v>
      </c>
      <c r="V79" s="151">
        <v>2677203</v>
      </c>
    </row>
    <row r="80" spans="3:22">
      <c r="U80" s="151" t="s">
        <v>199</v>
      </c>
      <c r="V80" s="151">
        <v>754460</v>
      </c>
    </row>
    <row r="81" spans="21:22">
      <c r="U81" s="151" t="s">
        <v>200</v>
      </c>
      <c r="V81" s="151">
        <v>1338085</v>
      </c>
    </row>
    <row r="82" spans="21:22">
      <c r="U82" s="151" t="s">
        <v>201</v>
      </c>
      <c r="V82" s="151">
        <v>84133</v>
      </c>
    </row>
    <row r="83" spans="21:22">
      <c r="U83" s="151" t="s">
        <v>202</v>
      </c>
      <c r="V83" s="151">
        <v>256398</v>
      </c>
    </row>
    <row r="84" spans="21:22">
      <c r="U84" s="151" t="s">
        <v>203</v>
      </c>
      <c r="V84" s="151">
        <v>928200</v>
      </c>
    </row>
    <row r="85" spans="21:22">
      <c r="U85" s="151" t="s">
        <v>169</v>
      </c>
      <c r="V85" s="151">
        <v>215390</v>
      </c>
    </row>
    <row r="86" spans="21:22">
      <c r="U86" s="151" t="s">
        <v>204</v>
      </c>
      <c r="V86" s="151">
        <v>2831605</v>
      </c>
    </row>
    <row r="87" spans="21:22">
      <c r="U87" s="151" t="s">
        <v>205</v>
      </c>
      <c r="V87" s="151">
        <v>783020</v>
      </c>
    </row>
    <row r="88" spans="21:22">
      <c r="U88" s="151" t="s">
        <v>206</v>
      </c>
      <c r="V88" s="151">
        <v>71400</v>
      </c>
    </row>
    <row r="89" spans="21:22">
      <c r="U89" s="151" t="s">
        <v>207</v>
      </c>
      <c r="V89" s="151">
        <v>22432</v>
      </c>
    </row>
  </sheetData>
  <sortState xmlns:xlrd2="http://schemas.microsoft.com/office/spreadsheetml/2017/richdata2" ref="R3:R58">
    <sortCondition ref="R2:R58"/>
  </sortState>
  <pageMargins left="0.7" right="0.7" top="0.75" bottom="0.75" header="0.3" footer="0.3"/>
  <headerFooter>
    <oddHeader>&amp;L&amp;"Aptos"&amp;15&amp;K000000 Información Pública Clasificada&amp;1#_x000D_</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0F9095-525C-47E2-8F45-392C882B6DDF}">
  <sheetPr>
    <tabColor theme="9" tint="-0.249977111117893"/>
  </sheetPr>
  <dimension ref="A1:AJ91"/>
  <sheetViews>
    <sheetView topLeftCell="A47" zoomScale="55" zoomScaleNormal="55" zoomScaleSheetLayoutView="40" zoomScalePageLayoutView="25" workbookViewId="0">
      <selection activeCell="F70" sqref="F70"/>
    </sheetView>
  </sheetViews>
  <sheetFormatPr baseColWidth="10" defaultColWidth="11.42578125" defaultRowHeight="21"/>
  <cols>
    <col min="1" max="1" width="4.28515625" style="49" customWidth="1"/>
    <col min="2" max="2" width="7.28515625" style="49" customWidth="1"/>
    <col min="3" max="3" width="72.5703125" style="49" customWidth="1"/>
    <col min="4" max="4" width="8" style="49" hidden="1" customWidth="1"/>
    <col min="5" max="5" width="23.140625" style="49" customWidth="1"/>
    <col min="6" max="6" width="14.7109375" style="49" customWidth="1"/>
    <col min="7" max="7" width="32.28515625" style="49" customWidth="1"/>
    <col min="8" max="8" width="28" style="49" bestFit="1" customWidth="1"/>
    <col min="9" max="9" width="31.28515625" style="49" bestFit="1" customWidth="1"/>
    <col min="10" max="10" width="20.5703125" style="49" bestFit="1" customWidth="1"/>
    <col min="11" max="11" width="28.140625" style="49" hidden="1" customWidth="1"/>
    <col min="12" max="12" width="35.7109375" style="49" hidden="1" customWidth="1"/>
    <col min="13" max="13" width="34.140625" style="49" customWidth="1"/>
    <col min="14" max="14" width="44.28515625" style="49" customWidth="1"/>
    <col min="15" max="15" width="21" style="49" bestFit="1" customWidth="1"/>
    <col min="16" max="16" width="37.7109375" style="49" hidden="1" customWidth="1"/>
    <col min="17" max="17" width="17.85546875" style="49" customWidth="1"/>
    <col min="18" max="18" width="19.140625" style="49" bestFit="1" customWidth="1"/>
    <col min="19" max="19" width="26.5703125" style="49" bestFit="1" customWidth="1"/>
    <col min="20" max="20" width="23.5703125" style="49" bestFit="1" customWidth="1"/>
    <col min="21" max="21" width="18" style="49" bestFit="1" customWidth="1"/>
    <col min="22" max="22" width="17.85546875" style="39" customWidth="1"/>
    <col min="23" max="23" width="17.85546875" style="49" customWidth="1"/>
    <col min="24" max="16384" width="11.42578125" style="49"/>
  </cols>
  <sheetData>
    <row r="1" spans="2:23" ht="15">
      <c r="V1" s="49"/>
    </row>
    <row r="2" spans="2:23" ht="39.75" customHeight="1">
      <c r="B2" s="203"/>
      <c r="C2" s="204"/>
      <c r="D2" s="205"/>
      <c r="E2" s="212" t="s">
        <v>208</v>
      </c>
      <c r="F2" s="213"/>
      <c r="G2" s="213"/>
      <c r="H2" s="213"/>
      <c r="I2" s="213"/>
      <c r="J2" s="213"/>
      <c r="K2" s="213"/>
      <c r="L2" s="213"/>
      <c r="M2" s="213"/>
      <c r="N2" s="213"/>
      <c r="O2" s="213"/>
      <c r="P2" s="213"/>
      <c r="Q2" s="213"/>
      <c r="R2" s="213"/>
      <c r="S2" s="213"/>
      <c r="T2" s="213"/>
      <c r="U2" s="213"/>
      <c r="V2" s="213"/>
      <c r="W2" s="214"/>
    </row>
    <row r="3" spans="2:23" ht="17.25" customHeight="1">
      <c r="B3" s="206"/>
      <c r="C3" s="207"/>
      <c r="D3" s="208"/>
      <c r="E3" s="215" t="s">
        <v>209</v>
      </c>
      <c r="F3" s="216"/>
      <c r="G3" s="216"/>
      <c r="H3" s="216"/>
      <c r="I3" s="216"/>
      <c r="J3" s="216"/>
      <c r="K3" s="216"/>
      <c r="L3" s="216"/>
      <c r="M3" s="216"/>
      <c r="N3" s="216"/>
      <c r="O3" s="216"/>
      <c r="P3" s="215" t="s">
        <v>210</v>
      </c>
      <c r="Q3" s="216"/>
      <c r="R3" s="216"/>
      <c r="S3" s="216"/>
      <c r="T3" s="216"/>
      <c r="U3" s="216"/>
      <c r="V3" s="216"/>
      <c r="W3" s="217"/>
    </row>
    <row r="4" spans="2:23" ht="17.25" customHeight="1">
      <c r="B4" s="209"/>
      <c r="C4" s="210"/>
      <c r="D4" s="211"/>
      <c r="E4" s="215" t="s">
        <v>211</v>
      </c>
      <c r="F4" s="216"/>
      <c r="G4" s="216"/>
      <c r="H4" s="216"/>
      <c r="I4" s="216"/>
      <c r="J4" s="216"/>
      <c r="K4" s="216"/>
      <c r="L4" s="216"/>
      <c r="M4" s="216"/>
      <c r="N4" s="216"/>
      <c r="O4" s="216"/>
      <c r="P4" s="216"/>
      <c r="Q4" s="216"/>
      <c r="R4" s="216"/>
      <c r="S4" s="216"/>
      <c r="T4" s="216"/>
      <c r="U4" s="216"/>
      <c r="V4" s="216"/>
      <c r="W4" s="217"/>
    </row>
    <row r="5" spans="2:23" ht="15.75" customHeight="1" thickBot="1"/>
    <row r="6" spans="2:23" ht="65.25" customHeight="1" thickBot="1">
      <c r="B6" s="218" t="s">
        <v>212</v>
      </c>
      <c r="C6" s="219"/>
      <c r="D6" s="219"/>
      <c r="E6" s="219"/>
      <c r="F6" s="220"/>
      <c r="G6" s="227" t="s">
        <v>213</v>
      </c>
      <c r="H6" s="228"/>
      <c r="I6" s="228"/>
      <c r="J6" s="228"/>
      <c r="K6" s="228"/>
      <c r="L6" s="229"/>
      <c r="M6" s="233" t="s">
        <v>214</v>
      </c>
      <c r="N6" s="234"/>
      <c r="O6" s="235"/>
      <c r="P6" s="108" t="s">
        <v>215</v>
      </c>
      <c r="Q6" s="236" t="s">
        <v>216</v>
      </c>
      <c r="R6" s="237"/>
      <c r="S6" s="237"/>
      <c r="T6" s="237"/>
      <c r="U6" s="237"/>
      <c r="V6" s="237"/>
      <c r="W6" s="238"/>
    </row>
    <row r="7" spans="2:23" ht="59.25" customHeight="1" thickBot="1">
      <c r="B7" s="221"/>
      <c r="C7" s="222"/>
      <c r="D7" s="222"/>
      <c r="E7" s="222"/>
      <c r="F7" s="223"/>
      <c r="G7" s="230"/>
      <c r="H7" s="231"/>
      <c r="I7" s="231"/>
      <c r="J7" s="231"/>
      <c r="K7" s="231"/>
      <c r="L7" s="232"/>
      <c r="M7" s="109" t="s">
        <v>24</v>
      </c>
      <c r="N7" s="110" t="s">
        <v>26</v>
      </c>
      <c r="O7" s="110" t="s">
        <v>27</v>
      </c>
      <c r="P7" s="111"/>
      <c r="Q7" s="239"/>
      <c r="R7" s="240"/>
      <c r="S7" s="240"/>
      <c r="T7" s="240"/>
      <c r="U7" s="240"/>
      <c r="V7" s="240"/>
      <c r="W7" s="241"/>
    </row>
    <row r="8" spans="2:23" ht="99" customHeight="1" thickBot="1">
      <c r="B8" s="224"/>
      <c r="C8" s="225"/>
      <c r="D8" s="225"/>
      <c r="E8" s="225"/>
      <c r="F8" s="226"/>
      <c r="G8" s="99" t="s">
        <v>217</v>
      </c>
      <c r="H8" s="100" t="s">
        <v>218</v>
      </c>
      <c r="I8" s="100" t="s">
        <v>219</v>
      </c>
      <c r="J8" s="100" t="s">
        <v>220</v>
      </c>
      <c r="K8" s="100" t="s">
        <v>221</v>
      </c>
      <c r="L8" s="171" t="s">
        <v>222</v>
      </c>
      <c r="M8" s="101" t="s">
        <v>223</v>
      </c>
      <c r="N8" s="101" t="s">
        <v>223</v>
      </c>
      <c r="O8" s="101" t="s">
        <v>224</v>
      </c>
      <c r="P8" s="102" t="s">
        <v>225</v>
      </c>
      <c r="Q8" s="242"/>
      <c r="R8" s="243"/>
      <c r="S8" s="243"/>
      <c r="T8" s="243"/>
      <c r="U8" s="243"/>
      <c r="V8" s="243"/>
      <c r="W8" s="244"/>
    </row>
    <row r="9" spans="2:23" ht="72" customHeight="1" thickBot="1">
      <c r="B9" s="103" t="s">
        <v>226</v>
      </c>
      <c r="C9" s="104" t="s">
        <v>227</v>
      </c>
      <c r="D9" s="104"/>
      <c r="E9" s="104" t="s">
        <v>228</v>
      </c>
      <c r="F9" s="105" t="s">
        <v>229</v>
      </c>
      <c r="G9" s="245" t="s">
        <v>230</v>
      </c>
      <c r="H9" s="246"/>
      <c r="I9" s="246"/>
      <c r="J9" s="246"/>
      <c r="K9" s="246"/>
      <c r="L9" s="247"/>
      <c r="M9" s="245" t="s">
        <v>231</v>
      </c>
      <c r="N9" s="246"/>
      <c r="O9" s="247"/>
      <c r="P9" s="106" t="s">
        <v>232</v>
      </c>
      <c r="Q9" s="172" t="s">
        <v>233</v>
      </c>
      <c r="R9" s="107" t="s">
        <v>234</v>
      </c>
      <c r="S9" s="107" t="s">
        <v>235</v>
      </c>
      <c r="T9" s="107" t="s">
        <v>236</v>
      </c>
      <c r="U9" s="107" t="s">
        <v>237</v>
      </c>
      <c r="V9" s="107" t="s">
        <v>238</v>
      </c>
      <c r="W9" s="107" t="s">
        <v>239</v>
      </c>
    </row>
    <row r="10" spans="2:23" ht="57" customHeight="1">
      <c r="B10" s="52"/>
      <c r="C10" s="53"/>
      <c r="D10" s="80" t="s">
        <v>240</v>
      </c>
      <c r="E10" s="53"/>
      <c r="F10" s="53"/>
      <c r="G10" s="48"/>
      <c r="H10" s="46"/>
      <c r="I10" s="46"/>
      <c r="J10" s="46"/>
      <c r="K10" s="46"/>
      <c r="L10" s="173"/>
      <c r="M10" s="48"/>
      <c r="N10" s="81"/>
      <c r="O10" s="81"/>
      <c r="P10" s="48"/>
      <c r="Q10" s="59"/>
      <c r="R10" s="45"/>
      <c r="S10" s="45"/>
      <c r="T10" s="44"/>
      <c r="U10" s="43"/>
      <c r="V10" s="42"/>
      <c r="W10" s="41"/>
    </row>
    <row r="11" spans="2:23" ht="26.25" customHeight="1">
      <c r="B11" s="84" t="s">
        <v>241</v>
      </c>
      <c r="C11" s="181" t="s">
        <v>31</v>
      </c>
      <c r="D11" s="98"/>
      <c r="E11" s="85" t="s">
        <v>228</v>
      </c>
      <c r="F11" s="85">
        <v>1</v>
      </c>
      <c r="G11" s="86"/>
      <c r="H11" s="87">
        <v>11186000</v>
      </c>
      <c r="I11" s="88">
        <v>17731000</v>
      </c>
      <c r="J11" s="88">
        <v>12530700</v>
      </c>
      <c r="K11" s="88"/>
      <c r="L11" s="174"/>
      <c r="M11" s="86"/>
      <c r="N11" s="89"/>
      <c r="O11" s="89"/>
      <c r="P11" s="169"/>
      <c r="Q11" s="90">
        <f>COUNT(G11:P11)</f>
        <v>3</v>
      </c>
      <c r="R11" s="91">
        <f>ROUND(AVERAGE(G11:P11),0)</f>
        <v>13815900</v>
      </c>
      <c r="S11" s="92">
        <f>ROUND(+R11*F11,0)</f>
        <v>13815900</v>
      </c>
      <c r="T11" s="93">
        <f t="shared" ref="T11" si="0">STDEVP(G11:P11)</f>
        <v>2822299.3616316938</v>
      </c>
      <c r="U11" s="94">
        <f t="shared" ref="U11" si="1">T11/R11*100</f>
        <v>20.427908146640419</v>
      </c>
      <c r="V11" s="95">
        <f t="shared" ref="V11" si="2">100-U11</f>
        <v>79.572091853359581</v>
      </c>
      <c r="W11" s="96" t="str">
        <f t="shared" ref="W11" si="3">IF(V11&gt;70,"ALTO","BAJO")</f>
        <v>ALTO</v>
      </c>
    </row>
    <row r="12" spans="2:23" ht="26.25" customHeight="1">
      <c r="B12" s="84" t="s">
        <v>242</v>
      </c>
      <c r="C12" s="181" t="s">
        <v>243</v>
      </c>
      <c r="D12" s="98"/>
      <c r="E12" s="85" t="s">
        <v>228</v>
      </c>
      <c r="F12" s="85">
        <v>1</v>
      </c>
      <c r="G12" s="86"/>
      <c r="H12" s="87">
        <v>4641000</v>
      </c>
      <c r="I12" s="88">
        <v>16422000</v>
      </c>
      <c r="J12" s="88">
        <v>6345675</v>
      </c>
      <c r="K12" s="88"/>
      <c r="L12" s="174"/>
      <c r="M12" s="86"/>
      <c r="N12" s="89"/>
      <c r="O12" s="89"/>
      <c r="P12" s="169"/>
      <c r="Q12" s="90">
        <f t="shared" ref="Q12:Q75" si="4">COUNT(G12:P12)</f>
        <v>3</v>
      </c>
      <c r="R12" s="91">
        <f t="shared" ref="R12:R75" si="5">ROUND(AVERAGE(G12:P12),0)</f>
        <v>9136225</v>
      </c>
      <c r="S12" s="92">
        <f t="shared" ref="S12:S75" si="6">ROUND(+R12*F12,0)</f>
        <v>9136225</v>
      </c>
      <c r="T12" s="93">
        <f t="shared" ref="T12:T75" si="7">STDEVP(G12:P12)</f>
        <v>5198613.0988226077</v>
      </c>
      <c r="U12" s="94">
        <f t="shared" ref="U12:U75" si="8">T12/R12*100</f>
        <v>56.901106297432555</v>
      </c>
      <c r="V12" s="95">
        <f t="shared" ref="V12:V75" si="9">100-U12</f>
        <v>43.098893702567445</v>
      </c>
      <c r="W12" s="96" t="str">
        <f t="shared" ref="W12:W75" si="10">IF(V12&gt;70,"ALTO","BAJO")</f>
        <v>BAJO</v>
      </c>
    </row>
    <row r="13" spans="2:23" ht="26.25" customHeight="1">
      <c r="B13" s="84" t="s">
        <v>244</v>
      </c>
      <c r="C13" s="181" t="s">
        <v>245</v>
      </c>
      <c r="D13" s="98"/>
      <c r="E13" s="85" t="s">
        <v>228</v>
      </c>
      <c r="F13" s="85">
        <v>1</v>
      </c>
      <c r="G13" s="86"/>
      <c r="H13" s="87">
        <v>821100</v>
      </c>
      <c r="I13" s="88">
        <v>2261000</v>
      </c>
      <c r="J13" s="88">
        <v>963900</v>
      </c>
      <c r="K13" s="88"/>
      <c r="L13" s="174"/>
      <c r="M13" s="86"/>
      <c r="N13" s="89"/>
      <c r="O13" s="89"/>
      <c r="P13" s="169"/>
      <c r="Q13" s="90">
        <f t="shared" si="4"/>
        <v>3</v>
      </c>
      <c r="R13" s="91">
        <f t="shared" si="5"/>
        <v>1348667</v>
      </c>
      <c r="S13" s="92">
        <f t="shared" si="6"/>
        <v>1348667</v>
      </c>
      <c r="T13" s="93">
        <f t="shared" si="7"/>
        <v>647745.8572276287</v>
      </c>
      <c r="U13" s="94">
        <f t="shared" si="8"/>
        <v>48.028598403284775</v>
      </c>
      <c r="V13" s="95">
        <f t="shared" si="9"/>
        <v>51.971401596715225</v>
      </c>
      <c r="W13" s="96" t="str">
        <f t="shared" si="10"/>
        <v>BAJO</v>
      </c>
    </row>
    <row r="14" spans="2:23" ht="26.25" customHeight="1">
      <c r="B14" s="84" t="s">
        <v>246</v>
      </c>
      <c r="C14" s="181" t="s">
        <v>247</v>
      </c>
      <c r="D14" s="98"/>
      <c r="E14" s="85" t="s">
        <v>228</v>
      </c>
      <c r="F14" s="85">
        <v>1</v>
      </c>
      <c r="G14" s="86"/>
      <c r="H14" s="87">
        <v>702100</v>
      </c>
      <c r="I14" s="88">
        <v>2261000</v>
      </c>
      <c r="J14" s="88">
        <v>880600</v>
      </c>
      <c r="K14" s="88"/>
      <c r="L14" s="174"/>
      <c r="M14" s="86"/>
      <c r="N14" s="89"/>
      <c r="O14" s="89"/>
      <c r="P14" s="169"/>
      <c r="Q14" s="90">
        <f t="shared" si="4"/>
        <v>3</v>
      </c>
      <c r="R14" s="91">
        <f t="shared" si="5"/>
        <v>1281233</v>
      </c>
      <c r="S14" s="92">
        <f t="shared" si="6"/>
        <v>1281233</v>
      </c>
      <c r="T14" s="93">
        <f t="shared" si="7"/>
        <v>696621.65883322607</v>
      </c>
      <c r="U14" s="94">
        <f t="shared" si="8"/>
        <v>54.371192346218535</v>
      </c>
      <c r="V14" s="95">
        <f t="shared" si="9"/>
        <v>45.628807653781465</v>
      </c>
      <c r="W14" s="96" t="str">
        <f t="shared" si="10"/>
        <v>BAJO</v>
      </c>
    </row>
    <row r="15" spans="2:23" ht="26.25" customHeight="1">
      <c r="B15" s="84" t="s">
        <v>248</v>
      </c>
      <c r="C15" s="181" t="s">
        <v>249</v>
      </c>
      <c r="D15" s="98"/>
      <c r="E15" s="85" t="s">
        <v>228</v>
      </c>
      <c r="F15" s="85">
        <v>1</v>
      </c>
      <c r="G15" s="86"/>
      <c r="H15" s="87">
        <v>654500</v>
      </c>
      <c r="I15" s="88">
        <v>2499000</v>
      </c>
      <c r="J15" s="88">
        <v>928200</v>
      </c>
      <c r="K15" s="88"/>
      <c r="L15" s="174"/>
      <c r="M15" s="86"/>
      <c r="N15" s="89"/>
      <c r="O15" s="89"/>
      <c r="P15" s="169"/>
      <c r="Q15" s="90">
        <f t="shared" si="4"/>
        <v>3</v>
      </c>
      <c r="R15" s="91">
        <f t="shared" si="5"/>
        <v>1360567</v>
      </c>
      <c r="S15" s="92">
        <f t="shared" si="6"/>
        <v>1360567</v>
      </c>
      <c r="T15" s="93">
        <f t="shared" si="7"/>
        <v>812711.82401198579</v>
      </c>
      <c r="U15" s="94">
        <f t="shared" si="8"/>
        <v>59.733318830457137</v>
      </c>
      <c r="V15" s="95">
        <f t="shared" si="9"/>
        <v>40.266681169542863</v>
      </c>
      <c r="W15" s="96" t="str">
        <f t="shared" si="10"/>
        <v>BAJO</v>
      </c>
    </row>
    <row r="16" spans="2:23" ht="26.25" customHeight="1">
      <c r="B16" s="84" t="s">
        <v>250</v>
      </c>
      <c r="C16" s="181" t="s">
        <v>251</v>
      </c>
      <c r="D16" s="98"/>
      <c r="E16" s="85" t="s">
        <v>228</v>
      </c>
      <c r="F16" s="85">
        <v>1</v>
      </c>
      <c r="G16" s="86"/>
      <c r="H16" s="87">
        <v>654500</v>
      </c>
      <c r="I16" s="88">
        <v>2261000</v>
      </c>
      <c r="J16" s="88">
        <v>788970</v>
      </c>
      <c r="K16" s="88"/>
      <c r="L16" s="174"/>
      <c r="M16" s="86"/>
      <c r="N16" s="89"/>
      <c r="O16" s="89"/>
      <c r="P16" s="169"/>
      <c r="Q16" s="90">
        <f t="shared" si="4"/>
        <v>3</v>
      </c>
      <c r="R16" s="91">
        <f t="shared" si="5"/>
        <v>1234823</v>
      </c>
      <c r="S16" s="92">
        <f t="shared" si="6"/>
        <v>1234823</v>
      </c>
      <c r="T16" s="93">
        <f t="shared" si="7"/>
        <v>727690.16237834503</v>
      </c>
      <c r="U16" s="94">
        <f t="shared" si="8"/>
        <v>58.930726296671267</v>
      </c>
      <c r="V16" s="95">
        <f t="shared" si="9"/>
        <v>41.069273703328733</v>
      </c>
      <c r="W16" s="96" t="str">
        <f t="shared" si="10"/>
        <v>BAJO</v>
      </c>
    </row>
    <row r="17" spans="2:23" ht="26.25" customHeight="1">
      <c r="B17" s="84" t="s">
        <v>252</v>
      </c>
      <c r="C17" s="181" t="s">
        <v>253</v>
      </c>
      <c r="D17" s="98"/>
      <c r="E17" s="85" t="s">
        <v>228</v>
      </c>
      <c r="F17" s="85">
        <v>1</v>
      </c>
      <c r="G17" s="86"/>
      <c r="H17" s="87">
        <v>1666000</v>
      </c>
      <c r="I17" s="88">
        <v>2499000</v>
      </c>
      <c r="J17" s="88">
        <v>1547000</v>
      </c>
      <c r="K17" s="88"/>
      <c r="L17" s="174"/>
      <c r="M17" s="86"/>
      <c r="N17" s="89"/>
      <c r="O17" s="89"/>
      <c r="P17" s="169"/>
      <c r="Q17" s="90">
        <f t="shared" si="4"/>
        <v>3</v>
      </c>
      <c r="R17" s="91">
        <f t="shared" si="5"/>
        <v>1904000</v>
      </c>
      <c r="S17" s="92">
        <f t="shared" si="6"/>
        <v>1904000</v>
      </c>
      <c r="T17" s="93">
        <f t="shared" si="7"/>
        <v>423524.103997242</v>
      </c>
      <c r="U17" s="94">
        <f t="shared" si="8"/>
        <v>22.243913025065233</v>
      </c>
      <c r="V17" s="95">
        <f t="shared" si="9"/>
        <v>77.75608697493476</v>
      </c>
      <c r="W17" s="96" t="str">
        <f t="shared" si="10"/>
        <v>ALTO</v>
      </c>
    </row>
    <row r="18" spans="2:23" ht="26.25" customHeight="1">
      <c r="B18" s="84" t="s">
        <v>254</v>
      </c>
      <c r="C18" s="181" t="s">
        <v>255</v>
      </c>
      <c r="D18" s="98"/>
      <c r="E18" s="85" t="s">
        <v>228</v>
      </c>
      <c r="F18" s="85">
        <v>1</v>
      </c>
      <c r="G18" s="86"/>
      <c r="H18" s="87">
        <v>630700</v>
      </c>
      <c r="I18" s="88">
        <v>6545000</v>
      </c>
      <c r="J18" s="88">
        <v>803250</v>
      </c>
      <c r="K18" s="88"/>
      <c r="L18" s="174"/>
      <c r="M18" s="86"/>
      <c r="N18" s="89"/>
      <c r="O18" s="89"/>
      <c r="P18" s="169"/>
      <c r="Q18" s="90">
        <f t="shared" si="4"/>
        <v>3</v>
      </c>
      <c r="R18" s="91">
        <f t="shared" si="5"/>
        <v>2659650</v>
      </c>
      <c r="S18" s="92">
        <f t="shared" si="6"/>
        <v>2659650</v>
      </c>
      <c r="T18" s="93">
        <f t="shared" si="7"/>
        <v>2748260.2790977908</v>
      </c>
      <c r="U18" s="94">
        <f t="shared" si="8"/>
        <v>103.33165187516369</v>
      </c>
      <c r="V18" s="95">
        <f t="shared" si="9"/>
        <v>-3.3316518751636863</v>
      </c>
      <c r="W18" s="96" t="str">
        <f t="shared" si="10"/>
        <v>BAJO</v>
      </c>
    </row>
    <row r="19" spans="2:23" ht="26.25" customHeight="1">
      <c r="B19" s="84" t="s">
        <v>256</v>
      </c>
      <c r="C19" s="181" t="s">
        <v>257</v>
      </c>
      <c r="D19" s="98"/>
      <c r="E19" s="85" t="s">
        <v>228</v>
      </c>
      <c r="F19" s="85">
        <v>1</v>
      </c>
      <c r="G19" s="86"/>
      <c r="H19" s="87">
        <v>5831000</v>
      </c>
      <c r="I19" s="88">
        <v>4046000</v>
      </c>
      <c r="J19" s="88">
        <v>4498200</v>
      </c>
      <c r="K19" s="88"/>
      <c r="L19" s="174"/>
      <c r="M19" s="86"/>
      <c r="N19" s="89"/>
      <c r="O19" s="89"/>
      <c r="P19" s="169"/>
      <c r="Q19" s="90">
        <f t="shared" si="4"/>
        <v>3</v>
      </c>
      <c r="R19" s="91">
        <f t="shared" si="5"/>
        <v>4791733</v>
      </c>
      <c r="S19" s="92">
        <f t="shared" si="6"/>
        <v>4791733</v>
      </c>
      <c r="T19" s="93">
        <f t="shared" si="7"/>
        <v>757706.01745590544</v>
      </c>
      <c r="U19" s="94">
        <f t="shared" si="8"/>
        <v>15.812776243081689</v>
      </c>
      <c r="V19" s="95">
        <f t="shared" si="9"/>
        <v>84.187223756918314</v>
      </c>
      <c r="W19" s="96" t="str">
        <f t="shared" si="10"/>
        <v>ALTO</v>
      </c>
    </row>
    <row r="20" spans="2:23" ht="26.25" customHeight="1">
      <c r="B20" s="84" t="s">
        <v>258</v>
      </c>
      <c r="C20" s="181" t="s">
        <v>58</v>
      </c>
      <c r="D20" s="98"/>
      <c r="E20" s="85" t="s">
        <v>228</v>
      </c>
      <c r="F20" s="85">
        <v>1</v>
      </c>
      <c r="G20" s="86"/>
      <c r="H20" s="87">
        <v>11900000</v>
      </c>
      <c r="I20" s="88">
        <v>8211000</v>
      </c>
      <c r="J20" s="88">
        <v>12019000</v>
      </c>
      <c r="K20" s="88"/>
      <c r="L20" s="174"/>
      <c r="M20" s="86"/>
      <c r="N20" s="89"/>
      <c r="O20" s="89"/>
      <c r="P20" s="169"/>
      <c r="Q20" s="90">
        <f t="shared" si="4"/>
        <v>3</v>
      </c>
      <c r="R20" s="91">
        <f t="shared" si="5"/>
        <v>10710000</v>
      </c>
      <c r="S20" s="92">
        <f t="shared" si="6"/>
        <v>10710000</v>
      </c>
      <c r="T20" s="93">
        <f t="shared" si="7"/>
        <v>1767727.5431091371</v>
      </c>
      <c r="U20" s="94">
        <f t="shared" si="8"/>
        <v>16.505392559375696</v>
      </c>
      <c r="V20" s="95">
        <f t="shared" si="9"/>
        <v>83.494607440624307</v>
      </c>
      <c r="W20" s="96" t="str">
        <f t="shared" si="10"/>
        <v>ALTO</v>
      </c>
    </row>
    <row r="21" spans="2:23" ht="26.25" customHeight="1">
      <c r="B21" s="84">
        <v>2</v>
      </c>
      <c r="C21" s="181" t="s">
        <v>60</v>
      </c>
      <c r="D21" s="98"/>
      <c r="E21" s="85" t="s">
        <v>228</v>
      </c>
      <c r="F21" s="85">
        <v>1</v>
      </c>
      <c r="G21" s="86">
        <v>18479510</v>
      </c>
      <c r="H21" s="87">
        <v>14161000</v>
      </c>
      <c r="I21" s="88">
        <v>29750000</v>
      </c>
      <c r="J21" s="88"/>
      <c r="K21" s="88"/>
      <c r="L21" s="174"/>
      <c r="M21" s="86"/>
      <c r="N21" s="89"/>
      <c r="O21" s="89"/>
      <c r="P21" s="169"/>
      <c r="Q21" s="90">
        <f t="shared" si="4"/>
        <v>3</v>
      </c>
      <c r="R21" s="91">
        <f t="shared" si="5"/>
        <v>20796837</v>
      </c>
      <c r="S21" s="92">
        <f t="shared" si="6"/>
        <v>20796837</v>
      </c>
      <c r="T21" s="93">
        <f t="shared" si="7"/>
        <v>6571744.1829919768</v>
      </c>
      <c r="U21" s="94">
        <f t="shared" si="8"/>
        <v>31.599729242441899</v>
      </c>
      <c r="V21" s="95">
        <f t="shared" si="9"/>
        <v>68.400270757558104</v>
      </c>
      <c r="W21" s="96" t="str">
        <f t="shared" si="10"/>
        <v>BAJO</v>
      </c>
    </row>
    <row r="22" spans="2:23" ht="26.25" customHeight="1">
      <c r="B22" s="84">
        <f t="shared" ref="B22:B76" si="11">B21+1</f>
        <v>3</v>
      </c>
      <c r="C22" s="181" t="s">
        <v>62</v>
      </c>
      <c r="D22" s="98"/>
      <c r="E22" s="85" t="s">
        <v>228</v>
      </c>
      <c r="F22" s="85">
        <v>1</v>
      </c>
      <c r="G22" s="86">
        <v>3451000</v>
      </c>
      <c r="H22" s="87">
        <v>1904000</v>
      </c>
      <c r="I22" s="88">
        <v>2915500</v>
      </c>
      <c r="J22" s="88"/>
      <c r="K22" s="88"/>
      <c r="L22" s="174"/>
      <c r="M22" s="86"/>
      <c r="N22" s="89"/>
      <c r="O22" s="89"/>
      <c r="P22" s="169"/>
      <c r="Q22" s="90">
        <f t="shared" si="4"/>
        <v>3</v>
      </c>
      <c r="R22" s="91">
        <f t="shared" si="5"/>
        <v>2756833</v>
      </c>
      <c r="S22" s="92">
        <f t="shared" si="6"/>
        <v>2756833</v>
      </c>
      <c r="T22" s="93">
        <f t="shared" si="7"/>
        <v>641448.14460891706</v>
      </c>
      <c r="U22" s="94">
        <f t="shared" si="8"/>
        <v>23.267573502236701</v>
      </c>
      <c r="V22" s="95">
        <f t="shared" si="9"/>
        <v>76.732426497763299</v>
      </c>
      <c r="W22" s="96" t="str">
        <f t="shared" si="10"/>
        <v>ALTO</v>
      </c>
    </row>
    <row r="23" spans="2:23" ht="26.25" customHeight="1">
      <c r="B23" s="84">
        <f t="shared" si="11"/>
        <v>4</v>
      </c>
      <c r="C23" s="181" t="s">
        <v>65</v>
      </c>
      <c r="D23" s="98"/>
      <c r="E23" s="85" t="s">
        <v>228</v>
      </c>
      <c r="F23" s="85">
        <v>1</v>
      </c>
      <c r="G23" s="86">
        <v>16124500</v>
      </c>
      <c r="H23" s="87">
        <v>3689000</v>
      </c>
      <c r="I23" s="88">
        <v>7735000</v>
      </c>
      <c r="J23" s="88"/>
      <c r="K23" s="88"/>
      <c r="L23" s="174"/>
      <c r="M23" s="86"/>
      <c r="N23" s="89"/>
      <c r="O23" s="89"/>
      <c r="P23" s="169"/>
      <c r="Q23" s="90">
        <f t="shared" si="4"/>
        <v>3</v>
      </c>
      <c r="R23" s="91">
        <f t="shared" si="5"/>
        <v>9182833</v>
      </c>
      <c r="S23" s="92">
        <f t="shared" si="6"/>
        <v>9182833</v>
      </c>
      <c r="T23" s="93">
        <f t="shared" si="7"/>
        <v>5178969.0790950106</v>
      </c>
      <c r="U23" s="94">
        <f t="shared" si="8"/>
        <v>56.398380315693544</v>
      </c>
      <c r="V23" s="95">
        <f t="shared" si="9"/>
        <v>43.601619684306456</v>
      </c>
      <c r="W23" s="96" t="str">
        <f t="shared" si="10"/>
        <v>BAJO</v>
      </c>
    </row>
    <row r="24" spans="2:23" ht="26.25" customHeight="1">
      <c r="B24" s="84">
        <f t="shared" si="11"/>
        <v>5</v>
      </c>
      <c r="C24" s="181" t="s">
        <v>68</v>
      </c>
      <c r="D24" s="98"/>
      <c r="E24" s="85" t="s">
        <v>228</v>
      </c>
      <c r="F24" s="85">
        <v>1</v>
      </c>
      <c r="G24" s="86">
        <v>1071000</v>
      </c>
      <c r="H24" s="87">
        <v>2261000</v>
      </c>
      <c r="I24" s="88">
        <v>2261000</v>
      </c>
      <c r="J24" s="88"/>
      <c r="K24" s="88"/>
      <c r="L24" s="174"/>
      <c r="M24" s="86"/>
      <c r="N24" s="89"/>
      <c r="O24" s="89"/>
      <c r="P24" s="169"/>
      <c r="Q24" s="90">
        <f t="shared" si="4"/>
        <v>3</v>
      </c>
      <c r="R24" s="91">
        <f t="shared" si="5"/>
        <v>1864333</v>
      </c>
      <c r="S24" s="92">
        <f t="shared" si="6"/>
        <v>1864333</v>
      </c>
      <c r="T24" s="93">
        <f t="shared" si="7"/>
        <v>560971.37974132772</v>
      </c>
      <c r="U24" s="94">
        <f t="shared" si="8"/>
        <v>30.089655643134982</v>
      </c>
      <c r="V24" s="95">
        <f t="shared" si="9"/>
        <v>69.910344356865011</v>
      </c>
      <c r="W24" s="96" t="str">
        <f t="shared" si="10"/>
        <v>BAJO</v>
      </c>
    </row>
    <row r="25" spans="2:23" ht="26.25" customHeight="1">
      <c r="B25" s="84">
        <f t="shared" si="11"/>
        <v>6</v>
      </c>
      <c r="C25" s="181" t="s">
        <v>71</v>
      </c>
      <c r="D25" s="98"/>
      <c r="E25" s="85" t="s">
        <v>228</v>
      </c>
      <c r="F25" s="85">
        <v>1</v>
      </c>
      <c r="G25" s="86">
        <v>714000</v>
      </c>
      <c r="H25" s="87">
        <v>714000</v>
      </c>
      <c r="I25" s="88">
        <v>1666000</v>
      </c>
      <c r="J25" s="88"/>
      <c r="K25" s="88"/>
      <c r="L25" s="174"/>
      <c r="M25" s="86"/>
      <c r="N25" s="89"/>
      <c r="O25" s="89"/>
      <c r="P25" s="169"/>
      <c r="Q25" s="90">
        <f t="shared" si="4"/>
        <v>3</v>
      </c>
      <c r="R25" s="91">
        <f t="shared" si="5"/>
        <v>1031333</v>
      </c>
      <c r="S25" s="92">
        <f t="shared" si="6"/>
        <v>1031333</v>
      </c>
      <c r="T25" s="93">
        <f t="shared" si="7"/>
        <v>448777.10379306215</v>
      </c>
      <c r="U25" s="94">
        <f t="shared" si="8"/>
        <v>43.51427752171822</v>
      </c>
      <c r="V25" s="95">
        <f t="shared" si="9"/>
        <v>56.48572247828178</v>
      </c>
      <c r="W25" s="96" t="str">
        <f t="shared" si="10"/>
        <v>BAJO</v>
      </c>
    </row>
    <row r="26" spans="2:23" ht="26.25" customHeight="1">
      <c r="B26" s="84">
        <f t="shared" si="11"/>
        <v>7</v>
      </c>
      <c r="C26" s="181" t="s">
        <v>73</v>
      </c>
      <c r="D26" s="98"/>
      <c r="E26" s="85" t="s">
        <v>228</v>
      </c>
      <c r="F26" s="85">
        <v>3</v>
      </c>
      <c r="G26" s="86">
        <v>1118600</v>
      </c>
      <c r="H26" s="87">
        <v>583100</v>
      </c>
      <c r="I26" s="88">
        <v>571200</v>
      </c>
      <c r="J26" s="88"/>
      <c r="K26" s="88"/>
      <c r="L26" s="174"/>
      <c r="M26" s="86"/>
      <c r="N26" s="89">
        <f>VALORES!J18</f>
        <v>763402</v>
      </c>
      <c r="O26" s="89">
        <f>VALORES!M18</f>
        <v>873928</v>
      </c>
      <c r="P26" s="169"/>
      <c r="Q26" s="90">
        <f t="shared" si="4"/>
        <v>5</v>
      </c>
      <c r="R26" s="91">
        <f t="shared" si="5"/>
        <v>782046</v>
      </c>
      <c r="S26" s="92">
        <f t="shared" si="6"/>
        <v>2346138</v>
      </c>
      <c r="T26" s="93">
        <f t="shared" si="7"/>
        <v>203024.15728577721</v>
      </c>
      <c r="U26" s="94">
        <f t="shared" si="8"/>
        <v>25.960641354316401</v>
      </c>
      <c r="V26" s="95">
        <f t="shared" si="9"/>
        <v>74.039358645683592</v>
      </c>
      <c r="W26" s="96" t="str">
        <f t="shared" si="10"/>
        <v>ALTO</v>
      </c>
    </row>
    <row r="27" spans="2:23" ht="26.25" customHeight="1">
      <c r="B27" s="84">
        <f t="shared" si="11"/>
        <v>8</v>
      </c>
      <c r="C27" s="181" t="s">
        <v>76</v>
      </c>
      <c r="D27" s="98"/>
      <c r="E27" s="85" t="s">
        <v>228</v>
      </c>
      <c r="F27" s="85">
        <v>1</v>
      </c>
      <c r="G27" s="86">
        <v>8092000</v>
      </c>
      <c r="H27" s="87">
        <v>8687000</v>
      </c>
      <c r="I27" s="88">
        <v>10293500</v>
      </c>
      <c r="J27" s="88"/>
      <c r="K27" s="88"/>
      <c r="L27" s="174"/>
      <c r="M27" s="86"/>
      <c r="N27" s="89"/>
      <c r="O27" s="89"/>
      <c r="P27" s="169"/>
      <c r="Q27" s="90">
        <f t="shared" si="4"/>
        <v>3</v>
      </c>
      <c r="R27" s="91">
        <f t="shared" si="5"/>
        <v>9024167</v>
      </c>
      <c r="S27" s="92">
        <f t="shared" si="6"/>
        <v>9024167</v>
      </c>
      <c r="T27" s="93">
        <f t="shared" si="7"/>
        <v>929842.848131996</v>
      </c>
      <c r="U27" s="94">
        <f t="shared" si="8"/>
        <v>10.303918889488592</v>
      </c>
      <c r="V27" s="95">
        <f t="shared" si="9"/>
        <v>89.696081110511415</v>
      </c>
      <c r="W27" s="96" t="str">
        <f t="shared" si="10"/>
        <v>ALTO</v>
      </c>
    </row>
    <row r="28" spans="2:23" ht="26.25" customHeight="1">
      <c r="B28" s="84">
        <f t="shared" si="11"/>
        <v>9</v>
      </c>
      <c r="C28" s="181" t="s">
        <v>79</v>
      </c>
      <c r="D28" s="98"/>
      <c r="E28" s="85" t="s">
        <v>228</v>
      </c>
      <c r="F28" s="85">
        <v>3</v>
      </c>
      <c r="G28" s="86">
        <v>357000</v>
      </c>
      <c r="H28" s="87">
        <v>630700</v>
      </c>
      <c r="I28" s="88">
        <v>464100</v>
      </c>
      <c r="J28" s="88"/>
      <c r="K28" s="88"/>
      <c r="L28" s="174"/>
      <c r="M28" s="86"/>
      <c r="N28" s="89"/>
      <c r="O28" s="89"/>
      <c r="P28" s="169"/>
      <c r="Q28" s="90">
        <f t="shared" si="4"/>
        <v>3</v>
      </c>
      <c r="R28" s="91">
        <f t="shared" si="5"/>
        <v>483933</v>
      </c>
      <c r="S28" s="92">
        <f t="shared" si="6"/>
        <v>1451799</v>
      </c>
      <c r="T28" s="93">
        <f t="shared" si="7"/>
        <v>112614.21856152189</v>
      </c>
      <c r="U28" s="94">
        <f t="shared" si="8"/>
        <v>23.270621875656733</v>
      </c>
      <c r="V28" s="95">
        <f t="shared" si="9"/>
        <v>76.72937812434327</v>
      </c>
      <c r="W28" s="96" t="str">
        <f t="shared" si="10"/>
        <v>ALTO</v>
      </c>
    </row>
    <row r="29" spans="2:23" ht="26.25" customHeight="1">
      <c r="B29" s="84">
        <f t="shared" si="11"/>
        <v>10</v>
      </c>
      <c r="C29" s="181" t="s">
        <v>82</v>
      </c>
      <c r="D29" s="98"/>
      <c r="E29" s="85" t="s">
        <v>259</v>
      </c>
      <c r="F29" s="85">
        <v>9</v>
      </c>
      <c r="G29" s="86">
        <v>418880</v>
      </c>
      <c r="H29" s="87">
        <v>547400</v>
      </c>
      <c r="I29" s="88">
        <v>1071000</v>
      </c>
      <c r="J29" s="88"/>
      <c r="K29" s="88"/>
      <c r="L29" s="174"/>
      <c r="M29" s="86"/>
      <c r="N29" s="89"/>
      <c r="O29" s="89"/>
      <c r="P29" s="169"/>
      <c r="Q29" s="90">
        <f t="shared" si="4"/>
        <v>3</v>
      </c>
      <c r="R29" s="91">
        <f t="shared" si="5"/>
        <v>679093</v>
      </c>
      <c r="S29" s="92">
        <f t="shared" si="6"/>
        <v>6111837</v>
      </c>
      <c r="T29" s="93">
        <f t="shared" si="7"/>
        <v>282043.11033756682</v>
      </c>
      <c r="U29" s="94">
        <f t="shared" si="8"/>
        <v>41.53232478284518</v>
      </c>
      <c r="V29" s="95">
        <f t="shared" si="9"/>
        <v>58.46767521715482</v>
      </c>
      <c r="W29" s="96" t="str">
        <f t="shared" si="10"/>
        <v>BAJO</v>
      </c>
    </row>
    <row r="30" spans="2:23" ht="26.25" customHeight="1">
      <c r="B30" s="84">
        <f t="shared" si="11"/>
        <v>11</v>
      </c>
      <c r="C30" s="181" t="s">
        <v>85</v>
      </c>
      <c r="D30" s="98"/>
      <c r="E30" s="85" t="s">
        <v>259</v>
      </c>
      <c r="F30" s="85">
        <v>9</v>
      </c>
      <c r="G30" s="86">
        <v>357000</v>
      </c>
      <c r="H30" s="87">
        <v>368900</v>
      </c>
      <c r="I30" s="88">
        <v>428400</v>
      </c>
      <c r="J30" s="88"/>
      <c r="K30" s="88"/>
      <c r="L30" s="174"/>
      <c r="M30" s="86"/>
      <c r="N30" s="89"/>
      <c r="O30" s="89"/>
      <c r="P30" s="169"/>
      <c r="Q30" s="90">
        <f t="shared" si="4"/>
        <v>3</v>
      </c>
      <c r="R30" s="91">
        <f t="shared" si="5"/>
        <v>384767</v>
      </c>
      <c r="S30" s="92">
        <f t="shared" si="6"/>
        <v>3462903</v>
      </c>
      <c r="T30" s="93">
        <f t="shared" si="7"/>
        <v>31233.564566913516</v>
      </c>
      <c r="U30" s="94">
        <f t="shared" si="8"/>
        <v>8.1175268583099687</v>
      </c>
      <c r="V30" s="95">
        <f t="shared" si="9"/>
        <v>91.882473141690028</v>
      </c>
      <c r="W30" s="96" t="str">
        <f t="shared" si="10"/>
        <v>ALTO</v>
      </c>
    </row>
    <row r="31" spans="2:23" ht="26.25" customHeight="1">
      <c r="B31" s="84">
        <f t="shared" si="11"/>
        <v>12</v>
      </c>
      <c r="C31" s="181" t="s">
        <v>88</v>
      </c>
      <c r="D31" s="98"/>
      <c r="E31" s="85" t="s">
        <v>260</v>
      </c>
      <c r="F31" s="85">
        <v>9</v>
      </c>
      <c r="G31" s="86">
        <v>254660</v>
      </c>
      <c r="H31" s="87">
        <v>535500</v>
      </c>
      <c r="I31" s="88">
        <v>261800</v>
      </c>
      <c r="J31" s="88"/>
      <c r="K31" s="88"/>
      <c r="L31" s="174"/>
      <c r="M31" s="86"/>
      <c r="N31" s="89"/>
      <c r="O31" s="89"/>
      <c r="P31" s="169"/>
      <c r="Q31" s="90">
        <f t="shared" si="4"/>
        <v>3</v>
      </c>
      <c r="R31" s="91">
        <f t="shared" si="5"/>
        <v>350653</v>
      </c>
      <c r="S31" s="92">
        <f t="shared" si="6"/>
        <v>3155877</v>
      </c>
      <c r="T31" s="93">
        <f t="shared" si="7"/>
        <v>130738.83007312284</v>
      </c>
      <c r="U31" s="94">
        <f t="shared" si="8"/>
        <v>37.284389431467247</v>
      </c>
      <c r="V31" s="95">
        <f t="shared" si="9"/>
        <v>62.715610568532753</v>
      </c>
      <c r="W31" s="96" t="str">
        <f t="shared" si="10"/>
        <v>BAJO</v>
      </c>
    </row>
    <row r="32" spans="2:23" ht="26.25" customHeight="1">
      <c r="B32" s="84">
        <f t="shared" si="11"/>
        <v>13</v>
      </c>
      <c r="C32" s="181" t="s">
        <v>90</v>
      </c>
      <c r="D32" s="98"/>
      <c r="E32" s="85" t="s">
        <v>260</v>
      </c>
      <c r="F32" s="85">
        <v>6</v>
      </c>
      <c r="G32" s="86">
        <v>214200</v>
      </c>
      <c r="H32" s="87">
        <v>499800</v>
      </c>
      <c r="I32" s="88">
        <v>238000</v>
      </c>
      <c r="J32" s="88"/>
      <c r="K32" s="88"/>
      <c r="L32" s="174"/>
      <c r="M32" s="86"/>
      <c r="N32" s="89"/>
      <c r="O32" s="89"/>
      <c r="P32" s="169"/>
      <c r="Q32" s="90">
        <f t="shared" si="4"/>
        <v>3</v>
      </c>
      <c r="R32" s="91">
        <f t="shared" si="5"/>
        <v>317333</v>
      </c>
      <c r="S32" s="92">
        <f t="shared" si="6"/>
        <v>1903998</v>
      </c>
      <c r="T32" s="93">
        <f t="shared" si="7"/>
        <v>129388.75101371405</v>
      </c>
      <c r="U32" s="94">
        <f t="shared" si="8"/>
        <v>40.773808905381429</v>
      </c>
      <c r="V32" s="95">
        <f t="shared" si="9"/>
        <v>59.226191094618571</v>
      </c>
      <c r="W32" s="96" t="str">
        <f t="shared" si="10"/>
        <v>BAJO</v>
      </c>
    </row>
    <row r="33" spans="2:23" ht="26.25" customHeight="1">
      <c r="B33" s="84">
        <f t="shared" si="11"/>
        <v>14</v>
      </c>
      <c r="C33" s="181" t="s">
        <v>93</v>
      </c>
      <c r="D33" s="98"/>
      <c r="E33" s="85" t="s">
        <v>260</v>
      </c>
      <c r="F33" s="85">
        <v>0</v>
      </c>
      <c r="G33" s="86">
        <v>7140000</v>
      </c>
      <c r="H33" s="87">
        <v>1904000</v>
      </c>
      <c r="I33" s="88">
        <v>2142000</v>
      </c>
      <c r="J33" s="88"/>
      <c r="K33" s="88"/>
      <c r="L33" s="174"/>
      <c r="M33" s="86"/>
      <c r="N33" s="89"/>
      <c r="O33" s="89"/>
      <c r="P33" s="169"/>
      <c r="Q33" s="90">
        <f t="shared" si="4"/>
        <v>3</v>
      </c>
      <c r="R33" s="91">
        <f t="shared" si="5"/>
        <v>3728667</v>
      </c>
      <c r="S33" s="92">
        <f t="shared" si="6"/>
        <v>0</v>
      </c>
      <c r="T33" s="93">
        <f t="shared" si="7"/>
        <v>2414133.0166795333</v>
      </c>
      <c r="U33" s="94">
        <f t="shared" si="8"/>
        <v>64.74520295536</v>
      </c>
      <c r="V33" s="95">
        <f t="shared" si="9"/>
        <v>35.25479704464</v>
      </c>
      <c r="W33" s="96" t="str">
        <f t="shared" si="10"/>
        <v>BAJO</v>
      </c>
    </row>
    <row r="34" spans="2:23" ht="26.25" customHeight="1">
      <c r="B34" s="84">
        <f t="shared" si="11"/>
        <v>15</v>
      </c>
      <c r="C34" s="181" t="s">
        <v>96</v>
      </c>
      <c r="D34" s="98"/>
      <c r="E34" s="85" t="s">
        <v>260</v>
      </c>
      <c r="F34" s="85">
        <v>0</v>
      </c>
      <c r="G34" s="86">
        <v>23800000</v>
      </c>
      <c r="H34" s="87">
        <v>2499000</v>
      </c>
      <c r="I34" s="88">
        <v>1071000</v>
      </c>
      <c r="J34" s="88"/>
      <c r="K34" s="88"/>
      <c r="L34" s="174"/>
      <c r="M34" s="86"/>
      <c r="N34" s="89"/>
      <c r="O34" s="89"/>
      <c r="P34" s="169"/>
      <c r="Q34" s="90">
        <f t="shared" si="4"/>
        <v>3</v>
      </c>
      <c r="R34" s="91">
        <f t="shared" si="5"/>
        <v>9123333</v>
      </c>
      <c r="S34" s="92">
        <f t="shared" si="6"/>
        <v>0</v>
      </c>
      <c r="T34" s="93">
        <f t="shared" si="7"/>
        <v>10394331.927652793</v>
      </c>
      <c r="U34" s="94">
        <f t="shared" si="8"/>
        <v>113.9313004101987</v>
      </c>
      <c r="V34" s="95">
        <f t="shared" si="9"/>
        <v>-13.931300410198702</v>
      </c>
      <c r="W34" s="96" t="str">
        <f t="shared" si="10"/>
        <v>BAJO</v>
      </c>
    </row>
    <row r="35" spans="2:23" ht="26.25" customHeight="1">
      <c r="B35" s="84">
        <f t="shared" si="11"/>
        <v>16</v>
      </c>
      <c r="C35" s="181" t="s">
        <v>98</v>
      </c>
      <c r="D35" s="98"/>
      <c r="E35" s="85" t="s">
        <v>260</v>
      </c>
      <c r="F35" s="85">
        <v>1</v>
      </c>
      <c r="G35" s="86">
        <v>952000</v>
      </c>
      <c r="H35" s="87">
        <v>892500</v>
      </c>
      <c r="I35" s="88">
        <v>821100</v>
      </c>
      <c r="J35" s="88"/>
      <c r="K35" s="88"/>
      <c r="L35" s="174"/>
      <c r="M35" s="86"/>
      <c r="N35" s="89"/>
      <c r="O35" s="89"/>
      <c r="P35" s="169"/>
      <c r="Q35" s="90">
        <f t="shared" si="4"/>
        <v>3</v>
      </c>
      <c r="R35" s="91">
        <f t="shared" si="5"/>
        <v>888533</v>
      </c>
      <c r="S35" s="92">
        <f t="shared" si="6"/>
        <v>888533</v>
      </c>
      <c r="T35" s="93">
        <f t="shared" si="7"/>
        <v>53513.259000820428</v>
      </c>
      <c r="U35" s="94">
        <f t="shared" si="8"/>
        <v>6.0226529572700649</v>
      </c>
      <c r="V35" s="95">
        <f t="shared" si="9"/>
        <v>93.977347042729932</v>
      </c>
      <c r="W35" s="96" t="str">
        <f t="shared" si="10"/>
        <v>ALTO</v>
      </c>
    </row>
    <row r="36" spans="2:23" ht="26.25" customHeight="1">
      <c r="B36" s="84">
        <f t="shared" si="11"/>
        <v>17</v>
      </c>
      <c r="C36" s="181" t="s">
        <v>101</v>
      </c>
      <c r="D36" s="98"/>
      <c r="E36" s="85" t="s">
        <v>260</v>
      </c>
      <c r="F36" s="85">
        <v>6</v>
      </c>
      <c r="G36" s="86">
        <v>71400</v>
      </c>
      <c r="H36" s="87">
        <v>71400</v>
      </c>
      <c r="I36" s="88">
        <v>80920</v>
      </c>
      <c r="J36" s="88"/>
      <c r="K36" s="88"/>
      <c r="L36" s="174"/>
      <c r="M36" s="86"/>
      <c r="N36" s="89"/>
      <c r="O36" s="89"/>
      <c r="P36" s="169"/>
      <c r="Q36" s="90">
        <f t="shared" si="4"/>
        <v>3</v>
      </c>
      <c r="R36" s="91">
        <f t="shared" si="5"/>
        <v>74573</v>
      </c>
      <c r="S36" s="92">
        <f t="shared" si="6"/>
        <v>447438</v>
      </c>
      <c r="T36" s="93">
        <f t="shared" si="7"/>
        <v>4487.7710379306218</v>
      </c>
      <c r="U36" s="94">
        <f t="shared" si="8"/>
        <v>6.0179569521550986</v>
      </c>
      <c r="V36" s="95">
        <f t="shared" si="9"/>
        <v>93.982043047844897</v>
      </c>
      <c r="W36" s="96" t="str">
        <f t="shared" si="10"/>
        <v>ALTO</v>
      </c>
    </row>
    <row r="37" spans="2:23" ht="26.25" customHeight="1">
      <c r="B37" s="84">
        <f t="shared" si="11"/>
        <v>18</v>
      </c>
      <c r="C37" s="181" t="s">
        <v>104</v>
      </c>
      <c r="D37" s="98"/>
      <c r="E37" s="85" t="s">
        <v>260</v>
      </c>
      <c r="F37" s="85">
        <v>1</v>
      </c>
      <c r="G37" s="86">
        <v>7140000</v>
      </c>
      <c r="H37" s="87">
        <v>8449000</v>
      </c>
      <c r="I37" s="88">
        <v>4284000</v>
      </c>
      <c r="J37" s="88"/>
      <c r="K37" s="88"/>
      <c r="L37" s="174"/>
      <c r="M37" s="86"/>
      <c r="N37" s="89"/>
      <c r="O37" s="89"/>
      <c r="P37" s="169"/>
      <c r="Q37" s="90">
        <f t="shared" si="4"/>
        <v>3</v>
      </c>
      <c r="R37" s="91">
        <f t="shared" si="5"/>
        <v>6624333</v>
      </c>
      <c r="S37" s="92">
        <f t="shared" si="6"/>
        <v>6624333</v>
      </c>
      <c r="T37" s="93">
        <f t="shared" si="7"/>
        <v>1739011.2771981158</v>
      </c>
      <c r="U37" s="94">
        <f t="shared" si="8"/>
        <v>26.251869844075102</v>
      </c>
      <c r="V37" s="95">
        <f t="shared" si="9"/>
        <v>73.748130155924898</v>
      </c>
      <c r="W37" s="96" t="str">
        <f t="shared" si="10"/>
        <v>ALTO</v>
      </c>
    </row>
    <row r="38" spans="2:23" ht="26.25" customHeight="1">
      <c r="B38" s="84">
        <f t="shared" si="11"/>
        <v>19</v>
      </c>
      <c r="C38" s="181" t="s">
        <v>106</v>
      </c>
      <c r="D38" s="98"/>
      <c r="E38" s="85" t="s">
        <v>260</v>
      </c>
      <c r="F38" s="85">
        <v>1</v>
      </c>
      <c r="G38" s="86">
        <v>9163000</v>
      </c>
      <c r="H38" s="87">
        <v>5831000</v>
      </c>
      <c r="I38" s="88">
        <v>3153500</v>
      </c>
      <c r="J38" s="88"/>
      <c r="K38" s="88"/>
      <c r="L38" s="174"/>
      <c r="M38" s="86"/>
      <c r="N38" s="89"/>
      <c r="O38" s="89"/>
      <c r="P38" s="169"/>
      <c r="Q38" s="90">
        <f t="shared" si="4"/>
        <v>3</v>
      </c>
      <c r="R38" s="91">
        <f t="shared" si="5"/>
        <v>6049167</v>
      </c>
      <c r="S38" s="92">
        <f t="shared" si="6"/>
        <v>6049167</v>
      </c>
      <c r="T38" s="93">
        <f t="shared" si="7"/>
        <v>2458213.4547042265</v>
      </c>
      <c r="U38" s="94">
        <f t="shared" si="8"/>
        <v>40.637222525088603</v>
      </c>
      <c r="V38" s="95">
        <f t="shared" si="9"/>
        <v>59.362777474911397</v>
      </c>
      <c r="W38" s="96" t="str">
        <f t="shared" si="10"/>
        <v>BAJO</v>
      </c>
    </row>
    <row r="39" spans="2:23" ht="26.25" customHeight="1">
      <c r="B39" s="84">
        <f t="shared" si="11"/>
        <v>20</v>
      </c>
      <c r="C39" s="181" t="s">
        <v>109</v>
      </c>
      <c r="D39" s="98"/>
      <c r="E39" s="85" t="s">
        <v>260</v>
      </c>
      <c r="F39" s="85">
        <v>1</v>
      </c>
      <c r="G39" s="86">
        <v>9163000</v>
      </c>
      <c r="H39" s="87">
        <v>5355000</v>
      </c>
      <c r="I39" s="88">
        <v>3451000</v>
      </c>
      <c r="J39" s="88"/>
      <c r="K39" s="88"/>
      <c r="L39" s="174"/>
      <c r="M39" s="86"/>
      <c r="N39" s="89"/>
      <c r="O39" s="89"/>
      <c r="P39" s="169"/>
      <c r="Q39" s="90">
        <f t="shared" si="4"/>
        <v>3</v>
      </c>
      <c r="R39" s="91">
        <f t="shared" si="5"/>
        <v>5989667</v>
      </c>
      <c r="S39" s="92">
        <f t="shared" si="6"/>
        <v>5989667</v>
      </c>
      <c r="T39" s="93">
        <f t="shared" si="7"/>
        <v>2374705.2214725283</v>
      </c>
      <c r="U39" s="94">
        <f t="shared" si="8"/>
        <v>39.646698580614384</v>
      </c>
      <c r="V39" s="95">
        <f t="shared" si="9"/>
        <v>60.353301419385616</v>
      </c>
      <c r="W39" s="96" t="str">
        <f t="shared" si="10"/>
        <v>BAJO</v>
      </c>
    </row>
    <row r="40" spans="2:23" ht="26.25" customHeight="1">
      <c r="B40" s="84">
        <f t="shared" si="11"/>
        <v>21</v>
      </c>
      <c r="C40" s="181" t="s">
        <v>112</v>
      </c>
      <c r="D40" s="98"/>
      <c r="E40" s="85" t="s">
        <v>260</v>
      </c>
      <c r="F40" s="85">
        <v>2</v>
      </c>
      <c r="G40" s="86">
        <v>178500</v>
      </c>
      <c r="H40" s="87">
        <v>178500</v>
      </c>
      <c r="I40" s="88">
        <v>345100</v>
      </c>
      <c r="J40" s="88"/>
      <c r="K40" s="88"/>
      <c r="L40" s="174"/>
      <c r="M40" s="86"/>
      <c r="N40" s="89"/>
      <c r="O40" s="89"/>
      <c r="P40" s="169"/>
      <c r="Q40" s="90">
        <f t="shared" si="4"/>
        <v>3</v>
      </c>
      <c r="R40" s="91">
        <f t="shared" si="5"/>
        <v>234033</v>
      </c>
      <c r="S40" s="92">
        <f t="shared" si="6"/>
        <v>468066</v>
      </c>
      <c r="T40" s="93">
        <f t="shared" si="7"/>
        <v>78535.993163785883</v>
      </c>
      <c r="U40" s="94">
        <f t="shared" si="8"/>
        <v>33.557657750738521</v>
      </c>
      <c r="V40" s="95">
        <f t="shared" si="9"/>
        <v>66.442342249261486</v>
      </c>
      <c r="W40" s="96" t="str">
        <f t="shared" si="10"/>
        <v>BAJO</v>
      </c>
    </row>
    <row r="41" spans="2:23" ht="26.25" customHeight="1">
      <c r="B41" s="84">
        <f t="shared" si="11"/>
        <v>22</v>
      </c>
      <c r="C41" s="181" t="s">
        <v>115</v>
      </c>
      <c r="D41" s="98"/>
      <c r="E41" s="85" t="s">
        <v>260</v>
      </c>
      <c r="F41" s="85">
        <v>5</v>
      </c>
      <c r="G41" s="86">
        <v>297500</v>
      </c>
      <c r="H41" s="87">
        <v>48790</v>
      </c>
      <c r="I41" s="88">
        <v>42840</v>
      </c>
      <c r="J41" s="88"/>
      <c r="K41" s="88"/>
      <c r="L41" s="174"/>
      <c r="M41" s="86"/>
      <c r="N41" s="89"/>
      <c r="O41" s="89">
        <f>VALORES!M33</f>
        <v>77404</v>
      </c>
      <c r="P41" s="169"/>
      <c r="Q41" s="90">
        <f t="shared" si="4"/>
        <v>4</v>
      </c>
      <c r="R41" s="91">
        <f t="shared" si="5"/>
        <v>116634</v>
      </c>
      <c r="S41" s="92">
        <f t="shared" si="6"/>
        <v>583170</v>
      </c>
      <c r="T41" s="93">
        <f t="shared" si="7"/>
        <v>105237.66629277752</v>
      </c>
      <c r="U41" s="94">
        <f t="shared" si="8"/>
        <v>90.228978079100017</v>
      </c>
      <c r="V41" s="95">
        <f t="shared" si="9"/>
        <v>9.7710219208999831</v>
      </c>
      <c r="W41" s="96" t="str">
        <f t="shared" si="10"/>
        <v>BAJO</v>
      </c>
    </row>
    <row r="42" spans="2:23" ht="26.25" customHeight="1">
      <c r="B42" s="84">
        <f t="shared" si="11"/>
        <v>23</v>
      </c>
      <c r="C42" s="181" t="s">
        <v>118</v>
      </c>
      <c r="D42" s="98"/>
      <c r="E42" s="85" t="s">
        <v>260</v>
      </c>
      <c r="F42" s="85">
        <v>5</v>
      </c>
      <c r="G42" s="86">
        <v>178500</v>
      </c>
      <c r="H42" s="87">
        <v>59500</v>
      </c>
      <c r="I42" s="88">
        <v>46410</v>
      </c>
      <c r="J42" s="88"/>
      <c r="K42" s="88"/>
      <c r="L42" s="174"/>
      <c r="M42" s="86">
        <f>VALORES!G34</f>
        <v>74155</v>
      </c>
      <c r="N42" s="89"/>
      <c r="O42" s="89">
        <f>VALORES!M34</f>
        <v>77028</v>
      </c>
      <c r="P42" s="169"/>
      <c r="Q42" s="90">
        <f t="shared" si="4"/>
        <v>5</v>
      </c>
      <c r="R42" s="91">
        <f t="shared" si="5"/>
        <v>87119</v>
      </c>
      <c r="S42" s="92">
        <f t="shared" si="6"/>
        <v>435595</v>
      </c>
      <c r="T42" s="93">
        <f t="shared" si="7"/>
        <v>46990.238516525962</v>
      </c>
      <c r="U42" s="94">
        <f t="shared" si="8"/>
        <v>53.937991157527023</v>
      </c>
      <c r="V42" s="95">
        <f t="shared" si="9"/>
        <v>46.062008842472977</v>
      </c>
      <c r="W42" s="96" t="str">
        <f t="shared" si="10"/>
        <v>BAJO</v>
      </c>
    </row>
    <row r="43" spans="2:23" ht="26.25" customHeight="1">
      <c r="B43" s="84">
        <f t="shared" si="11"/>
        <v>24</v>
      </c>
      <c r="C43" s="181" t="s">
        <v>54</v>
      </c>
      <c r="D43" s="98"/>
      <c r="E43" s="85" t="s">
        <v>260</v>
      </c>
      <c r="F43" s="85">
        <v>6</v>
      </c>
      <c r="G43" s="86">
        <v>59500</v>
      </c>
      <c r="H43" s="87">
        <v>38080</v>
      </c>
      <c r="I43" s="88">
        <v>38080</v>
      </c>
      <c r="J43" s="88"/>
      <c r="K43" s="88"/>
      <c r="L43" s="174"/>
      <c r="M43" s="86"/>
      <c r="N43" s="89">
        <f>VALORES!J35</f>
        <v>51429</v>
      </c>
      <c r="O43" s="89">
        <f>VALORES!M35</f>
        <v>39608</v>
      </c>
      <c r="P43" s="169"/>
      <c r="Q43" s="90">
        <f t="shared" si="4"/>
        <v>5</v>
      </c>
      <c r="R43" s="91">
        <f t="shared" si="5"/>
        <v>45339</v>
      </c>
      <c r="S43" s="92">
        <f t="shared" si="6"/>
        <v>272034</v>
      </c>
      <c r="T43" s="93">
        <f t="shared" si="7"/>
        <v>8670.0927699765707</v>
      </c>
      <c r="U43" s="94">
        <f t="shared" si="8"/>
        <v>19.122814287868216</v>
      </c>
      <c r="V43" s="95">
        <f t="shared" si="9"/>
        <v>80.877185712131791</v>
      </c>
      <c r="W43" s="96" t="str">
        <f t="shared" si="10"/>
        <v>ALTO</v>
      </c>
    </row>
    <row r="44" spans="2:23" ht="26.25" customHeight="1">
      <c r="B44" s="84">
        <f t="shared" si="11"/>
        <v>25</v>
      </c>
      <c r="C44" s="181" t="s">
        <v>123</v>
      </c>
      <c r="D44" s="98"/>
      <c r="E44" s="85" t="s">
        <v>260</v>
      </c>
      <c r="F44" s="85">
        <v>5</v>
      </c>
      <c r="G44" s="86">
        <v>297500</v>
      </c>
      <c r="H44" s="87">
        <v>82110</v>
      </c>
      <c r="I44" s="88">
        <v>53550</v>
      </c>
      <c r="J44" s="88"/>
      <c r="K44" s="88"/>
      <c r="L44" s="174"/>
      <c r="M44" s="86"/>
      <c r="N44" s="89"/>
      <c r="O44" s="89">
        <f>VALORES!M36</f>
        <v>70916</v>
      </c>
      <c r="P44" s="169"/>
      <c r="Q44" s="90">
        <f t="shared" si="4"/>
        <v>4</v>
      </c>
      <c r="R44" s="91">
        <f t="shared" si="5"/>
        <v>126019</v>
      </c>
      <c r="S44" s="92">
        <f t="shared" si="6"/>
        <v>630095</v>
      </c>
      <c r="T44" s="93">
        <f t="shared" si="7"/>
        <v>99526.16516775878</v>
      </c>
      <c r="U44" s="94">
        <f t="shared" si="8"/>
        <v>78.977110727555981</v>
      </c>
      <c r="V44" s="95">
        <f t="shared" si="9"/>
        <v>21.022889272444019</v>
      </c>
      <c r="W44" s="96" t="str">
        <f t="shared" si="10"/>
        <v>BAJO</v>
      </c>
    </row>
    <row r="45" spans="2:23" ht="26.25" customHeight="1">
      <c r="B45" s="84">
        <f t="shared" si="11"/>
        <v>26</v>
      </c>
      <c r="C45" s="181" t="s">
        <v>126</v>
      </c>
      <c r="D45" s="98"/>
      <c r="E45" s="85" t="s">
        <v>260</v>
      </c>
      <c r="F45" s="85">
        <v>5</v>
      </c>
      <c r="G45" s="86">
        <v>17850</v>
      </c>
      <c r="H45" s="87">
        <v>69020</v>
      </c>
      <c r="I45" s="88">
        <v>49980</v>
      </c>
      <c r="J45" s="88"/>
      <c r="K45" s="88"/>
      <c r="L45" s="174"/>
      <c r="M45" s="86">
        <f>VALORES!G37</f>
        <v>67199</v>
      </c>
      <c r="N45" s="89">
        <f>VALORES!J37</f>
        <v>72189</v>
      </c>
      <c r="O45" s="89">
        <f>VALORES!M37</f>
        <v>61777</v>
      </c>
      <c r="P45" s="169"/>
      <c r="Q45" s="90">
        <f t="shared" si="4"/>
        <v>6</v>
      </c>
      <c r="R45" s="91">
        <f t="shared" si="5"/>
        <v>56336</v>
      </c>
      <c r="S45" s="92">
        <f t="shared" si="6"/>
        <v>281680</v>
      </c>
      <c r="T45" s="93">
        <f t="shared" si="7"/>
        <v>18625.169560003713</v>
      </c>
      <c r="U45" s="94">
        <f t="shared" si="8"/>
        <v>33.060866160188354</v>
      </c>
      <c r="V45" s="95">
        <f t="shared" si="9"/>
        <v>66.939133839811646</v>
      </c>
      <c r="W45" s="96" t="str">
        <f t="shared" si="10"/>
        <v>BAJO</v>
      </c>
    </row>
    <row r="46" spans="2:23" ht="26.25" customHeight="1">
      <c r="B46" s="84">
        <f t="shared" si="11"/>
        <v>27</v>
      </c>
      <c r="C46" s="181" t="s">
        <v>129</v>
      </c>
      <c r="D46" s="98"/>
      <c r="E46" s="85" t="s">
        <v>260</v>
      </c>
      <c r="F46" s="85">
        <v>1</v>
      </c>
      <c r="G46" s="86">
        <v>6341510</v>
      </c>
      <c r="H46" s="87">
        <v>2975000</v>
      </c>
      <c r="I46" s="88">
        <v>2856000</v>
      </c>
      <c r="J46" s="88"/>
      <c r="K46" s="88"/>
      <c r="L46" s="174"/>
      <c r="M46" s="86"/>
      <c r="N46" s="89"/>
      <c r="O46" s="89"/>
      <c r="P46" s="169"/>
      <c r="Q46" s="90">
        <f t="shared" si="4"/>
        <v>3</v>
      </c>
      <c r="R46" s="91">
        <f t="shared" si="5"/>
        <v>4057503</v>
      </c>
      <c r="S46" s="92">
        <f t="shared" si="6"/>
        <v>4057503</v>
      </c>
      <c r="T46" s="93">
        <f t="shared" si="7"/>
        <v>1615767.1222535616</v>
      </c>
      <c r="U46" s="94">
        <f t="shared" si="8"/>
        <v>39.821711093092517</v>
      </c>
      <c r="V46" s="95">
        <f t="shared" si="9"/>
        <v>60.178288906907483</v>
      </c>
      <c r="W46" s="96" t="str">
        <f t="shared" si="10"/>
        <v>BAJO</v>
      </c>
    </row>
    <row r="47" spans="2:23" ht="26.25" customHeight="1">
      <c r="B47" s="84">
        <f t="shared" si="11"/>
        <v>28</v>
      </c>
      <c r="C47" s="181" t="s">
        <v>132</v>
      </c>
      <c r="D47" s="98"/>
      <c r="E47" s="85" t="s">
        <v>260</v>
      </c>
      <c r="F47" s="85">
        <v>5</v>
      </c>
      <c r="G47" s="86">
        <v>41650</v>
      </c>
      <c r="H47" s="87">
        <v>23800</v>
      </c>
      <c r="I47" s="88">
        <v>29750</v>
      </c>
      <c r="J47" s="88"/>
      <c r="K47" s="88"/>
      <c r="L47" s="174"/>
      <c r="M47" s="86"/>
      <c r="N47" s="89"/>
      <c r="O47" s="89">
        <f>VALORES!M39</f>
        <v>19540</v>
      </c>
      <c r="P47" s="169"/>
      <c r="Q47" s="90">
        <f t="shared" si="4"/>
        <v>4</v>
      </c>
      <c r="R47" s="91">
        <f t="shared" si="5"/>
        <v>28685</v>
      </c>
      <c r="S47" s="92">
        <f t="shared" si="6"/>
        <v>143425</v>
      </c>
      <c r="T47" s="93">
        <f t="shared" si="7"/>
        <v>8317.4470241775507</v>
      </c>
      <c r="U47" s="94">
        <f t="shared" si="8"/>
        <v>28.995806254758762</v>
      </c>
      <c r="V47" s="95">
        <f t="shared" si="9"/>
        <v>71.004193745241238</v>
      </c>
      <c r="W47" s="96" t="str">
        <f t="shared" si="10"/>
        <v>ALTO</v>
      </c>
    </row>
    <row r="48" spans="2:23" ht="26.25" customHeight="1">
      <c r="B48" s="84">
        <f t="shared" si="11"/>
        <v>29</v>
      </c>
      <c r="C48" s="181" t="s">
        <v>134</v>
      </c>
      <c r="D48" s="98"/>
      <c r="E48" s="85" t="s">
        <v>261</v>
      </c>
      <c r="F48" s="85">
        <v>20</v>
      </c>
      <c r="G48" s="86">
        <v>16660</v>
      </c>
      <c r="H48" s="87">
        <v>11900</v>
      </c>
      <c r="I48" s="88">
        <v>34510</v>
      </c>
      <c r="J48" s="88"/>
      <c r="K48" s="88"/>
      <c r="L48" s="174"/>
      <c r="M48" s="86"/>
      <c r="N48" s="89">
        <f>VALORES!J40</f>
        <v>12792</v>
      </c>
      <c r="O48" s="89">
        <f>VALORES!M40</f>
        <v>12071</v>
      </c>
      <c r="P48" s="169"/>
      <c r="Q48" s="90">
        <f t="shared" si="4"/>
        <v>5</v>
      </c>
      <c r="R48" s="91">
        <f t="shared" si="5"/>
        <v>17587</v>
      </c>
      <c r="S48" s="92">
        <f t="shared" si="6"/>
        <v>351740</v>
      </c>
      <c r="T48" s="93">
        <f t="shared" si="7"/>
        <v>8637.216070007742</v>
      </c>
      <c r="U48" s="94">
        <f t="shared" si="8"/>
        <v>49.11136674821028</v>
      </c>
      <c r="V48" s="95">
        <f t="shared" si="9"/>
        <v>50.88863325178972</v>
      </c>
      <c r="W48" s="96" t="str">
        <f t="shared" si="10"/>
        <v>BAJO</v>
      </c>
    </row>
    <row r="49" spans="2:23" ht="26.25" customHeight="1">
      <c r="B49" s="84">
        <f t="shared" si="11"/>
        <v>30</v>
      </c>
      <c r="C49" s="181" t="s">
        <v>137</v>
      </c>
      <c r="D49" s="98"/>
      <c r="E49" s="85" t="s">
        <v>261</v>
      </c>
      <c r="F49" s="85">
        <v>20</v>
      </c>
      <c r="G49" s="86">
        <v>23800</v>
      </c>
      <c r="H49" s="87">
        <v>21420</v>
      </c>
      <c r="I49" s="88">
        <v>46410</v>
      </c>
      <c r="J49" s="88"/>
      <c r="K49" s="88"/>
      <c r="L49" s="174"/>
      <c r="M49" s="86"/>
      <c r="N49" s="89">
        <f>VALORES!J41</f>
        <v>15937</v>
      </c>
      <c r="O49" s="89">
        <f>VALORES!M41</f>
        <v>16447</v>
      </c>
      <c r="P49" s="169"/>
      <c r="Q49" s="90">
        <f t="shared" si="4"/>
        <v>5</v>
      </c>
      <c r="R49" s="91">
        <f t="shared" si="5"/>
        <v>24803</v>
      </c>
      <c r="S49" s="92">
        <f t="shared" si="6"/>
        <v>496060</v>
      </c>
      <c r="T49" s="93">
        <f t="shared" si="7"/>
        <v>11204.836802024383</v>
      </c>
      <c r="U49" s="94">
        <f t="shared" si="8"/>
        <v>45.17532879903392</v>
      </c>
      <c r="V49" s="95">
        <f t="shared" si="9"/>
        <v>54.82467120096608</v>
      </c>
      <c r="W49" s="96" t="str">
        <f t="shared" si="10"/>
        <v>BAJO</v>
      </c>
    </row>
    <row r="50" spans="2:23" ht="26.25" customHeight="1">
      <c r="B50" s="84">
        <f t="shared" si="11"/>
        <v>31</v>
      </c>
      <c r="C50" s="181" t="s">
        <v>139</v>
      </c>
      <c r="D50" s="98"/>
      <c r="E50" s="85" t="s">
        <v>261</v>
      </c>
      <c r="F50" s="85">
        <v>20</v>
      </c>
      <c r="G50" s="86">
        <v>32130</v>
      </c>
      <c r="H50" s="87">
        <v>27370</v>
      </c>
      <c r="I50" s="88">
        <v>73780</v>
      </c>
      <c r="J50" s="88"/>
      <c r="K50" s="88"/>
      <c r="L50" s="174"/>
      <c r="M50" s="86"/>
      <c r="N50" s="89">
        <f>VALORES!J42</f>
        <v>20357</v>
      </c>
      <c r="O50" s="89">
        <f>VALORES!M42</f>
        <v>21745</v>
      </c>
      <c r="P50" s="169"/>
      <c r="Q50" s="90">
        <f t="shared" si="4"/>
        <v>5</v>
      </c>
      <c r="R50" s="91">
        <f t="shared" si="5"/>
        <v>35076</v>
      </c>
      <c r="S50" s="92">
        <f t="shared" si="6"/>
        <v>701520</v>
      </c>
      <c r="T50" s="93">
        <f t="shared" si="7"/>
        <v>19801.138801594214</v>
      </c>
      <c r="U50" s="94">
        <f t="shared" si="8"/>
        <v>56.452100586139274</v>
      </c>
      <c r="V50" s="95">
        <f t="shared" si="9"/>
        <v>43.547899413860726</v>
      </c>
      <c r="W50" s="96" t="str">
        <f t="shared" si="10"/>
        <v>BAJO</v>
      </c>
    </row>
    <row r="51" spans="2:23" ht="26.25" customHeight="1">
      <c r="B51" s="84">
        <f t="shared" si="11"/>
        <v>32</v>
      </c>
      <c r="C51" s="181" t="s">
        <v>142</v>
      </c>
      <c r="D51" s="98"/>
      <c r="E51" s="85" t="s">
        <v>261</v>
      </c>
      <c r="F51" s="85">
        <v>20</v>
      </c>
      <c r="G51" s="86">
        <v>48790</v>
      </c>
      <c r="H51" s="87">
        <v>39270</v>
      </c>
      <c r="I51" s="88">
        <v>99960</v>
      </c>
      <c r="J51" s="88"/>
      <c r="K51" s="88"/>
      <c r="L51" s="174"/>
      <c r="M51" s="86"/>
      <c r="N51" s="89">
        <f>VALORES!J43</f>
        <v>42322</v>
      </c>
      <c r="O51" s="89">
        <f>VALORES!M43</f>
        <v>41419</v>
      </c>
      <c r="P51" s="169"/>
      <c r="Q51" s="90">
        <f t="shared" si="4"/>
        <v>5</v>
      </c>
      <c r="R51" s="91">
        <f t="shared" si="5"/>
        <v>54352</v>
      </c>
      <c r="S51" s="92">
        <f t="shared" si="6"/>
        <v>1087040</v>
      </c>
      <c r="T51" s="93">
        <f t="shared" si="7"/>
        <v>23023.794738487399</v>
      </c>
      <c r="U51" s="94">
        <f t="shared" si="8"/>
        <v>42.360529030187294</v>
      </c>
      <c r="V51" s="95">
        <f t="shared" si="9"/>
        <v>57.639470969812706</v>
      </c>
      <c r="W51" s="96" t="str">
        <f t="shared" si="10"/>
        <v>BAJO</v>
      </c>
    </row>
    <row r="52" spans="2:23" ht="26.25" customHeight="1">
      <c r="B52" s="84">
        <f t="shared" si="11"/>
        <v>33</v>
      </c>
      <c r="C52" s="181" t="s">
        <v>144</v>
      </c>
      <c r="D52" s="98"/>
      <c r="E52" s="85" t="s">
        <v>261</v>
      </c>
      <c r="F52" s="85">
        <v>20</v>
      </c>
      <c r="G52" s="86">
        <v>76160</v>
      </c>
      <c r="H52" s="87">
        <v>52360</v>
      </c>
      <c r="I52" s="88">
        <v>116620</v>
      </c>
      <c r="J52" s="88"/>
      <c r="K52" s="88"/>
      <c r="L52" s="174"/>
      <c r="M52" s="86"/>
      <c r="N52" s="89">
        <f>VALORES!J44</f>
        <v>56251</v>
      </c>
      <c r="O52" s="89">
        <f>VALORES!M44</f>
        <v>60581</v>
      </c>
      <c r="P52" s="169"/>
      <c r="Q52" s="90">
        <f t="shared" si="4"/>
        <v>5</v>
      </c>
      <c r="R52" s="91">
        <f t="shared" si="5"/>
        <v>72394</v>
      </c>
      <c r="S52" s="92">
        <f t="shared" si="6"/>
        <v>1447880</v>
      </c>
      <c r="T52" s="93">
        <f t="shared" si="7"/>
        <v>23544.113511449097</v>
      </c>
      <c r="U52" s="94">
        <f t="shared" si="8"/>
        <v>32.522189009377982</v>
      </c>
      <c r="V52" s="95">
        <f t="shared" si="9"/>
        <v>67.477810990622018</v>
      </c>
      <c r="W52" s="96" t="str">
        <f t="shared" si="10"/>
        <v>BAJO</v>
      </c>
    </row>
    <row r="53" spans="2:23" ht="26.25" customHeight="1">
      <c r="B53" s="84">
        <f t="shared" si="11"/>
        <v>34</v>
      </c>
      <c r="C53" s="181" t="s">
        <v>146</v>
      </c>
      <c r="D53" s="98"/>
      <c r="E53" s="85" t="s">
        <v>262</v>
      </c>
      <c r="F53" s="85">
        <v>10</v>
      </c>
      <c r="G53" s="86">
        <v>32130</v>
      </c>
      <c r="H53" s="87">
        <v>53550</v>
      </c>
      <c r="I53" s="88">
        <v>58310</v>
      </c>
      <c r="J53" s="88"/>
      <c r="K53" s="88"/>
      <c r="L53" s="174"/>
      <c r="M53" s="86"/>
      <c r="N53" s="89">
        <f>VALORES!J45</f>
        <v>27992</v>
      </c>
      <c r="O53" s="89">
        <f>VALORES!M45</f>
        <v>28443</v>
      </c>
      <c r="P53" s="169"/>
      <c r="Q53" s="90">
        <f t="shared" si="4"/>
        <v>5</v>
      </c>
      <c r="R53" s="91">
        <f t="shared" si="5"/>
        <v>40085</v>
      </c>
      <c r="S53" s="92">
        <f t="shared" si="6"/>
        <v>400850</v>
      </c>
      <c r="T53" s="93">
        <f t="shared" si="7"/>
        <v>13103.5543880277</v>
      </c>
      <c r="U53" s="94">
        <f t="shared" si="8"/>
        <v>32.689420950549334</v>
      </c>
      <c r="V53" s="95">
        <f t="shared" si="9"/>
        <v>67.310579049450666</v>
      </c>
      <c r="W53" s="96" t="str">
        <f t="shared" si="10"/>
        <v>BAJO</v>
      </c>
    </row>
    <row r="54" spans="2:23" ht="26.25" customHeight="1">
      <c r="B54" s="84">
        <f t="shared" si="11"/>
        <v>35</v>
      </c>
      <c r="C54" s="181" t="s">
        <v>147</v>
      </c>
      <c r="D54" s="98"/>
      <c r="E54" s="85" t="s">
        <v>261</v>
      </c>
      <c r="F54" s="85">
        <v>20</v>
      </c>
      <c r="G54" s="86">
        <v>121380</v>
      </c>
      <c r="H54" s="87">
        <v>97580</v>
      </c>
      <c r="I54" s="88">
        <v>41650</v>
      </c>
      <c r="J54" s="88"/>
      <c r="K54" s="88"/>
      <c r="L54" s="174"/>
      <c r="M54" s="86"/>
      <c r="N54" s="89">
        <f>VALORES!J46</f>
        <v>78885</v>
      </c>
      <c r="O54" s="89">
        <f>VALORES!M46</f>
        <v>106676</v>
      </c>
      <c r="P54" s="169"/>
      <c r="Q54" s="90">
        <f t="shared" si="4"/>
        <v>5</v>
      </c>
      <c r="R54" s="91">
        <f t="shared" si="5"/>
        <v>89234</v>
      </c>
      <c r="S54" s="92">
        <f t="shared" si="6"/>
        <v>1784680</v>
      </c>
      <c r="T54" s="93">
        <f t="shared" si="7"/>
        <v>27490.301027089536</v>
      </c>
      <c r="U54" s="94">
        <f t="shared" si="8"/>
        <v>30.806980553476855</v>
      </c>
      <c r="V54" s="95">
        <f t="shared" si="9"/>
        <v>69.193019446523152</v>
      </c>
      <c r="W54" s="96" t="str">
        <f t="shared" si="10"/>
        <v>BAJO</v>
      </c>
    </row>
    <row r="55" spans="2:23" ht="26.25" customHeight="1">
      <c r="B55" s="84">
        <f t="shared" si="11"/>
        <v>36</v>
      </c>
      <c r="C55" s="181" t="s">
        <v>130</v>
      </c>
      <c r="D55" s="98"/>
      <c r="E55" s="85" t="s">
        <v>263</v>
      </c>
      <c r="F55" s="85">
        <v>2</v>
      </c>
      <c r="G55" s="86">
        <v>1076950</v>
      </c>
      <c r="H55" s="87">
        <v>702100</v>
      </c>
      <c r="I55" s="88">
        <v>397460</v>
      </c>
      <c r="J55" s="88"/>
      <c r="K55" s="88"/>
      <c r="L55" s="174"/>
      <c r="M55" s="86">
        <f>VALORES!G47</f>
        <v>769635</v>
      </c>
      <c r="N55" s="89">
        <f>VALORES!J47</f>
        <v>759920</v>
      </c>
      <c r="O55" s="89">
        <f>VALORES!M47</f>
        <v>767024</v>
      </c>
      <c r="P55" s="169"/>
      <c r="Q55" s="90">
        <f t="shared" si="4"/>
        <v>6</v>
      </c>
      <c r="R55" s="91">
        <f t="shared" si="5"/>
        <v>745515</v>
      </c>
      <c r="S55" s="92">
        <f t="shared" si="6"/>
        <v>1491030</v>
      </c>
      <c r="T55" s="93">
        <f t="shared" si="7"/>
        <v>197538.27476417212</v>
      </c>
      <c r="U55" s="94">
        <f t="shared" si="8"/>
        <v>26.496888025616133</v>
      </c>
      <c r="V55" s="95">
        <f t="shared" si="9"/>
        <v>73.50311197438387</v>
      </c>
      <c r="W55" s="96" t="str">
        <f t="shared" si="10"/>
        <v>ALTO</v>
      </c>
    </row>
    <row r="56" spans="2:23" ht="26.25" customHeight="1">
      <c r="B56" s="84">
        <f t="shared" si="11"/>
        <v>37</v>
      </c>
      <c r="C56" s="181" t="s">
        <v>133</v>
      </c>
      <c r="D56" s="98"/>
      <c r="E56" s="85" t="s">
        <v>263</v>
      </c>
      <c r="F56" s="85">
        <v>2</v>
      </c>
      <c r="G56" s="86">
        <v>1241170</v>
      </c>
      <c r="H56" s="87">
        <v>773500</v>
      </c>
      <c r="I56" s="88">
        <v>202300</v>
      </c>
      <c r="J56" s="88"/>
      <c r="K56" s="88"/>
      <c r="L56" s="174"/>
      <c r="M56" s="86">
        <f>VALORES!G48</f>
        <v>849302</v>
      </c>
      <c r="N56" s="89">
        <f>VALORES!J48</f>
        <v>810813</v>
      </c>
      <c r="O56" s="89">
        <f>VALORES!M48</f>
        <v>809121</v>
      </c>
      <c r="P56" s="169"/>
      <c r="Q56" s="90">
        <f t="shared" si="4"/>
        <v>6</v>
      </c>
      <c r="R56" s="91">
        <f t="shared" si="5"/>
        <v>781034</v>
      </c>
      <c r="S56" s="92">
        <f t="shared" si="6"/>
        <v>1562068</v>
      </c>
      <c r="T56" s="93">
        <f t="shared" si="7"/>
        <v>303603.67000453442</v>
      </c>
      <c r="U56" s="94">
        <f t="shared" si="8"/>
        <v>38.872017095867072</v>
      </c>
      <c r="V56" s="95">
        <f t="shared" si="9"/>
        <v>61.127982904132928</v>
      </c>
      <c r="W56" s="96" t="str">
        <f t="shared" si="10"/>
        <v>BAJO</v>
      </c>
    </row>
    <row r="57" spans="2:23" ht="26.25" customHeight="1">
      <c r="B57" s="84">
        <f t="shared" si="11"/>
        <v>38</v>
      </c>
      <c r="C57" s="181" t="s">
        <v>152</v>
      </c>
      <c r="D57" s="98"/>
      <c r="E57" s="85" t="s">
        <v>261</v>
      </c>
      <c r="F57" s="85">
        <v>50</v>
      </c>
      <c r="G57" s="86">
        <v>17850</v>
      </c>
      <c r="H57" s="87">
        <v>7735</v>
      </c>
      <c r="I57" s="88">
        <v>17850</v>
      </c>
      <c r="J57" s="88"/>
      <c r="K57" s="88"/>
      <c r="L57" s="174"/>
      <c r="M57" s="86">
        <f>VALORES!G49</f>
        <v>9975</v>
      </c>
      <c r="N57" s="89">
        <f>VALORES!J49</f>
        <v>7768</v>
      </c>
      <c r="O57" s="89">
        <f>VALORES!M49</f>
        <v>8649</v>
      </c>
      <c r="P57" s="169"/>
      <c r="Q57" s="90">
        <f t="shared" si="4"/>
        <v>6</v>
      </c>
      <c r="R57" s="91">
        <f t="shared" si="5"/>
        <v>11638</v>
      </c>
      <c r="S57" s="92">
        <f t="shared" si="6"/>
        <v>581900</v>
      </c>
      <c r="T57" s="93">
        <f t="shared" si="7"/>
        <v>4455.1073094695357</v>
      </c>
      <c r="U57" s="94">
        <f t="shared" si="8"/>
        <v>38.280695217988793</v>
      </c>
      <c r="V57" s="95">
        <f t="shared" si="9"/>
        <v>61.719304782011207</v>
      </c>
      <c r="W57" s="96" t="str">
        <f t="shared" si="10"/>
        <v>BAJO</v>
      </c>
    </row>
    <row r="58" spans="2:23" ht="26.25" customHeight="1">
      <c r="B58" s="84">
        <f t="shared" si="11"/>
        <v>39</v>
      </c>
      <c r="C58" s="181" t="s">
        <v>155</v>
      </c>
      <c r="D58" s="98"/>
      <c r="E58" s="85" t="s">
        <v>261</v>
      </c>
      <c r="F58" s="85">
        <v>50</v>
      </c>
      <c r="G58" s="86">
        <v>23800</v>
      </c>
      <c r="H58" s="87">
        <v>17850</v>
      </c>
      <c r="I58" s="88">
        <v>20230</v>
      </c>
      <c r="J58" s="88"/>
      <c r="K58" s="88"/>
      <c r="L58" s="174"/>
      <c r="M58" s="86">
        <f>VALORES!G50</f>
        <v>14897</v>
      </c>
      <c r="N58" s="89">
        <f>VALORES!J50</f>
        <v>14197</v>
      </c>
      <c r="O58" s="89">
        <f>VALORES!M50</f>
        <v>14877</v>
      </c>
      <c r="P58" s="169"/>
      <c r="Q58" s="90">
        <f t="shared" si="4"/>
        <v>6</v>
      </c>
      <c r="R58" s="91">
        <f t="shared" si="5"/>
        <v>17642</v>
      </c>
      <c r="S58" s="92">
        <f t="shared" si="6"/>
        <v>882100</v>
      </c>
      <c r="T58" s="93">
        <f t="shared" si="7"/>
        <v>3457.1242103163659</v>
      </c>
      <c r="U58" s="94">
        <f t="shared" si="8"/>
        <v>19.595988041698025</v>
      </c>
      <c r="V58" s="95">
        <f t="shared" si="9"/>
        <v>80.404011958301979</v>
      </c>
      <c r="W58" s="96" t="str">
        <f t="shared" si="10"/>
        <v>ALTO</v>
      </c>
    </row>
    <row r="59" spans="2:23" ht="26.25" customHeight="1">
      <c r="B59" s="84">
        <f t="shared" si="11"/>
        <v>40</v>
      </c>
      <c r="C59" s="181" t="s">
        <v>158</v>
      </c>
      <c r="D59" s="98"/>
      <c r="E59" s="85" t="s">
        <v>261</v>
      </c>
      <c r="F59" s="85">
        <v>0</v>
      </c>
      <c r="G59" s="86">
        <v>238000</v>
      </c>
      <c r="H59" s="87">
        <v>57120</v>
      </c>
      <c r="I59" s="88">
        <v>17850</v>
      </c>
      <c r="J59" s="88"/>
      <c r="K59" s="88"/>
      <c r="L59" s="174"/>
      <c r="M59" s="86"/>
      <c r="N59" s="89"/>
      <c r="O59" s="89"/>
      <c r="P59" s="169"/>
      <c r="Q59" s="90">
        <f t="shared" si="4"/>
        <v>3</v>
      </c>
      <c r="R59" s="91">
        <f t="shared" si="5"/>
        <v>104323</v>
      </c>
      <c r="S59" s="92">
        <f t="shared" si="6"/>
        <v>0</v>
      </c>
      <c r="T59" s="93">
        <f t="shared" si="7"/>
        <v>95873.603017491507</v>
      </c>
      <c r="U59" s="94">
        <f t="shared" si="8"/>
        <v>91.900734274792242</v>
      </c>
      <c r="V59" s="95">
        <f t="shared" si="9"/>
        <v>8.0992657252077578</v>
      </c>
      <c r="W59" s="96" t="str">
        <f t="shared" si="10"/>
        <v>BAJO</v>
      </c>
    </row>
    <row r="60" spans="2:23" ht="26.25" customHeight="1">
      <c r="B60" s="84">
        <f t="shared" si="11"/>
        <v>41</v>
      </c>
      <c r="C60" s="181" t="s">
        <v>161</v>
      </c>
      <c r="D60" s="98"/>
      <c r="E60" s="85" t="s">
        <v>264</v>
      </c>
      <c r="F60" s="85">
        <v>5</v>
      </c>
      <c r="G60" s="86">
        <v>238000</v>
      </c>
      <c r="H60" s="87">
        <v>830620</v>
      </c>
      <c r="I60" s="88">
        <v>232050</v>
      </c>
      <c r="J60" s="88"/>
      <c r="K60" s="88"/>
      <c r="L60" s="174"/>
      <c r="M60" s="86">
        <f>VALORES!G52</f>
        <v>780922</v>
      </c>
      <c r="N60" s="89"/>
      <c r="O60" s="89"/>
      <c r="P60" s="169"/>
      <c r="Q60" s="90">
        <f t="shared" si="4"/>
        <v>4</v>
      </c>
      <c r="R60" s="91">
        <f t="shared" si="5"/>
        <v>520398</v>
      </c>
      <c r="S60" s="92">
        <f t="shared" si="6"/>
        <v>2601990</v>
      </c>
      <c r="T60" s="93">
        <f t="shared" si="7"/>
        <v>285921.16193454445</v>
      </c>
      <c r="U60" s="94">
        <f t="shared" si="8"/>
        <v>54.942786470075674</v>
      </c>
      <c r="V60" s="95">
        <f t="shared" si="9"/>
        <v>45.057213529924326</v>
      </c>
      <c r="W60" s="96" t="str">
        <f t="shared" si="10"/>
        <v>BAJO</v>
      </c>
    </row>
    <row r="61" spans="2:23" ht="26.25" customHeight="1">
      <c r="B61" s="84">
        <f t="shared" si="11"/>
        <v>42</v>
      </c>
      <c r="C61" s="181" t="s">
        <v>124</v>
      </c>
      <c r="D61" s="98"/>
      <c r="E61" s="85" t="s">
        <v>261</v>
      </c>
      <c r="F61" s="85">
        <v>10</v>
      </c>
      <c r="G61" s="86">
        <v>190400</v>
      </c>
      <c r="H61" s="87">
        <v>92820</v>
      </c>
      <c r="I61" s="88">
        <v>30940</v>
      </c>
      <c r="J61" s="88"/>
      <c r="K61" s="88"/>
      <c r="L61" s="174"/>
      <c r="M61" s="86">
        <f>VALORES!G53</f>
        <v>87280</v>
      </c>
      <c r="N61" s="89">
        <f>VALORES!J53</f>
        <v>95626</v>
      </c>
      <c r="O61" s="89">
        <f>VALORES!M53</f>
        <v>114296</v>
      </c>
      <c r="P61" s="169"/>
      <c r="Q61" s="90">
        <f t="shared" si="4"/>
        <v>6</v>
      </c>
      <c r="R61" s="91">
        <f t="shared" si="5"/>
        <v>101894</v>
      </c>
      <c r="S61" s="92">
        <f t="shared" si="6"/>
        <v>1018940</v>
      </c>
      <c r="T61" s="93">
        <f t="shared" si="7"/>
        <v>47181.892803866562</v>
      </c>
      <c r="U61" s="94">
        <f t="shared" si="8"/>
        <v>46.304878406840992</v>
      </c>
      <c r="V61" s="95">
        <f t="shared" si="9"/>
        <v>53.695121593159008</v>
      </c>
      <c r="W61" s="96" t="str">
        <f t="shared" si="10"/>
        <v>BAJO</v>
      </c>
    </row>
    <row r="62" spans="2:23" ht="26.25" customHeight="1">
      <c r="B62" s="84">
        <f t="shared" si="11"/>
        <v>43</v>
      </c>
      <c r="C62" s="181" t="s">
        <v>166</v>
      </c>
      <c r="D62" s="98"/>
      <c r="E62" s="85" t="s">
        <v>264</v>
      </c>
      <c r="F62" s="85">
        <v>2</v>
      </c>
      <c r="G62" s="86">
        <v>535500</v>
      </c>
      <c r="H62" s="87">
        <v>669970</v>
      </c>
      <c r="I62" s="88">
        <v>589050</v>
      </c>
      <c r="J62" s="88"/>
      <c r="K62" s="88"/>
      <c r="L62" s="174"/>
      <c r="M62" s="86">
        <f>VALORES!G54</f>
        <v>578932</v>
      </c>
      <c r="N62" s="89"/>
      <c r="O62" s="89"/>
      <c r="P62" s="169"/>
      <c r="Q62" s="90">
        <f t="shared" si="4"/>
        <v>4</v>
      </c>
      <c r="R62" s="91">
        <f t="shared" si="5"/>
        <v>593363</v>
      </c>
      <c r="S62" s="92">
        <f t="shared" si="6"/>
        <v>1186726</v>
      </c>
      <c r="T62" s="93">
        <f t="shared" si="7"/>
        <v>48589.13188152264</v>
      </c>
      <c r="U62" s="94">
        <f t="shared" si="8"/>
        <v>8.1887700920890989</v>
      </c>
      <c r="V62" s="95">
        <f t="shared" si="9"/>
        <v>91.811229907910899</v>
      </c>
      <c r="W62" s="96" t="str">
        <f t="shared" si="10"/>
        <v>ALTO</v>
      </c>
    </row>
    <row r="63" spans="2:23" ht="26.25" customHeight="1">
      <c r="B63" s="84">
        <f t="shared" si="11"/>
        <v>44</v>
      </c>
      <c r="C63" s="181" t="s">
        <v>168</v>
      </c>
      <c r="D63" s="98"/>
      <c r="E63" s="85" t="s">
        <v>265</v>
      </c>
      <c r="F63" s="85">
        <v>2</v>
      </c>
      <c r="G63" s="86">
        <v>154700</v>
      </c>
      <c r="H63" s="87">
        <v>226100</v>
      </c>
      <c r="I63" s="88">
        <v>142800</v>
      </c>
      <c r="J63" s="88"/>
      <c r="K63" s="88"/>
      <c r="L63" s="174"/>
      <c r="M63" s="86"/>
      <c r="N63" s="89">
        <f>VALORES!J55</f>
        <v>218306</v>
      </c>
      <c r="O63" s="89"/>
      <c r="P63" s="169"/>
      <c r="Q63" s="90">
        <f t="shared" si="4"/>
        <v>4</v>
      </c>
      <c r="R63" s="91">
        <f t="shared" si="5"/>
        <v>185477</v>
      </c>
      <c r="S63" s="92">
        <f t="shared" si="6"/>
        <v>370954</v>
      </c>
      <c r="T63" s="93">
        <f t="shared" si="7"/>
        <v>37069.264313579246</v>
      </c>
      <c r="U63" s="94">
        <f t="shared" si="8"/>
        <v>19.985908934034541</v>
      </c>
      <c r="V63" s="95">
        <f t="shared" si="9"/>
        <v>80.014091065965459</v>
      </c>
      <c r="W63" s="96" t="str">
        <f t="shared" si="10"/>
        <v>ALTO</v>
      </c>
    </row>
    <row r="64" spans="2:23" ht="26.25" customHeight="1">
      <c r="B64" s="84">
        <f t="shared" si="11"/>
        <v>45</v>
      </c>
      <c r="C64" s="181" t="s">
        <v>51</v>
      </c>
      <c r="D64" s="98"/>
      <c r="E64" s="85" t="s">
        <v>266</v>
      </c>
      <c r="F64" s="85">
        <v>2</v>
      </c>
      <c r="G64" s="86">
        <v>109480</v>
      </c>
      <c r="H64" s="87">
        <v>95200</v>
      </c>
      <c r="I64" s="88">
        <v>89250</v>
      </c>
      <c r="J64" s="88"/>
      <c r="K64" s="88"/>
      <c r="L64" s="174"/>
      <c r="M64" s="86"/>
      <c r="N64" s="89">
        <f>VALORES!J56</f>
        <v>89332</v>
      </c>
      <c r="O64" s="89">
        <f>VALORES!M56</f>
        <v>92034</v>
      </c>
      <c r="P64" s="169"/>
      <c r="Q64" s="90">
        <f t="shared" si="4"/>
        <v>5</v>
      </c>
      <c r="R64" s="91">
        <f t="shared" si="5"/>
        <v>95059</v>
      </c>
      <c r="S64" s="92">
        <f t="shared" si="6"/>
        <v>190118</v>
      </c>
      <c r="T64" s="93">
        <f t="shared" si="7"/>
        <v>7532.3138118376346</v>
      </c>
      <c r="U64" s="94">
        <f t="shared" si="8"/>
        <v>7.9238302652433061</v>
      </c>
      <c r="V64" s="95">
        <f t="shared" si="9"/>
        <v>92.076169734756689</v>
      </c>
      <c r="W64" s="96" t="str">
        <f t="shared" si="10"/>
        <v>ALTO</v>
      </c>
    </row>
    <row r="65" spans="2:36" ht="26.25" customHeight="1">
      <c r="B65" s="84">
        <f t="shared" si="11"/>
        <v>46</v>
      </c>
      <c r="C65" s="181" t="s">
        <v>172</v>
      </c>
      <c r="D65" s="98"/>
      <c r="E65" s="85" t="s">
        <v>261</v>
      </c>
      <c r="F65" s="85">
        <v>10</v>
      </c>
      <c r="G65" s="86">
        <v>61880</v>
      </c>
      <c r="H65" s="87">
        <v>17850</v>
      </c>
      <c r="I65" s="88">
        <v>21420</v>
      </c>
      <c r="J65" s="88"/>
      <c r="K65" s="88"/>
      <c r="L65" s="174"/>
      <c r="M65" s="86"/>
      <c r="N65" s="89"/>
      <c r="O65" s="89">
        <f>VALORES!M57</f>
        <v>51377</v>
      </c>
      <c r="P65" s="169"/>
      <c r="Q65" s="90">
        <f t="shared" si="4"/>
        <v>4</v>
      </c>
      <c r="R65" s="91">
        <f t="shared" si="5"/>
        <v>38132</v>
      </c>
      <c r="S65" s="92">
        <f t="shared" si="6"/>
        <v>381320</v>
      </c>
      <c r="T65" s="93">
        <f t="shared" si="7"/>
        <v>18907.987708571742</v>
      </c>
      <c r="U65" s="94">
        <f t="shared" si="8"/>
        <v>49.585617614003311</v>
      </c>
      <c r="V65" s="95">
        <f t="shared" si="9"/>
        <v>50.414382385996689</v>
      </c>
      <c r="W65" s="96" t="str">
        <f t="shared" si="10"/>
        <v>BAJO</v>
      </c>
    </row>
    <row r="66" spans="2:36" ht="26.25" customHeight="1">
      <c r="B66" s="84">
        <f t="shared" si="11"/>
        <v>47</v>
      </c>
      <c r="C66" s="181" t="s">
        <v>174</v>
      </c>
      <c r="D66" s="98"/>
      <c r="E66" s="85" t="s">
        <v>267</v>
      </c>
      <c r="F66" s="85">
        <v>1</v>
      </c>
      <c r="G66" s="86">
        <v>476000</v>
      </c>
      <c r="H66" s="87">
        <v>226100</v>
      </c>
      <c r="I66" s="88">
        <v>92820</v>
      </c>
      <c r="J66" s="88"/>
      <c r="K66" s="88"/>
      <c r="L66" s="174"/>
      <c r="M66" s="86">
        <f>VALORES!G58</f>
        <v>213933</v>
      </c>
      <c r="N66" s="89">
        <f>VALORES!J58</f>
        <v>158037</v>
      </c>
      <c r="O66" s="89">
        <f>VALORES!M58</f>
        <v>233122</v>
      </c>
      <c r="P66" s="169"/>
      <c r="Q66" s="90">
        <f t="shared" si="4"/>
        <v>6</v>
      </c>
      <c r="R66" s="91">
        <f t="shared" si="5"/>
        <v>233335</v>
      </c>
      <c r="S66" s="92">
        <f t="shared" si="6"/>
        <v>233335</v>
      </c>
      <c r="T66" s="93">
        <f t="shared" si="7"/>
        <v>118834.18731670706</v>
      </c>
      <c r="U66" s="94">
        <f t="shared" si="8"/>
        <v>50.92857364591984</v>
      </c>
      <c r="V66" s="95">
        <f t="shared" si="9"/>
        <v>49.07142635408016</v>
      </c>
      <c r="W66" s="96" t="str">
        <f t="shared" si="10"/>
        <v>BAJO</v>
      </c>
    </row>
    <row r="67" spans="2:36" ht="26.25" customHeight="1">
      <c r="B67" s="84">
        <f t="shared" si="11"/>
        <v>48</v>
      </c>
      <c r="C67" s="181" t="s">
        <v>176</v>
      </c>
      <c r="D67" s="98"/>
      <c r="E67" s="85" t="s">
        <v>268</v>
      </c>
      <c r="F67" s="85">
        <v>1</v>
      </c>
      <c r="G67" s="86">
        <v>1106700</v>
      </c>
      <c r="H67" s="87">
        <v>737800</v>
      </c>
      <c r="I67" s="88">
        <v>285600</v>
      </c>
      <c r="J67" s="88"/>
      <c r="K67" s="88"/>
      <c r="L67" s="174"/>
      <c r="M67" s="86"/>
      <c r="N67" s="89"/>
      <c r="O67" s="89"/>
      <c r="P67" s="169"/>
      <c r="Q67" s="90">
        <f t="shared" si="4"/>
        <v>3</v>
      </c>
      <c r="R67" s="91">
        <f t="shared" si="5"/>
        <v>710033</v>
      </c>
      <c r="S67" s="92">
        <f t="shared" si="6"/>
        <v>710033</v>
      </c>
      <c r="T67" s="93">
        <f t="shared" si="7"/>
        <v>335787.17796975048</v>
      </c>
      <c r="U67" s="94">
        <f t="shared" si="8"/>
        <v>47.291770659920104</v>
      </c>
      <c r="V67" s="95">
        <f t="shared" si="9"/>
        <v>52.708229340079896</v>
      </c>
      <c r="W67" s="96" t="str">
        <f t="shared" si="10"/>
        <v>BAJO</v>
      </c>
    </row>
    <row r="68" spans="2:36" ht="26.25" customHeight="1">
      <c r="B68" s="84">
        <f t="shared" si="11"/>
        <v>49</v>
      </c>
      <c r="C68" s="181" t="s">
        <v>177</v>
      </c>
      <c r="D68" s="98"/>
      <c r="E68" s="85" t="s">
        <v>269</v>
      </c>
      <c r="F68" s="85">
        <v>3</v>
      </c>
      <c r="G68" s="86">
        <v>535500</v>
      </c>
      <c r="H68" s="87">
        <v>535500</v>
      </c>
      <c r="I68" s="88">
        <v>345100</v>
      </c>
      <c r="J68" s="88"/>
      <c r="K68" s="88"/>
      <c r="L68" s="174"/>
      <c r="M68" s="86">
        <f>VALORES!G60</f>
        <v>521315</v>
      </c>
      <c r="N68" s="89">
        <f>VALORES!J60</f>
        <v>484157</v>
      </c>
      <c r="O68" s="89">
        <f>VALORES!M60</f>
        <v>539859</v>
      </c>
      <c r="P68" s="169"/>
      <c r="Q68" s="90">
        <f t="shared" si="4"/>
        <v>6</v>
      </c>
      <c r="R68" s="91">
        <f t="shared" si="5"/>
        <v>493572</v>
      </c>
      <c r="S68" s="92">
        <f t="shared" si="6"/>
        <v>1480716</v>
      </c>
      <c r="T68" s="93">
        <f t="shared" si="7"/>
        <v>68993.540512661202</v>
      </c>
      <c r="U68" s="94">
        <f t="shared" si="8"/>
        <v>13.978414600638041</v>
      </c>
      <c r="V68" s="95">
        <f t="shared" si="9"/>
        <v>86.021585399361953</v>
      </c>
      <c r="W68" s="96" t="str">
        <f t="shared" si="10"/>
        <v>ALTO</v>
      </c>
    </row>
    <row r="69" spans="2:36" ht="26.25" customHeight="1">
      <c r="B69" s="84">
        <f t="shared" si="11"/>
        <v>50</v>
      </c>
      <c r="C69" s="181" t="s">
        <v>61</v>
      </c>
      <c r="D69" s="98"/>
      <c r="E69" s="85" t="s">
        <v>261</v>
      </c>
      <c r="F69" s="85">
        <v>10</v>
      </c>
      <c r="G69" s="86">
        <v>535500</v>
      </c>
      <c r="H69" s="87">
        <v>464100</v>
      </c>
      <c r="I69" s="88">
        <v>464100</v>
      </c>
      <c r="J69" s="88"/>
      <c r="K69" s="88"/>
      <c r="L69" s="174"/>
      <c r="M69" s="86">
        <f>VALORES!G61</f>
        <v>426423</v>
      </c>
      <c r="N69" s="89">
        <f>VALORES!J61</f>
        <v>324914</v>
      </c>
      <c r="O69" s="89">
        <f>VALORES!M61</f>
        <v>389098</v>
      </c>
      <c r="P69" s="169"/>
      <c r="Q69" s="90">
        <f t="shared" si="4"/>
        <v>6</v>
      </c>
      <c r="R69" s="91">
        <f t="shared" si="5"/>
        <v>434023</v>
      </c>
      <c r="S69" s="92">
        <f t="shared" si="6"/>
        <v>4340230</v>
      </c>
      <c r="T69" s="93">
        <f t="shared" si="7"/>
        <v>65938.889500683377</v>
      </c>
      <c r="U69" s="94">
        <f t="shared" si="8"/>
        <v>15.192487379858527</v>
      </c>
      <c r="V69" s="95">
        <f t="shared" si="9"/>
        <v>84.807512620141466</v>
      </c>
      <c r="W69" s="96" t="str">
        <f t="shared" si="10"/>
        <v>ALTO</v>
      </c>
      <c r="AA69" s="39"/>
      <c r="AF69" s="39"/>
      <c r="AJ69" s="39"/>
    </row>
    <row r="70" spans="2:36" ht="26.25" customHeight="1">
      <c r="B70" s="84">
        <f t="shared" si="11"/>
        <v>51</v>
      </c>
      <c r="C70" s="181" t="s">
        <v>39</v>
      </c>
      <c r="D70" s="98"/>
      <c r="E70" s="85" t="s">
        <v>269</v>
      </c>
      <c r="F70" s="85">
        <v>5</v>
      </c>
      <c r="G70" s="86">
        <v>297500</v>
      </c>
      <c r="H70" s="87">
        <v>261800</v>
      </c>
      <c r="I70" s="88">
        <v>345100</v>
      </c>
      <c r="J70" s="88"/>
      <c r="K70" s="88"/>
      <c r="L70" s="174"/>
      <c r="M70" s="86"/>
      <c r="N70" s="89">
        <f>VALORES!J62</f>
        <v>209601</v>
      </c>
      <c r="O70" s="89"/>
      <c r="P70" s="169"/>
      <c r="Q70" s="90">
        <f t="shared" si="4"/>
        <v>4</v>
      </c>
      <c r="R70" s="91">
        <f t="shared" si="5"/>
        <v>278500</v>
      </c>
      <c r="S70" s="92">
        <f t="shared" si="6"/>
        <v>1392500</v>
      </c>
      <c r="T70" s="93">
        <f t="shared" si="7"/>
        <v>49554.319188013265</v>
      </c>
      <c r="U70" s="94">
        <f t="shared" si="8"/>
        <v>17.793292347581065</v>
      </c>
      <c r="V70" s="95">
        <f t="shared" si="9"/>
        <v>82.206707652418942</v>
      </c>
      <c r="W70" s="96" t="str">
        <f t="shared" si="10"/>
        <v>ALTO</v>
      </c>
    </row>
    <row r="71" spans="2:36" ht="26.25" customHeight="1">
      <c r="B71" s="84">
        <f t="shared" si="11"/>
        <v>52</v>
      </c>
      <c r="C71" s="181" t="s">
        <v>91</v>
      </c>
      <c r="D71" s="98"/>
      <c r="E71" s="85" t="s">
        <v>270</v>
      </c>
      <c r="F71" s="85">
        <v>1</v>
      </c>
      <c r="G71" s="86">
        <v>595000</v>
      </c>
      <c r="H71" s="87">
        <v>345100</v>
      </c>
      <c r="I71" s="88">
        <v>416500</v>
      </c>
      <c r="J71" s="88"/>
      <c r="K71" s="88"/>
      <c r="L71" s="174"/>
      <c r="M71" s="86"/>
      <c r="N71" s="89">
        <f>VALORES!J63</f>
        <v>277771</v>
      </c>
      <c r="O71" s="89">
        <f>VALORES!M63</f>
        <v>248508</v>
      </c>
      <c r="P71" s="169"/>
      <c r="Q71" s="90">
        <f t="shared" si="4"/>
        <v>5</v>
      </c>
      <c r="R71" s="91">
        <f t="shared" si="5"/>
        <v>376576</v>
      </c>
      <c r="S71" s="92">
        <f t="shared" si="6"/>
        <v>376576</v>
      </c>
      <c r="T71" s="93">
        <f t="shared" si="7"/>
        <v>123658.84422620163</v>
      </c>
      <c r="U71" s="94">
        <f t="shared" si="8"/>
        <v>32.837685945520064</v>
      </c>
      <c r="V71" s="95">
        <f t="shared" si="9"/>
        <v>67.162314054479936</v>
      </c>
      <c r="W71" s="96" t="str">
        <f t="shared" si="10"/>
        <v>BAJO</v>
      </c>
    </row>
    <row r="72" spans="2:36" ht="26.25" customHeight="1">
      <c r="B72" s="84">
        <f t="shared" si="11"/>
        <v>53</v>
      </c>
      <c r="C72" s="181" t="s">
        <v>119</v>
      </c>
      <c r="D72" s="98"/>
      <c r="E72" s="85" t="s">
        <v>261</v>
      </c>
      <c r="F72" s="85">
        <v>5</v>
      </c>
      <c r="G72" s="86">
        <v>101150</v>
      </c>
      <c r="H72" s="87">
        <v>53550</v>
      </c>
      <c r="I72" s="88">
        <v>69020</v>
      </c>
      <c r="J72" s="88"/>
      <c r="K72" s="88"/>
      <c r="L72" s="174"/>
      <c r="M72" s="86"/>
      <c r="N72" s="89">
        <f>VALORES!J64</f>
        <v>64689</v>
      </c>
      <c r="O72" s="89"/>
      <c r="P72" s="169"/>
      <c r="Q72" s="90">
        <f t="shared" si="4"/>
        <v>4</v>
      </c>
      <c r="R72" s="91">
        <f t="shared" si="5"/>
        <v>72102</v>
      </c>
      <c r="S72" s="92">
        <f t="shared" si="6"/>
        <v>360510</v>
      </c>
      <c r="T72" s="93">
        <f t="shared" si="7"/>
        <v>17694.732978700187</v>
      </c>
      <c r="U72" s="94">
        <f t="shared" si="8"/>
        <v>24.541251253363548</v>
      </c>
      <c r="V72" s="95">
        <f t="shared" si="9"/>
        <v>75.458748746636445</v>
      </c>
      <c r="W72" s="96" t="str">
        <f t="shared" si="10"/>
        <v>ALTO</v>
      </c>
      <c r="AA72" s="39"/>
      <c r="AF72" s="39"/>
      <c r="AJ72" s="39"/>
    </row>
    <row r="73" spans="2:36" ht="26.25" customHeight="1">
      <c r="B73" s="84">
        <f t="shared" si="11"/>
        <v>54</v>
      </c>
      <c r="C73" s="181" t="s">
        <v>182</v>
      </c>
      <c r="D73" s="98"/>
      <c r="E73" s="85" t="s">
        <v>269</v>
      </c>
      <c r="F73" s="85">
        <v>5</v>
      </c>
      <c r="G73" s="86">
        <v>297500</v>
      </c>
      <c r="H73" s="87">
        <v>233240</v>
      </c>
      <c r="I73" s="88">
        <v>166600</v>
      </c>
      <c r="J73" s="88"/>
      <c r="K73" s="88"/>
      <c r="L73" s="174"/>
      <c r="M73" s="86">
        <f>VALORES!G65</f>
        <v>203433</v>
      </c>
      <c r="N73" s="89">
        <f>VALORES!J65</f>
        <v>172502</v>
      </c>
      <c r="O73" s="89">
        <f>VALORES!M65</f>
        <v>180454</v>
      </c>
      <c r="P73" s="169"/>
      <c r="Q73" s="90">
        <f t="shared" si="4"/>
        <v>6</v>
      </c>
      <c r="R73" s="91">
        <f t="shared" si="5"/>
        <v>208955</v>
      </c>
      <c r="S73" s="92">
        <f t="shared" si="6"/>
        <v>1044775</v>
      </c>
      <c r="T73" s="93">
        <f t="shared" si="7"/>
        <v>45452.438454633237</v>
      </c>
      <c r="U73" s="94">
        <f t="shared" si="8"/>
        <v>21.752261709283452</v>
      </c>
      <c r="V73" s="95">
        <f t="shared" si="9"/>
        <v>78.247738290716541</v>
      </c>
      <c r="W73" s="96" t="str">
        <f t="shared" si="10"/>
        <v>ALTO</v>
      </c>
      <c r="AA73" s="39"/>
      <c r="AF73" s="39"/>
      <c r="AJ73" s="39"/>
    </row>
    <row r="74" spans="2:36" ht="26.25" customHeight="1">
      <c r="B74" s="84">
        <f t="shared" si="11"/>
        <v>55</v>
      </c>
      <c r="C74" s="181" t="s">
        <v>184</v>
      </c>
      <c r="D74" s="98"/>
      <c r="E74" s="85" t="s">
        <v>271</v>
      </c>
      <c r="F74" s="85">
        <v>0</v>
      </c>
      <c r="G74" s="86">
        <v>4998000</v>
      </c>
      <c r="H74" s="87">
        <v>9520000</v>
      </c>
      <c r="I74" s="88">
        <v>11305</v>
      </c>
      <c r="J74" s="88"/>
      <c r="K74" s="88"/>
      <c r="L74" s="174"/>
      <c r="M74" s="86"/>
      <c r="N74" s="89"/>
      <c r="O74" s="89"/>
      <c r="P74" s="169"/>
      <c r="Q74" s="90">
        <f t="shared" si="4"/>
        <v>3</v>
      </c>
      <c r="R74" s="91">
        <f t="shared" si="5"/>
        <v>4843102</v>
      </c>
      <c r="S74" s="92">
        <f t="shared" si="6"/>
        <v>0</v>
      </c>
      <c r="T74" s="93">
        <f t="shared" si="7"/>
        <v>3883453.3833525311</v>
      </c>
      <c r="U74" s="94">
        <f t="shared" si="8"/>
        <v>80.185248697065049</v>
      </c>
      <c r="V74" s="95">
        <f t="shared" si="9"/>
        <v>19.814751302934951</v>
      </c>
      <c r="W74" s="96" t="str">
        <f t="shared" si="10"/>
        <v>BAJO</v>
      </c>
      <c r="AA74" s="39"/>
      <c r="AF74" s="39"/>
      <c r="AJ74" s="39"/>
    </row>
    <row r="75" spans="2:36" ht="26.25" customHeight="1">
      <c r="B75" s="84">
        <f t="shared" si="11"/>
        <v>56</v>
      </c>
      <c r="C75" s="181" t="s">
        <v>186</v>
      </c>
      <c r="D75" s="98"/>
      <c r="E75" s="85" t="s">
        <v>269</v>
      </c>
      <c r="F75" s="85">
        <v>2</v>
      </c>
      <c r="G75" s="86">
        <v>595000</v>
      </c>
      <c r="H75" s="87">
        <v>452200</v>
      </c>
      <c r="I75" s="88">
        <v>113050</v>
      </c>
      <c r="J75" s="88"/>
      <c r="K75" s="88"/>
      <c r="L75" s="174"/>
      <c r="M75" s="86"/>
      <c r="N75" s="89"/>
      <c r="O75" s="89"/>
      <c r="P75" s="169"/>
      <c r="Q75" s="90">
        <f t="shared" si="4"/>
        <v>3</v>
      </c>
      <c r="R75" s="91">
        <f t="shared" si="5"/>
        <v>386750</v>
      </c>
      <c r="S75" s="92">
        <f t="shared" si="6"/>
        <v>773500</v>
      </c>
      <c r="T75" s="93">
        <f t="shared" si="7"/>
        <v>202124.92424241005</v>
      </c>
      <c r="U75" s="94">
        <f t="shared" si="8"/>
        <v>52.262423850655473</v>
      </c>
      <c r="V75" s="95">
        <f t="shared" si="9"/>
        <v>47.737576149344527</v>
      </c>
      <c r="W75" s="96" t="str">
        <f t="shared" si="10"/>
        <v>BAJO</v>
      </c>
      <c r="AA75" s="39"/>
      <c r="AF75" s="39"/>
      <c r="AJ75" s="39"/>
    </row>
    <row r="76" spans="2:36" ht="26.25" customHeight="1">
      <c r="B76" s="84">
        <f t="shared" si="11"/>
        <v>57</v>
      </c>
      <c r="C76" s="181" t="s">
        <v>188</v>
      </c>
      <c r="D76" s="98"/>
      <c r="E76" s="85" t="s">
        <v>272</v>
      </c>
      <c r="F76" s="85">
        <v>0</v>
      </c>
      <c r="G76" s="86">
        <v>5117000</v>
      </c>
      <c r="H76" s="87">
        <v>1666000</v>
      </c>
      <c r="I76" s="88">
        <v>440300</v>
      </c>
      <c r="J76" s="88"/>
      <c r="K76" s="88"/>
      <c r="L76" s="174"/>
      <c r="M76" s="86"/>
      <c r="N76" s="89"/>
      <c r="O76" s="89"/>
      <c r="P76" s="169"/>
      <c r="Q76" s="90">
        <f t="shared" ref="Q76" si="12">COUNT(G76:P76)</f>
        <v>3</v>
      </c>
      <c r="R76" s="91">
        <f t="shared" ref="R76" si="13">ROUND(AVERAGE(G76:P76),0)</f>
        <v>2407767</v>
      </c>
      <c r="S76" s="92">
        <f t="shared" ref="S76" si="14">ROUND(+R76*F76,0)</f>
        <v>0</v>
      </c>
      <c r="T76" s="93">
        <f t="shared" ref="T76" si="15">STDEVP(G76:P76)</f>
        <v>1979990.5830303559</v>
      </c>
      <c r="U76" s="94">
        <f t="shared" ref="U76" si="16">T76/R76*100</f>
        <v>82.233479528141871</v>
      </c>
      <c r="V76" s="95">
        <f t="shared" ref="V76" si="17">100-U76</f>
        <v>17.766520471858129</v>
      </c>
      <c r="W76" s="96" t="str">
        <f t="shared" ref="W76" si="18">IF(V76&gt;70,"ALTO","BAJO")</f>
        <v>BAJO</v>
      </c>
      <c r="AA76" s="39"/>
      <c r="AF76" s="39"/>
      <c r="AJ76" s="39"/>
    </row>
    <row r="77" spans="2:36" ht="57" customHeight="1">
      <c r="B77" s="66"/>
      <c r="C77" s="67"/>
      <c r="D77" s="67"/>
      <c r="E77" s="68"/>
      <c r="F77" s="68"/>
      <c r="G77" s="50"/>
      <c r="H77" s="74"/>
      <c r="I77" s="51"/>
      <c r="J77" s="51"/>
      <c r="K77" s="51"/>
      <c r="L77" s="175"/>
      <c r="M77" s="69"/>
      <c r="N77" s="82"/>
      <c r="O77" s="82"/>
      <c r="P77" s="75"/>
      <c r="Q77" s="78"/>
      <c r="R77" s="79"/>
      <c r="S77" s="77"/>
      <c r="T77" s="70"/>
      <c r="U77" s="71"/>
      <c r="V77" s="72"/>
      <c r="W77" s="73"/>
    </row>
    <row r="78" spans="2:36" ht="57" customHeight="1">
      <c r="B78" s="66"/>
      <c r="C78" s="67"/>
      <c r="D78" s="67"/>
      <c r="E78" s="68"/>
      <c r="F78" s="68"/>
      <c r="G78" s="50"/>
      <c r="H78" s="51"/>
      <c r="I78" s="51"/>
      <c r="J78" s="51"/>
      <c r="K78" s="51"/>
      <c r="L78" s="175"/>
      <c r="M78" s="69"/>
      <c r="N78" s="82"/>
      <c r="O78" s="82"/>
      <c r="P78" s="75"/>
      <c r="Q78" s="248" t="s">
        <v>273</v>
      </c>
      <c r="R78" s="249"/>
      <c r="S78" s="97">
        <f>SUM(S11:S76)</f>
        <v>165451483</v>
      </c>
      <c r="T78" s="70"/>
      <c r="U78" s="71"/>
      <c r="V78" s="72"/>
      <c r="W78" s="73"/>
    </row>
    <row r="79" spans="2:36" s="39" customFormat="1" ht="57" customHeight="1" thickBot="1">
      <c r="B79" s="54"/>
      <c r="C79" s="55"/>
      <c r="D79" s="55"/>
      <c r="E79" s="56"/>
      <c r="F79" s="56"/>
      <c r="G79" s="57"/>
      <c r="H79" s="58"/>
      <c r="I79" s="58"/>
      <c r="J79" s="58"/>
      <c r="K79" s="58"/>
      <c r="L79" s="176"/>
      <c r="M79" s="57"/>
      <c r="N79" s="83"/>
      <c r="O79" s="83"/>
      <c r="P79" s="76"/>
      <c r="Q79" s="54"/>
      <c r="R79" s="60"/>
      <c r="S79" s="61"/>
      <c r="T79" s="62"/>
      <c r="U79" s="63"/>
      <c r="V79" s="64"/>
      <c r="W79" s="65"/>
      <c r="AA79" s="49"/>
      <c r="AF79" s="49"/>
      <c r="AJ79" s="49"/>
    </row>
    <row r="80" spans="2:36" ht="55.9" customHeight="1">
      <c r="C80" s="250" t="s">
        <v>274</v>
      </c>
      <c r="D80" s="250"/>
      <c r="E80" s="250"/>
      <c r="F80" s="250"/>
      <c r="G80" s="250"/>
      <c r="H80" s="250"/>
      <c r="I80" s="250"/>
      <c r="J80" s="250"/>
      <c r="K80" s="250"/>
      <c r="L80" s="250"/>
      <c r="M80" s="250"/>
      <c r="N80" s="250"/>
      <c r="O80" s="250"/>
      <c r="P80" s="250"/>
      <c r="Q80" s="250"/>
      <c r="R80" s="250"/>
      <c r="S80" s="250"/>
      <c r="T80" s="250"/>
      <c r="U80" s="250"/>
    </row>
    <row r="81" spans="1:36" ht="19.5" customHeight="1">
      <c r="C81" s="251" t="s">
        <v>275</v>
      </c>
      <c r="D81" s="251"/>
      <c r="E81" s="251"/>
      <c r="F81" s="251"/>
      <c r="G81" s="251"/>
      <c r="H81" s="251"/>
      <c r="I81" s="251"/>
      <c r="J81" s="251"/>
      <c r="K81" s="112"/>
      <c r="L81" s="112"/>
      <c r="M81" s="112"/>
      <c r="N81" s="112"/>
      <c r="O81" s="112"/>
      <c r="P81" s="112"/>
      <c r="Q81" s="112"/>
      <c r="R81" s="112"/>
      <c r="S81" s="112"/>
      <c r="T81" s="112"/>
      <c r="U81" s="112"/>
    </row>
    <row r="82" spans="1:36" s="39" customFormat="1" ht="26.45" customHeight="1">
      <c r="B82" s="49"/>
      <c r="C82" s="170" t="s">
        <v>276</v>
      </c>
      <c r="D82" s="113"/>
      <c r="E82" s="114"/>
      <c r="F82" s="114"/>
      <c r="G82" s="115"/>
      <c r="H82" s="115"/>
      <c r="I82" s="115"/>
      <c r="J82" s="115"/>
      <c r="K82" s="114"/>
      <c r="L82" s="114"/>
      <c r="M82" s="114"/>
      <c r="N82" s="114"/>
      <c r="O82" s="114"/>
      <c r="P82" s="114"/>
      <c r="Q82" s="114"/>
      <c r="R82" s="114"/>
      <c r="S82" s="114"/>
      <c r="T82" s="114"/>
      <c r="U82" s="114"/>
      <c r="AA82" s="49"/>
      <c r="AF82" s="49"/>
      <c r="AJ82" s="49"/>
    </row>
    <row r="83" spans="1:36" s="39" customFormat="1">
      <c r="B83" s="49"/>
      <c r="C83" s="40"/>
      <c r="D83" s="40"/>
      <c r="E83" s="49"/>
      <c r="F83" s="49"/>
      <c r="G83" s="47"/>
      <c r="H83" s="47"/>
      <c r="I83" s="47"/>
      <c r="J83" s="47"/>
      <c r="K83" s="49"/>
      <c r="L83" s="49"/>
      <c r="M83" s="49"/>
      <c r="N83" s="49"/>
      <c r="O83" s="49"/>
      <c r="P83" s="49"/>
      <c r="Q83" s="49"/>
      <c r="R83" s="49"/>
      <c r="S83" s="49"/>
      <c r="T83" s="49"/>
      <c r="U83" s="49"/>
      <c r="AA83" s="49"/>
      <c r="AF83" s="49"/>
      <c r="AJ83" s="49"/>
    </row>
    <row r="84" spans="1:36" s="39" customFormat="1" ht="59.45" customHeight="1">
      <c r="A84" s="202" t="s">
        <v>277</v>
      </c>
      <c r="B84" s="202"/>
      <c r="C84" s="202"/>
      <c r="D84" s="202"/>
      <c r="E84" s="202"/>
      <c r="F84" s="202"/>
      <c r="G84" s="202"/>
      <c r="H84" s="202"/>
      <c r="I84" s="202"/>
      <c r="J84" s="202"/>
      <c r="K84" s="202"/>
      <c r="L84" s="202"/>
      <c r="M84" s="202"/>
      <c r="N84" s="202"/>
      <c r="O84" s="202"/>
      <c r="P84" s="202"/>
      <c r="Q84" s="202"/>
      <c r="R84" s="202"/>
      <c r="S84" s="202"/>
      <c r="T84" s="202"/>
      <c r="U84" s="202"/>
      <c r="V84" s="202"/>
      <c r="AA84" s="49"/>
      <c r="AF84" s="49"/>
      <c r="AJ84" s="49"/>
    </row>
    <row r="85" spans="1:36" s="39" customFormat="1">
      <c r="B85" s="49"/>
      <c r="C85" s="40"/>
      <c r="D85" s="40"/>
      <c r="E85" s="49"/>
      <c r="F85" s="49"/>
      <c r="G85" s="47"/>
      <c r="H85" s="47"/>
      <c r="I85" s="47"/>
      <c r="J85" s="47"/>
      <c r="K85" s="49"/>
      <c r="L85" s="49"/>
      <c r="M85" s="49"/>
      <c r="N85" s="49"/>
      <c r="O85" s="49"/>
      <c r="P85" s="49"/>
      <c r="Q85" s="49"/>
      <c r="R85" s="49"/>
      <c r="S85" s="49"/>
      <c r="T85" s="49"/>
      <c r="U85" s="49"/>
      <c r="AA85" s="49"/>
      <c r="AF85" s="49"/>
      <c r="AJ85" s="49"/>
    </row>
    <row r="86" spans="1:36" s="39" customFormat="1">
      <c r="B86" s="49"/>
      <c r="C86" s="40"/>
      <c r="D86" s="40"/>
      <c r="E86" s="49"/>
      <c r="F86" s="49"/>
      <c r="G86" s="47"/>
      <c r="H86" s="47"/>
      <c r="I86" s="47"/>
      <c r="J86" s="47"/>
      <c r="K86" s="49"/>
      <c r="L86" s="49"/>
      <c r="M86" s="49"/>
      <c r="N86" s="49"/>
      <c r="O86" s="49"/>
      <c r="P86" s="49"/>
      <c r="Q86" s="49"/>
      <c r="R86" s="49"/>
      <c r="S86" s="49"/>
      <c r="T86" s="49"/>
      <c r="U86" s="49"/>
      <c r="AA86" s="49"/>
      <c r="AF86" s="49"/>
      <c r="AJ86" s="49"/>
    </row>
    <row r="87" spans="1:36">
      <c r="H87" s="163" t="s">
        <v>278</v>
      </c>
      <c r="I87" s="163" t="s">
        <v>279</v>
      </c>
    </row>
    <row r="88" spans="1:36">
      <c r="H88" s="161">
        <v>2023</v>
      </c>
      <c r="I88" s="162">
        <f>IPC!V20/100</f>
        <v>9.2799999999999994E-2</v>
      </c>
    </row>
    <row r="89" spans="1:36">
      <c r="H89" s="161">
        <v>2024</v>
      </c>
      <c r="I89" s="162">
        <f>IPC!W20/100</f>
        <v>5.2000000000000005E-2</v>
      </c>
    </row>
    <row r="90" spans="1:36">
      <c r="H90" s="161">
        <v>2025</v>
      </c>
      <c r="I90" s="162">
        <f>IPC!X20/100</f>
        <v>5.0999999999999997E-2</v>
      </c>
    </row>
    <row r="91" spans="1:36">
      <c r="H91" s="161">
        <v>2026</v>
      </c>
      <c r="I91" s="162">
        <f>IPC!Y20/100</f>
        <v>4.9400000000000006E-2</v>
      </c>
    </row>
  </sheetData>
  <mergeCells count="15">
    <mergeCell ref="A84:V84"/>
    <mergeCell ref="B2:D4"/>
    <mergeCell ref="B6:F8"/>
    <mergeCell ref="C80:U80"/>
    <mergeCell ref="C81:J81"/>
    <mergeCell ref="G6:L7"/>
    <mergeCell ref="Q78:R78"/>
    <mergeCell ref="E2:W2"/>
    <mergeCell ref="E3:O3"/>
    <mergeCell ref="P3:W3"/>
    <mergeCell ref="E4:W4"/>
    <mergeCell ref="M6:O6"/>
    <mergeCell ref="Q6:W8"/>
    <mergeCell ref="G9:L9"/>
    <mergeCell ref="M9:O9"/>
  </mergeCells>
  <conditionalFormatting sqref="W11:W79">
    <cfRule type="cellIs" dxfId="3"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E0058-FB09-4216-AAD7-53161C6A7737}">
  <sheetPr>
    <tabColor theme="9" tint="-0.249977111117893"/>
  </sheetPr>
  <dimension ref="A1:AK91"/>
  <sheetViews>
    <sheetView topLeftCell="A6" zoomScale="55" zoomScaleNormal="55" zoomScaleSheetLayoutView="40" zoomScalePageLayoutView="25" workbookViewId="0">
      <selection activeCell="C19" sqref="C19"/>
    </sheetView>
  </sheetViews>
  <sheetFormatPr baseColWidth="10" defaultColWidth="11.42578125" defaultRowHeight="21"/>
  <cols>
    <col min="1" max="1" width="4.28515625" style="49" customWidth="1"/>
    <col min="2" max="2" width="7.28515625" style="49" customWidth="1"/>
    <col min="3" max="3" width="72.5703125" style="49" customWidth="1"/>
    <col min="4" max="4" width="8" style="49" hidden="1" customWidth="1"/>
    <col min="5" max="5" width="23.140625" style="49" customWidth="1"/>
    <col min="6" max="6" width="14.7109375" style="49" customWidth="1"/>
    <col min="7" max="10" width="19.28515625" style="49" customWidth="1"/>
    <col min="11" max="11" width="28.140625" style="49" hidden="1" customWidth="1"/>
    <col min="12" max="12" width="35.7109375" style="49" hidden="1" customWidth="1"/>
    <col min="13" max="16" width="18.140625" style="49" customWidth="1"/>
    <col min="17" max="17" width="37.7109375" style="49" customWidth="1"/>
    <col min="18" max="18" width="17.85546875" style="49" customWidth="1"/>
    <col min="19" max="19" width="19.140625" style="49" customWidth="1"/>
    <col min="20" max="20" width="26.5703125" style="49" customWidth="1"/>
    <col min="21" max="21" width="23.5703125" style="49" hidden="1" customWidth="1"/>
    <col min="22" max="22" width="18" style="49" hidden="1" customWidth="1"/>
    <col min="23" max="23" width="17.85546875" style="39" customWidth="1"/>
    <col min="24" max="24" width="17.85546875" style="49" customWidth="1"/>
    <col min="25" max="16384" width="11.42578125" style="49"/>
  </cols>
  <sheetData>
    <row r="1" spans="2:24" ht="15">
      <c r="W1" s="49"/>
    </row>
    <row r="2" spans="2:24" ht="39.75" customHeight="1">
      <c r="B2" s="203"/>
      <c r="C2" s="204"/>
      <c r="D2" s="205"/>
      <c r="E2" s="212" t="s">
        <v>208</v>
      </c>
      <c r="F2" s="213"/>
      <c r="G2" s="213"/>
      <c r="H2" s="213"/>
      <c r="I2" s="213"/>
      <c r="J2" s="213"/>
      <c r="K2" s="213"/>
      <c r="L2" s="213"/>
      <c r="M2" s="213"/>
      <c r="N2" s="213"/>
      <c r="O2" s="213"/>
      <c r="P2" s="213"/>
      <c r="Q2" s="213"/>
      <c r="R2" s="213"/>
      <c r="S2" s="213"/>
      <c r="T2" s="213"/>
      <c r="U2" s="213"/>
      <c r="V2" s="213"/>
      <c r="W2" s="213"/>
      <c r="X2" s="214"/>
    </row>
    <row r="3" spans="2:24" ht="17.25" customHeight="1">
      <c r="B3" s="206"/>
      <c r="C3" s="207"/>
      <c r="D3" s="208"/>
      <c r="E3" s="215" t="s">
        <v>209</v>
      </c>
      <c r="F3" s="216"/>
      <c r="G3" s="216"/>
      <c r="H3" s="216"/>
      <c r="I3" s="216"/>
      <c r="J3" s="216"/>
      <c r="K3" s="216"/>
      <c r="L3" s="216"/>
      <c r="M3" s="216"/>
      <c r="N3" s="216"/>
      <c r="O3" s="216"/>
      <c r="P3" s="180"/>
      <c r="Q3" s="215" t="s">
        <v>210</v>
      </c>
      <c r="R3" s="216"/>
      <c r="S3" s="216"/>
      <c r="T3" s="216"/>
      <c r="U3" s="216"/>
      <c r="V3" s="216"/>
      <c r="W3" s="216"/>
      <c r="X3" s="217"/>
    </row>
    <row r="4" spans="2:24" ht="17.25" customHeight="1">
      <c r="B4" s="209"/>
      <c r="C4" s="210"/>
      <c r="D4" s="211"/>
      <c r="E4" s="215" t="s">
        <v>211</v>
      </c>
      <c r="F4" s="216"/>
      <c r="G4" s="216"/>
      <c r="H4" s="216"/>
      <c r="I4" s="216"/>
      <c r="J4" s="216"/>
      <c r="K4" s="216"/>
      <c r="L4" s="216"/>
      <c r="M4" s="216"/>
      <c r="N4" s="216"/>
      <c r="O4" s="216"/>
      <c r="P4" s="216"/>
      <c r="Q4" s="216"/>
      <c r="R4" s="216"/>
      <c r="S4" s="216"/>
      <c r="T4" s="216"/>
      <c r="U4" s="216"/>
      <c r="V4" s="216"/>
      <c r="W4" s="216"/>
      <c r="X4" s="217"/>
    </row>
    <row r="5" spans="2:24" ht="15.75" customHeight="1" thickBot="1"/>
    <row r="6" spans="2:24" ht="65.25" customHeight="1" thickBot="1">
      <c r="B6" s="218" t="s">
        <v>212</v>
      </c>
      <c r="C6" s="219"/>
      <c r="D6" s="219"/>
      <c r="E6" s="219"/>
      <c r="F6" s="220"/>
      <c r="G6" s="227" t="s">
        <v>213</v>
      </c>
      <c r="H6" s="228"/>
      <c r="I6" s="228"/>
      <c r="J6" s="228"/>
      <c r="K6" s="228"/>
      <c r="L6" s="229"/>
      <c r="M6" s="233" t="s">
        <v>214</v>
      </c>
      <c r="N6" s="234"/>
      <c r="O6" s="234"/>
      <c r="P6" s="235"/>
      <c r="Q6" s="108" t="s">
        <v>215</v>
      </c>
      <c r="R6" s="236" t="s">
        <v>216</v>
      </c>
      <c r="S6" s="237"/>
      <c r="T6" s="237"/>
      <c r="U6" s="237"/>
      <c r="V6" s="237"/>
      <c r="W6" s="237"/>
      <c r="X6" s="238"/>
    </row>
    <row r="7" spans="2:24" ht="59.25" customHeight="1" thickBot="1">
      <c r="B7" s="221"/>
      <c r="C7" s="222"/>
      <c r="D7" s="222"/>
      <c r="E7" s="222"/>
      <c r="F7" s="223"/>
      <c r="G7" s="230"/>
      <c r="H7" s="231"/>
      <c r="I7" s="231"/>
      <c r="J7" s="231"/>
      <c r="K7" s="231"/>
      <c r="L7" s="232"/>
      <c r="M7" s="109" t="s">
        <v>24</v>
      </c>
      <c r="N7" s="110" t="s">
        <v>26</v>
      </c>
      <c r="O7" s="110" t="s">
        <v>27</v>
      </c>
      <c r="P7" s="110" t="s">
        <v>28</v>
      </c>
      <c r="Q7" s="111"/>
      <c r="R7" s="239"/>
      <c r="S7" s="240"/>
      <c r="T7" s="240"/>
      <c r="U7" s="240"/>
      <c r="V7" s="240"/>
      <c r="W7" s="240"/>
      <c r="X7" s="241"/>
    </row>
    <row r="8" spans="2:24" ht="18.75" customHeight="1" thickBot="1">
      <c r="B8" s="224"/>
      <c r="C8" s="225"/>
      <c r="D8" s="225"/>
      <c r="E8" s="225"/>
      <c r="F8" s="226"/>
      <c r="G8" s="99" t="s">
        <v>217</v>
      </c>
      <c r="H8" s="100" t="s">
        <v>218</v>
      </c>
      <c r="I8" s="100" t="s">
        <v>280</v>
      </c>
      <c r="J8" s="100" t="s">
        <v>220</v>
      </c>
      <c r="K8" s="100" t="s">
        <v>221</v>
      </c>
      <c r="L8" s="171" t="s">
        <v>222</v>
      </c>
      <c r="M8" s="101" t="s">
        <v>223</v>
      </c>
      <c r="N8" s="101" t="s">
        <v>223</v>
      </c>
      <c r="O8" s="101" t="s">
        <v>224</v>
      </c>
      <c r="P8" s="101" t="s">
        <v>223</v>
      </c>
      <c r="Q8" s="102" t="s">
        <v>225</v>
      </c>
      <c r="R8" s="242"/>
      <c r="S8" s="243"/>
      <c r="T8" s="243"/>
      <c r="U8" s="243"/>
      <c r="V8" s="243"/>
      <c r="W8" s="243"/>
      <c r="X8" s="244"/>
    </row>
    <row r="9" spans="2:24" ht="57" customHeight="1" thickBot="1">
      <c r="B9" s="103" t="s">
        <v>226</v>
      </c>
      <c r="C9" s="104" t="s">
        <v>227</v>
      </c>
      <c r="D9" s="104"/>
      <c r="E9" s="104" t="s">
        <v>228</v>
      </c>
      <c r="F9" s="105" t="s">
        <v>229</v>
      </c>
      <c r="G9" s="245" t="s">
        <v>230</v>
      </c>
      <c r="H9" s="246"/>
      <c r="I9" s="246"/>
      <c r="J9" s="246"/>
      <c r="K9" s="246"/>
      <c r="L9" s="247"/>
      <c r="M9" s="245" t="s">
        <v>231</v>
      </c>
      <c r="N9" s="246"/>
      <c r="O9" s="246"/>
      <c r="P9" s="247"/>
      <c r="Q9" s="106" t="s">
        <v>232</v>
      </c>
      <c r="R9" s="172" t="s">
        <v>233</v>
      </c>
      <c r="S9" s="107" t="s">
        <v>234</v>
      </c>
      <c r="T9" s="107" t="s">
        <v>235</v>
      </c>
      <c r="U9" s="107" t="s">
        <v>236</v>
      </c>
      <c r="V9" s="107" t="s">
        <v>237</v>
      </c>
      <c r="W9" s="107" t="s">
        <v>238</v>
      </c>
      <c r="X9" s="107" t="s">
        <v>239</v>
      </c>
    </row>
    <row r="10" spans="2:24" ht="57" customHeight="1">
      <c r="B10" s="52"/>
      <c r="C10" s="53"/>
      <c r="D10" s="80" t="s">
        <v>240</v>
      </c>
      <c r="E10" s="53"/>
      <c r="F10" s="53"/>
      <c r="G10" s="48"/>
      <c r="H10" s="46"/>
      <c r="I10" s="46"/>
      <c r="J10" s="46"/>
      <c r="K10" s="46"/>
      <c r="L10" s="173"/>
      <c r="M10" s="48"/>
      <c r="N10" s="81"/>
      <c r="O10" s="81"/>
      <c r="P10" s="81"/>
      <c r="Q10" s="48"/>
      <c r="R10" s="59"/>
      <c r="S10" s="45"/>
      <c r="T10" s="45"/>
      <c r="U10" s="44"/>
      <c r="V10" s="43"/>
      <c r="W10" s="42"/>
      <c r="X10" s="41"/>
    </row>
    <row r="11" spans="2:24" ht="26.25" customHeight="1">
      <c r="B11" s="84" t="s">
        <v>241</v>
      </c>
      <c r="C11" s="181" t="s">
        <v>31</v>
      </c>
      <c r="D11" s="98"/>
      <c r="E11" s="85" t="s">
        <v>228</v>
      </c>
      <c r="F11" s="85">
        <v>1</v>
      </c>
      <c r="G11" s="86"/>
      <c r="H11" s="87">
        <v>11186000</v>
      </c>
      <c r="I11" s="190"/>
      <c r="J11" s="88">
        <v>12530700</v>
      </c>
      <c r="K11" s="88"/>
      <c r="L11" s="174"/>
      <c r="M11" s="86"/>
      <c r="N11" s="89"/>
      <c r="O11" s="89"/>
      <c r="P11" s="89"/>
      <c r="Q11" s="169"/>
      <c r="R11" s="90">
        <f>COUNT(G11:Q11)</f>
        <v>2</v>
      </c>
      <c r="S11" s="91">
        <f>ROUND(AVERAGE(G11:Q11),0)</f>
        <v>11858350</v>
      </c>
      <c r="T11" s="92">
        <f>ROUND(+S11*F11,0)</f>
        <v>11858350</v>
      </c>
      <c r="U11" s="93">
        <f t="shared" ref="U11:U74" si="0">STDEVP(G11:Q11)</f>
        <v>672350</v>
      </c>
      <c r="V11" s="94">
        <f t="shared" ref="V11:V74" si="1">U11/S11*100</f>
        <v>5.6698444555945811</v>
      </c>
      <c r="W11" s="95">
        <f t="shared" ref="W11:W74" si="2">100-V11</f>
        <v>94.330155544405415</v>
      </c>
      <c r="X11" s="96" t="str">
        <f t="shared" ref="X11:X74" si="3">IF(W11&gt;70,"ALTO","BAJO")</f>
        <v>ALTO</v>
      </c>
    </row>
    <row r="12" spans="2:24" ht="26.25" customHeight="1">
      <c r="B12" s="84" t="s">
        <v>242</v>
      </c>
      <c r="C12" s="181" t="s">
        <v>243</v>
      </c>
      <c r="D12" s="98"/>
      <c r="E12" s="85" t="s">
        <v>228</v>
      </c>
      <c r="F12" s="85">
        <v>1</v>
      </c>
      <c r="G12" s="86"/>
      <c r="H12" s="87">
        <v>4641000</v>
      </c>
      <c r="I12" s="190"/>
      <c r="J12" s="88">
        <v>6345675</v>
      </c>
      <c r="K12" s="88"/>
      <c r="L12" s="174"/>
      <c r="M12" s="86"/>
      <c r="N12" s="89"/>
      <c r="O12" s="89"/>
      <c r="P12" s="89"/>
      <c r="Q12" s="169"/>
      <c r="R12" s="90">
        <f t="shared" ref="R12:R75" si="4">COUNT(G12:Q12)</f>
        <v>2</v>
      </c>
      <c r="S12" s="91">
        <f t="shared" ref="S12:S75" si="5">ROUND(AVERAGE(G12:Q12),0)</f>
        <v>5493338</v>
      </c>
      <c r="T12" s="92">
        <f t="shared" ref="T12:T75" si="6">ROUND(+S12*F12,0)</f>
        <v>5493338</v>
      </c>
      <c r="U12" s="93">
        <f t="shared" si="0"/>
        <v>852337.5</v>
      </c>
      <c r="V12" s="94">
        <f t="shared" si="1"/>
        <v>15.515839367612189</v>
      </c>
      <c r="W12" s="95">
        <f t="shared" si="2"/>
        <v>84.484160632387812</v>
      </c>
      <c r="X12" s="96" t="str">
        <f t="shared" si="3"/>
        <v>ALTO</v>
      </c>
    </row>
    <row r="13" spans="2:24" ht="26.25" customHeight="1">
      <c r="B13" s="84" t="s">
        <v>244</v>
      </c>
      <c r="C13" s="181" t="s">
        <v>245</v>
      </c>
      <c r="D13" s="98"/>
      <c r="E13" s="85" t="s">
        <v>228</v>
      </c>
      <c r="F13" s="85">
        <v>1</v>
      </c>
      <c r="G13" s="86"/>
      <c r="H13" s="87">
        <v>821100</v>
      </c>
      <c r="I13" s="190"/>
      <c r="J13" s="88">
        <v>963900</v>
      </c>
      <c r="K13" s="88"/>
      <c r="L13" s="174"/>
      <c r="M13" s="86"/>
      <c r="N13" s="89"/>
      <c r="O13" s="89"/>
      <c r="P13" s="89"/>
      <c r="Q13" s="169"/>
      <c r="R13" s="90">
        <f t="shared" si="4"/>
        <v>2</v>
      </c>
      <c r="S13" s="91">
        <f t="shared" si="5"/>
        <v>892500</v>
      </c>
      <c r="T13" s="92">
        <f t="shared" si="6"/>
        <v>892500</v>
      </c>
      <c r="U13" s="93">
        <f t="shared" si="0"/>
        <v>71400</v>
      </c>
      <c r="V13" s="94">
        <f t="shared" si="1"/>
        <v>8</v>
      </c>
      <c r="W13" s="95">
        <f t="shared" si="2"/>
        <v>92</v>
      </c>
      <c r="X13" s="96" t="str">
        <f t="shared" si="3"/>
        <v>ALTO</v>
      </c>
    </row>
    <row r="14" spans="2:24" ht="26.25" customHeight="1">
      <c r="B14" s="84" t="s">
        <v>246</v>
      </c>
      <c r="C14" s="181" t="s">
        <v>247</v>
      </c>
      <c r="D14" s="98"/>
      <c r="E14" s="85" t="s">
        <v>228</v>
      </c>
      <c r="F14" s="85">
        <v>1</v>
      </c>
      <c r="G14" s="86"/>
      <c r="H14" s="87">
        <v>702100</v>
      </c>
      <c r="I14" s="190"/>
      <c r="J14" s="88">
        <v>880600</v>
      </c>
      <c r="K14" s="88"/>
      <c r="L14" s="174"/>
      <c r="M14" s="86"/>
      <c r="N14" s="89"/>
      <c r="O14" s="89"/>
      <c r="P14" s="89"/>
      <c r="Q14" s="169"/>
      <c r="R14" s="90">
        <f t="shared" si="4"/>
        <v>2</v>
      </c>
      <c r="S14" s="91">
        <f t="shared" si="5"/>
        <v>791350</v>
      </c>
      <c r="T14" s="92">
        <f t="shared" si="6"/>
        <v>791350</v>
      </c>
      <c r="U14" s="93">
        <f t="shared" si="0"/>
        <v>89250</v>
      </c>
      <c r="V14" s="94">
        <f t="shared" si="1"/>
        <v>11.278195488721805</v>
      </c>
      <c r="W14" s="95">
        <f t="shared" si="2"/>
        <v>88.721804511278194</v>
      </c>
      <c r="X14" s="96" t="str">
        <f t="shared" si="3"/>
        <v>ALTO</v>
      </c>
    </row>
    <row r="15" spans="2:24" ht="26.25" customHeight="1">
      <c r="B15" s="84" t="s">
        <v>248</v>
      </c>
      <c r="C15" s="181" t="s">
        <v>249</v>
      </c>
      <c r="D15" s="98"/>
      <c r="E15" s="85" t="s">
        <v>228</v>
      </c>
      <c r="F15" s="85">
        <v>1</v>
      </c>
      <c r="G15" s="86"/>
      <c r="H15" s="87">
        <v>654500</v>
      </c>
      <c r="I15" s="190"/>
      <c r="J15" s="88">
        <v>928200</v>
      </c>
      <c r="K15" s="88"/>
      <c r="L15" s="174"/>
      <c r="M15" s="86"/>
      <c r="N15" s="89"/>
      <c r="O15" s="89"/>
      <c r="P15" s="89"/>
      <c r="Q15" s="169"/>
      <c r="R15" s="90">
        <f t="shared" si="4"/>
        <v>2</v>
      </c>
      <c r="S15" s="91">
        <f t="shared" si="5"/>
        <v>791350</v>
      </c>
      <c r="T15" s="92">
        <f t="shared" si="6"/>
        <v>791350</v>
      </c>
      <c r="U15" s="93">
        <f t="shared" si="0"/>
        <v>136850</v>
      </c>
      <c r="V15" s="94">
        <f t="shared" si="1"/>
        <v>17.293233082706767</v>
      </c>
      <c r="W15" s="95">
        <f t="shared" si="2"/>
        <v>82.706766917293237</v>
      </c>
      <c r="X15" s="96" t="str">
        <f t="shared" si="3"/>
        <v>ALTO</v>
      </c>
    </row>
    <row r="16" spans="2:24" ht="26.25" customHeight="1">
      <c r="B16" s="84" t="s">
        <v>250</v>
      </c>
      <c r="C16" s="181" t="s">
        <v>251</v>
      </c>
      <c r="D16" s="98"/>
      <c r="E16" s="85" t="s">
        <v>228</v>
      </c>
      <c r="F16" s="85">
        <v>1</v>
      </c>
      <c r="G16" s="86"/>
      <c r="H16" s="87">
        <v>654500</v>
      </c>
      <c r="I16" s="190"/>
      <c r="J16" s="88">
        <v>788970</v>
      </c>
      <c r="K16" s="88"/>
      <c r="L16" s="174"/>
      <c r="M16" s="86"/>
      <c r="N16" s="89"/>
      <c r="O16" s="89"/>
      <c r="P16" s="89"/>
      <c r="Q16" s="169"/>
      <c r="R16" s="90">
        <f t="shared" si="4"/>
        <v>2</v>
      </c>
      <c r="S16" s="91">
        <f t="shared" si="5"/>
        <v>721735</v>
      </c>
      <c r="T16" s="92">
        <f t="shared" si="6"/>
        <v>721735</v>
      </c>
      <c r="U16" s="93">
        <f t="shared" si="0"/>
        <v>67235</v>
      </c>
      <c r="V16" s="94">
        <f t="shared" si="1"/>
        <v>9.3157460840890352</v>
      </c>
      <c r="W16" s="95">
        <f t="shared" si="2"/>
        <v>90.684253915910972</v>
      </c>
      <c r="X16" s="96" t="str">
        <f t="shared" si="3"/>
        <v>ALTO</v>
      </c>
    </row>
    <row r="17" spans="2:24" ht="26.25" customHeight="1">
      <c r="B17" s="84" t="s">
        <v>252</v>
      </c>
      <c r="C17" s="181" t="s">
        <v>253</v>
      </c>
      <c r="D17" s="98"/>
      <c r="E17" s="85" t="s">
        <v>228</v>
      </c>
      <c r="F17" s="85">
        <v>1</v>
      </c>
      <c r="G17" s="86"/>
      <c r="H17" s="87">
        <v>1666000</v>
      </c>
      <c r="I17" s="190"/>
      <c r="J17" s="88">
        <v>1547000</v>
      </c>
      <c r="K17" s="88"/>
      <c r="L17" s="174"/>
      <c r="M17" s="86"/>
      <c r="N17" s="89"/>
      <c r="O17" s="89"/>
      <c r="P17" s="89"/>
      <c r="Q17" s="169"/>
      <c r="R17" s="90">
        <f t="shared" si="4"/>
        <v>2</v>
      </c>
      <c r="S17" s="91">
        <f t="shared" si="5"/>
        <v>1606500</v>
      </c>
      <c r="T17" s="92">
        <f t="shared" si="6"/>
        <v>1606500</v>
      </c>
      <c r="U17" s="93">
        <f t="shared" si="0"/>
        <v>59500</v>
      </c>
      <c r="V17" s="94">
        <f t="shared" si="1"/>
        <v>3.7037037037037033</v>
      </c>
      <c r="W17" s="95">
        <f t="shared" si="2"/>
        <v>96.296296296296291</v>
      </c>
      <c r="X17" s="96" t="str">
        <f t="shared" si="3"/>
        <v>ALTO</v>
      </c>
    </row>
    <row r="18" spans="2:24" ht="26.25" customHeight="1">
      <c r="B18" s="84" t="s">
        <v>254</v>
      </c>
      <c r="C18" s="181" t="s">
        <v>255</v>
      </c>
      <c r="D18" s="98"/>
      <c r="E18" s="85" t="s">
        <v>228</v>
      </c>
      <c r="F18" s="85">
        <v>1</v>
      </c>
      <c r="G18" s="86"/>
      <c r="H18" s="87">
        <v>630700</v>
      </c>
      <c r="I18" s="190"/>
      <c r="J18" s="88">
        <v>803250</v>
      </c>
      <c r="K18" s="88"/>
      <c r="L18" s="174"/>
      <c r="M18" s="86"/>
      <c r="N18" s="89"/>
      <c r="O18" s="89"/>
      <c r="P18" s="89"/>
      <c r="Q18" s="169"/>
      <c r="R18" s="90">
        <f t="shared" si="4"/>
        <v>2</v>
      </c>
      <c r="S18" s="91">
        <f t="shared" si="5"/>
        <v>716975</v>
      </c>
      <c r="T18" s="92">
        <f t="shared" si="6"/>
        <v>716975</v>
      </c>
      <c r="U18" s="93">
        <f t="shared" si="0"/>
        <v>86275</v>
      </c>
      <c r="V18" s="94">
        <f t="shared" si="1"/>
        <v>12.033195020746888</v>
      </c>
      <c r="W18" s="95">
        <f t="shared" si="2"/>
        <v>87.966804979253112</v>
      </c>
      <c r="X18" s="96" t="str">
        <f t="shared" si="3"/>
        <v>ALTO</v>
      </c>
    </row>
    <row r="19" spans="2:24" ht="26.25" customHeight="1">
      <c r="B19" s="84" t="s">
        <v>256</v>
      </c>
      <c r="C19" s="181" t="s">
        <v>257</v>
      </c>
      <c r="D19" s="98"/>
      <c r="E19" s="85" t="s">
        <v>228</v>
      </c>
      <c r="F19" s="85">
        <v>1</v>
      </c>
      <c r="G19" s="86"/>
      <c r="H19" s="87">
        <v>5831000</v>
      </c>
      <c r="I19" s="88">
        <v>4046000</v>
      </c>
      <c r="J19" s="88">
        <v>4498200</v>
      </c>
      <c r="K19" s="88"/>
      <c r="L19" s="174"/>
      <c r="M19" s="86"/>
      <c r="N19" s="89"/>
      <c r="O19" s="89"/>
      <c r="P19" s="89"/>
      <c r="Q19" s="169"/>
      <c r="R19" s="90">
        <f t="shared" si="4"/>
        <v>3</v>
      </c>
      <c r="S19" s="91">
        <f t="shared" si="5"/>
        <v>4791733</v>
      </c>
      <c r="T19" s="92">
        <f t="shared" si="6"/>
        <v>4791733</v>
      </c>
      <c r="U19" s="93">
        <f t="shared" si="0"/>
        <v>757706.01745590544</v>
      </c>
      <c r="V19" s="94">
        <f t="shared" si="1"/>
        <v>15.812776243081689</v>
      </c>
      <c r="W19" s="95">
        <f t="shared" si="2"/>
        <v>84.187223756918314</v>
      </c>
      <c r="X19" s="96" t="str">
        <f t="shared" si="3"/>
        <v>ALTO</v>
      </c>
    </row>
    <row r="20" spans="2:24" ht="26.25" customHeight="1">
      <c r="B20" s="84" t="s">
        <v>258</v>
      </c>
      <c r="C20" s="181" t="s">
        <v>58</v>
      </c>
      <c r="D20" s="98"/>
      <c r="E20" s="85" t="s">
        <v>228</v>
      </c>
      <c r="F20" s="85">
        <v>1</v>
      </c>
      <c r="G20" s="86"/>
      <c r="H20" s="87">
        <v>11900000</v>
      </c>
      <c r="I20" s="88">
        <v>8211000</v>
      </c>
      <c r="J20" s="88">
        <v>12019000</v>
      </c>
      <c r="K20" s="88"/>
      <c r="L20" s="174"/>
      <c r="M20" s="86"/>
      <c r="N20" s="89"/>
      <c r="O20" s="89"/>
      <c r="P20" s="89"/>
      <c r="Q20" s="169"/>
      <c r="R20" s="90">
        <f t="shared" si="4"/>
        <v>3</v>
      </c>
      <c r="S20" s="91">
        <f t="shared" si="5"/>
        <v>10710000</v>
      </c>
      <c r="T20" s="92">
        <f t="shared" si="6"/>
        <v>10710000</v>
      </c>
      <c r="U20" s="93">
        <f t="shared" si="0"/>
        <v>1767727.5431091371</v>
      </c>
      <c r="V20" s="94">
        <f t="shared" si="1"/>
        <v>16.505392559375696</v>
      </c>
      <c r="W20" s="95">
        <f t="shared" si="2"/>
        <v>83.494607440624307</v>
      </c>
      <c r="X20" s="96" t="str">
        <f t="shared" si="3"/>
        <v>ALTO</v>
      </c>
    </row>
    <row r="21" spans="2:24" ht="26.25" customHeight="1">
      <c r="B21" s="84">
        <v>2</v>
      </c>
      <c r="C21" s="181" t="s">
        <v>60</v>
      </c>
      <c r="D21" s="98"/>
      <c r="E21" s="85" t="s">
        <v>228</v>
      </c>
      <c r="F21" s="85">
        <v>1</v>
      </c>
      <c r="G21" s="86">
        <v>18479510</v>
      </c>
      <c r="H21" s="87">
        <v>14161000</v>
      </c>
      <c r="I21" s="190"/>
      <c r="J21" s="88"/>
      <c r="K21" s="88"/>
      <c r="L21" s="174"/>
      <c r="M21" s="86"/>
      <c r="N21" s="89"/>
      <c r="O21" s="89"/>
      <c r="P21" s="89"/>
      <c r="Q21" s="169"/>
      <c r="R21" s="90">
        <f t="shared" si="4"/>
        <v>2</v>
      </c>
      <c r="S21" s="91">
        <f t="shared" si="5"/>
        <v>16320255</v>
      </c>
      <c r="T21" s="92">
        <f t="shared" si="6"/>
        <v>16320255</v>
      </c>
      <c r="U21" s="93">
        <f t="shared" si="0"/>
        <v>2159255</v>
      </c>
      <c r="V21" s="94">
        <f t="shared" si="1"/>
        <v>13.230522439753544</v>
      </c>
      <c r="W21" s="95">
        <f t="shared" si="2"/>
        <v>86.769477560246457</v>
      </c>
      <c r="X21" s="96" t="str">
        <f t="shared" si="3"/>
        <v>ALTO</v>
      </c>
    </row>
    <row r="22" spans="2:24" ht="26.25" customHeight="1">
      <c r="B22" s="84">
        <f t="shared" ref="B22:B76" si="7">B21+1</f>
        <v>3</v>
      </c>
      <c r="C22" s="181" t="s">
        <v>62</v>
      </c>
      <c r="D22" s="98"/>
      <c r="E22" s="85" t="s">
        <v>228</v>
      </c>
      <c r="F22" s="85">
        <v>1</v>
      </c>
      <c r="G22" s="86">
        <v>3451000</v>
      </c>
      <c r="H22" s="190"/>
      <c r="I22" s="88">
        <v>2915500</v>
      </c>
      <c r="J22" s="88"/>
      <c r="K22" s="88"/>
      <c r="L22" s="174"/>
      <c r="M22" s="86"/>
      <c r="N22" s="89"/>
      <c r="O22" s="89"/>
      <c r="P22" s="89"/>
      <c r="Q22" s="169"/>
      <c r="R22" s="90">
        <f t="shared" si="4"/>
        <v>2</v>
      </c>
      <c r="S22" s="91">
        <f t="shared" si="5"/>
        <v>3183250</v>
      </c>
      <c r="T22" s="92">
        <f t="shared" si="6"/>
        <v>3183250</v>
      </c>
      <c r="U22" s="93">
        <f t="shared" si="0"/>
        <v>267750</v>
      </c>
      <c r="V22" s="94">
        <f t="shared" si="1"/>
        <v>8.4112149532710276</v>
      </c>
      <c r="W22" s="95">
        <f t="shared" si="2"/>
        <v>91.588785046728972</v>
      </c>
      <c r="X22" s="96" t="str">
        <f t="shared" si="3"/>
        <v>ALTO</v>
      </c>
    </row>
    <row r="23" spans="2:24" ht="26.25" customHeight="1">
      <c r="B23" s="84">
        <f t="shared" si="7"/>
        <v>4</v>
      </c>
      <c r="C23" s="181" t="s">
        <v>65</v>
      </c>
      <c r="D23" s="98"/>
      <c r="E23" s="85" t="s">
        <v>228</v>
      </c>
      <c r="F23" s="85">
        <v>1</v>
      </c>
      <c r="G23" s="86">
        <v>16124500</v>
      </c>
      <c r="H23" s="190"/>
      <c r="I23" s="88">
        <v>7735000</v>
      </c>
      <c r="J23" s="88"/>
      <c r="K23" s="88"/>
      <c r="L23" s="174"/>
      <c r="M23" s="86"/>
      <c r="N23" s="89"/>
      <c r="O23" s="89"/>
      <c r="P23" s="89">
        <f>VALORES!O15</f>
        <v>12639162</v>
      </c>
      <c r="Q23" s="169"/>
      <c r="R23" s="90">
        <f t="shared" si="4"/>
        <v>3</v>
      </c>
      <c r="S23" s="91">
        <f>ROUND(AVERAGE(G23:Q23),0)</f>
        <v>12166221</v>
      </c>
      <c r="T23" s="92">
        <f t="shared" si="6"/>
        <v>12166221</v>
      </c>
      <c r="U23" s="93">
        <f t="shared" si="0"/>
        <v>3441286.8417770052</v>
      </c>
      <c r="V23" s="94">
        <f t="shared" si="1"/>
        <v>28.285585489339748</v>
      </c>
      <c r="W23" s="95">
        <f t="shared" si="2"/>
        <v>71.714414510660248</v>
      </c>
      <c r="X23" s="96" t="str">
        <f t="shared" si="3"/>
        <v>ALTO</v>
      </c>
    </row>
    <row r="24" spans="2:24" ht="26.25" customHeight="1">
      <c r="B24" s="84">
        <f t="shared" si="7"/>
        <v>5</v>
      </c>
      <c r="C24" s="181" t="s">
        <v>68</v>
      </c>
      <c r="D24" s="98"/>
      <c r="E24" s="85" t="s">
        <v>228</v>
      </c>
      <c r="F24" s="85">
        <v>1</v>
      </c>
      <c r="G24" s="190"/>
      <c r="H24" s="87">
        <v>2261000</v>
      </c>
      <c r="I24" s="88">
        <v>2261000</v>
      </c>
      <c r="J24" s="88"/>
      <c r="K24" s="88"/>
      <c r="L24" s="174"/>
      <c r="M24" s="86"/>
      <c r="N24" s="89"/>
      <c r="O24" s="89"/>
      <c r="P24" s="89"/>
      <c r="Q24" s="169"/>
      <c r="R24" s="90">
        <f t="shared" si="4"/>
        <v>2</v>
      </c>
      <c r="S24" s="91">
        <f t="shared" si="5"/>
        <v>2261000</v>
      </c>
      <c r="T24" s="92">
        <f t="shared" si="6"/>
        <v>2261000</v>
      </c>
      <c r="U24" s="93">
        <f t="shared" si="0"/>
        <v>0</v>
      </c>
      <c r="V24" s="94">
        <f t="shared" si="1"/>
        <v>0</v>
      </c>
      <c r="W24" s="95">
        <f t="shared" si="2"/>
        <v>100</v>
      </c>
      <c r="X24" s="96" t="str">
        <f t="shared" si="3"/>
        <v>ALTO</v>
      </c>
    </row>
    <row r="25" spans="2:24" ht="26.25" customHeight="1">
      <c r="B25" s="84">
        <f t="shared" si="7"/>
        <v>6</v>
      </c>
      <c r="C25" s="181" t="s">
        <v>71</v>
      </c>
      <c r="D25" s="98"/>
      <c r="E25" s="85" t="s">
        <v>228</v>
      </c>
      <c r="F25" s="85">
        <v>1</v>
      </c>
      <c r="G25" s="86">
        <v>714000</v>
      </c>
      <c r="H25" s="87">
        <v>714000</v>
      </c>
      <c r="I25" s="190"/>
      <c r="J25" s="88"/>
      <c r="K25" s="88"/>
      <c r="L25" s="174"/>
      <c r="M25" s="86"/>
      <c r="N25" s="89"/>
      <c r="O25" s="89"/>
      <c r="P25" s="89"/>
      <c r="Q25" s="169"/>
      <c r="R25" s="90">
        <f t="shared" si="4"/>
        <v>2</v>
      </c>
      <c r="S25" s="91">
        <f t="shared" si="5"/>
        <v>714000</v>
      </c>
      <c r="T25" s="92">
        <f t="shared" si="6"/>
        <v>714000</v>
      </c>
      <c r="U25" s="93">
        <f t="shared" si="0"/>
        <v>0</v>
      </c>
      <c r="V25" s="94">
        <f t="shared" si="1"/>
        <v>0</v>
      </c>
      <c r="W25" s="95">
        <f t="shared" si="2"/>
        <v>100</v>
      </c>
      <c r="X25" s="96" t="str">
        <f t="shared" si="3"/>
        <v>ALTO</v>
      </c>
    </row>
    <row r="26" spans="2:24" ht="26.25" customHeight="1">
      <c r="B26" s="84">
        <f t="shared" si="7"/>
        <v>7</v>
      </c>
      <c r="C26" s="181" t="s">
        <v>73</v>
      </c>
      <c r="D26" s="98"/>
      <c r="E26" s="85" t="s">
        <v>228</v>
      </c>
      <c r="F26" s="85">
        <v>3</v>
      </c>
      <c r="G26" s="190"/>
      <c r="H26" s="87">
        <v>583100</v>
      </c>
      <c r="I26" s="88">
        <v>571200</v>
      </c>
      <c r="J26" s="88"/>
      <c r="K26" s="88"/>
      <c r="L26" s="174"/>
      <c r="M26" s="86"/>
      <c r="N26" s="89">
        <f>VALORES!J18</f>
        <v>763402</v>
      </c>
      <c r="O26" s="89">
        <f>VALORES!M18</f>
        <v>873928</v>
      </c>
      <c r="P26" s="89"/>
      <c r="Q26" s="169"/>
      <c r="R26" s="90">
        <f t="shared" si="4"/>
        <v>4</v>
      </c>
      <c r="S26" s="91">
        <f t="shared" si="5"/>
        <v>697908</v>
      </c>
      <c r="T26" s="92">
        <f t="shared" si="6"/>
        <v>2093724</v>
      </c>
      <c r="U26" s="93">
        <f t="shared" si="0"/>
        <v>126992.41961924342</v>
      </c>
      <c r="V26" s="94">
        <f t="shared" si="1"/>
        <v>18.196154739484776</v>
      </c>
      <c r="W26" s="95">
        <f t="shared" si="2"/>
        <v>81.803845260515232</v>
      </c>
      <c r="X26" s="96" t="str">
        <f t="shared" si="3"/>
        <v>ALTO</v>
      </c>
    </row>
    <row r="27" spans="2:24" ht="26.25" customHeight="1">
      <c r="B27" s="84">
        <f t="shared" si="7"/>
        <v>8</v>
      </c>
      <c r="C27" s="181" t="s">
        <v>76</v>
      </c>
      <c r="D27" s="98"/>
      <c r="E27" s="85" t="s">
        <v>228</v>
      </c>
      <c r="F27" s="194">
        <v>1</v>
      </c>
      <c r="G27" s="86">
        <v>8092000</v>
      </c>
      <c r="H27" s="87">
        <v>8687000</v>
      </c>
      <c r="I27" s="88">
        <v>10293500</v>
      </c>
      <c r="J27" s="88"/>
      <c r="K27" s="88"/>
      <c r="L27" s="174"/>
      <c r="M27" s="86"/>
      <c r="N27" s="89"/>
      <c r="O27" s="89"/>
      <c r="P27" s="89"/>
      <c r="Q27" s="169"/>
      <c r="R27" s="90">
        <f t="shared" si="4"/>
        <v>3</v>
      </c>
      <c r="S27" s="91">
        <f t="shared" si="5"/>
        <v>9024167</v>
      </c>
      <c r="T27" s="92">
        <f t="shared" si="6"/>
        <v>9024167</v>
      </c>
      <c r="U27" s="93">
        <f t="shared" si="0"/>
        <v>929842.848131996</v>
      </c>
      <c r="V27" s="94">
        <f t="shared" si="1"/>
        <v>10.303918889488592</v>
      </c>
      <c r="W27" s="95">
        <f t="shared" si="2"/>
        <v>89.696081110511415</v>
      </c>
      <c r="X27" s="96" t="str">
        <f t="shared" si="3"/>
        <v>ALTO</v>
      </c>
    </row>
    <row r="28" spans="2:24" ht="26.25" customHeight="1">
      <c r="B28" s="84">
        <f t="shared" si="7"/>
        <v>9</v>
      </c>
      <c r="C28" s="181" t="s">
        <v>79</v>
      </c>
      <c r="D28" s="98"/>
      <c r="E28" s="85" t="s">
        <v>228</v>
      </c>
      <c r="F28" s="85">
        <v>3</v>
      </c>
      <c r="G28" s="86">
        <v>357000</v>
      </c>
      <c r="H28" s="190"/>
      <c r="I28" s="88">
        <v>464100</v>
      </c>
      <c r="J28" s="88"/>
      <c r="K28" s="88"/>
      <c r="L28" s="174"/>
      <c r="M28" s="86"/>
      <c r="N28" s="89"/>
      <c r="O28" s="89"/>
      <c r="P28" s="89"/>
      <c r="Q28" s="169"/>
      <c r="R28" s="90">
        <f t="shared" si="4"/>
        <v>2</v>
      </c>
      <c r="S28" s="91">
        <f t="shared" si="5"/>
        <v>410550</v>
      </c>
      <c r="T28" s="92">
        <f t="shared" si="6"/>
        <v>1231650</v>
      </c>
      <c r="U28" s="93">
        <f t="shared" si="0"/>
        <v>53550</v>
      </c>
      <c r="V28" s="94">
        <f t="shared" si="1"/>
        <v>13.043478260869565</v>
      </c>
      <c r="W28" s="95">
        <f t="shared" si="2"/>
        <v>86.956521739130437</v>
      </c>
      <c r="X28" s="96" t="str">
        <f t="shared" si="3"/>
        <v>ALTO</v>
      </c>
    </row>
    <row r="29" spans="2:24" ht="26.25" customHeight="1">
      <c r="B29" s="84">
        <f t="shared" si="7"/>
        <v>10</v>
      </c>
      <c r="C29" s="181" t="s">
        <v>82</v>
      </c>
      <c r="D29" s="98"/>
      <c r="E29" s="85" t="s">
        <v>259</v>
      </c>
      <c r="F29" s="194">
        <v>9</v>
      </c>
      <c r="G29" s="86">
        <v>418880</v>
      </c>
      <c r="H29" s="87">
        <v>547400</v>
      </c>
      <c r="I29" s="190"/>
      <c r="J29" s="88"/>
      <c r="K29" s="88"/>
      <c r="L29" s="174"/>
      <c r="M29" s="86"/>
      <c r="N29" s="89"/>
      <c r="O29" s="89"/>
      <c r="P29" s="89"/>
      <c r="Q29" s="169"/>
      <c r="R29" s="90">
        <f t="shared" si="4"/>
        <v>2</v>
      </c>
      <c r="S29" s="91">
        <f t="shared" si="5"/>
        <v>483140</v>
      </c>
      <c r="T29" s="92">
        <f t="shared" si="6"/>
        <v>4348260</v>
      </c>
      <c r="U29" s="93">
        <f t="shared" si="0"/>
        <v>64260</v>
      </c>
      <c r="V29" s="94">
        <f t="shared" si="1"/>
        <v>13.300492610837439</v>
      </c>
      <c r="W29" s="95">
        <f t="shared" si="2"/>
        <v>86.699507389162562</v>
      </c>
      <c r="X29" s="96" t="str">
        <f t="shared" si="3"/>
        <v>ALTO</v>
      </c>
    </row>
    <row r="30" spans="2:24" ht="26.25" customHeight="1">
      <c r="B30" s="84">
        <f t="shared" si="7"/>
        <v>11</v>
      </c>
      <c r="C30" s="181" t="s">
        <v>85</v>
      </c>
      <c r="D30" s="98"/>
      <c r="E30" s="85" t="s">
        <v>259</v>
      </c>
      <c r="F30" s="194">
        <v>9</v>
      </c>
      <c r="G30" s="86">
        <v>357000</v>
      </c>
      <c r="H30" s="87">
        <v>368900</v>
      </c>
      <c r="I30" s="88">
        <v>428400</v>
      </c>
      <c r="J30" s="88"/>
      <c r="K30" s="88"/>
      <c r="L30" s="174"/>
      <c r="M30" s="86"/>
      <c r="N30" s="89"/>
      <c r="O30" s="89"/>
      <c r="P30" s="89"/>
      <c r="Q30" s="169"/>
      <c r="R30" s="90">
        <f t="shared" si="4"/>
        <v>3</v>
      </c>
      <c r="S30" s="91">
        <f t="shared" si="5"/>
        <v>384767</v>
      </c>
      <c r="T30" s="92">
        <f t="shared" si="6"/>
        <v>3462903</v>
      </c>
      <c r="U30" s="93">
        <f t="shared" si="0"/>
        <v>31233.564566913516</v>
      </c>
      <c r="V30" s="94">
        <f t="shared" si="1"/>
        <v>8.1175268583099687</v>
      </c>
      <c r="W30" s="95">
        <f t="shared" si="2"/>
        <v>91.882473141690028</v>
      </c>
      <c r="X30" s="96" t="str">
        <f t="shared" si="3"/>
        <v>ALTO</v>
      </c>
    </row>
    <row r="31" spans="2:24" ht="26.25" customHeight="1">
      <c r="B31" s="84">
        <f t="shared" si="7"/>
        <v>12</v>
      </c>
      <c r="C31" s="181" t="s">
        <v>88</v>
      </c>
      <c r="D31" s="98"/>
      <c r="E31" s="85" t="s">
        <v>260</v>
      </c>
      <c r="F31" s="194">
        <v>9</v>
      </c>
      <c r="G31" s="86">
        <v>254660</v>
      </c>
      <c r="H31" s="190"/>
      <c r="I31" s="88">
        <v>261800</v>
      </c>
      <c r="J31" s="88"/>
      <c r="K31" s="88"/>
      <c r="L31" s="174"/>
      <c r="M31" s="86"/>
      <c r="N31" s="89"/>
      <c r="O31" s="89"/>
      <c r="P31" s="89"/>
      <c r="Q31" s="169"/>
      <c r="R31" s="90">
        <f t="shared" si="4"/>
        <v>2</v>
      </c>
      <c r="S31" s="91">
        <f t="shared" si="5"/>
        <v>258230</v>
      </c>
      <c r="T31" s="92">
        <f t="shared" si="6"/>
        <v>2324070</v>
      </c>
      <c r="U31" s="93">
        <f t="shared" si="0"/>
        <v>3570</v>
      </c>
      <c r="V31" s="94">
        <f t="shared" si="1"/>
        <v>1.3824884792626728</v>
      </c>
      <c r="W31" s="95">
        <f t="shared" si="2"/>
        <v>98.617511520737324</v>
      </c>
      <c r="X31" s="96" t="str">
        <f t="shared" si="3"/>
        <v>ALTO</v>
      </c>
    </row>
    <row r="32" spans="2:24" ht="26.25" customHeight="1">
      <c r="B32" s="84">
        <f t="shared" si="7"/>
        <v>13</v>
      </c>
      <c r="C32" s="181" t="s">
        <v>90</v>
      </c>
      <c r="D32" s="98"/>
      <c r="E32" s="85" t="s">
        <v>260</v>
      </c>
      <c r="F32" s="85">
        <v>6</v>
      </c>
      <c r="G32" s="86">
        <v>214200</v>
      </c>
      <c r="H32" s="190"/>
      <c r="I32" s="88">
        <v>238000</v>
      </c>
      <c r="J32" s="88"/>
      <c r="K32" s="88"/>
      <c r="L32" s="174"/>
      <c r="M32" s="86"/>
      <c r="N32" s="89"/>
      <c r="O32" s="89"/>
      <c r="P32" s="89"/>
      <c r="Q32" s="169"/>
      <c r="R32" s="90">
        <f t="shared" si="4"/>
        <v>2</v>
      </c>
      <c r="S32" s="91">
        <f t="shared" si="5"/>
        <v>226100</v>
      </c>
      <c r="T32" s="92">
        <f t="shared" si="6"/>
        <v>1356600</v>
      </c>
      <c r="U32" s="93">
        <f t="shared" si="0"/>
        <v>11900</v>
      </c>
      <c r="V32" s="94">
        <f t="shared" si="1"/>
        <v>5.2631578947368416</v>
      </c>
      <c r="W32" s="95">
        <f t="shared" si="2"/>
        <v>94.736842105263165</v>
      </c>
      <c r="X32" s="96" t="str">
        <f t="shared" si="3"/>
        <v>ALTO</v>
      </c>
    </row>
    <row r="33" spans="2:24" ht="26.25" customHeight="1">
      <c r="B33" s="84">
        <f t="shared" si="7"/>
        <v>14</v>
      </c>
      <c r="C33" s="192" t="s">
        <v>93</v>
      </c>
      <c r="D33" s="193"/>
      <c r="E33" s="194" t="s">
        <v>260</v>
      </c>
      <c r="F33" s="194">
        <v>0</v>
      </c>
      <c r="G33" s="190"/>
      <c r="H33" s="196">
        <v>1904000</v>
      </c>
      <c r="I33" s="197">
        <v>2142000</v>
      </c>
      <c r="J33" s="197"/>
      <c r="K33" s="197"/>
      <c r="L33" s="198"/>
      <c r="M33" s="195"/>
      <c r="N33" s="199"/>
      <c r="O33" s="199"/>
      <c r="P33" s="199"/>
      <c r="Q33" s="169"/>
      <c r="R33" s="90">
        <f t="shared" si="4"/>
        <v>2</v>
      </c>
      <c r="S33" s="91">
        <f t="shared" si="5"/>
        <v>2023000</v>
      </c>
      <c r="T33" s="92">
        <f t="shared" si="6"/>
        <v>0</v>
      </c>
      <c r="U33" s="93">
        <f t="shared" si="0"/>
        <v>119000</v>
      </c>
      <c r="V33" s="94">
        <f t="shared" si="1"/>
        <v>5.8823529411764701</v>
      </c>
      <c r="W33" s="95">
        <f t="shared" si="2"/>
        <v>94.117647058823536</v>
      </c>
      <c r="X33" s="96" t="str">
        <f t="shared" si="3"/>
        <v>ALTO</v>
      </c>
    </row>
    <row r="34" spans="2:24" ht="26.25" customHeight="1">
      <c r="B34" s="84">
        <f t="shared" si="7"/>
        <v>15</v>
      </c>
      <c r="C34" s="192" t="s">
        <v>96</v>
      </c>
      <c r="D34" s="193"/>
      <c r="E34" s="194" t="s">
        <v>260</v>
      </c>
      <c r="F34" s="194">
        <v>0</v>
      </c>
      <c r="G34" s="190"/>
      <c r="H34" s="196">
        <v>2499000</v>
      </c>
      <c r="I34" s="197">
        <v>1071000</v>
      </c>
      <c r="J34" s="197"/>
      <c r="K34" s="197"/>
      <c r="L34" s="198"/>
      <c r="M34" s="195"/>
      <c r="N34" s="199"/>
      <c r="O34" s="199"/>
      <c r="P34" s="199"/>
      <c r="Q34" s="169"/>
      <c r="R34" s="90">
        <f t="shared" si="4"/>
        <v>2</v>
      </c>
      <c r="S34" s="91">
        <f t="shared" si="5"/>
        <v>1785000</v>
      </c>
      <c r="T34" s="92">
        <f t="shared" si="6"/>
        <v>0</v>
      </c>
      <c r="U34" s="93">
        <f t="shared" si="0"/>
        <v>714000</v>
      </c>
      <c r="V34" s="94">
        <f t="shared" si="1"/>
        <v>40</v>
      </c>
      <c r="W34" s="95">
        <f t="shared" si="2"/>
        <v>60</v>
      </c>
      <c r="X34" s="96" t="str">
        <f t="shared" si="3"/>
        <v>BAJO</v>
      </c>
    </row>
    <row r="35" spans="2:24" ht="26.25" customHeight="1">
      <c r="B35" s="84">
        <f t="shared" si="7"/>
        <v>16</v>
      </c>
      <c r="C35" s="181" t="s">
        <v>98</v>
      </c>
      <c r="D35" s="98"/>
      <c r="E35" s="85" t="s">
        <v>260</v>
      </c>
      <c r="F35" s="85">
        <v>1</v>
      </c>
      <c r="G35" s="86">
        <v>952000</v>
      </c>
      <c r="H35" s="87">
        <v>892500</v>
      </c>
      <c r="I35" s="88">
        <v>821100</v>
      </c>
      <c r="J35" s="88"/>
      <c r="K35" s="88"/>
      <c r="L35" s="174"/>
      <c r="M35" s="86"/>
      <c r="N35" s="89"/>
      <c r="O35" s="89"/>
      <c r="P35" s="89"/>
      <c r="Q35" s="169"/>
      <c r="R35" s="90">
        <f t="shared" si="4"/>
        <v>3</v>
      </c>
      <c r="S35" s="91">
        <f t="shared" si="5"/>
        <v>888533</v>
      </c>
      <c r="T35" s="92">
        <f t="shared" si="6"/>
        <v>888533</v>
      </c>
      <c r="U35" s="93">
        <f t="shared" si="0"/>
        <v>53513.259000820428</v>
      </c>
      <c r="V35" s="94">
        <f t="shared" si="1"/>
        <v>6.0226529572700649</v>
      </c>
      <c r="W35" s="95">
        <f t="shared" si="2"/>
        <v>93.977347042729932</v>
      </c>
      <c r="X35" s="96" t="str">
        <f t="shared" si="3"/>
        <v>ALTO</v>
      </c>
    </row>
    <row r="36" spans="2:24" ht="26.25" customHeight="1">
      <c r="B36" s="84">
        <f t="shared" si="7"/>
        <v>17</v>
      </c>
      <c r="C36" s="181" t="s">
        <v>101</v>
      </c>
      <c r="D36" s="98"/>
      <c r="E36" s="85" t="s">
        <v>260</v>
      </c>
      <c r="F36" s="85">
        <v>6</v>
      </c>
      <c r="G36" s="86">
        <v>71400</v>
      </c>
      <c r="H36" s="87">
        <v>71400</v>
      </c>
      <c r="I36" s="88">
        <v>80920</v>
      </c>
      <c r="J36" s="88"/>
      <c r="K36" s="88"/>
      <c r="L36" s="174"/>
      <c r="M36" s="86"/>
      <c r="N36" s="89"/>
      <c r="O36" s="89"/>
      <c r="P36" s="89"/>
      <c r="Q36" s="169"/>
      <c r="R36" s="90">
        <f t="shared" si="4"/>
        <v>3</v>
      </c>
      <c r="S36" s="91">
        <f t="shared" si="5"/>
        <v>74573</v>
      </c>
      <c r="T36" s="92">
        <f t="shared" si="6"/>
        <v>447438</v>
      </c>
      <c r="U36" s="93">
        <f t="shared" si="0"/>
        <v>4487.7710379306218</v>
      </c>
      <c r="V36" s="94">
        <f t="shared" si="1"/>
        <v>6.0179569521550986</v>
      </c>
      <c r="W36" s="95">
        <f t="shared" si="2"/>
        <v>93.982043047844897</v>
      </c>
      <c r="X36" s="96" t="str">
        <f t="shared" si="3"/>
        <v>ALTO</v>
      </c>
    </row>
    <row r="37" spans="2:24" ht="26.25" customHeight="1">
      <c r="B37" s="84">
        <f t="shared" si="7"/>
        <v>18</v>
      </c>
      <c r="C37" s="181" t="s">
        <v>104</v>
      </c>
      <c r="D37" s="98"/>
      <c r="E37" s="85" t="s">
        <v>260</v>
      </c>
      <c r="F37" s="85">
        <v>1</v>
      </c>
      <c r="G37" s="86">
        <v>7140000</v>
      </c>
      <c r="H37" s="87">
        <v>8449000</v>
      </c>
      <c r="I37" s="190"/>
      <c r="J37" s="88"/>
      <c r="K37" s="88"/>
      <c r="L37" s="174"/>
      <c r="M37" s="86"/>
      <c r="N37" s="89"/>
      <c r="O37" s="89"/>
      <c r="P37" s="89"/>
      <c r="Q37" s="169"/>
      <c r="R37" s="90">
        <f t="shared" si="4"/>
        <v>2</v>
      </c>
      <c r="S37" s="91">
        <f t="shared" si="5"/>
        <v>7794500</v>
      </c>
      <c r="T37" s="92">
        <f t="shared" si="6"/>
        <v>7794500</v>
      </c>
      <c r="U37" s="93">
        <f t="shared" si="0"/>
        <v>654500</v>
      </c>
      <c r="V37" s="94">
        <f t="shared" si="1"/>
        <v>8.3969465648854964</v>
      </c>
      <c r="W37" s="95">
        <f t="shared" si="2"/>
        <v>91.603053435114504</v>
      </c>
      <c r="X37" s="96" t="str">
        <f t="shared" si="3"/>
        <v>ALTO</v>
      </c>
    </row>
    <row r="38" spans="2:24" ht="26.25" customHeight="1">
      <c r="B38" s="84">
        <f t="shared" si="7"/>
        <v>19</v>
      </c>
      <c r="C38" s="181" t="s">
        <v>106</v>
      </c>
      <c r="D38" s="98"/>
      <c r="E38" s="85" t="s">
        <v>260</v>
      </c>
      <c r="F38" s="194">
        <v>1</v>
      </c>
      <c r="G38" s="86">
        <v>9163000</v>
      </c>
      <c r="H38" s="87">
        <v>5831000</v>
      </c>
      <c r="I38" s="190"/>
      <c r="J38" s="88"/>
      <c r="K38" s="88"/>
      <c r="L38" s="174"/>
      <c r="M38" s="86"/>
      <c r="N38" s="89"/>
      <c r="O38" s="89"/>
      <c r="P38" s="89"/>
      <c r="Q38" s="169"/>
      <c r="R38" s="90">
        <f t="shared" si="4"/>
        <v>2</v>
      </c>
      <c r="S38" s="91">
        <f t="shared" si="5"/>
        <v>7497000</v>
      </c>
      <c r="T38" s="92">
        <f t="shared" si="6"/>
        <v>7497000</v>
      </c>
      <c r="U38" s="93">
        <f t="shared" si="0"/>
        <v>1666000</v>
      </c>
      <c r="V38" s="94">
        <f t="shared" si="1"/>
        <v>22.222222222222221</v>
      </c>
      <c r="W38" s="95">
        <f t="shared" si="2"/>
        <v>77.777777777777771</v>
      </c>
      <c r="X38" s="96" t="str">
        <f t="shared" si="3"/>
        <v>ALTO</v>
      </c>
    </row>
    <row r="39" spans="2:24" ht="26.25" customHeight="1">
      <c r="B39" s="84">
        <f t="shared" si="7"/>
        <v>20</v>
      </c>
      <c r="C39" s="181" t="s">
        <v>109</v>
      </c>
      <c r="D39" s="98"/>
      <c r="E39" s="85" t="s">
        <v>260</v>
      </c>
      <c r="F39" s="194">
        <v>1</v>
      </c>
      <c r="G39" s="86">
        <v>9163000</v>
      </c>
      <c r="H39" s="87">
        <v>5355000</v>
      </c>
      <c r="I39" s="190"/>
      <c r="J39" s="88"/>
      <c r="K39" s="88"/>
      <c r="L39" s="174"/>
      <c r="M39" s="86"/>
      <c r="N39" s="89"/>
      <c r="O39" s="89"/>
      <c r="P39" s="89"/>
      <c r="Q39" s="169"/>
      <c r="R39" s="90">
        <f t="shared" si="4"/>
        <v>2</v>
      </c>
      <c r="S39" s="91">
        <f t="shared" si="5"/>
        <v>7259000</v>
      </c>
      <c r="T39" s="92">
        <f t="shared" si="6"/>
        <v>7259000</v>
      </c>
      <c r="U39" s="93">
        <f t="shared" si="0"/>
        <v>1904000</v>
      </c>
      <c r="V39" s="94">
        <f t="shared" si="1"/>
        <v>26.229508196721312</v>
      </c>
      <c r="W39" s="95">
        <f t="shared" si="2"/>
        <v>73.770491803278688</v>
      </c>
      <c r="X39" s="96" t="str">
        <f t="shared" si="3"/>
        <v>ALTO</v>
      </c>
    </row>
    <row r="40" spans="2:24" ht="26.25" customHeight="1">
      <c r="B40" s="84">
        <f t="shared" si="7"/>
        <v>21</v>
      </c>
      <c r="C40" s="181" t="s">
        <v>112</v>
      </c>
      <c r="D40" s="98"/>
      <c r="E40" s="85" t="s">
        <v>260</v>
      </c>
      <c r="F40" s="85">
        <v>2</v>
      </c>
      <c r="G40" s="86">
        <v>178500</v>
      </c>
      <c r="H40" s="87">
        <v>178500</v>
      </c>
      <c r="I40" s="190"/>
      <c r="J40" s="88"/>
      <c r="K40" s="88"/>
      <c r="L40" s="174"/>
      <c r="M40" s="86"/>
      <c r="N40" s="89"/>
      <c r="O40" s="89"/>
      <c r="P40" s="89"/>
      <c r="Q40" s="169"/>
      <c r="R40" s="90">
        <f t="shared" si="4"/>
        <v>2</v>
      </c>
      <c r="S40" s="91">
        <f t="shared" si="5"/>
        <v>178500</v>
      </c>
      <c r="T40" s="92">
        <f t="shared" si="6"/>
        <v>357000</v>
      </c>
      <c r="U40" s="93">
        <f t="shared" si="0"/>
        <v>0</v>
      </c>
      <c r="V40" s="94">
        <f t="shared" si="1"/>
        <v>0</v>
      </c>
      <c r="W40" s="95">
        <f t="shared" si="2"/>
        <v>100</v>
      </c>
      <c r="X40" s="96" t="str">
        <f t="shared" si="3"/>
        <v>ALTO</v>
      </c>
    </row>
    <row r="41" spans="2:24" ht="26.25" customHeight="1">
      <c r="B41" s="84">
        <f t="shared" si="7"/>
        <v>22</v>
      </c>
      <c r="C41" s="181" t="s">
        <v>115</v>
      </c>
      <c r="D41" s="98"/>
      <c r="E41" s="85" t="s">
        <v>260</v>
      </c>
      <c r="F41" s="194">
        <v>5</v>
      </c>
      <c r="G41" s="190"/>
      <c r="H41" s="87">
        <v>48790</v>
      </c>
      <c r="I41" s="88">
        <v>42840</v>
      </c>
      <c r="J41" s="88"/>
      <c r="K41" s="88"/>
      <c r="L41" s="174"/>
      <c r="M41" s="86"/>
      <c r="N41" s="89"/>
      <c r="O41" s="89">
        <f>VALORES!M33</f>
        <v>77404</v>
      </c>
      <c r="P41" s="89"/>
      <c r="Q41" s="169"/>
      <c r="R41" s="90">
        <f t="shared" si="4"/>
        <v>3</v>
      </c>
      <c r="S41" s="91">
        <f t="shared" si="5"/>
        <v>56345</v>
      </c>
      <c r="T41" s="92">
        <f t="shared" si="6"/>
        <v>281725</v>
      </c>
      <c r="U41" s="93">
        <f t="shared" si="0"/>
        <v>15088.014345462721</v>
      </c>
      <c r="V41" s="94">
        <f t="shared" si="1"/>
        <v>26.777911696623875</v>
      </c>
      <c r="W41" s="95">
        <f t="shared" si="2"/>
        <v>73.222088303376125</v>
      </c>
      <c r="X41" s="96" t="str">
        <f t="shared" si="3"/>
        <v>ALTO</v>
      </c>
    </row>
    <row r="42" spans="2:24" ht="26.25" customHeight="1">
      <c r="B42" s="84">
        <f t="shared" si="7"/>
        <v>23</v>
      </c>
      <c r="C42" s="181" t="s">
        <v>118</v>
      </c>
      <c r="D42" s="98"/>
      <c r="E42" s="85" t="s">
        <v>260</v>
      </c>
      <c r="F42" s="194">
        <v>5</v>
      </c>
      <c r="G42" s="190"/>
      <c r="H42" s="87">
        <v>59500</v>
      </c>
      <c r="I42" s="88">
        <v>46410</v>
      </c>
      <c r="J42" s="88"/>
      <c r="K42" s="88"/>
      <c r="L42" s="174"/>
      <c r="M42" s="86">
        <f>VALORES!G34</f>
        <v>74155</v>
      </c>
      <c r="N42" s="89"/>
      <c r="O42" s="89">
        <f>VALORES!M34</f>
        <v>77028</v>
      </c>
      <c r="P42" s="89"/>
      <c r="Q42" s="169"/>
      <c r="R42" s="90">
        <f t="shared" si="4"/>
        <v>4</v>
      </c>
      <c r="S42" s="91">
        <f t="shared" si="5"/>
        <v>64273</v>
      </c>
      <c r="T42" s="92">
        <f t="shared" si="6"/>
        <v>321365</v>
      </c>
      <c r="U42" s="93">
        <f t="shared" si="0"/>
        <v>12270.006588730912</v>
      </c>
      <c r="V42" s="94">
        <f t="shared" si="1"/>
        <v>19.090452583092297</v>
      </c>
      <c r="W42" s="95">
        <f t="shared" si="2"/>
        <v>80.909547416907699</v>
      </c>
      <c r="X42" s="96" t="str">
        <f t="shared" si="3"/>
        <v>ALTO</v>
      </c>
    </row>
    <row r="43" spans="2:24" ht="26.25" customHeight="1">
      <c r="B43" s="84">
        <f t="shared" si="7"/>
        <v>24</v>
      </c>
      <c r="C43" s="181" t="s">
        <v>54</v>
      </c>
      <c r="D43" s="98"/>
      <c r="E43" s="85" t="s">
        <v>260</v>
      </c>
      <c r="F43" s="194">
        <v>6</v>
      </c>
      <c r="G43" s="86">
        <v>59500</v>
      </c>
      <c r="H43" s="87">
        <v>38080</v>
      </c>
      <c r="I43" s="88">
        <v>38080</v>
      </c>
      <c r="J43" s="88"/>
      <c r="K43" s="88"/>
      <c r="L43" s="174"/>
      <c r="M43" s="86"/>
      <c r="N43" s="89">
        <f>VALORES!J35</f>
        <v>51429</v>
      </c>
      <c r="O43" s="89">
        <f>VALORES!M35</f>
        <v>39608</v>
      </c>
      <c r="P43" s="89"/>
      <c r="Q43" s="169"/>
      <c r="R43" s="90">
        <f t="shared" si="4"/>
        <v>5</v>
      </c>
      <c r="S43" s="91">
        <f t="shared" si="5"/>
        <v>45339</v>
      </c>
      <c r="T43" s="92">
        <f t="shared" si="6"/>
        <v>272034</v>
      </c>
      <c r="U43" s="93">
        <f t="shared" si="0"/>
        <v>8670.0927699765707</v>
      </c>
      <c r="V43" s="94">
        <f t="shared" si="1"/>
        <v>19.122814287868216</v>
      </c>
      <c r="W43" s="95">
        <f t="shared" si="2"/>
        <v>80.877185712131791</v>
      </c>
      <c r="X43" s="96" t="str">
        <f t="shared" si="3"/>
        <v>ALTO</v>
      </c>
    </row>
    <row r="44" spans="2:24" ht="26.25" customHeight="1">
      <c r="B44" s="84">
        <f t="shared" si="7"/>
        <v>25</v>
      </c>
      <c r="C44" s="181" t="s">
        <v>123</v>
      </c>
      <c r="D44" s="98"/>
      <c r="E44" s="85" t="s">
        <v>260</v>
      </c>
      <c r="F44" s="85">
        <v>5</v>
      </c>
      <c r="G44" s="190"/>
      <c r="H44" s="87">
        <v>82110</v>
      </c>
      <c r="I44" s="88">
        <v>53550</v>
      </c>
      <c r="J44" s="88"/>
      <c r="K44" s="88"/>
      <c r="L44" s="174"/>
      <c r="M44" s="86"/>
      <c r="N44" s="89"/>
      <c r="O44" s="89">
        <f>VALORES!M36</f>
        <v>70916</v>
      </c>
      <c r="P44" s="89"/>
      <c r="Q44" s="169"/>
      <c r="R44" s="90">
        <f t="shared" si="4"/>
        <v>3</v>
      </c>
      <c r="S44" s="91">
        <f t="shared" si="5"/>
        <v>68859</v>
      </c>
      <c r="T44" s="92">
        <f t="shared" si="6"/>
        <v>344295</v>
      </c>
      <c r="U44" s="93">
        <f t="shared" si="0"/>
        <v>11749.974903046483</v>
      </c>
      <c r="V44" s="94">
        <f t="shared" si="1"/>
        <v>17.063818677364591</v>
      </c>
      <c r="W44" s="95">
        <f t="shared" si="2"/>
        <v>82.936181322635406</v>
      </c>
      <c r="X44" s="96" t="str">
        <f t="shared" si="3"/>
        <v>ALTO</v>
      </c>
    </row>
    <row r="45" spans="2:24" ht="26.25" customHeight="1">
      <c r="B45" s="84">
        <f t="shared" si="7"/>
        <v>26</v>
      </c>
      <c r="C45" s="181" t="s">
        <v>126</v>
      </c>
      <c r="D45" s="98"/>
      <c r="E45" s="85" t="s">
        <v>260</v>
      </c>
      <c r="F45" s="85">
        <v>5</v>
      </c>
      <c r="G45" s="190"/>
      <c r="H45" s="87">
        <v>69020</v>
      </c>
      <c r="I45" s="88">
        <v>49980</v>
      </c>
      <c r="J45" s="88"/>
      <c r="K45" s="88"/>
      <c r="L45" s="174"/>
      <c r="M45" s="86">
        <f>VALORES!G37</f>
        <v>67199</v>
      </c>
      <c r="N45" s="89">
        <f>VALORES!J37</f>
        <v>72189</v>
      </c>
      <c r="O45" s="89">
        <f>VALORES!M37</f>
        <v>61777</v>
      </c>
      <c r="P45" s="89"/>
      <c r="Q45" s="169"/>
      <c r="R45" s="90">
        <f t="shared" si="4"/>
        <v>5</v>
      </c>
      <c r="S45" s="91">
        <f t="shared" si="5"/>
        <v>64033</v>
      </c>
      <c r="T45" s="92">
        <f t="shared" si="6"/>
        <v>320165</v>
      </c>
      <c r="U45" s="93">
        <f t="shared" si="0"/>
        <v>7797.3124344225171</v>
      </c>
      <c r="V45" s="94">
        <f t="shared" si="1"/>
        <v>12.177021901867032</v>
      </c>
      <c r="W45" s="95">
        <f t="shared" si="2"/>
        <v>87.822978098132964</v>
      </c>
      <c r="X45" s="96" t="str">
        <f t="shared" si="3"/>
        <v>ALTO</v>
      </c>
    </row>
    <row r="46" spans="2:24" ht="26.25" customHeight="1">
      <c r="B46" s="84">
        <f t="shared" si="7"/>
        <v>27</v>
      </c>
      <c r="C46" s="181" t="s">
        <v>129</v>
      </c>
      <c r="D46" s="98"/>
      <c r="E46" s="85" t="s">
        <v>260</v>
      </c>
      <c r="F46" s="194">
        <v>1</v>
      </c>
      <c r="G46" s="190"/>
      <c r="H46" s="87">
        <v>2975000</v>
      </c>
      <c r="I46" s="88">
        <v>2856000</v>
      </c>
      <c r="J46" s="88"/>
      <c r="K46" s="88"/>
      <c r="L46" s="174"/>
      <c r="M46" s="86"/>
      <c r="N46" s="89"/>
      <c r="O46" s="89"/>
      <c r="P46" s="89"/>
      <c r="Q46" s="169"/>
      <c r="R46" s="90">
        <f t="shared" si="4"/>
        <v>2</v>
      </c>
      <c r="S46" s="91">
        <f t="shared" si="5"/>
        <v>2915500</v>
      </c>
      <c r="T46" s="92">
        <f t="shared" si="6"/>
        <v>2915500</v>
      </c>
      <c r="U46" s="93">
        <f t="shared" si="0"/>
        <v>59500</v>
      </c>
      <c r="V46" s="94">
        <f t="shared" si="1"/>
        <v>2.0408163265306123</v>
      </c>
      <c r="W46" s="95">
        <f t="shared" si="2"/>
        <v>97.959183673469383</v>
      </c>
      <c r="X46" s="96" t="str">
        <f t="shared" si="3"/>
        <v>ALTO</v>
      </c>
    </row>
    <row r="47" spans="2:24" ht="26.25" customHeight="1">
      <c r="B47" s="84">
        <f t="shared" si="7"/>
        <v>28</v>
      </c>
      <c r="C47" s="181" t="s">
        <v>132</v>
      </c>
      <c r="D47" s="98"/>
      <c r="E47" s="85" t="s">
        <v>260</v>
      </c>
      <c r="F47" s="85">
        <v>5</v>
      </c>
      <c r="G47" s="190"/>
      <c r="H47" s="87">
        <v>23800</v>
      </c>
      <c r="I47" s="88">
        <v>29750</v>
      </c>
      <c r="J47" s="88"/>
      <c r="K47" s="88"/>
      <c r="L47" s="174"/>
      <c r="M47" s="86"/>
      <c r="N47" s="89"/>
      <c r="O47" s="89">
        <f>VALORES!M39</f>
        <v>19540</v>
      </c>
      <c r="P47" s="89"/>
      <c r="Q47" s="169"/>
      <c r="R47" s="90">
        <f t="shared" si="4"/>
        <v>3</v>
      </c>
      <c r="S47" s="91">
        <f t="shared" si="5"/>
        <v>24363</v>
      </c>
      <c r="T47" s="92">
        <f t="shared" si="6"/>
        <v>121815</v>
      </c>
      <c r="U47" s="93">
        <f t="shared" si="0"/>
        <v>4187.2053793537389</v>
      </c>
      <c r="V47" s="94">
        <f t="shared" si="1"/>
        <v>17.186739643532153</v>
      </c>
      <c r="W47" s="95">
        <f t="shared" si="2"/>
        <v>82.81326035646785</v>
      </c>
      <c r="X47" s="96" t="str">
        <f t="shared" si="3"/>
        <v>ALTO</v>
      </c>
    </row>
    <row r="48" spans="2:24" ht="26.25" customHeight="1">
      <c r="B48" s="84">
        <f t="shared" si="7"/>
        <v>29</v>
      </c>
      <c r="C48" s="181" t="s">
        <v>134</v>
      </c>
      <c r="D48" s="98"/>
      <c r="E48" s="85" t="s">
        <v>261</v>
      </c>
      <c r="F48" s="194">
        <v>20</v>
      </c>
      <c r="G48" s="86">
        <v>16660</v>
      </c>
      <c r="H48" s="87">
        <v>11900</v>
      </c>
      <c r="I48" s="190"/>
      <c r="J48" s="88"/>
      <c r="K48" s="88"/>
      <c r="L48" s="174"/>
      <c r="M48" s="86"/>
      <c r="N48" s="89">
        <f>VALORES!J40</f>
        <v>12792</v>
      </c>
      <c r="O48" s="89">
        <f>VALORES!M40</f>
        <v>12071</v>
      </c>
      <c r="P48" s="89"/>
      <c r="Q48" s="169"/>
      <c r="R48" s="90">
        <f t="shared" si="4"/>
        <v>4</v>
      </c>
      <c r="S48" s="91">
        <f t="shared" si="5"/>
        <v>13356</v>
      </c>
      <c r="T48" s="92">
        <f t="shared" si="6"/>
        <v>267120</v>
      </c>
      <c r="U48" s="93">
        <f t="shared" si="0"/>
        <v>1936.8578129279392</v>
      </c>
      <c r="V48" s="94">
        <f t="shared" si="1"/>
        <v>14.50178056999056</v>
      </c>
      <c r="W48" s="95">
        <f t="shared" si="2"/>
        <v>85.498219430009442</v>
      </c>
      <c r="X48" s="96" t="str">
        <f t="shared" si="3"/>
        <v>ALTO</v>
      </c>
    </row>
    <row r="49" spans="2:24" ht="26.25" customHeight="1">
      <c r="B49" s="84">
        <f t="shared" si="7"/>
        <v>30</v>
      </c>
      <c r="C49" s="181" t="s">
        <v>137</v>
      </c>
      <c r="D49" s="98"/>
      <c r="E49" s="85" t="s">
        <v>261</v>
      </c>
      <c r="F49" s="194">
        <v>20</v>
      </c>
      <c r="G49" s="86">
        <v>23800</v>
      </c>
      <c r="H49" s="87">
        <v>21420</v>
      </c>
      <c r="I49" s="190"/>
      <c r="J49" s="88"/>
      <c r="K49" s="88"/>
      <c r="L49" s="174"/>
      <c r="M49" s="86"/>
      <c r="N49" s="89">
        <f>VALORES!J41</f>
        <v>15937</v>
      </c>
      <c r="O49" s="89">
        <f>VALORES!M41</f>
        <v>16447</v>
      </c>
      <c r="P49" s="89"/>
      <c r="Q49" s="169"/>
      <c r="R49" s="90">
        <f t="shared" si="4"/>
        <v>4</v>
      </c>
      <c r="S49" s="91">
        <f t="shared" si="5"/>
        <v>19401</v>
      </c>
      <c r="T49" s="92">
        <f t="shared" si="6"/>
        <v>388020</v>
      </c>
      <c r="U49" s="93">
        <f t="shared" si="0"/>
        <v>3322.3852124640816</v>
      </c>
      <c r="V49" s="94">
        <f t="shared" si="1"/>
        <v>17.124814249080362</v>
      </c>
      <c r="W49" s="95">
        <f t="shared" si="2"/>
        <v>82.875185750919641</v>
      </c>
      <c r="X49" s="96" t="str">
        <f t="shared" si="3"/>
        <v>ALTO</v>
      </c>
    </row>
    <row r="50" spans="2:24" ht="26.25" customHeight="1">
      <c r="B50" s="84">
        <f t="shared" si="7"/>
        <v>31</v>
      </c>
      <c r="C50" s="181" t="s">
        <v>139</v>
      </c>
      <c r="D50" s="98"/>
      <c r="E50" s="85" t="s">
        <v>261</v>
      </c>
      <c r="F50" s="194">
        <v>20</v>
      </c>
      <c r="G50" s="86">
        <v>32130</v>
      </c>
      <c r="H50" s="87">
        <v>27370</v>
      </c>
      <c r="I50" s="190"/>
      <c r="J50" s="88"/>
      <c r="K50" s="88"/>
      <c r="L50" s="174"/>
      <c r="M50" s="86"/>
      <c r="N50" s="89">
        <f>VALORES!J42</f>
        <v>20357</v>
      </c>
      <c r="O50" s="89">
        <f>VALORES!M42</f>
        <v>21745</v>
      </c>
      <c r="P50" s="89"/>
      <c r="Q50" s="169"/>
      <c r="R50" s="90">
        <f t="shared" si="4"/>
        <v>4</v>
      </c>
      <c r="S50" s="91">
        <f t="shared" si="5"/>
        <v>25401</v>
      </c>
      <c r="T50" s="92">
        <f t="shared" si="6"/>
        <v>508020</v>
      </c>
      <c r="U50" s="93">
        <f t="shared" si="0"/>
        <v>4689.4741976046735</v>
      </c>
      <c r="V50" s="94">
        <f t="shared" si="1"/>
        <v>18.461769999624714</v>
      </c>
      <c r="W50" s="95">
        <f t="shared" si="2"/>
        <v>81.538230000375279</v>
      </c>
      <c r="X50" s="96" t="str">
        <f t="shared" si="3"/>
        <v>ALTO</v>
      </c>
    </row>
    <row r="51" spans="2:24" ht="26.25" customHeight="1">
      <c r="B51" s="84">
        <f t="shared" si="7"/>
        <v>32</v>
      </c>
      <c r="C51" s="181" t="s">
        <v>142</v>
      </c>
      <c r="D51" s="98"/>
      <c r="E51" s="85" t="s">
        <v>261</v>
      </c>
      <c r="F51" s="194">
        <v>20</v>
      </c>
      <c r="G51" s="86">
        <v>48790</v>
      </c>
      <c r="H51" s="87">
        <v>39270</v>
      </c>
      <c r="I51" s="190"/>
      <c r="J51" s="88"/>
      <c r="K51" s="88"/>
      <c r="L51" s="174"/>
      <c r="M51" s="86"/>
      <c r="N51" s="89">
        <f>VALORES!J43</f>
        <v>42322</v>
      </c>
      <c r="O51" s="89">
        <f>VALORES!M43</f>
        <v>41419</v>
      </c>
      <c r="P51" s="89"/>
      <c r="Q51" s="169"/>
      <c r="R51" s="90">
        <f t="shared" si="4"/>
        <v>4</v>
      </c>
      <c r="S51" s="91">
        <f t="shared" si="5"/>
        <v>42950</v>
      </c>
      <c r="T51" s="92">
        <f t="shared" si="6"/>
        <v>859000</v>
      </c>
      <c r="U51" s="93">
        <f t="shared" si="0"/>
        <v>3549.1669709243042</v>
      </c>
      <c r="V51" s="94">
        <f t="shared" si="1"/>
        <v>8.2634853804989632</v>
      </c>
      <c r="W51" s="95">
        <f t="shared" si="2"/>
        <v>91.736514619501037</v>
      </c>
      <c r="X51" s="96" t="str">
        <f t="shared" si="3"/>
        <v>ALTO</v>
      </c>
    </row>
    <row r="52" spans="2:24" ht="26.25" customHeight="1">
      <c r="B52" s="84">
        <f t="shared" si="7"/>
        <v>33</v>
      </c>
      <c r="C52" s="181" t="s">
        <v>144</v>
      </c>
      <c r="D52" s="98"/>
      <c r="E52" s="85" t="s">
        <v>261</v>
      </c>
      <c r="F52" s="194">
        <v>20</v>
      </c>
      <c r="G52" s="86">
        <v>76160</v>
      </c>
      <c r="H52" s="87">
        <v>52360</v>
      </c>
      <c r="I52" s="190"/>
      <c r="J52" s="88"/>
      <c r="K52" s="88"/>
      <c r="L52" s="174"/>
      <c r="M52" s="86"/>
      <c r="N52" s="89">
        <f>VALORES!J44</f>
        <v>56251</v>
      </c>
      <c r="O52" s="89">
        <f>VALORES!M44</f>
        <v>60581</v>
      </c>
      <c r="P52" s="89"/>
      <c r="Q52" s="169"/>
      <c r="R52" s="90">
        <f t="shared" si="4"/>
        <v>4</v>
      </c>
      <c r="S52" s="91">
        <f t="shared" si="5"/>
        <v>61338</v>
      </c>
      <c r="T52" s="92">
        <f t="shared" si="6"/>
        <v>1226760</v>
      </c>
      <c r="U52" s="93">
        <f t="shared" si="0"/>
        <v>9038.0692905066844</v>
      </c>
      <c r="V52" s="94">
        <f t="shared" si="1"/>
        <v>14.73486140811028</v>
      </c>
      <c r="W52" s="95">
        <f t="shared" si="2"/>
        <v>85.265138591889723</v>
      </c>
      <c r="X52" s="96" t="str">
        <f t="shared" si="3"/>
        <v>ALTO</v>
      </c>
    </row>
    <row r="53" spans="2:24" ht="26.25" customHeight="1">
      <c r="B53" s="84">
        <f t="shared" si="7"/>
        <v>34</v>
      </c>
      <c r="C53" s="181" t="s">
        <v>146</v>
      </c>
      <c r="D53" s="98"/>
      <c r="E53" s="85" t="s">
        <v>262</v>
      </c>
      <c r="F53" s="85">
        <v>10</v>
      </c>
      <c r="G53" s="86">
        <v>32130</v>
      </c>
      <c r="H53" s="190"/>
      <c r="I53" s="190"/>
      <c r="J53" s="88"/>
      <c r="K53" s="88"/>
      <c r="L53" s="174"/>
      <c r="M53" s="86"/>
      <c r="N53" s="89">
        <f>VALORES!J45</f>
        <v>27992</v>
      </c>
      <c r="O53" s="89">
        <f>VALORES!M45</f>
        <v>28443</v>
      </c>
      <c r="P53" s="89"/>
      <c r="Q53" s="169"/>
      <c r="R53" s="90">
        <f t="shared" si="4"/>
        <v>3</v>
      </c>
      <c r="S53" s="91">
        <f t="shared" si="5"/>
        <v>29522</v>
      </c>
      <c r="T53" s="92">
        <f t="shared" si="6"/>
        <v>295220</v>
      </c>
      <c r="U53" s="93">
        <f t="shared" si="0"/>
        <v>1853.5375786736981</v>
      </c>
      <c r="V53" s="94">
        <f t="shared" si="1"/>
        <v>6.2784959646151952</v>
      </c>
      <c r="W53" s="95">
        <f t="shared" si="2"/>
        <v>93.721504035384811</v>
      </c>
      <c r="X53" s="96" t="str">
        <f t="shared" si="3"/>
        <v>ALTO</v>
      </c>
    </row>
    <row r="54" spans="2:24" ht="26.25" customHeight="1">
      <c r="B54" s="84">
        <f t="shared" si="7"/>
        <v>35</v>
      </c>
      <c r="C54" s="181" t="s">
        <v>147</v>
      </c>
      <c r="D54" s="98"/>
      <c r="E54" s="85" t="s">
        <v>261</v>
      </c>
      <c r="F54" s="85">
        <v>20</v>
      </c>
      <c r="G54" s="190"/>
      <c r="H54" s="87">
        <v>97580</v>
      </c>
      <c r="I54" s="190"/>
      <c r="J54" s="88"/>
      <c r="K54" s="88"/>
      <c r="L54" s="174"/>
      <c r="M54" s="86"/>
      <c r="N54" s="89">
        <f>VALORES!J46</f>
        <v>78885</v>
      </c>
      <c r="O54" s="190"/>
      <c r="P54" s="89"/>
      <c r="Q54" s="169"/>
      <c r="R54" s="90">
        <f t="shared" si="4"/>
        <v>2</v>
      </c>
      <c r="S54" s="91">
        <f t="shared" si="5"/>
        <v>88233</v>
      </c>
      <c r="T54" s="92">
        <f t="shared" si="6"/>
        <v>1764660</v>
      </c>
      <c r="U54" s="93">
        <f t="shared" si="0"/>
        <v>9347.5</v>
      </c>
      <c r="V54" s="94">
        <f t="shared" si="1"/>
        <v>10.594108780161617</v>
      </c>
      <c r="W54" s="95">
        <f t="shared" si="2"/>
        <v>89.405891219838381</v>
      </c>
      <c r="X54" s="96" t="str">
        <f t="shared" si="3"/>
        <v>ALTO</v>
      </c>
    </row>
    <row r="55" spans="2:24" ht="26.25" customHeight="1">
      <c r="B55" s="84">
        <f t="shared" si="7"/>
        <v>36</v>
      </c>
      <c r="C55" s="181" t="s">
        <v>130</v>
      </c>
      <c r="D55" s="98"/>
      <c r="E55" s="85" t="s">
        <v>263</v>
      </c>
      <c r="F55" s="85">
        <v>2</v>
      </c>
      <c r="G55" s="190"/>
      <c r="H55" s="87">
        <v>702100</v>
      </c>
      <c r="I55" s="190"/>
      <c r="J55" s="88"/>
      <c r="K55" s="88"/>
      <c r="L55" s="174"/>
      <c r="M55" s="86">
        <f>VALORES!G47</f>
        <v>769635</v>
      </c>
      <c r="N55" s="89">
        <f>VALORES!J47</f>
        <v>759920</v>
      </c>
      <c r="O55" s="89">
        <f>VALORES!M47</f>
        <v>767024</v>
      </c>
      <c r="P55" s="89"/>
      <c r="Q55" s="169"/>
      <c r="R55" s="90">
        <f t="shared" si="4"/>
        <v>4</v>
      </c>
      <c r="S55" s="91">
        <f t="shared" si="5"/>
        <v>749670</v>
      </c>
      <c r="T55" s="92">
        <f t="shared" si="6"/>
        <v>1499340</v>
      </c>
      <c r="U55" s="93">
        <f t="shared" si="0"/>
        <v>27693.545912134472</v>
      </c>
      <c r="V55" s="94">
        <f t="shared" si="1"/>
        <v>3.6940981914888518</v>
      </c>
      <c r="W55" s="95">
        <f t="shared" si="2"/>
        <v>96.305901808511152</v>
      </c>
      <c r="X55" s="96" t="str">
        <f t="shared" si="3"/>
        <v>ALTO</v>
      </c>
    </row>
    <row r="56" spans="2:24" ht="26.25" customHeight="1">
      <c r="B56" s="84">
        <f t="shared" si="7"/>
        <v>37</v>
      </c>
      <c r="C56" s="181" t="s">
        <v>133</v>
      </c>
      <c r="D56" s="98"/>
      <c r="E56" s="85" t="s">
        <v>263</v>
      </c>
      <c r="F56" s="85">
        <v>2</v>
      </c>
      <c r="G56" s="190"/>
      <c r="H56" s="87">
        <v>773500</v>
      </c>
      <c r="I56" s="190"/>
      <c r="J56" s="88"/>
      <c r="K56" s="88"/>
      <c r="L56" s="174"/>
      <c r="M56" s="86">
        <f>VALORES!G48</f>
        <v>849302</v>
      </c>
      <c r="N56" s="89">
        <f>VALORES!J48</f>
        <v>810813</v>
      </c>
      <c r="O56" s="89">
        <f>VALORES!M48</f>
        <v>809121</v>
      </c>
      <c r="P56" s="89"/>
      <c r="Q56" s="169"/>
      <c r="R56" s="90">
        <f t="shared" si="4"/>
        <v>4</v>
      </c>
      <c r="S56" s="91">
        <f t="shared" si="5"/>
        <v>810684</v>
      </c>
      <c r="T56" s="92">
        <f t="shared" si="6"/>
        <v>1621368</v>
      </c>
      <c r="U56" s="93">
        <f t="shared" si="0"/>
        <v>26816.31681458138</v>
      </c>
      <c r="V56" s="94">
        <f t="shared" si="1"/>
        <v>3.3078630902523525</v>
      </c>
      <c r="W56" s="95">
        <f t="shared" si="2"/>
        <v>96.692136909747646</v>
      </c>
      <c r="X56" s="96" t="str">
        <f t="shared" si="3"/>
        <v>ALTO</v>
      </c>
    </row>
    <row r="57" spans="2:24" ht="26.25" customHeight="1">
      <c r="B57" s="84">
        <f t="shared" si="7"/>
        <v>38</v>
      </c>
      <c r="C57" s="181" t="s">
        <v>152</v>
      </c>
      <c r="D57" s="98"/>
      <c r="E57" s="85" t="s">
        <v>261</v>
      </c>
      <c r="F57" s="85">
        <v>50</v>
      </c>
      <c r="G57" s="190"/>
      <c r="H57" s="87">
        <v>7735</v>
      </c>
      <c r="I57" s="190"/>
      <c r="J57" s="88"/>
      <c r="K57" s="88"/>
      <c r="L57" s="174"/>
      <c r="M57" s="86">
        <f>VALORES!G49</f>
        <v>9975</v>
      </c>
      <c r="N57" s="89">
        <f>VALORES!J49</f>
        <v>7768</v>
      </c>
      <c r="O57" s="89">
        <f>VALORES!M49</f>
        <v>8649</v>
      </c>
      <c r="P57" s="89"/>
      <c r="Q57" s="169"/>
      <c r="R57" s="90">
        <f t="shared" si="4"/>
        <v>4</v>
      </c>
      <c r="S57" s="91">
        <f t="shared" si="5"/>
        <v>8532</v>
      </c>
      <c r="T57" s="92">
        <f t="shared" si="6"/>
        <v>426600</v>
      </c>
      <c r="U57" s="93">
        <f t="shared" si="0"/>
        <v>910.33548074322573</v>
      </c>
      <c r="V57" s="94">
        <f t="shared" si="1"/>
        <v>10.669661049498661</v>
      </c>
      <c r="W57" s="95">
        <f t="shared" si="2"/>
        <v>89.330338950501343</v>
      </c>
      <c r="X57" s="96" t="str">
        <f t="shared" si="3"/>
        <v>ALTO</v>
      </c>
    </row>
    <row r="58" spans="2:24" ht="26.25" customHeight="1">
      <c r="B58" s="84">
        <f t="shared" si="7"/>
        <v>39</v>
      </c>
      <c r="C58" s="181" t="s">
        <v>155</v>
      </c>
      <c r="D58" s="98"/>
      <c r="E58" s="85" t="s">
        <v>261</v>
      </c>
      <c r="F58" s="85">
        <v>50</v>
      </c>
      <c r="G58" s="190"/>
      <c r="H58" s="87">
        <v>17850</v>
      </c>
      <c r="I58" s="88">
        <v>20230</v>
      </c>
      <c r="J58" s="88"/>
      <c r="K58" s="88"/>
      <c r="L58" s="174"/>
      <c r="M58" s="86">
        <f>VALORES!G50</f>
        <v>14897</v>
      </c>
      <c r="N58" s="89">
        <f>VALORES!J50</f>
        <v>14197</v>
      </c>
      <c r="O58" s="89">
        <f>VALORES!M50</f>
        <v>14877</v>
      </c>
      <c r="P58" s="89"/>
      <c r="Q58" s="169"/>
      <c r="R58" s="90">
        <f t="shared" si="4"/>
        <v>5</v>
      </c>
      <c r="S58" s="91">
        <f t="shared" si="5"/>
        <v>16410</v>
      </c>
      <c r="T58" s="92">
        <f t="shared" si="6"/>
        <v>820500</v>
      </c>
      <c r="U58" s="93">
        <f t="shared" si="0"/>
        <v>2289.2193778666124</v>
      </c>
      <c r="V58" s="94">
        <f t="shared" si="1"/>
        <v>13.950148554945841</v>
      </c>
      <c r="W58" s="95">
        <f t="shared" si="2"/>
        <v>86.049851445054159</v>
      </c>
      <c r="X58" s="96" t="str">
        <f t="shared" si="3"/>
        <v>ALTO</v>
      </c>
    </row>
    <row r="59" spans="2:24" ht="26.25" customHeight="1">
      <c r="B59" s="84">
        <f t="shared" si="7"/>
        <v>40</v>
      </c>
      <c r="C59" s="192" t="s">
        <v>158</v>
      </c>
      <c r="D59" s="193"/>
      <c r="E59" s="194" t="s">
        <v>261</v>
      </c>
      <c r="F59" s="194">
        <v>0</v>
      </c>
      <c r="G59" s="190"/>
      <c r="H59" s="196">
        <v>57120</v>
      </c>
      <c r="I59" s="197">
        <v>17850</v>
      </c>
      <c r="J59" s="197"/>
      <c r="K59" s="197"/>
      <c r="L59" s="198"/>
      <c r="M59" s="195"/>
      <c r="N59" s="199"/>
      <c r="O59" s="199"/>
      <c r="P59" s="199"/>
      <c r="Q59" s="169"/>
      <c r="R59" s="90">
        <f t="shared" si="4"/>
        <v>2</v>
      </c>
      <c r="S59" s="91">
        <f t="shared" si="5"/>
        <v>37485</v>
      </c>
      <c r="T59" s="92">
        <f t="shared" si="6"/>
        <v>0</v>
      </c>
      <c r="U59" s="93">
        <f t="shared" si="0"/>
        <v>19635</v>
      </c>
      <c r="V59" s="94">
        <f t="shared" si="1"/>
        <v>52.380952380952387</v>
      </c>
      <c r="W59" s="95">
        <f t="shared" si="2"/>
        <v>47.619047619047613</v>
      </c>
      <c r="X59" s="96" t="str">
        <f t="shared" si="3"/>
        <v>BAJO</v>
      </c>
    </row>
    <row r="60" spans="2:24" ht="26.25" customHeight="1">
      <c r="B60" s="84">
        <f t="shared" si="7"/>
        <v>41</v>
      </c>
      <c r="C60" s="181" t="s">
        <v>161</v>
      </c>
      <c r="D60" s="98"/>
      <c r="E60" s="85" t="s">
        <v>264</v>
      </c>
      <c r="F60" s="85">
        <v>5</v>
      </c>
      <c r="G60" s="86">
        <v>238000</v>
      </c>
      <c r="H60" s="190"/>
      <c r="I60" s="88">
        <v>232050</v>
      </c>
      <c r="J60" s="88"/>
      <c r="K60" s="88"/>
      <c r="L60" s="174"/>
      <c r="M60" s="190"/>
      <c r="N60" s="89"/>
      <c r="O60" s="89"/>
      <c r="P60" s="89"/>
      <c r="Q60" s="169"/>
      <c r="R60" s="90">
        <f t="shared" si="4"/>
        <v>2</v>
      </c>
      <c r="S60" s="91">
        <f t="shared" si="5"/>
        <v>235025</v>
      </c>
      <c r="T60" s="92">
        <f t="shared" si="6"/>
        <v>1175125</v>
      </c>
      <c r="U60" s="93">
        <f t="shared" si="0"/>
        <v>2975</v>
      </c>
      <c r="V60" s="94">
        <f t="shared" si="1"/>
        <v>1.2658227848101267</v>
      </c>
      <c r="W60" s="95">
        <f t="shared" si="2"/>
        <v>98.734177215189874</v>
      </c>
      <c r="X60" s="96" t="str">
        <f t="shared" si="3"/>
        <v>ALTO</v>
      </c>
    </row>
    <row r="61" spans="2:24" ht="26.25" customHeight="1">
      <c r="B61" s="84">
        <f t="shared" si="7"/>
        <v>42</v>
      </c>
      <c r="C61" s="181" t="s">
        <v>124</v>
      </c>
      <c r="D61" s="98"/>
      <c r="E61" s="85" t="s">
        <v>261</v>
      </c>
      <c r="F61" s="85">
        <v>10</v>
      </c>
      <c r="G61" s="190"/>
      <c r="H61" s="87">
        <v>92820</v>
      </c>
      <c r="I61" s="190"/>
      <c r="J61" s="88"/>
      <c r="K61" s="88"/>
      <c r="L61" s="174"/>
      <c r="M61" s="86">
        <f>VALORES!G53</f>
        <v>87280</v>
      </c>
      <c r="N61" s="89">
        <f>VALORES!J53</f>
        <v>95626</v>
      </c>
      <c r="O61" s="190"/>
      <c r="P61" s="89"/>
      <c r="Q61" s="169"/>
      <c r="R61" s="90">
        <f t="shared" si="4"/>
        <v>3</v>
      </c>
      <c r="S61" s="91">
        <f t="shared" si="5"/>
        <v>91909</v>
      </c>
      <c r="T61" s="92">
        <f t="shared" si="6"/>
        <v>919090</v>
      </c>
      <c r="U61" s="93">
        <f t="shared" si="0"/>
        <v>3467.6433239625762</v>
      </c>
      <c r="V61" s="94">
        <f t="shared" si="1"/>
        <v>3.7729094255868048</v>
      </c>
      <c r="W61" s="95">
        <f t="shared" si="2"/>
        <v>96.227090574413197</v>
      </c>
      <c r="X61" s="96" t="str">
        <f t="shared" si="3"/>
        <v>ALTO</v>
      </c>
    </row>
    <row r="62" spans="2:24" ht="26.25" customHeight="1">
      <c r="B62" s="84">
        <f t="shared" si="7"/>
        <v>43</v>
      </c>
      <c r="C62" s="181" t="s">
        <v>166</v>
      </c>
      <c r="D62" s="98"/>
      <c r="E62" s="85" t="s">
        <v>264</v>
      </c>
      <c r="F62" s="85">
        <v>2</v>
      </c>
      <c r="G62" s="86">
        <v>535500</v>
      </c>
      <c r="H62" s="87">
        <v>669970</v>
      </c>
      <c r="I62" s="88">
        <v>589050</v>
      </c>
      <c r="J62" s="88"/>
      <c r="K62" s="88"/>
      <c r="L62" s="174"/>
      <c r="M62" s="86">
        <f>VALORES!G54</f>
        <v>578932</v>
      </c>
      <c r="N62" s="89"/>
      <c r="O62" s="89"/>
      <c r="P62" s="89"/>
      <c r="Q62" s="169"/>
      <c r="R62" s="90">
        <f t="shared" si="4"/>
        <v>4</v>
      </c>
      <c r="S62" s="91">
        <f t="shared" si="5"/>
        <v>593363</v>
      </c>
      <c r="T62" s="92">
        <f t="shared" si="6"/>
        <v>1186726</v>
      </c>
      <c r="U62" s="93">
        <f t="shared" si="0"/>
        <v>48589.13188152264</v>
      </c>
      <c r="V62" s="94">
        <f t="shared" si="1"/>
        <v>8.1887700920890989</v>
      </c>
      <c r="W62" s="95">
        <f t="shared" si="2"/>
        <v>91.811229907910899</v>
      </c>
      <c r="X62" s="96" t="str">
        <f t="shared" si="3"/>
        <v>ALTO</v>
      </c>
    </row>
    <row r="63" spans="2:24" ht="26.25" customHeight="1">
      <c r="B63" s="84">
        <f t="shared" si="7"/>
        <v>44</v>
      </c>
      <c r="C63" s="181" t="s">
        <v>168</v>
      </c>
      <c r="D63" s="98"/>
      <c r="E63" s="85" t="s">
        <v>265</v>
      </c>
      <c r="F63" s="85">
        <v>2</v>
      </c>
      <c r="G63" s="86">
        <v>154700</v>
      </c>
      <c r="H63" s="87">
        <v>226100</v>
      </c>
      <c r="I63" s="88">
        <v>142800</v>
      </c>
      <c r="J63" s="88"/>
      <c r="K63" s="88"/>
      <c r="L63" s="174"/>
      <c r="M63" s="86"/>
      <c r="N63" s="89">
        <f>VALORES!J55</f>
        <v>218306</v>
      </c>
      <c r="O63" s="89"/>
      <c r="P63" s="89"/>
      <c r="Q63" s="169"/>
      <c r="R63" s="90">
        <f t="shared" si="4"/>
        <v>4</v>
      </c>
      <c r="S63" s="91">
        <f t="shared" si="5"/>
        <v>185477</v>
      </c>
      <c r="T63" s="92">
        <f t="shared" si="6"/>
        <v>370954</v>
      </c>
      <c r="U63" s="93">
        <f t="shared" si="0"/>
        <v>37069.264313579246</v>
      </c>
      <c r="V63" s="94">
        <f t="shared" si="1"/>
        <v>19.985908934034541</v>
      </c>
      <c r="W63" s="95">
        <f t="shared" si="2"/>
        <v>80.014091065965459</v>
      </c>
      <c r="X63" s="96" t="str">
        <f t="shared" si="3"/>
        <v>ALTO</v>
      </c>
    </row>
    <row r="64" spans="2:24" ht="26.25" customHeight="1">
      <c r="B64" s="84">
        <f t="shared" si="7"/>
        <v>45</v>
      </c>
      <c r="C64" s="181" t="s">
        <v>51</v>
      </c>
      <c r="D64" s="98"/>
      <c r="E64" s="85" t="s">
        <v>266</v>
      </c>
      <c r="F64" s="85">
        <v>2</v>
      </c>
      <c r="G64" s="190"/>
      <c r="H64" s="87">
        <v>95200</v>
      </c>
      <c r="I64" s="88">
        <v>89250</v>
      </c>
      <c r="J64" s="88"/>
      <c r="K64" s="88"/>
      <c r="L64" s="174"/>
      <c r="M64" s="86"/>
      <c r="N64" s="89">
        <f>VALORES!J56</f>
        <v>89332</v>
      </c>
      <c r="O64" s="89">
        <f>VALORES!M56</f>
        <v>92034</v>
      </c>
      <c r="P64" s="89"/>
      <c r="Q64" s="169"/>
      <c r="R64" s="90">
        <f t="shared" si="4"/>
        <v>4</v>
      </c>
      <c r="S64" s="91">
        <f t="shared" si="5"/>
        <v>91454</v>
      </c>
      <c r="T64" s="92">
        <f t="shared" si="6"/>
        <v>182908</v>
      </c>
      <c r="U64" s="93">
        <f t="shared" si="0"/>
        <v>2435.6424203893312</v>
      </c>
      <c r="V64" s="94">
        <f t="shared" si="1"/>
        <v>2.6632431827906173</v>
      </c>
      <c r="W64" s="95">
        <f t="shared" si="2"/>
        <v>97.336756817209377</v>
      </c>
      <c r="X64" s="96" t="str">
        <f t="shared" si="3"/>
        <v>ALTO</v>
      </c>
    </row>
    <row r="65" spans="2:37" ht="26.25" customHeight="1">
      <c r="B65" s="84">
        <f t="shared" si="7"/>
        <v>46</v>
      </c>
      <c r="C65" s="181" t="s">
        <v>172</v>
      </c>
      <c r="D65" s="98"/>
      <c r="E65" s="85" t="s">
        <v>261</v>
      </c>
      <c r="F65" s="194">
        <v>10</v>
      </c>
      <c r="G65" s="190"/>
      <c r="H65" s="87">
        <v>17850</v>
      </c>
      <c r="I65" s="88">
        <v>21420</v>
      </c>
      <c r="J65" s="88"/>
      <c r="K65" s="88"/>
      <c r="L65" s="174"/>
      <c r="M65" s="86"/>
      <c r="N65" s="89"/>
      <c r="O65" s="190"/>
      <c r="P65" s="89"/>
      <c r="Q65" s="169"/>
      <c r="R65" s="90">
        <f t="shared" si="4"/>
        <v>2</v>
      </c>
      <c r="S65" s="91">
        <f t="shared" si="5"/>
        <v>19635</v>
      </c>
      <c r="T65" s="92">
        <f t="shared" si="6"/>
        <v>196350</v>
      </c>
      <c r="U65" s="93">
        <f t="shared" si="0"/>
        <v>1785</v>
      </c>
      <c r="V65" s="94">
        <f t="shared" si="1"/>
        <v>9.0909090909090917</v>
      </c>
      <c r="W65" s="95">
        <f t="shared" si="2"/>
        <v>90.909090909090907</v>
      </c>
      <c r="X65" s="96" t="str">
        <f t="shared" si="3"/>
        <v>ALTO</v>
      </c>
    </row>
    <row r="66" spans="2:37" ht="26.25" customHeight="1">
      <c r="B66" s="84">
        <f t="shared" si="7"/>
        <v>47</v>
      </c>
      <c r="C66" s="181" t="s">
        <v>174</v>
      </c>
      <c r="D66" s="98"/>
      <c r="E66" s="85" t="s">
        <v>267</v>
      </c>
      <c r="F66" s="85">
        <v>1</v>
      </c>
      <c r="G66" s="190"/>
      <c r="H66" s="87">
        <v>226100</v>
      </c>
      <c r="I66" s="190"/>
      <c r="J66" s="88"/>
      <c r="K66" s="88"/>
      <c r="L66" s="174"/>
      <c r="M66" s="86">
        <f>VALORES!G58</f>
        <v>213933</v>
      </c>
      <c r="N66" s="89">
        <f>VALORES!J58</f>
        <v>158037</v>
      </c>
      <c r="O66" s="89">
        <f>VALORES!M58</f>
        <v>233122</v>
      </c>
      <c r="P66" s="89"/>
      <c r="Q66" s="169"/>
      <c r="R66" s="90">
        <f t="shared" si="4"/>
        <v>4</v>
      </c>
      <c r="S66" s="91">
        <f t="shared" si="5"/>
        <v>207798</v>
      </c>
      <c r="T66" s="92">
        <f t="shared" si="6"/>
        <v>207798</v>
      </c>
      <c r="U66" s="93">
        <f t="shared" si="0"/>
        <v>29538.379804924982</v>
      </c>
      <c r="V66" s="94">
        <f t="shared" si="1"/>
        <v>14.214949039415673</v>
      </c>
      <c r="W66" s="95">
        <f t="shared" si="2"/>
        <v>85.785050960584329</v>
      </c>
      <c r="X66" s="96" t="str">
        <f t="shared" si="3"/>
        <v>ALTO</v>
      </c>
    </row>
    <row r="67" spans="2:37" ht="26.25" customHeight="1">
      <c r="B67" s="84">
        <f t="shared" si="7"/>
        <v>48</v>
      </c>
      <c r="C67" s="181" t="s">
        <v>176</v>
      </c>
      <c r="D67" s="98"/>
      <c r="E67" s="85" t="s">
        <v>268</v>
      </c>
      <c r="F67" s="194">
        <v>1</v>
      </c>
      <c r="G67" s="86">
        <v>1106700</v>
      </c>
      <c r="H67" s="87">
        <v>737800</v>
      </c>
      <c r="I67" s="190"/>
      <c r="J67" s="88"/>
      <c r="K67" s="88"/>
      <c r="L67" s="174"/>
      <c r="M67" s="86"/>
      <c r="N67" s="89"/>
      <c r="O67" s="89"/>
      <c r="P67" s="89"/>
      <c r="Q67" s="169"/>
      <c r="R67" s="90">
        <f t="shared" si="4"/>
        <v>2</v>
      </c>
      <c r="S67" s="91">
        <f t="shared" si="5"/>
        <v>922250</v>
      </c>
      <c r="T67" s="92">
        <f t="shared" si="6"/>
        <v>922250</v>
      </c>
      <c r="U67" s="93">
        <f t="shared" si="0"/>
        <v>184450</v>
      </c>
      <c r="V67" s="94">
        <f t="shared" si="1"/>
        <v>20</v>
      </c>
      <c r="W67" s="95">
        <f t="shared" si="2"/>
        <v>80</v>
      </c>
      <c r="X67" s="96" t="str">
        <f t="shared" si="3"/>
        <v>ALTO</v>
      </c>
    </row>
    <row r="68" spans="2:37" ht="26.25" customHeight="1">
      <c r="B68" s="84">
        <f t="shared" si="7"/>
        <v>49</v>
      </c>
      <c r="C68" s="181" t="s">
        <v>177</v>
      </c>
      <c r="D68" s="98"/>
      <c r="E68" s="85" t="s">
        <v>269</v>
      </c>
      <c r="F68" s="85">
        <v>3</v>
      </c>
      <c r="G68" s="190"/>
      <c r="H68" s="87">
        <v>535500</v>
      </c>
      <c r="I68" s="88">
        <v>345100</v>
      </c>
      <c r="J68" s="88"/>
      <c r="K68" s="88"/>
      <c r="L68" s="174"/>
      <c r="M68" s="86">
        <f>VALORES!G60</f>
        <v>521315</v>
      </c>
      <c r="N68" s="89">
        <f>VALORES!J60</f>
        <v>484157</v>
      </c>
      <c r="O68" s="89">
        <f>VALORES!M60</f>
        <v>539859</v>
      </c>
      <c r="P68" s="89"/>
      <c r="Q68" s="169"/>
      <c r="R68" s="90">
        <f t="shared" si="4"/>
        <v>5</v>
      </c>
      <c r="S68" s="91">
        <f t="shared" si="5"/>
        <v>485186</v>
      </c>
      <c r="T68" s="92">
        <f t="shared" si="6"/>
        <v>1455558</v>
      </c>
      <c r="U68" s="93">
        <f t="shared" si="0"/>
        <v>72733.879867363052</v>
      </c>
      <c r="V68" s="94">
        <f t="shared" si="1"/>
        <v>14.990927163471957</v>
      </c>
      <c r="W68" s="95">
        <f t="shared" si="2"/>
        <v>85.009072836528048</v>
      </c>
      <c r="X68" s="96" t="str">
        <f t="shared" si="3"/>
        <v>ALTO</v>
      </c>
    </row>
    <row r="69" spans="2:37" ht="26.25" customHeight="1">
      <c r="B69" s="84">
        <f t="shared" si="7"/>
        <v>50</v>
      </c>
      <c r="C69" s="181" t="s">
        <v>61</v>
      </c>
      <c r="D69" s="98"/>
      <c r="E69" s="85" t="s">
        <v>261</v>
      </c>
      <c r="F69" s="85">
        <v>10</v>
      </c>
      <c r="G69" s="190"/>
      <c r="H69" s="87">
        <v>464100</v>
      </c>
      <c r="I69" s="88">
        <v>464100</v>
      </c>
      <c r="J69" s="88"/>
      <c r="K69" s="88"/>
      <c r="L69" s="174"/>
      <c r="M69" s="86">
        <f>VALORES!G61</f>
        <v>426423</v>
      </c>
      <c r="N69" s="89">
        <f>VALORES!J61</f>
        <v>324914</v>
      </c>
      <c r="O69" s="89">
        <f>VALORES!M61</f>
        <v>389098</v>
      </c>
      <c r="P69" s="89"/>
      <c r="Q69" s="169"/>
      <c r="R69" s="90">
        <f t="shared" si="4"/>
        <v>5</v>
      </c>
      <c r="S69" s="91">
        <f t="shared" si="5"/>
        <v>413727</v>
      </c>
      <c r="T69" s="92">
        <f t="shared" si="6"/>
        <v>4137270</v>
      </c>
      <c r="U69" s="93">
        <f t="shared" si="0"/>
        <v>52403.05961296535</v>
      </c>
      <c r="V69" s="94">
        <f t="shared" si="1"/>
        <v>12.666096148659708</v>
      </c>
      <c r="W69" s="95">
        <f t="shared" si="2"/>
        <v>87.333903851340295</v>
      </c>
      <c r="X69" s="96" t="str">
        <f t="shared" si="3"/>
        <v>ALTO</v>
      </c>
      <c r="AB69" s="39"/>
      <c r="AG69" s="39"/>
      <c r="AK69" s="39"/>
    </row>
    <row r="70" spans="2:37" ht="26.25" customHeight="1">
      <c r="B70" s="84">
        <f t="shared" si="7"/>
        <v>51</v>
      </c>
      <c r="C70" s="181" t="s">
        <v>39</v>
      </c>
      <c r="D70" s="98"/>
      <c r="E70" s="85" t="s">
        <v>269</v>
      </c>
      <c r="F70" s="85">
        <v>5</v>
      </c>
      <c r="G70" s="86">
        <v>297500</v>
      </c>
      <c r="H70" s="87">
        <v>261800</v>
      </c>
      <c r="I70" s="190"/>
      <c r="J70" s="88"/>
      <c r="K70" s="88"/>
      <c r="L70" s="174"/>
      <c r="M70" s="86"/>
      <c r="N70" s="89">
        <f>VALORES!J62</f>
        <v>209601</v>
      </c>
      <c r="O70" s="89"/>
      <c r="P70" s="89"/>
      <c r="Q70" s="169"/>
      <c r="R70" s="90">
        <f t="shared" si="4"/>
        <v>3</v>
      </c>
      <c r="S70" s="91">
        <f t="shared" si="5"/>
        <v>256300</v>
      </c>
      <c r="T70" s="92">
        <f t="shared" si="6"/>
        <v>1281500</v>
      </c>
      <c r="U70" s="93">
        <f t="shared" si="0"/>
        <v>36094.720762029574</v>
      </c>
      <c r="V70" s="94">
        <f t="shared" si="1"/>
        <v>14.082996785809431</v>
      </c>
      <c r="W70" s="95">
        <f t="shared" si="2"/>
        <v>85.917003214190572</v>
      </c>
      <c r="X70" s="96" t="str">
        <f t="shared" si="3"/>
        <v>ALTO</v>
      </c>
    </row>
    <row r="71" spans="2:37" ht="26.25" customHeight="1">
      <c r="B71" s="84">
        <f t="shared" si="7"/>
        <v>52</v>
      </c>
      <c r="C71" s="181" t="s">
        <v>91</v>
      </c>
      <c r="D71" s="98"/>
      <c r="E71" s="85" t="s">
        <v>270</v>
      </c>
      <c r="F71" s="85">
        <v>1</v>
      </c>
      <c r="G71" s="190"/>
      <c r="H71" s="87">
        <v>345100</v>
      </c>
      <c r="I71" s="190"/>
      <c r="J71" s="88"/>
      <c r="K71" s="88"/>
      <c r="L71" s="174"/>
      <c r="M71" s="86"/>
      <c r="N71" s="89">
        <f>VALORES!J63</f>
        <v>277771</v>
      </c>
      <c r="O71" s="89">
        <f>VALORES!M63</f>
        <v>248508</v>
      </c>
      <c r="P71" s="89"/>
      <c r="Q71" s="169"/>
      <c r="R71" s="90">
        <f t="shared" si="4"/>
        <v>3</v>
      </c>
      <c r="S71" s="91">
        <f t="shared" si="5"/>
        <v>290460</v>
      </c>
      <c r="T71" s="92">
        <f t="shared" si="6"/>
        <v>290460</v>
      </c>
      <c r="U71" s="93">
        <f t="shared" si="0"/>
        <v>40441.359294113194</v>
      </c>
      <c r="V71" s="94">
        <f t="shared" si="1"/>
        <v>13.923211214664047</v>
      </c>
      <c r="W71" s="95">
        <f t="shared" si="2"/>
        <v>86.07678878533595</v>
      </c>
      <c r="X71" s="96" t="str">
        <f t="shared" si="3"/>
        <v>ALTO</v>
      </c>
    </row>
    <row r="72" spans="2:37" ht="26.25" customHeight="1">
      <c r="B72" s="84">
        <f t="shared" si="7"/>
        <v>53</v>
      </c>
      <c r="C72" s="181" t="s">
        <v>119</v>
      </c>
      <c r="D72" s="98"/>
      <c r="E72" s="85" t="s">
        <v>261</v>
      </c>
      <c r="F72" s="85">
        <v>5</v>
      </c>
      <c r="G72" s="190"/>
      <c r="H72" s="87">
        <v>53550</v>
      </c>
      <c r="I72" s="88">
        <v>69020</v>
      </c>
      <c r="J72" s="88"/>
      <c r="K72" s="88"/>
      <c r="L72" s="174"/>
      <c r="M72" s="86"/>
      <c r="N72" s="89">
        <f>VALORES!J64</f>
        <v>64689</v>
      </c>
      <c r="O72" s="89"/>
      <c r="P72" s="89"/>
      <c r="Q72" s="169"/>
      <c r="R72" s="90">
        <f t="shared" si="4"/>
        <v>3</v>
      </c>
      <c r="S72" s="91">
        <f t="shared" si="5"/>
        <v>62420</v>
      </c>
      <c r="T72" s="92">
        <f t="shared" si="6"/>
        <v>312100</v>
      </c>
      <c r="U72" s="93">
        <f t="shared" si="0"/>
        <v>6516.26837657532</v>
      </c>
      <c r="V72" s="94">
        <f t="shared" si="1"/>
        <v>10.439391824055303</v>
      </c>
      <c r="W72" s="95">
        <f t="shared" si="2"/>
        <v>89.560608175944694</v>
      </c>
      <c r="X72" s="96" t="str">
        <f t="shared" si="3"/>
        <v>ALTO</v>
      </c>
      <c r="AB72" s="39"/>
      <c r="AG72" s="39"/>
      <c r="AK72" s="39"/>
    </row>
    <row r="73" spans="2:37" ht="26.25" customHeight="1">
      <c r="B73" s="84">
        <f t="shared" si="7"/>
        <v>54</v>
      </c>
      <c r="C73" s="181" t="s">
        <v>182</v>
      </c>
      <c r="D73" s="98"/>
      <c r="E73" s="85" t="s">
        <v>269</v>
      </c>
      <c r="F73" s="194">
        <v>5</v>
      </c>
      <c r="G73" s="190"/>
      <c r="H73" s="87">
        <v>233240</v>
      </c>
      <c r="I73" s="88">
        <v>166600</v>
      </c>
      <c r="J73" s="88"/>
      <c r="K73" s="88"/>
      <c r="L73" s="174"/>
      <c r="M73" s="86">
        <f>VALORES!G65</f>
        <v>203433</v>
      </c>
      <c r="N73" s="89">
        <f>VALORES!J65</f>
        <v>172502</v>
      </c>
      <c r="O73" s="89">
        <f>VALORES!M65</f>
        <v>180454</v>
      </c>
      <c r="P73" s="89"/>
      <c r="Q73" s="169"/>
      <c r="R73" s="90">
        <f t="shared" si="4"/>
        <v>5</v>
      </c>
      <c r="S73" s="91">
        <f t="shared" si="5"/>
        <v>191246</v>
      </c>
      <c r="T73" s="92">
        <f t="shared" si="6"/>
        <v>956230</v>
      </c>
      <c r="U73" s="93">
        <f t="shared" si="0"/>
        <v>24442.786751105119</v>
      </c>
      <c r="V73" s="94">
        <f t="shared" si="1"/>
        <v>12.780809403127446</v>
      </c>
      <c r="W73" s="95">
        <f t="shared" si="2"/>
        <v>87.219190596872551</v>
      </c>
      <c r="X73" s="96" t="str">
        <f t="shared" si="3"/>
        <v>ALTO</v>
      </c>
      <c r="AB73" s="39"/>
      <c r="AG73" s="39"/>
      <c r="AK73" s="39"/>
    </row>
    <row r="74" spans="2:37" ht="26.25" customHeight="1">
      <c r="B74" s="84">
        <f t="shared" si="7"/>
        <v>55</v>
      </c>
      <c r="C74" s="192" t="s">
        <v>184</v>
      </c>
      <c r="D74" s="193"/>
      <c r="E74" s="194" t="s">
        <v>271</v>
      </c>
      <c r="F74" s="194">
        <v>0</v>
      </c>
      <c r="G74" s="195">
        <v>4998000</v>
      </c>
      <c r="H74" s="196">
        <v>9520000</v>
      </c>
      <c r="I74" s="190"/>
      <c r="J74" s="197"/>
      <c r="K74" s="197"/>
      <c r="L74" s="198"/>
      <c r="M74" s="195"/>
      <c r="N74" s="199"/>
      <c r="O74" s="199"/>
      <c r="P74" s="199"/>
      <c r="Q74" s="169"/>
      <c r="R74" s="90">
        <f t="shared" si="4"/>
        <v>2</v>
      </c>
      <c r="S74" s="91">
        <f t="shared" si="5"/>
        <v>7259000</v>
      </c>
      <c r="T74" s="92">
        <f t="shared" si="6"/>
        <v>0</v>
      </c>
      <c r="U74" s="93">
        <f t="shared" si="0"/>
        <v>2261000</v>
      </c>
      <c r="V74" s="94">
        <f t="shared" si="1"/>
        <v>31.147540983606557</v>
      </c>
      <c r="W74" s="95">
        <f t="shared" si="2"/>
        <v>68.852459016393439</v>
      </c>
      <c r="X74" s="96" t="str">
        <f t="shared" si="3"/>
        <v>BAJO</v>
      </c>
      <c r="AB74" s="39"/>
      <c r="AG74" s="39"/>
      <c r="AK74" s="39"/>
    </row>
    <row r="75" spans="2:37" ht="26.25" customHeight="1">
      <c r="B75" s="84">
        <f t="shared" si="7"/>
        <v>56</v>
      </c>
      <c r="C75" s="181" t="s">
        <v>186</v>
      </c>
      <c r="D75" s="98"/>
      <c r="E75" s="85" t="s">
        <v>269</v>
      </c>
      <c r="F75" s="85">
        <v>2</v>
      </c>
      <c r="G75" s="86">
        <v>595000</v>
      </c>
      <c r="H75" s="87">
        <v>452200</v>
      </c>
      <c r="I75" s="190"/>
      <c r="J75" s="88"/>
      <c r="K75" s="88"/>
      <c r="L75" s="174"/>
      <c r="M75" s="86"/>
      <c r="N75" s="89"/>
      <c r="O75" s="89"/>
      <c r="P75" s="89"/>
      <c r="Q75" s="169"/>
      <c r="R75" s="90">
        <f t="shared" si="4"/>
        <v>2</v>
      </c>
      <c r="S75" s="91">
        <f t="shared" si="5"/>
        <v>523600</v>
      </c>
      <c r="T75" s="92">
        <f t="shared" si="6"/>
        <v>1047200</v>
      </c>
      <c r="U75" s="93">
        <f t="shared" ref="U75:U76" si="8">STDEVP(G75:Q75)</f>
        <v>71400</v>
      </c>
      <c r="V75" s="94">
        <f t="shared" ref="V75:V76" si="9">U75/S75*100</f>
        <v>13.636363636363635</v>
      </c>
      <c r="W75" s="95">
        <f t="shared" ref="W75:W76" si="10">100-V75</f>
        <v>86.36363636363636</v>
      </c>
      <c r="X75" s="96" t="str">
        <f t="shared" ref="X75:X76" si="11">IF(W75&gt;70,"ALTO","BAJO")</f>
        <v>ALTO</v>
      </c>
      <c r="AB75" s="39"/>
      <c r="AG75" s="39"/>
      <c r="AK75" s="39"/>
    </row>
    <row r="76" spans="2:37" ht="26.25" customHeight="1">
      <c r="B76" s="84">
        <f t="shared" si="7"/>
        <v>57</v>
      </c>
      <c r="C76" s="192" t="s">
        <v>188</v>
      </c>
      <c r="D76" s="193"/>
      <c r="E76" s="194" t="s">
        <v>272</v>
      </c>
      <c r="F76" s="194">
        <v>0</v>
      </c>
      <c r="G76" s="190"/>
      <c r="H76" s="196">
        <v>1666000</v>
      </c>
      <c r="I76" s="197">
        <v>440300</v>
      </c>
      <c r="J76" s="197"/>
      <c r="K76" s="197"/>
      <c r="L76" s="198"/>
      <c r="M76" s="195"/>
      <c r="N76" s="199"/>
      <c r="O76" s="199"/>
      <c r="P76" s="199"/>
      <c r="Q76" s="169"/>
      <c r="R76" s="90">
        <f t="shared" ref="R76" si="12">COUNT(G76:Q76)</f>
        <v>2</v>
      </c>
      <c r="S76" s="91">
        <f t="shared" ref="S76" si="13">ROUND(AVERAGE(G76:Q76),0)</f>
        <v>1053150</v>
      </c>
      <c r="T76" s="92">
        <f t="shared" ref="T76" si="14">ROUND(+S76*F76,0)</f>
        <v>0</v>
      </c>
      <c r="U76" s="93">
        <f t="shared" si="8"/>
        <v>612850</v>
      </c>
      <c r="V76" s="94">
        <f t="shared" si="9"/>
        <v>58.192090395480221</v>
      </c>
      <c r="W76" s="95">
        <f t="shared" si="10"/>
        <v>41.807909604519779</v>
      </c>
      <c r="X76" s="96" t="str">
        <f t="shared" si="11"/>
        <v>BAJO</v>
      </c>
      <c r="AB76" s="39"/>
      <c r="AG76" s="39"/>
      <c r="AK76" s="39"/>
    </row>
    <row r="77" spans="2:37" ht="57" customHeight="1">
      <c r="B77" s="66"/>
      <c r="C77" s="67"/>
      <c r="D77" s="67"/>
      <c r="E77" s="68"/>
      <c r="F77" s="68"/>
      <c r="G77" s="50"/>
      <c r="H77" s="74"/>
      <c r="I77" s="51"/>
      <c r="J77" s="51"/>
      <c r="K77" s="51"/>
      <c r="L77" s="175"/>
      <c r="M77" s="69"/>
      <c r="N77" s="82"/>
      <c r="O77" s="82"/>
      <c r="P77" s="82"/>
      <c r="Q77" s="75"/>
      <c r="R77" s="78"/>
      <c r="S77" s="79"/>
      <c r="T77" s="77"/>
      <c r="U77" s="70"/>
      <c r="V77" s="71"/>
      <c r="W77" s="72"/>
      <c r="X77" s="73"/>
    </row>
    <row r="78" spans="2:37" ht="57" customHeight="1">
      <c r="B78" s="66"/>
      <c r="C78" s="67"/>
      <c r="D78" s="67"/>
      <c r="E78" s="68"/>
      <c r="F78" s="68"/>
      <c r="G78" s="50"/>
      <c r="H78" s="51"/>
      <c r="I78" s="51"/>
      <c r="J78" s="51"/>
      <c r="K78" s="51"/>
      <c r="L78" s="175"/>
      <c r="M78" s="69"/>
      <c r="N78" s="82"/>
      <c r="O78" s="82"/>
      <c r="P78" s="82"/>
      <c r="Q78" s="75"/>
      <c r="R78" s="248" t="s">
        <v>273</v>
      </c>
      <c r="S78" s="249"/>
      <c r="T78" s="97">
        <f>SUM(T11:T76)</f>
        <v>149998428</v>
      </c>
      <c r="U78" s="70"/>
      <c r="V78" s="71"/>
      <c r="W78" s="72"/>
      <c r="X78" s="73"/>
    </row>
    <row r="79" spans="2:37" s="39" customFormat="1" ht="57" customHeight="1" thickBot="1">
      <c r="B79" s="54"/>
      <c r="C79" s="55"/>
      <c r="D79" s="55"/>
      <c r="E79" s="56"/>
      <c r="F79" s="56"/>
      <c r="G79" s="57"/>
      <c r="H79" s="58"/>
      <c r="I79" s="58"/>
      <c r="J79" s="58"/>
      <c r="K79" s="58"/>
      <c r="L79" s="176"/>
      <c r="M79" s="57"/>
      <c r="N79" s="83"/>
      <c r="O79" s="83"/>
      <c r="P79" s="83"/>
      <c r="Q79" s="76"/>
      <c r="R79" s="54"/>
      <c r="S79" s="60"/>
      <c r="T79" s="61"/>
      <c r="U79" s="62"/>
      <c r="V79" s="63"/>
      <c r="W79" s="64"/>
      <c r="X79" s="65"/>
      <c r="AB79" s="49"/>
      <c r="AG79" s="49"/>
      <c r="AK79" s="49"/>
    </row>
    <row r="80" spans="2:37" ht="55.9" customHeight="1">
      <c r="C80" s="250" t="s">
        <v>274</v>
      </c>
      <c r="D80" s="250"/>
      <c r="E80" s="250"/>
      <c r="F80" s="250"/>
      <c r="G80" s="250"/>
      <c r="H80" s="250"/>
      <c r="I80" s="250"/>
      <c r="J80" s="250"/>
      <c r="K80" s="250"/>
      <c r="L80" s="250"/>
      <c r="M80" s="250"/>
      <c r="N80" s="250"/>
      <c r="O80" s="250"/>
      <c r="P80" s="250"/>
      <c r="Q80" s="250"/>
      <c r="R80" s="250"/>
      <c r="S80" s="250"/>
      <c r="T80" s="250"/>
      <c r="U80" s="250"/>
      <c r="V80" s="250"/>
    </row>
    <row r="81" spans="1:37" ht="19.5" customHeight="1">
      <c r="C81" s="251" t="s">
        <v>275</v>
      </c>
      <c r="D81" s="251"/>
      <c r="E81" s="251"/>
      <c r="F81" s="251"/>
      <c r="G81" s="251"/>
      <c r="H81" s="251"/>
      <c r="I81" s="251"/>
      <c r="J81" s="251"/>
      <c r="K81" s="112"/>
      <c r="L81" s="112"/>
      <c r="M81" s="112"/>
      <c r="N81" s="112"/>
      <c r="O81" s="112"/>
      <c r="P81" s="112"/>
      <c r="Q81" s="112"/>
      <c r="R81" s="112"/>
      <c r="S81" s="112"/>
      <c r="T81" s="112"/>
      <c r="U81" s="112"/>
      <c r="V81" s="112"/>
    </row>
    <row r="82" spans="1:37" s="39" customFormat="1" ht="26.45" customHeight="1">
      <c r="B82" s="49"/>
      <c r="C82" s="170" t="s">
        <v>276</v>
      </c>
      <c r="D82" s="113"/>
      <c r="E82" s="114"/>
      <c r="F82" s="114"/>
      <c r="G82" s="115"/>
      <c r="H82" s="115"/>
      <c r="I82" s="115"/>
      <c r="J82" s="115"/>
      <c r="K82" s="114"/>
      <c r="L82" s="114"/>
      <c r="M82" s="114"/>
      <c r="N82" s="114"/>
      <c r="O82" s="114"/>
      <c r="P82" s="114"/>
      <c r="Q82" s="114"/>
      <c r="R82" s="114"/>
      <c r="S82" s="114"/>
      <c r="T82" s="114">
        <v>150000000</v>
      </c>
      <c r="U82" s="114"/>
      <c r="V82" s="114"/>
      <c r="AB82" s="49"/>
      <c r="AG82" s="49"/>
      <c r="AK82" s="49"/>
    </row>
    <row r="83" spans="1:37" s="39" customFormat="1">
      <c r="B83" s="49"/>
      <c r="C83" s="40"/>
      <c r="D83" s="40"/>
      <c r="E83" s="49"/>
      <c r="F83" s="49"/>
      <c r="G83" s="47"/>
      <c r="H83" s="47"/>
      <c r="I83" s="47"/>
      <c r="J83" s="47"/>
      <c r="K83" s="49"/>
      <c r="L83" s="49"/>
      <c r="M83" s="49"/>
      <c r="N83" s="49"/>
      <c r="O83" s="49"/>
      <c r="P83" s="49"/>
      <c r="Q83" s="49"/>
      <c r="R83" s="49"/>
      <c r="S83" s="49"/>
      <c r="T83" s="200">
        <f>T82-T78</f>
        <v>1572</v>
      </c>
      <c r="U83" s="49"/>
      <c r="V83" s="49"/>
      <c r="AB83" s="49"/>
      <c r="AG83" s="49"/>
      <c r="AK83" s="49"/>
    </row>
    <row r="84" spans="1:37" s="39" customFormat="1" ht="59.45" customHeight="1">
      <c r="A84" s="202" t="s">
        <v>277</v>
      </c>
      <c r="B84" s="202"/>
      <c r="C84" s="202"/>
      <c r="D84" s="202"/>
      <c r="E84" s="202"/>
      <c r="F84" s="202"/>
      <c r="G84" s="202"/>
      <c r="H84" s="202"/>
      <c r="I84" s="202"/>
      <c r="J84" s="202"/>
      <c r="K84" s="202"/>
      <c r="L84" s="202"/>
      <c r="M84" s="202"/>
      <c r="N84" s="202"/>
      <c r="O84" s="202"/>
      <c r="P84" s="202"/>
      <c r="Q84" s="202"/>
      <c r="R84" s="202"/>
      <c r="S84" s="202"/>
      <c r="T84" s="202"/>
      <c r="U84" s="202"/>
      <c r="V84" s="202"/>
      <c r="W84" s="202"/>
      <c r="AB84" s="49"/>
      <c r="AG84" s="49"/>
      <c r="AK84" s="49"/>
    </row>
    <row r="85" spans="1:37" s="39" customFormat="1">
      <c r="B85" s="49"/>
      <c r="C85" s="40"/>
      <c r="D85" s="40"/>
      <c r="E85" s="49"/>
      <c r="F85" s="49"/>
      <c r="G85" s="47"/>
      <c r="H85" s="47"/>
      <c r="I85" s="47"/>
      <c r="J85" s="47"/>
      <c r="K85" s="49"/>
      <c r="L85" s="49"/>
      <c r="M85" s="49"/>
      <c r="N85" s="49"/>
      <c r="O85" s="49"/>
      <c r="P85" s="49"/>
      <c r="Q85" s="49"/>
      <c r="R85" s="49"/>
      <c r="S85" s="49"/>
      <c r="T85" s="49"/>
      <c r="U85" s="49"/>
      <c r="V85" s="49"/>
      <c r="AB85" s="49"/>
      <c r="AG85" s="49"/>
      <c r="AK85" s="49"/>
    </row>
    <row r="86" spans="1:37" s="39" customFormat="1">
      <c r="B86" s="49"/>
      <c r="C86" s="40"/>
      <c r="D86" s="40"/>
      <c r="E86" s="49"/>
      <c r="F86" s="49"/>
      <c r="G86" s="47"/>
      <c r="H86" s="47"/>
      <c r="I86" s="47"/>
      <c r="J86" s="47"/>
      <c r="K86" s="49"/>
      <c r="L86" s="49"/>
      <c r="M86" s="49"/>
      <c r="N86" s="49"/>
      <c r="O86" s="49"/>
      <c r="P86" s="49"/>
      <c r="Q86" s="49"/>
      <c r="R86" s="49"/>
      <c r="S86" s="49"/>
      <c r="T86" s="49"/>
      <c r="U86" s="49"/>
      <c r="V86" s="49"/>
      <c r="AB86" s="49"/>
      <c r="AG86" s="49"/>
      <c r="AK86" s="49"/>
    </row>
    <row r="87" spans="1:37">
      <c r="H87" s="163" t="s">
        <v>278</v>
      </c>
      <c r="I87" s="163" t="s">
        <v>279</v>
      </c>
    </row>
    <row r="88" spans="1:37">
      <c r="H88" s="161">
        <v>2023</v>
      </c>
      <c r="I88" s="162">
        <f>IPC!V20/100</f>
        <v>9.2799999999999994E-2</v>
      </c>
    </row>
    <row r="89" spans="1:37">
      <c r="H89" s="161">
        <v>2024</v>
      </c>
      <c r="I89" s="162">
        <f>IPC!W20/100</f>
        <v>5.2000000000000005E-2</v>
      </c>
    </row>
    <row r="90" spans="1:37">
      <c r="H90" s="161">
        <v>2025</v>
      </c>
      <c r="I90" s="162">
        <f>IPC!X20/100</f>
        <v>5.0999999999999997E-2</v>
      </c>
    </row>
    <row r="91" spans="1:37">
      <c r="H91" s="161">
        <v>2026</v>
      </c>
      <c r="I91" s="162">
        <f>IPC!Y20/100</f>
        <v>4.9400000000000006E-2</v>
      </c>
    </row>
  </sheetData>
  <mergeCells count="15">
    <mergeCell ref="B6:F8"/>
    <mergeCell ref="G6:L7"/>
    <mergeCell ref="R6:X8"/>
    <mergeCell ref="M6:P6"/>
    <mergeCell ref="B2:D4"/>
    <mergeCell ref="E2:X2"/>
    <mergeCell ref="E3:O3"/>
    <mergeCell ref="Q3:X3"/>
    <mergeCell ref="E4:X4"/>
    <mergeCell ref="G9:L9"/>
    <mergeCell ref="R78:S78"/>
    <mergeCell ref="C80:V80"/>
    <mergeCell ref="C81:J81"/>
    <mergeCell ref="A84:W84"/>
    <mergeCell ref="M9:P9"/>
  </mergeCells>
  <conditionalFormatting sqref="X11:X79">
    <cfRule type="cellIs" dxfId="2"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ACC96-8BF6-48E2-85CD-E277B4302DFD}">
  <dimension ref="D4:L13"/>
  <sheetViews>
    <sheetView workbookViewId="0">
      <selection activeCell="F28" sqref="F28"/>
    </sheetView>
  </sheetViews>
  <sheetFormatPr baseColWidth="10" defaultColWidth="11.42578125" defaultRowHeight="15"/>
  <sheetData>
    <row r="4" spans="4:12">
      <c r="D4" t="s">
        <v>281</v>
      </c>
      <c r="E4" t="s">
        <v>282</v>
      </c>
      <c r="G4" t="s">
        <v>228</v>
      </c>
      <c r="H4">
        <v>1</v>
      </c>
      <c r="I4">
        <v>10100000</v>
      </c>
      <c r="J4">
        <v>1919000</v>
      </c>
      <c r="K4">
        <v>12019000</v>
      </c>
      <c r="L4">
        <v>12019000</v>
      </c>
    </row>
    <row r="5" spans="4:12">
      <c r="D5" t="s">
        <v>283</v>
      </c>
      <c r="E5" t="s">
        <v>284</v>
      </c>
      <c r="G5" t="s">
        <v>228</v>
      </c>
      <c r="H5">
        <v>1</v>
      </c>
      <c r="I5">
        <v>810000</v>
      </c>
      <c r="J5">
        <v>153900</v>
      </c>
      <c r="K5">
        <v>963900</v>
      </c>
      <c r="L5">
        <v>963900</v>
      </c>
    </row>
    <row r="6" spans="4:12">
      <c r="D6" t="s">
        <v>285</v>
      </c>
      <c r="E6" t="s">
        <v>286</v>
      </c>
      <c r="G6" t="s">
        <v>228</v>
      </c>
      <c r="H6">
        <v>1</v>
      </c>
      <c r="I6">
        <v>740000</v>
      </c>
      <c r="J6">
        <v>140600</v>
      </c>
      <c r="K6">
        <v>880600</v>
      </c>
      <c r="L6">
        <v>880600</v>
      </c>
    </row>
    <row r="7" spans="4:12">
      <c r="D7" t="s">
        <v>287</v>
      </c>
      <c r="E7" t="s">
        <v>288</v>
      </c>
      <c r="G7" t="s">
        <v>228</v>
      </c>
      <c r="H7">
        <v>1</v>
      </c>
      <c r="I7">
        <v>780000</v>
      </c>
      <c r="J7">
        <v>148200</v>
      </c>
      <c r="K7">
        <v>928200</v>
      </c>
      <c r="L7">
        <v>928200</v>
      </c>
    </row>
    <row r="8" spans="4:12">
      <c r="D8" t="s">
        <v>289</v>
      </c>
      <c r="E8" t="s">
        <v>290</v>
      </c>
      <c r="G8" t="s">
        <v>228</v>
      </c>
      <c r="H8">
        <v>1</v>
      </c>
      <c r="I8">
        <v>1300000</v>
      </c>
      <c r="J8">
        <v>247000</v>
      </c>
      <c r="K8">
        <v>1547000</v>
      </c>
      <c r="L8">
        <v>1547000</v>
      </c>
    </row>
    <row r="9" spans="4:12">
      <c r="D9" t="s">
        <v>291</v>
      </c>
      <c r="E9" t="s">
        <v>292</v>
      </c>
      <c r="G9" t="s">
        <v>228</v>
      </c>
      <c r="H9">
        <v>1</v>
      </c>
      <c r="I9">
        <v>675000</v>
      </c>
      <c r="J9">
        <v>128250</v>
      </c>
      <c r="K9">
        <v>803250</v>
      </c>
      <c r="L9">
        <v>803250</v>
      </c>
    </row>
    <row r="10" spans="4:12">
      <c r="D10" t="s">
        <v>293</v>
      </c>
      <c r="E10" t="s">
        <v>294</v>
      </c>
      <c r="G10" t="s">
        <v>228</v>
      </c>
      <c r="H10">
        <v>1</v>
      </c>
      <c r="I10">
        <v>5332500</v>
      </c>
      <c r="J10">
        <v>1013175</v>
      </c>
      <c r="K10">
        <v>6345675</v>
      </c>
      <c r="L10">
        <v>6345675</v>
      </c>
    </row>
    <row r="11" spans="4:12">
      <c r="D11" t="s">
        <v>295</v>
      </c>
      <c r="E11" t="s">
        <v>296</v>
      </c>
      <c r="G11" t="s">
        <v>228</v>
      </c>
      <c r="H11">
        <v>1</v>
      </c>
      <c r="I11">
        <v>663000</v>
      </c>
      <c r="J11">
        <v>125970</v>
      </c>
      <c r="K11">
        <v>788970</v>
      </c>
      <c r="L11">
        <v>788970</v>
      </c>
    </row>
    <row r="12" spans="4:12">
      <c r="D12" t="s">
        <v>297</v>
      </c>
      <c r="E12" t="s">
        <v>298</v>
      </c>
      <c r="G12" t="s">
        <v>228</v>
      </c>
      <c r="H12">
        <v>1</v>
      </c>
      <c r="I12">
        <v>3780000</v>
      </c>
      <c r="J12">
        <v>718200</v>
      </c>
      <c r="K12">
        <v>4498200</v>
      </c>
      <c r="L12">
        <v>4498200</v>
      </c>
    </row>
    <row r="13" spans="4:12">
      <c r="D13" t="s">
        <v>299</v>
      </c>
      <c r="E13" t="s">
        <v>300</v>
      </c>
      <c r="G13" t="s">
        <v>228</v>
      </c>
      <c r="H13">
        <v>1</v>
      </c>
      <c r="I13">
        <v>10530000</v>
      </c>
      <c r="J13">
        <v>2000700</v>
      </c>
      <c r="K13">
        <v>12530700</v>
      </c>
      <c r="L13">
        <v>12530700</v>
      </c>
    </row>
  </sheetData>
  <sortState xmlns:xlrd2="http://schemas.microsoft.com/office/spreadsheetml/2017/richdata2" ref="D4:L23">
    <sortCondition ref="D4:D23"/>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6C3F81-7C49-4E9D-B555-E0D0A3EA443C}">
  <sheetPr>
    <tabColor theme="9" tint="-0.249977111117893"/>
  </sheetPr>
  <dimension ref="A1:AJ87"/>
  <sheetViews>
    <sheetView topLeftCell="A55" zoomScale="55" zoomScaleNormal="55" zoomScaleSheetLayoutView="40" zoomScalePageLayoutView="25" workbookViewId="0">
      <selection activeCell="S74" sqref="S74"/>
    </sheetView>
  </sheetViews>
  <sheetFormatPr baseColWidth="10" defaultColWidth="11.42578125" defaultRowHeight="21"/>
  <cols>
    <col min="1" max="1" width="4.28515625" style="49" customWidth="1"/>
    <col min="2" max="2" width="7.28515625" style="49" customWidth="1"/>
    <col min="3" max="3" width="72.5703125" style="49" customWidth="1"/>
    <col min="4" max="4" width="8" style="49" hidden="1" customWidth="1"/>
    <col min="5" max="5" width="23.140625" style="49" customWidth="1"/>
    <col min="6" max="6" width="14.7109375" style="49" customWidth="1"/>
    <col min="7" max="7" width="32.28515625" style="49" customWidth="1"/>
    <col min="8" max="8" width="28" style="49" bestFit="1" customWidth="1"/>
    <col min="9" max="9" width="31.28515625" style="49" bestFit="1" customWidth="1"/>
    <col min="10" max="10" width="20.5703125" style="49" bestFit="1" customWidth="1"/>
    <col min="11" max="11" width="28.140625" style="49" hidden="1" customWidth="1"/>
    <col min="12" max="12" width="35.7109375" style="49" hidden="1" customWidth="1"/>
    <col min="13" max="13" width="34.140625" style="49" customWidth="1"/>
    <col min="14" max="14" width="44.28515625" style="49" customWidth="1"/>
    <col min="15" max="15" width="21" style="49" bestFit="1" customWidth="1"/>
    <col min="16" max="16" width="37.7109375" style="49" hidden="1" customWidth="1"/>
    <col min="17" max="17" width="17.85546875" style="49" customWidth="1"/>
    <col min="18" max="18" width="19.140625" style="49" bestFit="1" customWidth="1"/>
    <col min="19" max="19" width="26.5703125" style="49" bestFit="1" customWidth="1"/>
    <col min="20" max="20" width="23.5703125" style="49" bestFit="1" customWidth="1"/>
    <col min="21" max="21" width="18" style="49" bestFit="1" customWidth="1"/>
    <col min="22" max="22" width="17.85546875" style="39" customWidth="1"/>
    <col min="23" max="23" width="17.85546875" style="49" customWidth="1"/>
    <col min="24" max="16384" width="11.42578125" style="49"/>
  </cols>
  <sheetData>
    <row r="1" spans="2:23" ht="15">
      <c r="V1" s="49"/>
    </row>
    <row r="2" spans="2:23" ht="39.75" customHeight="1">
      <c r="B2" s="203"/>
      <c r="C2" s="204"/>
      <c r="D2" s="205"/>
      <c r="E2" s="212" t="s">
        <v>208</v>
      </c>
      <c r="F2" s="213"/>
      <c r="G2" s="213"/>
      <c r="H2" s="213"/>
      <c r="I2" s="213"/>
      <c r="J2" s="213"/>
      <c r="K2" s="213"/>
      <c r="L2" s="213"/>
      <c r="M2" s="213"/>
      <c r="N2" s="213"/>
      <c r="O2" s="213"/>
      <c r="P2" s="213"/>
      <c r="Q2" s="213"/>
      <c r="R2" s="213"/>
      <c r="S2" s="213"/>
      <c r="T2" s="213"/>
      <c r="U2" s="213"/>
      <c r="V2" s="213"/>
      <c r="W2" s="214"/>
    </row>
    <row r="3" spans="2:23" ht="17.25" customHeight="1">
      <c r="B3" s="206"/>
      <c r="C3" s="207"/>
      <c r="D3" s="208"/>
      <c r="E3" s="215" t="s">
        <v>209</v>
      </c>
      <c r="F3" s="216"/>
      <c r="G3" s="216"/>
      <c r="H3" s="216"/>
      <c r="I3" s="216"/>
      <c r="J3" s="216"/>
      <c r="K3" s="216"/>
      <c r="L3" s="216"/>
      <c r="M3" s="216"/>
      <c r="N3" s="216"/>
      <c r="O3" s="216"/>
      <c r="P3" s="215" t="s">
        <v>210</v>
      </c>
      <c r="Q3" s="216"/>
      <c r="R3" s="216"/>
      <c r="S3" s="216"/>
      <c r="T3" s="216"/>
      <c r="U3" s="216"/>
      <c r="V3" s="216"/>
      <c r="W3" s="217"/>
    </row>
    <row r="4" spans="2:23" ht="17.25" customHeight="1">
      <c r="B4" s="209"/>
      <c r="C4" s="210"/>
      <c r="D4" s="211"/>
      <c r="E4" s="215" t="s">
        <v>211</v>
      </c>
      <c r="F4" s="216"/>
      <c r="G4" s="216"/>
      <c r="H4" s="216"/>
      <c r="I4" s="216"/>
      <c r="J4" s="216"/>
      <c r="K4" s="216"/>
      <c r="L4" s="216"/>
      <c r="M4" s="216"/>
      <c r="N4" s="216"/>
      <c r="O4" s="216"/>
      <c r="P4" s="216"/>
      <c r="Q4" s="216"/>
      <c r="R4" s="216"/>
      <c r="S4" s="216"/>
      <c r="T4" s="216"/>
      <c r="U4" s="216"/>
      <c r="V4" s="216"/>
      <c r="W4" s="217"/>
    </row>
    <row r="5" spans="2:23" ht="15.75" customHeight="1" thickBot="1"/>
    <row r="6" spans="2:23" ht="65.25" customHeight="1" thickBot="1">
      <c r="B6" s="218" t="s">
        <v>212</v>
      </c>
      <c r="C6" s="219"/>
      <c r="D6" s="219"/>
      <c r="E6" s="219"/>
      <c r="F6" s="220"/>
      <c r="G6" s="227" t="s">
        <v>213</v>
      </c>
      <c r="H6" s="228"/>
      <c r="I6" s="228"/>
      <c r="J6" s="228"/>
      <c r="K6" s="228"/>
      <c r="L6" s="229"/>
      <c r="M6" s="233" t="s">
        <v>214</v>
      </c>
      <c r="N6" s="234"/>
      <c r="O6" s="235"/>
      <c r="P6" s="108" t="s">
        <v>215</v>
      </c>
      <c r="Q6" s="236" t="s">
        <v>216</v>
      </c>
      <c r="R6" s="237"/>
      <c r="S6" s="237"/>
      <c r="T6" s="237"/>
      <c r="U6" s="237"/>
      <c r="V6" s="237"/>
      <c r="W6" s="238"/>
    </row>
    <row r="7" spans="2:23" ht="59.25" customHeight="1" thickBot="1">
      <c r="B7" s="221"/>
      <c r="C7" s="222"/>
      <c r="D7" s="222"/>
      <c r="E7" s="222"/>
      <c r="F7" s="223"/>
      <c r="G7" s="230"/>
      <c r="H7" s="231"/>
      <c r="I7" s="231"/>
      <c r="J7" s="231"/>
      <c r="K7" s="231"/>
      <c r="L7" s="232"/>
      <c r="M7" s="109" t="s">
        <v>24</v>
      </c>
      <c r="N7" s="110" t="s">
        <v>26</v>
      </c>
      <c r="O7" s="110" t="s">
        <v>27</v>
      </c>
      <c r="P7" s="111"/>
      <c r="Q7" s="239"/>
      <c r="R7" s="240"/>
      <c r="S7" s="240"/>
      <c r="T7" s="240"/>
      <c r="U7" s="240"/>
      <c r="V7" s="240"/>
      <c r="W7" s="241"/>
    </row>
    <row r="8" spans="2:23" ht="99" customHeight="1" thickBot="1">
      <c r="B8" s="224"/>
      <c r="C8" s="225"/>
      <c r="D8" s="225"/>
      <c r="E8" s="225"/>
      <c r="F8" s="226"/>
      <c r="G8" s="99" t="s">
        <v>217</v>
      </c>
      <c r="H8" s="100" t="s">
        <v>218</v>
      </c>
      <c r="I8" s="100" t="s">
        <v>219</v>
      </c>
      <c r="J8" s="100" t="s">
        <v>220</v>
      </c>
      <c r="K8" s="100" t="s">
        <v>221</v>
      </c>
      <c r="L8" s="171" t="s">
        <v>222</v>
      </c>
      <c r="M8" s="101" t="s">
        <v>223</v>
      </c>
      <c r="N8" s="101" t="s">
        <v>223</v>
      </c>
      <c r="O8" s="101" t="s">
        <v>224</v>
      </c>
      <c r="P8" s="102" t="s">
        <v>225</v>
      </c>
      <c r="Q8" s="242"/>
      <c r="R8" s="243"/>
      <c r="S8" s="243"/>
      <c r="T8" s="243"/>
      <c r="U8" s="243"/>
      <c r="V8" s="243"/>
      <c r="W8" s="244"/>
    </row>
    <row r="9" spans="2:23" ht="72" customHeight="1" thickBot="1">
      <c r="B9" s="103" t="s">
        <v>226</v>
      </c>
      <c r="C9" s="104" t="s">
        <v>227</v>
      </c>
      <c r="D9" s="104"/>
      <c r="E9" s="104" t="s">
        <v>228</v>
      </c>
      <c r="F9" s="105" t="s">
        <v>229</v>
      </c>
      <c r="G9" s="245" t="s">
        <v>230</v>
      </c>
      <c r="H9" s="246"/>
      <c r="I9" s="246"/>
      <c r="J9" s="246"/>
      <c r="K9" s="246"/>
      <c r="L9" s="247"/>
      <c r="M9" s="245" t="s">
        <v>231</v>
      </c>
      <c r="N9" s="246"/>
      <c r="O9" s="247"/>
      <c r="P9" s="106" t="s">
        <v>232</v>
      </c>
      <c r="Q9" s="172" t="s">
        <v>233</v>
      </c>
      <c r="R9" s="107" t="s">
        <v>234</v>
      </c>
      <c r="S9" s="107" t="s">
        <v>235</v>
      </c>
      <c r="T9" s="107" t="s">
        <v>236</v>
      </c>
      <c r="U9" s="107" t="s">
        <v>237</v>
      </c>
      <c r="V9" s="107" t="s">
        <v>238</v>
      </c>
      <c r="W9" s="107" t="s">
        <v>239</v>
      </c>
    </row>
    <row r="10" spans="2:23" ht="57" customHeight="1">
      <c r="B10" s="52"/>
      <c r="C10" s="53"/>
      <c r="D10" s="80" t="s">
        <v>240</v>
      </c>
      <c r="E10" s="53"/>
      <c r="F10" s="53"/>
      <c r="G10" s="48"/>
      <c r="H10" s="46"/>
      <c r="I10" s="46"/>
      <c r="J10" s="46"/>
      <c r="K10" s="46"/>
      <c r="L10" s="173"/>
      <c r="M10" s="48"/>
      <c r="N10" s="81"/>
      <c r="O10" s="81"/>
      <c r="P10" s="48"/>
      <c r="Q10" s="59"/>
      <c r="R10" s="45"/>
      <c r="S10" s="45"/>
      <c r="T10" s="44"/>
      <c r="U10" s="43"/>
      <c r="V10" s="42"/>
      <c r="W10" s="41"/>
    </row>
    <row r="11" spans="2:23" ht="26.25" customHeight="1">
      <c r="B11" s="84" t="s">
        <v>241</v>
      </c>
      <c r="C11" s="181" t="s">
        <v>31</v>
      </c>
      <c r="D11" s="98"/>
      <c r="E11" s="85" t="s">
        <v>228</v>
      </c>
      <c r="F11" s="85">
        <v>1</v>
      </c>
      <c r="G11" s="86"/>
      <c r="H11" s="87">
        <v>11186000</v>
      </c>
      <c r="I11" s="88">
        <v>17731000</v>
      </c>
      <c r="J11" s="88">
        <v>12530700</v>
      </c>
      <c r="K11" s="88"/>
      <c r="L11" s="174"/>
      <c r="M11" s="86"/>
      <c r="N11" s="89"/>
      <c r="O11" s="89"/>
      <c r="P11" s="169"/>
      <c r="Q11" s="90">
        <f>COUNT(G11:P11)</f>
        <v>3</v>
      </c>
      <c r="R11" s="91">
        <f>ROUND(AVERAGE(G11:P11),0)</f>
        <v>13815900</v>
      </c>
      <c r="S11" s="92">
        <f>ROUND(+R11*F11,0)</f>
        <v>13815900</v>
      </c>
      <c r="T11" s="93">
        <f t="shared" ref="T11:T70" si="0">STDEVP(G11:P11)</f>
        <v>2822299.3616316938</v>
      </c>
      <c r="U11" s="94">
        <f t="shared" ref="U11:U70" si="1">T11/R11*100</f>
        <v>20.427908146640419</v>
      </c>
      <c r="V11" s="95">
        <f t="shared" ref="V11:V70" si="2">100-U11</f>
        <v>79.572091853359581</v>
      </c>
      <c r="W11" s="96" t="str">
        <f t="shared" ref="W11:W70" si="3">IF(V11&gt;70,"ALTO","BAJO")</f>
        <v>ALTO</v>
      </c>
    </row>
    <row r="12" spans="2:23" ht="26.25" customHeight="1">
      <c r="B12" s="84" t="s">
        <v>242</v>
      </c>
      <c r="C12" s="181" t="s">
        <v>243</v>
      </c>
      <c r="D12" s="98"/>
      <c r="E12" s="85" t="s">
        <v>228</v>
      </c>
      <c r="F12" s="85">
        <v>1</v>
      </c>
      <c r="G12" s="86"/>
      <c r="H12" s="87">
        <v>4641000</v>
      </c>
      <c r="I12" s="88">
        <v>16422000</v>
      </c>
      <c r="J12" s="88">
        <v>6345675</v>
      </c>
      <c r="K12" s="88"/>
      <c r="L12" s="174"/>
      <c r="M12" s="86"/>
      <c r="N12" s="89"/>
      <c r="O12" s="89"/>
      <c r="P12" s="169"/>
      <c r="Q12" s="90">
        <f t="shared" ref="Q12:Q71" si="4">COUNT(G12:P12)</f>
        <v>3</v>
      </c>
      <c r="R12" s="91">
        <f t="shared" ref="R12:R71" si="5">ROUND(AVERAGE(G12:P12),0)</f>
        <v>9136225</v>
      </c>
      <c r="S12" s="92">
        <f t="shared" ref="S12:S71" si="6">ROUND(+R12*F12,0)</f>
        <v>9136225</v>
      </c>
      <c r="T12" s="93">
        <f t="shared" si="0"/>
        <v>5198613.0988226077</v>
      </c>
      <c r="U12" s="94">
        <f t="shared" si="1"/>
        <v>56.901106297432555</v>
      </c>
      <c r="V12" s="95">
        <f t="shared" si="2"/>
        <v>43.098893702567445</v>
      </c>
      <c r="W12" s="96" t="str">
        <f t="shared" si="3"/>
        <v>BAJO</v>
      </c>
    </row>
    <row r="13" spans="2:23" ht="26.25" customHeight="1">
      <c r="B13" s="84" t="s">
        <v>244</v>
      </c>
      <c r="C13" s="181" t="s">
        <v>245</v>
      </c>
      <c r="D13" s="98"/>
      <c r="E13" s="85" t="s">
        <v>228</v>
      </c>
      <c r="F13" s="85">
        <v>1</v>
      </c>
      <c r="G13" s="86"/>
      <c r="H13" s="87">
        <v>821100</v>
      </c>
      <c r="I13" s="88">
        <v>2261000</v>
      </c>
      <c r="J13" s="88">
        <v>963900</v>
      </c>
      <c r="K13" s="88"/>
      <c r="L13" s="174"/>
      <c r="M13" s="86"/>
      <c r="N13" s="89"/>
      <c r="O13" s="89"/>
      <c r="P13" s="169"/>
      <c r="Q13" s="90">
        <f t="shared" si="4"/>
        <v>3</v>
      </c>
      <c r="R13" s="91">
        <f t="shared" si="5"/>
        <v>1348667</v>
      </c>
      <c r="S13" s="92">
        <f t="shared" si="6"/>
        <v>1348667</v>
      </c>
      <c r="T13" s="93">
        <f t="shared" si="0"/>
        <v>647745.8572276287</v>
      </c>
      <c r="U13" s="94">
        <f t="shared" si="1"/>
        <v>48.028598403284775</v>
      </c>
      <c r="V13" s="95">
        <f t="shared" si="2"/>
        <v>51.971401596715225</v>
      </c>
      <c r="W13" s="96" t="str">
        <f t="shared" si="3"/>
        <v>BAJO</v>
      </c>
    </row>
    <row r="14" spans="2:23" ht="26.25" customHeight="1">
      <c r="B14" s="84" t="s">
        <v>246</v>
      </c>
      <c r="C14" s="181" t="s">
        <v>247</v>
      </c>
      <c r="D14" s="98"/>
      <c r="E14" s="85" t="s">
        <v>228</v>
      </c>
      <c r="F14" s="85">
        <v>1</v>
      </c>
      <c r="G14" s="86"/>
      <c r="H14" s="87">
        <v>702100</v>
      </c>
      <c r="I14" s="88">
        <v>2261000</v>
      </c>
      <c r="J14" s="88">
        <v>880600</v>
      </c>
      <c r="K14" s="88"/>
      <c r="L14" s="174"/>
      <c r="M14" s="86"/>
      <c r="N14" s="89"/>
      <c r="O14" s="89"/>
      <c r="P14" s="169"/>
      <c r="Q14" s="90">
        <f t="shared" si="4"/>
        <v>3</v>
      </c>
      <c r="R14" s="91">
        <f t="shared" si="5"/>
        <v>1281233</v>
      </c>
      <c r="S14" s="92">
        <f t="shared" si="6"/>
        <v>1281233</v>
      </c>
      <c r="T14" s="93">
        <f t="shared" si="0"/>
        <v>696621.65883322607</v>
      </c>
      <c r="U14" s="94">
        <f t="shared" si="1"/>
        <v>54.371192346218535</v>
      </c>
      <c r="V14" s="95">
        <f t="shared" si="2"/>
        <v>45.628807653781465</v>
      </c>
      <c r="W14" s="96" t="str">
        <f t="shared" si="3"/>
        <v>BAJO</v>
      </c>
    </row>
    <row r="15" spans="2:23" ht="26.25" customHeight="1">
      <c r="B15" s="84" t="s">
        <v>248</v>
      </c>
      <c r="C15" s="181" t="s">
        <v>249</v>
      </c>
      <c r="D15" s="98"/>
      <c r="E15" s="85" t="s">
        <v>228</v>
      </c>
      <c r="F15" s="85">
        <v>1</v>
      </c>
      <c r="G15" s="86"/>
      <c r="H15" s="87">
        <v>654500</v>
      </c>
      <c r="I15" s="88">
        <v>2499000</v>
      </c>
      <c r="J15" s="88">
        <v>928200</v>
      </c>
      <c r="K15" s="88"/>
      <c r="L15" s="174"/>
      <c r="M15" s="86"/>
      <c r="N15" s="89"/>
      <c r="O15" s="89"/>
      <c r="P15" s="169"/>
      <c r="Q15" s="90">
        <f t="shared" si="4"/>
        <v>3</v>
      </c>
      <c r="R15" s="91">
        <f t="shared" si="5"/>
        <v>1360567</v>
      </c>
      <c r="S15" s="92">
        <f t="shared" si="6"/>
        <v>1360567</v>
      </c>
      <c r="T15" s="93">
        <f t="shared" si="0"/>
        <v>812711.82401198579</v>
      </c>
      <c r="U15" s="94">
        <f t="shared" si="1"/>
        <v>59.733318830457137</v>
      </c>
      <c r="V15" s="95">
        <f t="shared" si="2"/>
        <v>40.266681169542863</v>
      </c>
      <c r="W15" s="96" t="str">
        <f t="shared" si="3"/>
        <v>BAJO</v>
      </c>
    </row>
    <row r="16" spans="2:23" ht="26.25" customHeight="1">
      <c r="B16" s="84" t="s">
        <v>250</v>
      </c>
      <c r="C16" s="181" t="s">
        <v>251</v>
      </c>
      <c r="D16" s="98"/>
      <c r="E16" s="85" t="s">
        <v>228</v>
      </c>
      <c r="F16" s="85">
        <v>1</v>
      </c>
      <c r="G16" s="86"/>
      <c r="H16" s="87">
        <v>654500</v>
      </c>
      <c r="I16" s="88">
        <v>2261000</v>
      </c>
      <c r="J16" s="88">
        <v>788970</v>
      </c>
      <c r="K16" s="88"/>
      <c r="L16" s="174"/>
      <c r="M16" s="86"/>
      <c r="N16" s="89"/>
      <c r="O16" s="89"/>
      <c r="P16" s="169"/>
      <c r="Q16" s="90">
        <f t="shared" si="4"/>
        <v>3</v>
      </c>
      <c r="R16" s="91">
        <f t="shared" si="5"/>
        <v>1234823</v>
      </c>
      <c r="S16" s="92">
        <f t="shared" si="6"/>
        <v>1234823</v>
      </c>
      <c r="T16" s="93">
        <f t="shared" si="0"/>
        <v>727690.16237834503</v>
      </c>
      <c r="U16" s="94">
        <f t="shared" si="1"/>
        <v>58.930726296671267</v>
      </c>
      <c r="V16" s="95">
        <f t="shared" si="2"/>
        <v>41.069273703328733</v>
      </c>
      <c r="W16" s="96" t="str">
        <f t="shared" si="3"/>
        <v>BAJO</v>
      </c>
    </row>
    <row r="17" spans="2:23" ht="26.25" customHeight="1">
      <c r="B17" s="84" t="s">
        <v>252</v>
      </c>
      <c r="C17" s="181" t="s">
        <v>253</v>
      </c>
      <c r="D17" s="98"/>
      <c r="E17" s="85" t="s">
        <v>228</v>
      </c>
      <c r="F17" s="85">
        <v>1</v>
      </c>
      <c r="G17" s="86"/>
      <c r="H17" s="87">
        <v>1666000</v>
      </c>
      <c r="I17" s="88">
        <v>2499000</v>
      </c>
      <c r="J17" s="88">
        <v>1547000</v>
      </c>
      <c r="K17" s="88"/>
      <c r="L17" s="174"/>
      <c r="M17" s="86"/>
      <c r="N17" s="89"/>
      <c r="O17" s="89"/>
      <c r="P17" s="169"/>
      <c r="Q17" s="90">
        <f t="shared" si="4"/>
        <v>3</v>
      </c>
      <c r="R17" s="91">
        <f t="shared" si="5"/>
        <v>1904000</v>
      </c>
      <c r="S17" s="92">
        <f t="shared" si="6"/>
        <v>1904000</v>
      </c>
      <c r="T17" s="93">
        <f t="shared" si="0"/>
        <v>423524.103997242</v>
      </c>
      <c r="U17" s="94">
        <f t="shared" si="1"/>
        <v>22.243913025065233</v>
      </c>
      <c r="V17" s="95">
        <f t="shared" si="2"/>
        <v>77.75608697493476</v>
      </c>
      <c r="W17" s="96" t="str">
        <f t="shared" si="3"/>
        <v>ALTO</v>
      </c>
    </row>
    <row r="18" spans="2:23" ht="26.25" customHeight="1">
      <c r="B18" s="84" t="s">
        <v>254</v>
      </c>
      <c r="C18" s="181" t="s">
        <v>255</v>
      </c>
      <c r="D18" s="98"/>
      <c r="E18" s="85" t="s">
        <v>228</v>
      </c>
      <c r="F18" s="85">
        <v>1</v>
      </c>
      <c r="G18" s="86"/>
      <c r="H18" s="87">
        <v>630700</v>
      </c>
      <c r="I18" s="88">
        <v>6545000</v>
      </c>
      <c r="J18" s="88">
        <v>803250</v>
      </c>
      <c r="K18" s="88"/>
      <c r="L18" s="174"/>
      <c r="M18" s="86"/>
      <c r="N18" s="89"/>
      <c r="O18" s="89"/>
      <c r="P18" s="169"/>
      <c r="Q18" s="90">
        <f t="shared" si="4"/>
        <v>3</v>
      </c>
      <c r="R18" s="91">
        <f t="shared" si="5"/>
        <v>2659650</v>
      </c>
      <c r="S18" s="92">
        <f t="shared" si="6"/>
        <v>2659650</v>
      </c>
      <c r="T18" s="93">
        <f t="shared" si="0"/>
        <v>2748260.2790977908</v>
      </c>
      <c r="U18" s="94">
        <f t="shared" si="1"/>
        <v>103.33165187516369</v>
      </c>
      <c r="V18" s="95">
        <f t="shared" si="2"/>
        <v>-3.3316518751636863</v>
      </c>
      <c r="W18" s="96" t="str">
        <f t="shared" si="3"/>
        <v>BAJO</v>
      </c>
    </row>
    <row r="19" spans="2:23" ht="26.25" customHeight="1">
      <c r="B19" s="84" t="s">
        <v>256</v>
      </c>
      <c r="C19" s="181" t="s">
        <v>257</v>
      </c>
      <c r="D19" s="98"/>
      <c r="E19" s="85" t="s">
        <v>228</v>
      </c>
      <c r="F19" s="85">
        <v>1</v>
      </c>
      <c r="G19" s="86"/>
      <c r="H19" s="87">
        <v>5831000</v>
      </c>
      <c r="I19" s="88">
        <v>4046000</v>
      </c>
      <c r="J19" s="88">
        <v>4498200</v>
      </c>
      <c r="K19" s="88"/>
      <c r="L19" s="174"/>
      <c r="M19" s="86"/>
      <c r="N19" s="89"/>
      <c r="O19" s="89"/>
      <c r="P19" s="169"/>
      <c r="Q19" s="90">
        <f t="shared" si="4"/>
        <v>3</v>
      </c>
      <c r="R19" s="91">
        <f t="shared" si="5"/>
        <v>4791733</v>
      </c>
      <c r="S19" s="92">
        <f t="shared" si="6"/>
        <v>4791733</v>
      </c>
      <c r="T19" s="93">
        <f t="shared" si="0"/>
        <v>757706.01745590544</v>
      </c>
      <c r="U19" s="94">
        <f t="shared" si="1"/>
        <v>15.812776243081689</v>
      </c>
      <c r="V19" s="95">
        <f t="shared" si="2"/>
        <v>84.187223756918314</v>
      </c>
      <c r="W19" s="96" t="str">
        <f t="shared" si="3"/>
        <v>ALTO</v>
      </c>
    </row>
    <row r="20" spans="2:23" ht="26.25" customHeight="1">
      <c r="B20" s="84" t="s">
        <v>258</v>
      </c>
      <c r="C20" s="181" t="s">
        <v>58</v>
      </c>
      <c r="D20" s="98"/>
      <c r="E20" s="85" t="s">
        <v>228</v>
      </c>
      <c r="F20" s="85">
        <v>1</v>
      </c>
      <c r="G20" s="86"/>
      <c r="H20" s="87">
        <v>11900000</v>
      </c>
      <c r="I20" s="88">
        <v>8211000</v>
      </c>
      <c r="J20" s="88">
        <v>12019000</v>
      </c>
      <c r="K20" s="88"/>
      <c r="L20" s="174"/>
      <c r="M20" s="86"/>
      <c r="N20" s="89"/>
      <c r="O20" s="89"/>
      <c r="P20" s="169"/>
      <c r="Q20" s="90">
        <f t="shared" si="4"/>
        <v>3</v>
      </c>
      <c r="R20" s="91">
        <f t="shared" si="5"/>
        <v>10710000</v>
      </c>
      <c r="S20" s="92">
        <f t="shared" si="6"/>
        <v>10710000</v>
      </c>
      <c r="T20" s="93">
        <f t="shared" si="0"/>
        <v>1767727.5431091371</v>
      </c>
      <c r="U20" s="94">
        <f t="shared" si="1"/>
        <v>16.505392559375696</v>
      </c>
      <c r="V20" s="95">
        <f t="shared" si="2"/>
        <v>83.494607440624307</v>
      </c>
      <c r="W20" s="96" t="str">
        <f t="shared" si="3"/>
        <v>ALTO</v>
      </c>
    </row>
    <row r="21" spans="2:23" ht="58.9" customHeight="1">
      <c r="B21" s="84">
        <v>2</v>
      </c>
      <c r="C21" s="181" t="s">
        <v>60</v>
      </c>
      <c r="D21" s="98"/>
      <c r="E21" s="85" t="s">
        <v>228</v>
      </c>
      <c r="F21" s="85">
        <v>1</v>
      </c>
      <c r="G21" s="86">
        <v>18479510</v>
      </c>
      <c r="H21" s="87">
        <v>14161000</v>
      </c>
      <c r="I21" s="88">
        <v>29750000</v>
      </c>
      <c r="J21" s="88"/>
      <c r="K21" s="88"/>
      <c r="L21" s="174"/>
      <c r="M21" s="86"/>
      <c r="N21" s="89"/>
      <c r="O21" s="89"/>
      <c r="P21" s="169"/>
      <c r="Q21" s="90">
        <f t="shared" si="4"/>
        <v>3</v>
      </c>
      <c r="R21" s="91">
        <f t="shared" si="5"/>
        <v>20796837</v>
      </c>
      <c r="S21" s="92">
        <f t="shared" si="6"/>
        <v>20796837</v>
      </c>
      <c r="T21" s="93">
        <f t="shared" si="0"/>
        <v>6571744.1829919768</v>
      </c>
      <c r="U21" s="94">
        <f t="shared" si="1"/>
        <v>31.599729242441899</v>
      </c>
      <c r="V21" s="95">
        <f t="shared" si="2"/>
        <v>68.400270757558104</v>
      </c>
      <c r="W21" s="96" t="str">
        <f t="shared" si="3"/>
        <v>BAJO</v>
      </c>
    </row>
    <row r="22" spans="2:23" ht="26.25" customHeight="1">
      <c r="B22" s="84">
        <f t="shared" ref="B22:B71" si="7">B21+1</f>
        <v>3</v>
      </c>
      <c r="C22" s="181" t="s">
        <v>62</v>
      </c>
      <c r="D22" s="98"/>
      <c r="E22" s="85" t="s">
        <v>228</v>
      </c>
      <c r="F22" s="85">
        <v>1</v>
      </c>
      <c r="G22" s="86">
        <v>3451000</v>
      </c>
      <c r="H22" s="87">
        <v>1904000</v>
      </c>
      <c r="I22" s="88">
        <v>2915500</v>
      </c>
      <c r="J22" s="88"/>
      <c r="K22" s="88"/>
      <c r="L22" s="174"/>
      <c r="M22" s="86"/>
      <c r="N22" s="89"/>
      <c r="O22" s="89"/>
      <c r="P22" s="169"/>
      <c r="Q22" s="90">
        <f t="shared" si="4"/>
        <v>3</v>
      </c>
      <c r="R22" s="91">
        <f t="shared" si="5"/>
        <v>2756833</v>
      </c>
      <c r="S22" s="92">
        <f t="shared" si="6"/>
        <v>2756833</v>
      </c>
      <c r="T22" s="93">
        <f t="shared" si="0"/>
        <v>641448.14460891706</v>
      </c>
      <c r="U22" s="94">
        <f t="shared" si="1"/>
        <v>23.267573502236701</v>
      </c>
      <c r="V22" s="95">
        <f t="shared" si="2"/>
        <v>76.732426497763299</v>
      </c>
      <c r="W22" s="96" t="str">
        <f t="shared" si="3"/>
        <v>ALTO</v>
      </c>
    </row>
    <row r="23" spans="2:23" ht="26.25" customHeight="1">
      <c r="B23" s="84">
        <f t="shared" si="7"/>
        <v>4</v>
      </c>
      <c r="C23" s="181" t="s">
        <v>65</v>
      </c>
      <c r="D23" s="98"/>
      <c r="E23" s="85" t="s">
        <v>228</v>
      </c>
      <c r="F23" s="85">
        <v>1</v>
      </c>
      <c r="G23" s="86">
        <v>16124500</v>
      </c>
      <c r="H23" s="87">
        <v>3689000</v>
      </c>
      <c r="I23" s="88">
        <v>7735000</v>
      </c>
      <c r="J23" s="88"/>
      <c r="K23" s="88"/>
      <c r="L23" s="174"/>
      <c r="M23" s="86"/>
      <c r="N23" s="89"/>
      <c r="O23" s="89"/>
      <c r="P23" s="169"/>
      <c r="Q23" s="90">
        <f t="shared" si="4"/>
        <v>3</v>
      </c>
      <c r="R23" s="91">
        <f t="shared" si="5"/>
        <v>9182833</v>
      </c>
      <c r="S23" s="92">
        <f t="shared" si="6"/>
        <v>9182833</v>
      </c>
      <c r="T23" s="93">
        <f t="shared" si="0"/>
        <v>5178969.0790950106</v>
      </c>
      <c r="U23" s="94">
        <f t="shared" si="1"/>
        <v>56.398380315693544</v>
      </c>
      <c r="V23" s="95">
        <f t="shared" si="2"/>
        <v>43.601619684306456</v>
      </c>
      <c r="W23" s="96" t="str">
        <f t="shared" si="3"/>
        <v>BAJO</v>
      </c>
    </row>
    <row r="24" spans="2:23" ht="26.25" customHeight="1">
      <c r="B24" s="84">
        <f t="shared" si="7"/>
        <v>5</v>
      </c>
      <c r="C24" s="181" t="s">
        <v>68</v>
      </c>
      <c r="D24" s="98"/>
      <c r="E24" s="85" t="s">
        <v>228</v>
      </c>
      <c r="F24" s="85">
        <v>1</v>
      </c>
      <c r="G24" s="86">
        <v>1071000</v>
      </c>
      <c r="H24" s="87">
        <v>2261000</v>
      </c>
      <c r="I24" s="88">
        <v>2261000</v>
      </c>
      <c r="J24" s="88"/>
      <c r="K24" s="88"/>
      <c r="L24" s="174"/>
      <c r="M24" s="86"/>
      <c r="N24" s="89"/>
      <c r="O24" s="89"/>
      <c r="P24" s="169"/>
      <c r="Q24" s="90">
        <f t="shared" si="4"/>
        <v>3</v>
      </c>
      <c r="R24" s="91">
        <f t="shared" si="5"/>
        <v>1864333</v>
      </c>
      <c r="S24" s="92">
        <f t="shared" si="6"/>
        <v>1864333</v>
      </c>
      <c r="T24" s="93">
        <f t="shared" si="0"/>
        <v>560971.37974132772</v>
      </c>
      <c r="U24" s="94">
        <f t="shared" si="1"/>
        <v>30.089655643134982</v>
      </c>
      <c r="V24" s="95">
        <f t="shared" si="2"/>
        <v>69.910344356865011</v>
      </c>
      <c r="W24" s="96" t="str">
        <f t="shared" si="3"/>
        <v>BAJO</v>
      </c>
    </row>
    <row r="25" spans="2:23" ht="26.25" customHeight="1">
      <c r="B25" s="84">
        <f t="shared" si="7"/>
        <v>6</v>
      </c>
      <c r="C25" s="181" t="s">
        <v>71</v>
      </c>
      <c r="D25" s="98"/>
      <c r="E25" s="85" t="s">
        <v>228</v>
      </c>
      <c r="F25" s="85">
        <v>1</v>
      </c>
      <c r="G25" s="86">
        <v>714000</v>
      </c>
      <c r="H25" s="87">
        <v>714000</v>
      </c>
      <c r="I25" s="88">
        <v>1666000</v>
      </c>
      <c r="J25" s="88"/>
      <c r="K25" s="88"/>
      <c r="L25" s="174"/>
      <c r="M25" s="86"/>
      <c r="N25" s="89"/>
      <c r="O25" s="89"/>
      <c r="P25" s="169"/>
      <c r="Q25" s="90">
        <f t="shared" si="4"/>
        <v>3</v>
      </c>
      <c r="R25" s="91">
        <f t="shared" si="5"/>
        <v>1031333</v>
      </c>
      <c r="S25" s="92">
        <f t="shared" si="6"/>
        <v>1031333</v>
      </c>
      <c r="T25" s="93">
        <f t="shared" si="0"/>
        <v>448777.10379306215</v>
      </c>
      <c r="U25" s="94">
        <f t="shared" si="1"/>
        <v>43.51427752171822</v>
      </c>
      <c r="V25" s="95">
        <f t="shared" si="2"/>
        <v>56.48572247828178</v>
      </c>
      <c r="W25" s="96" t="str">
        <f t="shared" si="3"/>
        <v>BAJO</v>
      </c>
    </row>
    <row r="26" spans="2:23" ht="26.25" customHeight="1">
      <c r="B26" s="84">
        <f t="shared" si="7"/>
        <v>7</v>
      </c>
      <c r="C26" s="181" t="s">
        <v>73</v>
      </c>
      <c r="D26" s="98"/>
      <c r="E26" s="85" t="s">
        <v>228</v>
      </c>
      <c r="F26" s="85">
        <v>3</v>
      </c>
      <c r="G26" s="86">
        <v>1118600</v>
      </c>
      <c r="H26" s="87">
        <v>583100</v>
      </c>
      <c r="I26" s="88">
        <v>571200</v>
      </c>
      <c r="J26" s="88"/>
      <c r="K26" s="88"/>
      <c r="L26" s="174"/>
      <c r="M26" s="86"/>
      <c r="N26" s="89">
        <f>VALORES!J18</f>
        <v>763402</v>
      </c>
      <c r="O26" s="89">
        <f>VALORES!M18</f>
        <v>873928</v>
      </c>
      <c r="P26" s="169"/>
      <c r="Q26" s="90">
        <f t="shared" si="4"/>
        <v>5</v>
      </c>
      <c r="R26" s="91">
        <f t="shared" si="5"/>
        <v>782046</v>
      </c>
      <c r="S26" s="92">
        <f t="shared" si="6"/>
        <v>2346138</v>
      </c>
      <c r="T26" s="93">
        <f t="shared" si="0"/>
        <v>203024.15728577721</v>
      </c>
      <c r="U26" s="94">
        <f t="shared" si="1"/>
        <v>25.960641354316401</v>
      </c>
      <c r="V26" s="95">
        <f t="shared" si="2"/>
        <v>74.039358645683592</v>
      </c>
      <c r="W26" s="96" t="str">
        <f t="shared" si="3"/>
        <v>ALTO</v>
      </c>
    </row>
    <row r="27" spans="2:23" ht="26.25" customHeight="1">
      <c r="B27" s="84">
        <f t="shared" si="7"/>
        <v>8</v>
      </c>
      <c r="C27" s="181" t="s">
        <v>76</v>
      </c>
      <c r="D27" s="98"/>
      <c r="E27" s="85" t="s">
        <v>228</v>
      </c>
      <c r="F27" s="85">
        <v>1</v>
      </c>
      <c r="G27" s="86">
        <v>8092000</v>
      </c>
      <c r="H27" s="87">
        <v>8687000</v>
      </c>
      <c r="I27" s="88">
        <v>10293500</v>
      </c>
      <c r="J27" s="88"/>
      <c r="K27" s="88"/>
      <c r="L27" s="174"/>
      <c r="M27" s="86"/>
      <c r="N27" s="89"/>
      <c r="O27" s="89"/>
      <c r="P27" s="169"/>
      <c r="Q27" s="90">
        <f t="shared" si="4"/>
        <v>3</v>
      </c>
      <c r="R27" s="91">
        <f t="shared" si="5"/>
        <v>9024167</v>
      </c>
      <c r="S27" s="92">
        <f t="shared" si="6"/>
        <v>9024167</v>
      </c>
      <c r="T27" s="93">
        <f t="shared" si="0"/>
        <v>929842.848131996</v>
      </c>
      <c r="U27" s="94">
        <f t="shared" si="1"/>
        <v>10.303918889488592</v>
      </c>
      <c r="V27" s="95">
        <f t="shared" si="2"/>
        <v>89.696081110511415</v>
      </c>
      <c r="W27" s="96" t="str">
        <f t="shared" si="3"/>
        <v>ALTO</v>
      </c>
    </row>
    <row r="28" spans="2:23" ht="26.25" customHeight="1">
      <c r="B28" s="84">
        <f t="shared" si="7"/>
        <v>9</v>
      </c>
      <c r="C28" s="181" t="s">
        <v>79</v>
      </c>
      <c r="D28" s="98"/>
      <c r="E28" s="85" t="s">
        <v>228</v>
      </c>
      <c r="F28" s="85">
        <v>3</v>
      </c>
      <c r="G28" s="86">
        <v>357000</v>
      </c>
      <c r="H28" s="87">
        <v>630700</v>
      </c>
      <c r="I28" s="88">
        <v>464100</v>
      </c>
      <c r="J28" s="88"/>
      <c r="K28" s="88"/>
      <c r="L28" s="174"/>
      <c r="M28" s="86"/>
      <c r="N28" s="89"/>
      <c r="O28" s="89"/>
      <c r="P28" s="169"/>
      <c r="Q28" s="90">
        <f t="shared" si="4"/>
        <v>3</v>
      </c>
      <c r="R28" s="91">
        <f t="shared" si="5"/>
        <v>483933</v>
      </c>
      <c r="S28" s="92">
        <f t="shared" si="6"/>
        <v>1451799</v>
      </c>
      <c r="T28" s="93">
        <f t="shared" si="0"/>
        <v>112614.21856152189</v>
      </c>
      <c r="U28" s="94">
        <f t="shared" si="1"/>
        <v>23.270621875656733</v>
      </c>
      <c r="V28" s="95">
        <f t="shared" si="2"/>
        <v>76.72937812434327</v>
      </c>
      <c r="W28" s="96" t="str">
        <f t="shared" si="3"/>
        <v>ALTO</v>
      </c>
    </row>
    <row r="29" spans="2:23" ht="26.25" customHeight="1">
      <c r="B29" s="84">
        <f t="shared" si="7"/>
        <v>10</v>
      </c>
      <c r="C29" s="181" t="s">
        <v>82</v>
      </c>
      <c r="D29" s="98"/>
      <c r="E29" s="85" t="s">
        <v>259</v>
      </c>
      <c r="F29" s="85">
        <v>9</v>
      </c>
      <c r="G29" s="86">
        <v>418880</v>
      </c>
      <c r="H29" s="87">
        <v>547400</v>
      </c>
      <c r="I29" s="88">
        <v>1071000</v>
      </c>
      <c r="J29" s="88"/>
      <c r="K29" s="88"/>
      <c r="L29" s="174"/>
      <c r="M29" s="86"/>
      <c r="N29" s="89"/>
      <c r="O29" s="89"/>
      <c r="P29" s="169"/>
      <c r="Q29" s="90">
        <f t="shared" si="4"/>
        <v>3</v>
      </c>
      <c r="R29" s="91">
        <f t="shared" si="5"/>
        <v>679093</v>
      </c>
      <c r="S29" s="92">
        <f t="shared" si="6"/>
        <v>6111837</v>
      </c>
      <c r="T29" s="93">
        <f t="shared" si="0"/>
        <v>282043.11033756682</v>
      </c>
      <c r="U29" s="94">
        <f t="shared" si="1"/>
        <v>41.53232478284518</v>
      </c>
      <c r="V29" s="95">
        <f t="shared" si="2"/>
        <v>58.46767521715482</v>
      </c>
      <c r="W29" s="96" t="str">
        <f t="shared" si="3"/>
        <v>BAJO</v>
      </c>
    </row>
    <row r="30" spans="2:23" ht="26.25" customHeight="1">
      <c r="B30" s="84">
        <f t="shared" si="7"/>
        <v>11</v>
      </c>
      <c r="C30" s="181" t="s">
        <v>85</v>
      </c>
      <c r="D30" s="98"/>
      <c r="E30" s="85" t="s">
        <v>259</v>
      </c>
      <c r="F30" s="85">
        <v>9</v>
      </c>
      <c r="G30" s="86">
        <v>357000</v>
      </c>
      <c r="H30" s="87">
        <v>368900</v>
      </c>
      <c r="I30" s="88">
        <v>428400</v>
      </c>
      <c r="J30" s="88"/>
      <c r="K30" s="88"/>
      <c r="L30" s="174"/>
      <c r="M30" s="86"/>
      <c r="N30" s="89"/>
      <c r="O30" s="89"/>
      <c r="P30" s="169"/>
      <c r="Q30" s="90">
        <f t="shared" si="4"/>
        <v>3</v>
      </c>
      <c r="R30" s="91">
        <f t="shared" si="5"/>
        <v>384767</v>
      </c>
      <c r="S30" s="92">
        <f t="shared" si="6"/>
        <v>3462903</v>
      </c>
      <c r="T30" s="93">
        <f t="shared" si="0"/>
        <v>31233.564566913516</v>
      </c>
      <c r="U30" s="94">
        <f t="shared" si="1"/>
        <v>8.1175268583099687</v>
      </c>
      <c r="V30" s="95">
        <f t="shared" si="2"/>
        <v>91.882473141690028</v>
      </c>
      <c r="W30" s="96" t="str">
        <f t="shared" si="3"/>
        <v>ALTO</v>
      </c>
    </row>
    <row r="31" spans="2:23" ht="26.25" customHeight="1">
      <c r="B31" s="84">
        <f t="shared" si="7"/>
        <v>12</v>
      </c>
      <c r="C31" s="181" t="s">
        <v>88</v>
      </c>
      <c r="D31" s="98"/>
      <c r="E31" s="85" t="s">
        <v>260</v>
      </c>
      <c r="F31" s="85">
        <v>9</v>
      </c>
      <c r="G31" s="86">
        <v>254660</v>
      </c>
      <c r="H31" s="87">
        <v>535500</v>
      </c>
      <c r="I31" s="88">
        <v>261800</v>
      </c>
      <c r="J31" s="88"/>
      <c r="K31" s="88"/>
      <c r="L31" s="174"/>
      <c r="M31" s="86"/>
      <c r="N31" s="89"/>
      <c r="O31" s="89"/>
      <c r="P31" s="169"/>
      <c r="Q31" s="90">
        <f t="shared" si="4"/>
        <v>3</v>
      </c>
      <c r="R31" s="91">
        <f t="shared" si="5"/>
        <v>350653</v>
      </c>
      <c r="S31" s="92">
        <f t="shared" si="6"/>
        <v>3155877</v>
      </c>
      <c r="T31" s="93">
        <f t="shared" si="0"/>
        <v>130738.83007312284</v>
      </c>
      <c r="U31" s="94">
        <f t="shared" si="1"/>
        <v>37.284389431467247</v>
      </c>
      <c r="V31" s="95">
        <f t="shared" si="2"/>
        <v>62.715610568532753</v>
      </c>
      <c r="W31" s="96" t="str">
        <f t="shared" si="3"/>
        <v>BAJO</v>
      </c>
    </row>
    <row r="32" spans="2:23" ht="26.25" customHeight="1">
      <c r="B32" s="84">
        <f t="shared" si="7"/>
        <v>13</v>
      </c>
      <c r="C32" s="181" t="s">
        <v>90</v>
      </c>
      <c r="D32" s="98"/>
      <c r="E32" s="85" t="s">
        <v>260</v>
      </c>
      <c r="F32" s="85">
        <v>6</v>
      </c>
      <c r="G32" s="86">
        <v>214200</v>
      </c>
      <c r="H32" s="87">
        <v>499800</v>
      </c>
      <c r="I32" s="88">
        <v>238000</v>
      </c>
      <c r="J32" s="88"/>
      <c r="K32" s="88"/>
      <c r="L32" s="174"/>
      <c r="M32" s="86"/>
      <c r="N32" s="89"/>
      <c r="O32" s="89"/>
      <c r="P32" s="169"/>
      <c r="Q32" s="90">
        <f t="shared" si="4"/>
        <v>3</v>
      </c>
      <c r="R32" s="91">
        <f t="shared" si="5"/>
        <v>317333</v>
      </c>
      <c r="S32" s="92">
        <f t="shared" si="6"/>
        <v>1903998</v>
      </c>
      <c r="T32" s="93">
        <f t="shared" si="0"/>
        <v>129388.75101371405</v>
      </c>
      <c r="U32" s="94">
        <f t="shared" si="1"/>
        <v>40.773808905381429</v>
      </c>
      <c r="V32" s="95">
        <f t="shared" si="2"/>
        <v>59.226191094618571</v>
      </c>
      <c r="W32" s="96" t="str">
        <f t="shared" si="3"/>
        <v>BAJO</v>
      </c>
    </row>
    <row r="33" spans="2:23" ht="26.25" customHeight="1">
      <c r="B33" s="84">
        <f t="shared" si="7"/>
        <v>14</v>
      </c>
      <c r="C33" s="181" t="s">
        <v>98</v>
      </c>
      <c r="D33" s="98"/>
      <c r="E33" s="85" t="s">
        <v>260</v>
      </c>
      <c r="F33" s="85">
        <v>1</v>
      </c>
      <c r="G33" s="86">
        <v>952000</v>
      </c>
      <c r="H33" s="87">
        <v>892500</v>
      </c>
      <c r="I33" s="88">
        <v>821100</v>
      </c>
      <c r="J33" s="88"/>
      <c r="K33" s="88"/>
      <c r="L33" s="174"/>
      <c r="M33" s="86"/>
      <c r="N33" s="89"/>
      <c r="O33" s="89"/>
      <c r="P33" s="169"/>
      <c r="Q33" s="90">
        <f t="shared" si="4"/>
        <v>3</v>
      </c>
      <c r="R33" s="91">
        <f t="shared" si="5"/>
        <v>888533</v>
      </c>
      <c r="S33" s="92">
        <f t="shared" si="6"/>
        <v>888533</v>
      </c>
      <c r="T33" s="93">
        <f t="shared" si="0"/>
        <v>53513.259000820428</v>
      </c>
      <c r="U33" s="94">
        <f t="shared" si="1"/>
        <v>6.0226529572700649</v>
      </c>
      <c r="V33" s="95">
        <f t="shared" si="2"/>
        <v>93.977347042729932</v>
      </c>
      <c r="W33" s="96" t="str">
        <f t="shared" si="3"/>
        <v>ALTO</v>
      </c>
    </row>
    <row r="34" spans="2:23" ht="26.25" customHeight="1">
      <c r="B34" s="84">
        <f t="shared" si="7"/>
        <v>15</v>
      </c>
      <c r="C34" s="181" t="s">
        <v>101</v>
      </c>
      <c r="D34" s="98"/>
      <c r="E34" s="85" t="s">
        <v>260</v>
      </c>
      <c r="F34" s="85">
        <v>6</v>
      </c>
      <c r="G34" s="86">
        <v>71400</v>
      </c>
      <c r="H34" s="87">
        <v>71400</v>
      </c>
      <c r="I34" s="88">
        <v>80920</v>
      </c>
      <c r="J34" s="88"/>
      <c r="K34" s="88"/>
      <c r="L34" s="174"/>
      <c r="M34" s="86"/>
      <c r="N34" s="89"/>
      <c r="O34" s="89"/>
      <c r="P34" s="169"/>
      <c r="Q34" s="90">
        <f t="shared" si="4"/>
        <v>3</v>
      </c>
      <c r="R34" s="91">
        <f t="shared" si="5"/>
        <v>74573</v>
      </c>
      <c r="S34" s="92">
        <f t="shared" si="6"/>
        <v>447438</v>
      </c>
      <c r="T34" s="93">
        <f t="shared" si="0"/>
        <v>4487.7710379306218</v>
      </c>
      <c r="U34" s="94">
        <f t="shared" si="1"/>
        <v>6.0179569521550986</v>
      </c>
      <c r="V34" s="95">
        <f t="shared" si="2"/>
        <v>93.982043047844897</v>
      </c>
      <c r="W34" s="96" t="str">
        <f t="shared" si="3"/>
        <v>ALTO</v>
      </c>
    </row>
    <row r="35" spans="2:23" ht="26.25" customHeight="1">
      <c r="B35" s="84">
        <f t="shared" si="7"/>
        <v>16</v>
      </c>
      <c r="C35" s="181" t="s">
        <v>104</v>
      </c>
      <c r="D35" s="98"/>
      <c r="E35" s="85" t="s">
        <v>260</v>
      </c>
      <c r="F35" s="85">
        <v>1</v>
      </c>
      <c r="G35" s="86">
        <v>7140000</v>
      </c>
      <c r="H35" s="87">
        <v>8449000</v>
      </c>
      <c r="I35" s="88">
        <v>4284000</v>
      </c>
      <c r="J35" s="88"/>
      <c r="K35" s="88"/>
      <c r="L35" s="174"/>
      <c r="M35" s="86"/>
      <c r="N35" s="89"/>
      <c r="O35" s="89"/>
      <c r="P35" s="169"/>
      <c r="Q35" s="90">
        <f t="shared" si="4"/>
        <v>3</v>
      </c>
      <c r="R35" s="91">
        <f t="shared" si="5"/>
        <v>6624333</v>
      </c>
      <c r="S35" s="92">
        <f t="shared" si="6"/>
        <v>6624333</v>
      </c>
      <c r="T35" s="93">
        <f t="shared" si="0"/>
        <v>1739011.2771981158</v>
      </c>
      <c r="U35" s="94">
        <f t="shared" si="1"/>
        <v>26.251869844075102</v>
      </c>
      <c r="V35" s="95">
        <f t="shared" si="2"/>
        <v>73.748130155924898</v>
      </c>
      <c r="W35" s="96" t="str">
        <f t="shared" si="3"/>
        <v>ALTO</v>
      </c>
    </row>
    <row r="36" spans="2:23" ht="26.25" customHeight="1">
      <c r="B36" s="84">
        <f t="shared" si="7"/>
        <v>17</v>
      </c>
      <c r="C36" s="181" t="s">
        <v>106</v>
      </c>
      <c r="D36" s="98"/>
      <c r="E36" s="85" t="s">
        <v>260</v>
      </c>
      <c r="F36" s="85">
        <v>1</v>
      </c>
      <c r="G36" s="86">
        <v>9163000</v>
      </c>
      <c r="H36" s="87">
        <v>5831000</v>
      </c>
      <c r="I36" s="88">
        <v>3153500</v>
      </c>
      <c r="J36" s="88"/>
      <c r="K36" s="88"/>
      <c r="L36" s="174"/>
      <c r="M36" s="86"/>
      <c r="N36" s="89"/>
      <c r="O36" s="89"/>
      <c r="P36" s="169"/>
      <c r="Q36" s="90">
        <f t="shared" si="4"/>
        <v>3</v>
      </c>
      <c r="R36" s="91">
        <f t="shared" si="5"/>
        <v>6049167</v>
      </c>
      <c r="S36" s="92">
        <f t="shared" si="6"/>
        <v>6049167</v>
      </c>
      <c r="T36" s="93">
        <f t="shared" si="0"/>
        <v>2458213.4547042265</v>
      </c>
      <c r="U36" s="94">
        <f t="shared" si="1"/>
        <v>40.637222525088603</v>
      </c>
      <c r="V36" s="95">
        <f t="shared" si="2"/>
        <v>59.362777474911397</v>
      </c>
      <c r="W36" s="96" t="str">
        <f t="shared" si="3"/>
        <v>BAJO</v>
      </c>
    </row>
    <row r="37" spans="2:23" ht="26.25" customHeight="1">
      <c r="B37" s="84">
        <f t="shared" si="7"/>
        <v>18</v>
      </c>
      <c r="C37" s="181" t="s">
        <v>109</v>
      </c>
      <c r="D37" s="98"/>
      <c r="E37" s="85" t="s">
        <v>260</v>
      </c>
      <c r="F37" s="85">
        <v>1</v>
      </c>
      <c r="G37" s="86">
        <v>9163000</v>
      </c>
      <c r="H37" s="87">
        <v>5355000</v>
      </c>
      <c r="I37" s="88">
        <v>3451000</v>
      </c>
      <c r="J37" s="88"/>
      <c r="K37" s="88"/>
      <c r="L37" s="174"/>
      <c r="M37" s="86"/>
      <c r="N37" s="89"/>
      <c r="O37" s="89"/>
      <c r="P37" s="169"/>
      <c r="Q37" s="90">
        <f t="shared" si="4"/>
        <v>3</v>
      </c>
      <c r="R37" s="91">
        <f t="shared" si="5"/>
        <v>5989667</v>
      </c>
      <c r="S37" s="92">
        <f t="shared" si="6"/>
        <v>5989667</v>
      </c>
      <c r="T37" s="93">
        <f t="shared" si="0"/>
        <v>2374705.2214725283</v>
      </c>
      <c r="U37" s="94">
        <f t="shared" si="1"/>
        <v>39.646698580614384</v>
      </c>
      <c r="V37" s="95">
        <f t="shared" si="2"/>
        <v>60.353301419385616</v>
      </c>
      <c r="W37" s="96" t="str">
        <f t="shared" si="3"/>
        <v>BAJO</v>
      </c>
    </row>
    <row r="38" spans="2:23" ht="26.25" customHeight="1">
      <c r="B38" s="84">
        <f t="shared" si="7"/>
        <v>19</v>
      </c>
      <c r="C38" s="181" t="s">
        <v>112</v>
      </c>
      <c r="D38" s="98"/>
      <c r="E38" s="85" t="s">
        <v>260</v>
      </c>
      <c r="F38" s="85">
        <v>2</v>
      </c>
      <c r="G38" s="86">
        <v>178500</v>
      </c>
      <c r="H38" s="87">
        <v>178500</v>
      </c>
      <c r="I38" s="88">
        <v>345100</v>
      </c>
      <c r="J38" s="88"/>
      <c r="K38" s="88"/>
      <c r="L38" s="174"/>
      <c r="M38" s="86"/>
      <c r="N38" s="89"/>
      <c r="O38" s="89"/>
      <c r="P38" s="169"/>
      <c r="Q38" s="90">
        <f t="shared" si="4"/>
        <v>3</v>
      </c>
      <c r="R38" s="91">
        <f t="shared" si="5"/>
        <v>234033</v>
      </c>
      <c r="S38" s="92">
        <f t="shared" si="6"/>
        <v>468066</v>
      </c>
      <c r="T38" s="93">
        <f t="shared" si="0"/>
        <v>78535.993163785883</v>
      </c>
      <c r="U38" s="94">
        <f t="shared" si="1"/>
        <v>33.557657750738521</v>
      </c>
      <c r="V38" s="95">
        <f t="shared" si="2"/>
        <v>66.442342249261486</v>
      </c>
      <c r="W38" s="96" t="str">
        <f t="shared" si="3"/>
        <v>BAJO</v>
      </c>
    </row>
    <row r="39" spans="2:23" ht="26.25" customHeight="1">
      <c r="B39" s="84">
        <f t="shared" si="7"/>
        <v>20</v>
      </c>
      <c r="C39" s="181" t="s">
        <v>115</v>
      </c>
      <c r="D39" s="98"/>
      <c r="E39" s="85" t="s">
        <v>260</v>
      </c>
      <c r="F39" s="85">
        <v>5</v>
      </c>
      <c r="G39" s="86">
        <v>297500</v>
      </c>
      <c r="H39" s="87">
        <v>48790</v>
      </c>
      <c r="I39" s="88">
        <v>42840</v>
      </c>
      <c r="J39" s="88"/>
      <c r="K39" s="88"/>
      <c r="L39" s="174"/>
      <c r="M39" s="86"/>
      <c r="N39" s="89"/>
      <c r="O39" s="89">
        <f>VALORES!M33</f>
        <v>77404</v>
      </c>
      <c r="P39" s="169"/>
      <c r="Q39" s="90">
        <f t="shared" si="4"/>
        <v>4</v>
      </c>
      <c r="R39" s="91">
        <f t="shared" si="5"/>
        <v>116634</v>
      </c>
      <c r="S39" s="92">
        <f t="shared" si="6"/>
        <v>583170</v>
      </c>
      <c r="T39" s="93">
        <f t="shared" si="0"/>
        <v>105237.66629277752</v>
      </c>
      <c r="U39" s="94">
        <f t="shared" si="1"/>
        <v>90.228978079100017</v>
      </c>
      <c r="V39" s="95">
        <f t="shared" si="2"/>
        <v>9.7710219208999831</v>
      </c>
      <c r="W39" s="96" t="str">
        <f t="shared" si="3"/>
        <v>BAJO</v>
      </c>
    </row>
    <row r="40" spans="2:23" ht="26.25" customHeight="1">
      <c r="B40" s="84">
        <f t="shared" si="7"/>
        <v>21</v>
      </c>
      <c r="C40" s="181" t="s">
        <v>118</v>
      </c>
      <c r="D40" s="98"/>
      <c r="E40" s="85" t="s">
        <v>260</v>
      </c>
      <c r="F40" s="85">
        <v>5</v>
      </c>
      <c r="G40" s="86">
        <v>178500</v>
      </c>
      <c r="H40" s="87">
        <v>59500</v>
      </c>
      <c r="I40" s="88">
        <v>46410</v>
      </c>
      <c r="J40" s="88"/>
      <c r="K40" s="88"/>
      <c r="L40" s="174"/>
      <c r="M40" s="86">
        <f>VALORES!G34</f>
        <v>74155</v>
      </c>
      <c r="N40" s="89"/>
      <c r="O40" s="89">
        <f>VALORES!M34</f>
        <v>77028</v>
      </c>
      <c r="P40" s="169"/>
      <c r="Q40" s="90">
        <f t="shared" si="4"/>
        <v>5</v>
      </c>
      <c r="R40" s="91">
        <f t="shared" si="5"/>
        <v>87119</v>
      </c>
      <c r="S40" s="92">
        <f t="shared" si="6"/>
        <v>435595</v>
      </c>
      <c r="T40" s="93">
        <f t="shared" si="0"/>
        <v>46990.238516525962</v>
      </c>
      <c r="U40" s="94">
        <f t="shared" si="1"/>
        <v>53.937991157527023</v>
      </c>
      <c r="V40" s="95">
        <f t="shared" si="2"/>
        <v>46.062008842472977</v>
      </c>
      <c r="W40" s="96" t="str">
        <f t="shared" si="3"/>
        <v>BAJO</v>
      </c>
    </row>
    <row r="41" spans="2:23" ht="26.25" customHeight="1">
      <c r="B41" s="84">
        <f t="shared" si="7"/>
        <v>22</v>
      </c>
      <c r="C41" s="181" t="s">
        <v>54</v>
      </c>
      <c r="D41" s="98"/>
      <c r="E41" s="85" t="s">
        <v>260</v>
      </c>
      <c r="F41" s="85">
        <v>6</v>
      </c>
      <c r="G41" s="86">
        <v>59500</v>
      </c>
      <c r="H41" s="87">
        <v>38080</v>
      </c>
      <c r="I41" s="88">
        <v>38080</v>
      </c>
      <c r="J41" s="88"/>
      <c r="K41" s="88"/>
      <c r="L41" s="174"/>
      <c r="M41" s="86"/>
      <c r="N41" s="89">
        <f>VALORES!J35</f>
        <v>51429</v>
      </c>
      <c r="O41" s="89">
        <f>VALORES!M35</f>
        <v>39608</v>
      </c>
      <c r="P41" s="169"/>
      <c r="Q41" s="90">
        <f t="shared" si="4"/>
        <v>5</v>
      </c>
      <c r="R41" s="91">
        <f t="shared" si="5"/>
        <v>45339</v>
      </c>
      <c r="S41" s="92">
        <f t="shared" si="6"/>
        <v>272034</v>
      </c>
      <c r="T41" s="93">
        <f t="shared" si="0"/>
        <v>8670.0927699765707</v>
      </c>
      <c r="U41" s="94">
        <f t="shared" si="1"/>
        <v>19.122814287868216</v>
      </c>
      <c r="V41" s="95">
        <f t="shared" si="2"/>
        <v>80.877185712131791</v>
      </c>
      <c r="W41" s="96" t="str">
        <f t="shared" si="3"/>
        <v>ALTO</v>
      </c>
    </row>
    <row r="42" spans="2:23" ht="26.25" customHeight="1">
      <c r="B42" s="84">
        <f t="shared" si="7"/>
        <v>23</v>
      </c>
      <c r="C42" s="181" t="s">
        <v>123</v>
      </c>
      <c r="D42" s="98"/>
      <c r="E42" s="85" t="s">
        <v>260</v>
      </c>
      <c r="F42" s="85">
        <v>5</v>
      </c>
      <c r="G42" s="86">
        <v>297500</v>
      </c>
      <c r="H42" s="87">
        <v>82110</v>
      </c>
      <c r="I42" s="88">
        <v>53550</v>
      </c>
      <c r="J42" s="88"/>
      <c r="K42" s="88"/>
      <c r="L42" s="174"/>
      <c r="M42" s="86"/>
      <c r="N42" s="89"/>
      <c r="O42" s="89">
        <f>VALORES!M36</f>
        <v>70916</v>
      </c>
      <c r="P42" s="169"/>
      <c r="Q42" s="90">
        <f t="shared" si="4"/>
        <v>4</v>
      </c>
      <c r="R42" s="91">
        <f t="shared" si="5"/>
        <v>126019</v>
      </c>
      <c r="S42" s="92">
        <f t="shared" si="6"/>
        <v>630095</v>
      </c>
      <c r="T42" s="93">
        <f t="shared" si="0"/>
        <v>99526.16516775878</v>
      </c>
      <c r="U42" s="94">
        <f t="shared" si="1"/>
        <v>78.977110727555981</v>
      </c>
      <c r="V42" s="95">
        <f t="shared" si="2"/>
        <v>21.022889272444019</v>
      </c>
      <c r="W42" s="96" t="str">
        <f t="shared" si="3"/>
        <v>BAJO</v>
      </c>
    </row>
    <row r="43" spans="2:23" ht="26.25" customHeight="1">
      <c r="B43" s="84">
        <f t="shared" si="7"/>
        <v>24</v>
      </c>
      <c r="C43" s="181" t="s">
        <v>126</v>
      </c>
      <c r="D43" s="98"/>
      <c r="E43" s="85" t="s">
        <v>260</v>
      </c>
      <c r="F43" s="85">
        <v>5</v>
      </c>
      <c r="G43" s="86">
        <v>17850</v>
      </c>
      <c r="H43" s="87">
        <v>69020</v>
      </c>
      <c r="I43" s="88">
        <v>49980</v>
      </c>
      <c r="J43" s="88"/>
      <c r="K43" s="88"/>
      <c r="L43" s="174"/>
      <c r="M43" s="86">
        <f>VALORES!G37</f>
        <v>67199</v>
      </c>
      <c r="N43" s="89">
        <f>VALORES!J37</f>
        <v>72189</v>
      </c>
      <c r="O43" s="89">
        <f>VALORES!M37</f>
        <v>61777</v>
      </c>
      <c r="P43" s="169"/>
      <c r="Q43" s="90">
        <f t="shared" si="4"/>
        <v>6</v>
      </c>
      <c r="R43" s="91">
        <f t="shared" si="5"/>
        <v>56336</v>
      </c>
      <c r="S43" s="92">
        <f t="shared" si="6"/>
        <v>281680</v>
      </c>
      <c r="T43" s="93">
        <f t="shared" si="0"/>
        <v>18625.169560003713</v>
      </c>
      <c r="U43" s="94">
        <f t="shared" si="1"/>
        <v>33.060866160188354</v>
      </c>
      <c r="V43" s="95">
        <f t="shared" si="2"/>
        <v>66.939133839811646</v>
      </c>
      <c r="W43" s="96" t="str">
        <f t="shared" si="3"/>
        <v>BAJO</v>
      </c>
    </row>
    <row r="44" spans="2:23" ht="26.25" customHeight="1">
      <c r="B44" s="84">
        <f t="shared" si="7"/>
        <v>25</v>
      </c>
      <c r="C44" s="181" t="s">
        <v>129</v>
      </c>
      <c r="D44" s="98"/>
      <c r="E44" s="85" t="s">
        <v>260</v>
      </c>
      <c r="F44" s="85">
        <v>1</v>
      </c>
      <c r="G44" s="86">
        <v>6341510</v>
      </c>
      <c r="H44" s="87">
        <v>2975000</v>
      </c>
      <c r="I44" s="88">
        <v>2856000</v>
      </c>
      <c r="J44" s="88"/>
      <c r="K44" s="88"/>
      <c r="L44" s="174"/>
      <c r="M44" s="86"/>
      <c r="N44" s="89"/>
      <c r="O44" s="89"/>
      <c r="P44" s="169"/>
      <c r="Q44" s="90">
        <f t="shared" si="4"/>
        <v>3</v>
      </c>
      <c r="R44" s="91">
        <f t="shared" si="5"/>
        <v>4057503</v>
      </c>
      <c r="S44" s="92">
        <f t="shared" si="6"/>
        <v>4057503</v>
      </c>
      <c r="T44" s="93">
        <f t="shared" si="0"/>
        <v>1615767.1222535616</v>
      </c>
      <c r="U44" s="94">
        <f t="shared" si="1"/>
        <v>39.821711093092517</v>
      </c>
      <c r="V44" s="95">
        <f t="shared" si="2"/>
        <v>60.178288906907483</v>
      </c>
      <c r="W44" s="96" t="str">
        <f t="shared" si="3"/>
        <v>BAJO</v>
      </c>
    </row>
    <row r="45" spans="2:23" ht="26.25" customHeight="1">
      <c r="B45" s="84">
        <f t="shared" si="7"/>
        <v>26</v>
      </c>
      <c r="C45" s="181" t="s">
        <v>132</v>
      </c>
      <c r="D45" s="98"/>
      <c r="E45" s="85" t="s">
        <v>260</v>
      </c>
      <c r="F45" s="85">
        <v>5</v>
      </c>
      <c r="G45" s="86">
        <v>41650</v>
      </c>
      <c r="H45" s="87">
        <v>23800</v>
      </c>
      <c r="I45" s="88">
        <v>29750</v>
      </c>
      <c r="J45" s="88"/>
      <c r="K45" s="88"/>
      <c r="L45" s="174"/>
      <c r="M45" s="86"/>
      <c r="N45" s="89"/>
      <c r="O45" s="89">
        <f>VALORES!M39</f>
        <v>19540</v>
      </c>
      <c r="P45" s="169"/>
      <c r="Q45" s="90">
        <f t="shared" si="4"/>
        <v>4</v>
      </c>
      <c r="R45" s="91">
        <f t="shared" si="5"/>
        <v>28685</v>
      </c>
      <c r="S45" s="92">
        <f t="shared" si="6"/>
        <v>143425</v>
      </c>
      <c r="T45" s="93">
        <f t="shared" si="0"/>
        <v>8317.4470241775507</v>
      </c>
      <c r="U45" s="94">
        <f t="shared" si="1"/>
        <v>28.995806254758762</v>
      </c>
      <c r="V45" s="95">
        <f t="shared" si="2"/>
        <v>71.004193745241238</v>
      </c>
      <c r="W45" s="96" t="str">
        <f t="shared" si="3"/>
        <v>ALTO</v>
      </c>
    </row>
    <row r="46" spans="2:23" ht="26.25" customHeight="1">
      <c r="B46" s="84">
        <f t="shared" si="7"/>
        <v>27</v>
      </c>
      <c r="C46" s="181" t="s">
        <v>134</v>
      </c>
      <c r="D46" s="98"/>
      <c r="E46" s="85" t="s">
        <v>261</v>
      </c>
      <c r="F46" s="85">
        <v>20</v>
      </c>
      <c r="G46" s="86">
        <v>16660</v>
      </c>
      <c r="H46" s="87">
        <v>11900</v>
      </c>
      <c r="I46" s="88">
        <v>34510</v>
      </c>
      <c r="J46" s="88"/>
      <c r="K46" s="88"/>
      <c r="L46" s="174"/>
      <c r="M46" s="86"/>
      <c r="N46" s="89">
        <f>VALORES!J40</f>
        <v>12792</v>
      </c>
      <c r="O46" s="89">
        <f>VALORES!M40</f>
        <v>12071</v>
      </c>
      <c r="P46" s="169"/>
      <c r="Q46" s="90">
        <f t="shared" si="4"/>
        <v>5</v>
      </c>
      <c r="R46" s="91">
        <f t="shared" si="5"/>
        <v>17587</v>
      </c>
      <c r="S46" s="92">
        <f t="shared" si="6"/>
        <v>351740</v>
      </c>
      <c r="T46" s="93">
        <f t="shared" si="0"/>
        <v>8637.216070007742</v>
      </c>
      <c r="U46" s="94">
        <f t="shared" si="1"/>
        <v>49.11136674821028</v>
      </c>
      <c r="V46" s="95">
        <f t="shared" si="2"/>
        <v>50.88863325178972</v>
      </c>
      <c r="W46" s="96" t="str">
        <f t="shared" si="3"/>
        <v>BAJO</v>
      </c>
    </row>
    <row r="47" spans="2:23" ht="26.25" customHeight="1">
      <c r="B47" s="84">
        <f t="shared" si="7"/>
        <v>28</v>
      </c>
      <c r="C47" s="181" t="s">
        <v>137</v>
      </c>
      <c r="D47" s="98"/>
      <c r="E47" s="85" t="s">
        <v>261</v>
      </c>
      <c r="F47" s="85">
        <v>20</v>
      </c>
      <c r="G47" s="86">
        <v>23800</v>
      </c>
      <c r="H47" s="87">
        <v>21420</v>
      </c>
      <c r="I47" s="88">
        <v>46410</v>
      </c>
      <c r="J47" s="88"/>
      <c r="K47" s="88"/>
      <c r="L47" s="174"/>
      <c r="M47" s="86"/>
      <c r="N47" s="89">
        <f>VALORES!J41</f>
        <v>15937</v>
      </c>
      <c r="O47" s="89">
        <f>VALORES!M41</f>
        <v>16447</v>
      </c>
      <c r="P47" s="169"/>
      <c r="Q47" s="90">
        <f t="shared" si="4"/>
        <v>5</v>
      </c>
      <c r="R47" s="91">
        <f t="shared" si="5"/>
        <v>24803</v>
      </c>
      <c r="S47" s="92">
        <f t="shared" si="6"/>
        <v>496060</v>
      </c>
      <c r="T47" s="93">
        <f t="shared" si="0"/>
        <v>11204.836802024383</v>
      </c>
      <c r="U47" s="94">
        <f t="shared" si="1"/>
        <v>45.17532879903392</v>
      </c>
      <c r="V47" s="95">
        <f t="shared" si="2"/>
        <v>54.82467120096608</v>
      </c>
      <c r="W47" s="96" t="str">
        <f t="shared" si="3"/>
        <v>BAJO</v>
      </c>
    </row>
    <row r="48" spans="2:23" ht="26.25" customHeight="1">
      <c r="B48" s="84">
        <f t="shared" si="7"/>
        <v>29</v>
      </c>
      <c r="C48" s="181" t="s">
        <v>139</v>
      </c>
      <c r="D48" s="98"/>
      <c r="E48" s="85" t="s">
        <v>261</v>
      </c>
      <c r="F48" s="85">
        <v>20</v>
      </c>
      <c r="G48" s="86">
        <v>32130</v>
      </c>
      <c r="H48" s="87">
        <v>27370</v>
      </c>
      <c r="I48" s="88">
        <v>73780</v>
      </c>
      <c r="J48" s="88"/>
      <c r="K48" s="88"/>
      <c r="L48" s="174"/>
      <c r="M48" s="86"/>
      <c r="N48" s="89">
        <f>VALORES!J42</f>
        <v>20357</v>
      </c>
      <c r="O48" s="89">
        <f>VALORES!M42</f>
        <v>21745</v>
      </c>
      <c r="P48" s="169"/>
      <c r="Q48" s="90">
        <f t="shared" si="4"/>
        <v>5</v>
      </c>
      <c r="R48" s="91">
        <f t="shared" si="5"/>
        <v>35076</v>
      </c>
      <c r="S48" s="92">
        <f t="shared" si="6"/>
        <v>701520</v>
      </c>
      <c r="T48" s="93">
        <f t="shared" si="0"/>
        <v>19801.138801594214</v>
      </c>
      <c r="U48" s="94">
        <f t="shared" si="1"/>
        <v>56.452100586139274</v>
      </c>
      <c r="V48" s="95">
        <f t="shared" si="2"/>
        <v>43.547899413860726</v>
      </c>
      <c r="W48" s="96" t="str">
        <f t="shared" si="3"/>
        <v>BAJO</v>
      </c>
    </row>
    <row r="49" spans="2:23" ht="26.25" customHeight="1">
      <c r="B49" s="84">
        <f t="shared" si="7"/>
        <v>30</v>
      </c>
      <c r="C49" s="181" t="s">
        <v>142</v>
      </c>
      <c r="D49" s="98"/>
      <c r="E49" s="85" t="s">
        <v>261</v>
      </c>
      <c r="F49" s="85">
        <v>20</v>
      </c>
      <c r="G49" s="86">
        <v>48790</v>
      </c>
      <c r="H49" s="87">
        <v>39270</v>
      </c>
      <c r="I49" s="88">
        <v>99960</v>
      </c>
      <c r="J49" s="88"/>
      <c r="K49" s="88"/>
      <c r="L49" s="174"/>
      <c r="M49" s="86"/>
      <c r="N49" s="89">
        <f>VALORES!J43</f>
        <v>42322</v>
      </c>
      <c r="O49" s="89">
        <f>VALORES!M43</f>
        <v>41419</v>
      </c>
      <c r="P49" s="169"/>
      <c r="Q49" s="90">
        <f t="shared" si="4"/>
        <v>5</v>
      </c>
      <c r="R49" s="91">
        <f t="shared" si="5"/>
        <v>54352</v>
      </c>
      <c r="S49" s="92">
        <f t="shared" si="6"/>
        <v>1087040</v>
      </c>
      <c r="T49" s="93">
        <f t="shared" si="0"/>
        <v>23023.794738487399</v>
      </c>
      <c r="U49" s="94">
        <f t="shared" si="1"/>
        <v>42.360529030187294</v>
      </c>
      <c r="V49" s="95">
        <f t="shared" si="2"/>
        <v>57.639470969812706</v>
      </c>
      <c r="W49" s="96" t="str">
        <f t="shared" si="3"/>
        <v>BAJO</v>
      </c>
    </row>
    <row r="50" spans="2:23" ht="26.25" customHeight="1">
      <c r="B50" s="84">
        <f t="shared" si="7"/>
        <v>31</v>
      </c>
      <c r="C50" s="181" t="s">
        <v>144</v>
      </c>
      <c r="D50" s="98"/>
      <c r="E50" s="85" t="s">
        <v>261</v>
      </c>
      <c r="F50" s="85">
        <v>20</v>
      </c>
      <c r="G50" s="86">
        <v>76160</v>
      </c>
      <c r="H50" s="87">
        <v>52360</v>
      </c>
      <c r="I50" s="88">
        <v>116620</v>
      </c>
      <c r="J50" s="88"/>
      <c r="K50" s="88"/>
      <c r="L50" s="174"/>
      <c r="M50" s="86"/>
      <c r="N50" s="89">
        <f>VALORES!J44</f>
        <v>56251</v>
      </c>
      <c r="O50" s="89">
        <f>VALORES!M44</f>
        <v>60581</v>
      </c>
      <c r="P50" s="169"/>
      <c r="Q50" s="90">
        <f t="shared" si="4"/>
        <v>5</v>
      </c>
      <c r="R50" s="91">
        <f t="shared" si="5"/>
        <v>72394</v>
      </c>
      <c r="S50" s="92">
        <f t="shared" si="6"/>
        <v>1447880</v>
      </c>
      <c r="T50" s="93">
        <f t="shared" si="0"/>
        <v>23544.113511449097</v>
      </c>
      <c r="U50" s="94">
        <f t="shared" si="1"/>
        <v>32.522189009377982</v>
      </c>
      <c r="V50" s="95">
        <f t="shared" si="2"/>
        <v>67.477810990622018</v>
      </c>
      <c r="W50" s="96" t="str">
        <f t="shared" si="3"/>
        <v>BAJO</v>
      </c>
    </row>
    <row r="51" spans="2:23" ht="26.25" customHeight="1">
      <c r="B51" s="84">
        <f t="shared" si="7"/>
        <v>32</v>
      </c>
      <c r="C51" s="181" t="s">
        <v>146</v>
      </c>
      <c r="D51" s="98"/>
      <c r="E51" s="85" t="s">
        <v>262</v>
      </c>
      <c r="F51" s="85">
        <v>10</v>
      </c>
      <c r="G51" s="86">
        <v>32130</v>
      </c>
      <c r="H51" s="87">
        <v>53550</v>
      </c>
      <c r="I51" s="88">
        <v>58310</v>
      </c>
      <c r="J51" s="88"/>
      <c r="K51" s="88"/>
      <c r="L51" s="174"/>
      <c r="M51" s="86"/>
      <c r="N51" s="89">
        <f>VALORES!J45</f>
        <v>27992</v>
      </c>
      <c r="O51" s="89">
        <f>VALORES!M45</f>
        <v>28443</v>
      </c>
      <c r="P51" s="169"/>
      <c r="Q51" s="90">
        <f t="shared" si="4"/>
        <v>5</v>
      </c>
      <c r="R51" s="91">
        <f t="shared" si="5"/>
        <v>40085</v>
      </c>
      <c r="S51" s="92">
        <f t="shared" si="6"/>
        <v>400850</v>
      </c>
      <c r="T51" s="93">
        <f t="shared" si="0"/>
        <v>13103.5543880277</v>
      </c>
      <c r="U51" s="94">
        <f t="shared" si="1"/>
        <v>32.689420950549334</v>
      </c>
      <c r="V51" s="95">
        <f t="shared" si="2"/>
        <v>67.310579049450666</v>
      </c>
      <c r="W51" s="96" t="str">
        <f t="shared" si="3"/>
        <v>BAJO</v>
      </c>
    </row>
    <row r="52" spans="2:23" ht="26.25" customHeight="1">
      <c r="B52" s="84">
        <f t="shared" si="7"/>
        <v>33</v>
      </c>
      <c r="C52" s="181" t="s">
        <v>147</v>
      </c>
      <c r="D52" s="98"/>
      <c r="E52" s="85" t="s">
        <v>261</v>
      </c>
      <c r="F52" s="85">
        <v>20</v>
      </c>
      <c r="G52" s="86">
        <v>121380</v>
      </c>
      <c r="H52" s="87">
        <v>97580</v>
      </c>
      <c r="I52" s="88">
        <v>41650</v>
      </c>
      <c r="J52" s="88"/>
      <c r="K52" s="88"/>
      <c r="L52" s="174"/>
      <c r="M52" s="86"/>
      <c r="N52" s="89">
        <f>VALORES!J46</f>
        <v>78885</v>
      </c>
      <c r="O52" s="89">
        <f>VALORES!M46</f>
        <v>106676</v>
      </c>
      <c r="P52" s="169"/>
      <c r="Q52" s="90">
        <f t="shared" si="4"/>
        <v>5</v>
      </c>
      <c r="R52" s="91">
        <f t="shared" si="5"/>
        <v>89234</v>
      </c>
      <c r="S52" s="92">
        <f t="shared" si="6"/>
        <v>1784680</v>
      </c>
      <c r="T52" s="93">
        <f t="shared" si="0"/>
        <v>27490.301027089536</v>
      </c>
      <c r="U52" s="94">
        <f t="shared" si="1"/>
        <v>30.806980553476855</v>
      </c>
      <c r="V52" s="95">
        <f t="shared" si="2"/>
        <v>69.193019446523152</v>
      </c>
      <c r="W52" s="96" t="str">
        <f t="shared" si="3"/>
        <v>BAJO</v>
      </c>
    </row>
    <row r="53" spans="2:23" ht="26.25" customHeight="1">
      <c r="B53" s="84">
        <f t="shared" si="7"/>
        <v>34</v>
      </c>
      <c r="C53" s="181" t="s">
        <v>130</v>
      </c>
      <c r="D53" s="98"/>
      <c r="E53" s="85" t="s">
        <v>263</v>
      </c>
      <c r="F53" s="85">
        <v>2</v>
      </c>
      <c r="G53" s="86">
        <v>1076950</v>
      </c>
      <c r="H53" s="87">
        <v>702100</v>
      </c>
      <c r="I53" s="88">
        <v>397460</v>
      </c>
      <c r="J53" s="88"/>
      <c r="K53" s="88"/>
      <c r="L53" s="174"/>
      <c r="M53" s="86">
        <f>VALORES!G47</f>
        <v>769635</v>
      </c>
      <c r="N53" s="89">
        <f>VALORES!J47</f>
        <v>759920</v>
      </c>
      <c r="O53" s="89">
        <f>VALORES!M47</f>
        <v>767024</v>
      </c>
      <c r="P53" s="169"/>
      <c r="Q53" s="90">
        <f t="shared" si="4"/>
        <v>6</v>
      </c>
      <c r="R53" s="91">
        <f t="shared" si="5"/>
        <v>745515</v>
      </c>
      <c r="S53" s="92">
        <f t="shared" si="6"/>
        <v>1491030</v>
      </c>
      <c r="T53" s="93">
        <f t="shared" si="0"/>
        <v>197538.27476417212</v>
      </c>
      <c r="U53" s="94">
        <f t="shared" si="1"/>
        <v>26.496888025616133</v>
      </c>
      <c r="V53" s="95">
        <f t="shared" si="2"/>
        <v>73.50311197438387</v>
      </c>
      <c r="W53" s="96" t="str">
        <f t="shared" si="3"/>
        <v>ALTO</v>
      </c>
    </row>
    <row r="54" spans="2:23" ht="26.25" customHeight="1">
      <c r="B54" s="84">
        <f t="shared" si="7"/>
        <v>35</v>
      </c>
      <c r="C54" s="181" t="s">
        <v>133</v>
      </c>
      <c r="D54" s="98"/>
      <c r="E54" s="85" t="s">
        <v>263</v>
      </c>
      <c r="F54" s="85">
        <v>2</v>
      </c>
      <c r="G54" s="86">
        <v>1241170</v>
      </c>
      <c r="H54" s="87">
        <v>773500</v>
      </c>
      <c r="I54" s="88">
        <v>202300</v>
      </c>
      <c r="J54" s="88"/>
      <c r="K54" s="88"/>
      <c r="L54" s="174"/>
      <c r="M54" s="86">
        <f>VALORES!G48</f>
        <v>849302</v>
      </c>
      <c r="N54" s="89">
        <f>VALORES!J48</f>
        <v>810813</v>
      </c>
      <c r="O54" s="89">
        <f>VALORES!M48</f>
        <v>809121</v>
      </c>
      <c r="P54" s="169"/>
      <c r="Q54" s="90">
        <f t="shared" si="4"/>
        <v>6</v>
      </c>
      <c r="R54" s="91">
        <f t="shared" si="5"/>
        <v>781034</v>
      </c>
      <c r="S54" s="92">
        <f t="shared" si="6"/>
        <v>1562068</v>
      </c>
      <c r="T54" s="93">
        <f t="shared" si="0"/>
        <v>303603.67000453442</v>
      </c>
      <c r="U54" s="94">
        <f t="shared" si="1"/>
        <v>38.872017095867072</v>
      </c>
      <c r="V54" s="95">
        <f t="shared" si="2"/>
        <v>61.127982904132928</v>
      </c>
      <c r="W54" s="96" t="str">
        <f t="shared" si="3"/>
        <v>BAJO</v>
      </c>
    </row>
    <row r="55" spans="2:23" ht="26.25" customHeight="1">
      <c r="B55" s="84">
        <f t="shared" si="7"/>
        <v>36</v>
      </c>
      <c r="C55" s="181" t="s">
        <v>152</v>
      </c>
      <c r="D55" s="98"/>
      <c r="E55" s="85" t="s">
        <v>261</v>
      </c>
      <c r="F55" s="85">
        <v>50</v>
      </c>
      <c r="G55" s="86">
        <v>17850</v>
      </c>
      <c r="H55" s="87">
        <v>7735</v>
      </c>
      <c r="I55" s="88">
        <v>17850</v>
      </c>
      <c r="J55" s="88"/>
      <c r="K55" s="88"/>
      <c r="L55" s="174"/>
      <c r="M55" s="86">
        <f>VALORES!G49</f>
        <v>9975</v>
      </c>
      <c r="N55" s="89">
        <f>VALORES!J49</f>
        <v>7768</v>
      </c>
      <c r="O55" s="89">
        <f>VALORES!M49</f>
        <v>8649</v>
      </c>
      <c r="P55" s="169"/>
      <c r="Q55" s="90">
        <f t="shared" si="4"/>
        <v>6</v>
      </c>
      <c r="R55" s="91">
        <f t="shared" si="5"/>
        <v>11638</v>
      </c>
      <c r="S55" s="92">
        <f t="shared" si="6"/>
        <v>581900</v>
      </c>
      <c r="T55" s="93">
        <f t="shared" si="0"/>
        <v>4455.1073094695357</v>
      </c>
      <c r="U55" s="94">
        <f t="shared" si="1"/>
        <v>38.280695217988793</v>
      </c>
      <c r="V55" s="95">
        <f t="shared" si="2"/>
        <v>61.719304782011207</v>
      </c>
      <c r="W55" s="96" t="str">
        <f t="shared" si="3"/>
        <v>BAJO</v>
      </c>
    </row>
    <row r="56" spans="2:23" ht="26.25" customHeight="1">
      <c r="B56" s="84">
        <f t="shared" si="7"/>
        <v>37</v>
      </c>
      <c r="C56" s="181" t="s">
        <v>155</v>
      </c>
      <c r="D56" s="98"/>
      <c r="E56" s="85" t="s">
        <v>261</v>
      </c>
      <c r="F56" s="85">
        <v>50</v>
      </c>
      <c r="G56" s="86">
        <v>23800</v>
      </c>
      <c r="H56" s="87">
        <v>17850</v>
      </c>
      <c r="I56" s="88">
        <v>20230</v>
      </c>
      <c r="J56" s="88"/>
      <c r="K56" s="88"/>
      <c r="L56" s="174"/>
      <c r="M56" s="86">
        <f>VALORES!G50</f>
        <v>14897</v>
      </c>
      <c r="N56" s="89">
        <f>VALORES!J50</f>
        <v>14197</v>
      </c>
      <c r="O56" s="89">
        <f>VALORES!M50</f>
        <v>14877</v>
      </c>
      <c r="P56" s="169"/>
      <c r="Q56" s="90">
        <f t="shared" si="4"/>
        <v>6</v>
      </c>
      <c r="R56" s="91">
        <f t="shared" si="5"/>
        <v>17642</v>
      </c>
      <c r="S56" s="92">
        <f t="shared" si="6"/>
        <v>882100</v>
      </c>
      <c r="T56" s="93">
        <f t="shared" si="0"/>
        <v>3457.1242103163659</v>
      </c>
      <c r="U56" s="94">
        <f t="shared" si="1"/>
        <v>19.595988041698025</v>
      </c>
      <c r="V56" s="95">
        <f t="shared" si="2"/>
        <v>80.404011958301979</v>
      </c>
      <c r="W56" s="96" t="str">
        <f t="shared" si="3"/>
        <v>ALTO</v>
      </c>
    </row>
    <row r="57" spans="2:23" ht="26.25" customHeight="1">
      <c r="B57" s="84">
        <f t="shared" si="7"/>
        <v>38</v>
      </c>
      <c r="C57" s="181" t="s">
        <v>161</v>
      </c>
      <c r="D57" s="98"/>
      <c r="E57" s="85" t="s">
        <v>264</v>
      </c>
      <c r="F57" s="85">
        <v>5</v>
      </c>
      <c r="G57" s="86">
        <v>238000</v>
      </c>
      <c r="H57" s="87">
        <v>830620</v>
      </c>
      <c r="I57" s="88">
        <v>232050</v>
      </c>
      <c r="J57" s="88"/>
      <c r="K57" s="88"/>
      <c r="L57" s="174"/>
      <c r="M57" s="86">
        <f>VALORES!G52</f>
        <v>780922</v>
      </c>
      <c r="N57" s="89"/>
      <c r="O57" s="89"/>
      <c r="P57" s="169"/>
      <c r="Q57" s="90">
        <f t="shared" si="4"/>
        <v>4</v>
      </c>
      <c r="R57" s="91">
        <f t="shared" si="5"/>
        <v>520398</v>
      </c>
      <c r="S57" s="92">
        <f t="shared" si="6"/>
        <v>2601990</v>
      </c>
      <c r="T57" s="93">
        <f t="shared" si="0"/>
        <v>285921.16193454445</v>
      </c>
      <c r="U57" s="94">
        <f t="shared" si="1"/>
        <v>54.942786470075674</v>
      </c>
      <c r="V57" s="95">
        <f t="shared" si="2"/>
        <v>45.057213529924326</v>
      </c>
      <c r="W57" s="96" t="str">
        <f t="shared" si="3"/>
        <v>BAJO</v>
      </c>
    </row>
    <row r="58" spans="2:23" ht="26.25" customHeight="1">
      <c r="B58" s="84">
        <f t="shared" si="7"/>
        <v>39</v>
      </c>
      <c r="C58" s="181" t="s">
        <v>124</v>
      </c>
      <c r="D58" s="98"/>
      <c r="E58" s="85" t="s">
        <v>261</v>
      </c>
      <c r="F58" s="85">
        <v>10</v>
      </c>
      <c r="G58" s="86">
        <v>190400</v>
      </c>
      <c r="H58" s="87">
        <v>92820</v>
      </c>
      <c r="I58" s="88">
        <v>30940</v>
      </c>
      <c r="J58" s="88"/>
      <c r="K58" s="88"/>
      <c r="L58" s="174"/>
      <c r="M58" s="86">
        <f>VALORES!G53</f>
        <v>87280</v>
      </c>
      <c r="N58" s="89">
        <f>VALORES!J53</f>
        <v>95626</v>
      </c>
      <c r="O58" s="89">
        <f>VALORES!M53</f>
        <v>114296</v>
      </c>
      <c r="P58" s="169"/>
      <c r="Q58" s="90">
        <f t="shared" si="4"/>
        <v>6</v>
      </c>
      <c r="R58" s="91">
        <f t="shared" si="5"/>
        <v>101894</v>
      </c>
      <c r="S58" s="92">
        <f t="shared" si="6"/>
        <v>1018940</v>
      </c>
      <c r="T58" s="93">
        <f t="shared" si="0"/>
        <v>47181.892803866562</v>
      </c>
      <c r="U58" s="94">
        <f t="shared" si="1"/>
        <v>46.304878406840992</v>
      </c>
      <c r="V58" s="95">
        <f t="shared" si="2"/>
        <v>53.695121593159008</v>
      </c>
      <c r="W58" s="96" t="str">
        <f t="shared" si="3"/>
        <v>BAJO</v>
      </c>
    </row>
    <row r="59" spans="2:23" ht="26.25" customHeight="1">
      <c r="B59" s="84">
        <f t="shared" si="7"/>
        <v>40</v>
      </c>
      <c r="C59" s="181" t="s">
        <v>166</v>
      </c>
      <c r="D59" s="98"/>
      <c r="E59" s="85" t="s">
        <v>264</v>
      </c>
      <c r="F59" s="85">
        <v>2</v>
      </c>
      <c r="G59" s="86">
        <v>535500</v>
      </c>
      <c r="H59" s="87">
        <v>669970</v>
      </c>
      <c r="I59" s="88">
        <v>589050</v>
      </c>
      <c r="J59" s="88"/>
      <c r="K59" s="88"/>
      <c r="L59" s="174"/>
      <c r="M59" s="86">
        <f>VALORES!G54</f>
        <v>578932</v>
      </c>
      <c r="N59" s="89"/>
      <c r="O59" s="89"/>
      <c r="P59" s="169"/>
      <c r="Q59" s="90">
        <f t="shared" si="4"/>
        <v>4</v>
      </c>
      <c r="R59" s="91">
        <f t="shared" si="5"/>
        <v>593363</v>
      </c>
      <c r="S59" s="92">
        <f t="shared" si="6"/>
        <v>1186726</v>
      </c>
      <c r="T59" s="93">
        <f t="shared" si="0"/>
        <v>48589.13188152264</v>
      </c>
      <c r="U59" s="94">
        <f t="shared" si="1"/>
        <v>8.1887700920890989</v>
      </c>
      <c r="V59" s="95">
        <f t="shared" si="2"/>
        <v>91.811229907910899</v>
      </c>
      <c r="W59" s="96" t="str">
        <f t="shared" si="3"/>
        <v>ALTO</v>
      </c>
    </row>
    <row r="60" spans="2:23" ht="26.25" customHeight="1">
      <c r="B60" s="84">
        <f t="shared" si="7"/>
        <v>41</v>
      </c>
      <c r="C60" s="181" t="s">
        <v>168</v>
      </c>
      <c r="D60" s="98"/>
      <c r="E60" s="85" t="s">
        <v>265</v>
      </c>
      <c r="F60" s="85">
        <v>2</v>
      </c>
      <c r="G60" s="86">
        <v>154700</v>
      </c>
      <c r="H60" s="87">
        <v>226100</v>
      </c>
      <c r="I60" s="88">
        <v>142800</v>
      </c>
      <c r="J60" s="88"/>
      <c r="K60" s="88"/>
      <c r="L60" s="174"/>
      <c r="M60" s="86"/>
      <c r="N60" s="89">
        <f>VALORES!J55</f>
        <v>218306</v>
      </c>
      <c r="O60" s="89"/>
      <c r="P60" s="169"/>
      <c r="Q60" s="90">
        <f t="shared" si="4"/>
        <v>4</v>
      </c>
      <c r="R60" s="91">
        <f t="shared" si="5"/>
        <v>185477</v>
      </c>
      <c r="S60" s="92">
        <f t="shared" si="6"/>
        <v>370954</v>
      </c>
      <c r="T60" s="93">
        <f t="shared" si="0"/>
        <v>37069.264313579246</v>
      </c>
      <c r="U60" s="94">
        <f t="shared" si="1"/>
        <v>19.985908934034541</v>
      </c>
      <c r="V60" s="95">
        <f t="shared" si="2"/>
        <v>80.014091065965459</v>
      </c>
      <c r="W60" s="96" t="str">
        <f t="shared" si="3"/>
        <v>ALTO</v>
      </c>
    </row>
    <row r="61" spans="2:23" ht="26.25" customHeight="1">
      <c r="B61" s="84">
        <f t="shared" si="7"/>
        <v>42</v>
      </c>
      <c r="C61" s="181" t="s">
        <v>51</v>
      </c>
      <c r="D61" s="98"/>
      <c r="E61" s="85" t="s">
        <v>266</v>
      </c>
      <c r="F61" s="85">
        <v>2</v>
      </c>
      <c r="G61" s="86">
        <v>109480</v>
      </c>
      <c r="H61" s="87">
        <v>95200</v>
      </c>
      <c r="I61" s="88">
        <v>89250</v>
      </c>
      <c r="J61" s="88"/>
      <c r="K61" s="88"/>
      <c r="L61" s="174"/>
      <c r="M61" s="86"/>
      <c r="N61" s="89">
        <f>VALORES!J56</f>
        <v>89332</v>
      </c>
      <c r="O61" s="89">
        <f>VALORES!M56</f>
        <v>92034</v>
      </c>
      <c r="P61" s="169"/>
      <c r="Q61" s="90">
        <f t="shared" si="4"/>
        <v>5</v>
      </c>
      <c r="R61" s="91">
        <f t="shared" si="5"/>
        <v>95059</v>
      </c>
      <c r="S61" s="92">
        <f t="shared" si="6"/>
        <v>190118</v>
      </c>
      <c r="T61" s="93">
        <f t="shared" si="0"/>
        <v>7532.3138118376346</v>
      </c>
      <c r="U61" s="94">
        <f t="shared" si="1"/>
        <v>7.9238302652433061</v>
      </c>
      <c r="V61" s="95">
        <f t="shared" si="2"/>
        <v>92.076169734756689</v>
      </c>
      <c r="W61" s="96" t="str">
        <f t="shared" si="3"/>
        <v>ALTO</v>
      </c>
    </row>
    <row r="62" spans="2:23" ht="26.25" customHeight="1">
      <c r="B62" s="84">
        <f t="shared" si="7"/>
        <v>43</v>
      </c>
      <c r="C62" s="181" t="s">
        <v>172</v>
      </c>
      <c r="D62" s="98"/>
      <c r="E62" s="85" t="s">
        <v>261</v>
      </c>
      <c r="F62" s="85">
        <v>10</v>
      </c>
      <c r="G62" s="86">
        <v>61880</v>
      </c>
      <c r="H62" s="87">
        <v>17850</v>
      </c>
      <c r="I62" s="88">
        <v>21420</v>
      </c>
      <c r="J62" s="88"/>
      <c r="K62" s="88"/>
      <c r="L62" s="174"/>
      <c r="M62" s="86"/>
      <c r="N62" s="89"/>
      <c r="O62" s="89">
        <f>VALORES!M57</f>
        <v>51377</v>
      </c>
      <c r="P62" s="169"/>
      <c r="Q62" s="90">
        <f t="shared" si="4"/>
        <v>4</v>
      </c>
      <c r="R62" s="91">
        <f t="shared" si="5"/>
        <v>38132</v>
      </c>
      <c r="S62" s="92">
        <f t="shared" si="6"/>
        <v>381320</v>
      </c>
      <c r="T62" s="93">
        <f t="shared" si="0"/>
        <v>18907.987708571742</v>
      </c>
      <c r="U62" s="94">
        <f t="shared" si="1"/>
        <v>49.585617614003311</v>
      </c>
      <c r="V62" s="95">
        <f t="shared" si="2"/>
        <v>50.414382385996689</v>
      </c>
      <c r="W62" s="96" t="str">
        <f t="shared" si="3"/>
        <v>BAJO</v>
      </c>
    </row>
    <row r="63" spans="2:23" ht="26.25" customHeight="1">
      <c r="B63" s="84">
        <f t="shared" si="7"/>
        <v>44</v>
      </c>
      <c r="C63" s="181" t="s">
        <v>174</v>
      </c>
      <c r="D63" s="98"/>
      <c r="E63" s="85" t="s">
        <v>267</v>
      </c>
      <c r="F63" s="85">
        <v>1</v>
      </c>
      <c r="G63" s="86">
        <v>476000</v>
      </c>
      <c r="H63" s="87">
        <v>226100</v>
      </c>
      <c r="I63" s="88">
        <v>92820</v>
      </c>
      <c r="J63" s="88"/>
      <c r="K63" s="88"/>
      <c r="L63" s="174"/>
      <c r="M63" s="86">
        <f>VALORES!G58</f>
        <v>213933</v>
      </c>
      <c r="N63" s="89">
        <f>VALORES!J58</f>
        <v>158037</v>
      </c>
      <c r="O63" s="89">
        <f>VALORES!M58</f>
        <v>233122</v>
      </c>
      <c r="P63" s="169"/>
      <c r="Q63" s="90">
        <f t="shared" si="4"/>
        <v>6</v>
      </c>
      <c r="R63" s="91">
        <f t="shared" si="5"/>
        <v>233335</v>
      </c>
      <c r="S63" s="92">
        <f t="shared" si="6"/>
        <v>233335</v>
      </c>
      <c r="T63" s="93">
        <f t="shared" si="0"/>
        <v>118834.18731670706</v>
      </c>
      <c r="U63" s="94">
        <f t="shared" si="1"/>
        <v>50.92857364591984</v>
      </c>
      <c r="V63" s="95">
        <f t="shared" si="2"/>
        <v>49.07142635408016</v>
      </c>
      <c r="W63" s="96" t="str">
        <f t="shared" si="3"/>
        <v>BAJO</v>
      </c>
    </row>
    <row r="64" spans="2:23" ht="26.25" customHeight="1">
      <c r="B64" s="84">
        <f t="shared" si="7"/>
        <v>45</v>
      </c>
      <c r="C64" s="181" t="s">
        <v>176</v>
      </c>
      <c r="D64" s="98"/>
      <c r="E64" s="85" t="s">
        <v>268</v>
      </c>
      <c r="F64" s="85">
        <v>1</v>
      </c>
      <c r="G64" s="86">
        <v>1106700</v>
      </c>
      <c r="H64" s="87">
        <v>737800</v>
      </c>
      <c r="I64" s="88">
        <v>285600</v>
      </c>
      <c r="J64" s="88"/>
      <c r="K64" s="88"/>
      <c r="L64" s="174"/>
      <c r="M64" s="86"/>
      <c r="N64" s="89"/>
      <c r="O64" s="89"/>
      <c r="P64" s="169"/>
      <c r="Q64" s="90">
        <f t="shared" si="4"/>
        <v>3</v>
      </c>
      <c r="R64" s="91">
        <f t="shared" si="5"/>
        <v>710033</v>
      </c>
      <c r="S64" s="92">
        <f t="shared" si="6"/>
        <v>710033</v>
      </c>
      <c r="T64" s="93">
        <f t="shared" si="0"/>
        <v>335787.17796975048</v>
      </c>
      <c r="U64" s="94">
        <f t="shared" si="1"/>
        <v>47.291770659920104</v>
      </c>
      <c r="V64" s="95">
        <f t="shared" si="2"/>
        <v>52.708229340079896</v>
      </c>
      <c r="W64" s="96" t="str">
        <f t="shared" si="3"/>
        <v>BAJO</v>
      </c>
    </row>
    <row r="65" spans="1:36" ht="26.25" customHeight="1">
      <c r="B65" s="84">
        <f t="shared" si="7"/>
        <v>46</v>
      </c>
      <c r="C65" s="181" t="s">
        <v>177</v>
      </c>
      <c r="D65" s="98"/>
      <c r="E65" s="85" t="s">
        <v>269</v>
      </c>
      <c r="F65" s="85">
        <v>3</v>
      </c>
      <c r="G65" s="86">
        <v>535500</v>
      </c>
      <c r="H65" s="87">
        <v>535500</v>
      </c>
      <c r="I65" s="88">
        <v>345100</v>
      </c>
      <c r="J65" s="88"/>
      <c r="K65" s="88"/>
      <c r="L65" s="174"/>
      <c r="M65" s="86">
        <f>VALORES!G60</f>
        <v>521315</v>
      </c>
      <c r="N65" s="89">
        <f>VALORES!J60</f>
        <v>484157</v>
      </c>
      <c r="O65" s="89">
        <f>VALORES!M60</f>
        <v>539859</v>
      </c>
      <c r="P65" s="169"/>
      <c r="Q65" s="90">
        <f t="shared" si="4"/>
        <v>6</v>
      </c>
      <c r="R65" s="91">
        <f t="shared" si="5"/>
        <v>493572</v>
      </c>
      <c r="S65" s="92">
        <f t="shared" si="6"/>
        <v>1480716</v>
      </c>
      <c r="T65" s="93">
        <f t="shared" si="0"/>
        <v>68993.540512661202</v>
      </c>
      <c r="U65" s="94">
        <f t="shared" si="1"/>
        <v>13.978414600638041</v>
      </c>
      <c r="V65" s="95">
        <f t="shared" si="2"/>
        <v>86.021585399361953</v>
      </c>
      <c r="W65" s="96" t="str">
        <f t="shared" si="3"/>
        <v>ALTO</v>
      </c>
    </row>
    <row r="66" spans="1:36" ht="26.25" customHeight="1">
      <c r="B66" s="84">
        <f t="shared" si="7"/>
        <v>47</v>
      </c>
      <c r="C66" s="181" t="s">
        <v>61</v>
      </c>
      <c r="D66" s="98"/>
      <c r="E66" s="85" t="s">
        <v>261</v>
      </c>
      <c r="F66" s="85">
        <v>10</v>
      </c>
      <c r="G66" s="86">
        <v>535500</v>
      </c>
      <c r="H66" s="87">
        <v>464100</v>
      </c>
      <c r="I66" s="88">
        <v>464100</v>
      </c>
      <c r="J66" s="88"/>
      <c r="K66" s="88"/>
      <c r="L66" s="174"/>
      <c r="M66" s="86">
        <f>VALORES!G61</f>
        <v>426423</v>
      </c>
      <c r="N66" s="89">
        <f>VALORES!J61</f>
        <v>324914</v>
      </c>
      <c r="O66" s="89">
        <f>VALORES!M61</f>
        <v>389098</v>
      </c>
      <c r="P66" s="169"/>
      <c r="Q66" s="90">
        <f t="shared" si="4"/>
        <v>6</v>
      </c>
      <c r="R66" s="91">
        <f t="shared" si="5"/>
        <v>434023</v>
      </c>
      <c r="S66" s="92">
        <f t="shared" si="6"/>
        <v>4340230</v>
      </c>
      <c r="T66" s="93">
        <f t="shared" si="0"/>
        <v>65938.889500683377</v>
      </c>
      <c r="U66" s="94">
        <f t="shared" si="1"/>
        <v>15.192487379858527</v>
      </c>
      <c r="V66" s="95">
        <f t="shared" si="2"/>
        <v>84.807512620141466</v>
      </c>
      <c r="W66" s="96" t="str">
        <f t="shared" si="3"/>
        <v>ALTO</v>
      </c>
      <c r="AA66" s="39"/>
      <c r="AF66" s="39"/>
      <c r="AJ66" s="39"/>
    </row>
    <row r="67" spans="1:36" ht="26.25" customHeight="1">
      <c r="B67" s="84">
        <f t="shared" si="7"/>
        <v>48</v>
      </c>
      <c r="C67" s="181" t="s">
        <v>39</v>
      </c>
      <c r="D67" s="98"/>
      <c r="E67" s="85" t="s">
        <v>269</v>
      </c>
      <c r="F67" s="85">
        <v>5</v>
      </c>
      <c r="G67" s="86">
        <v>297500</v>
      </c>
      <c r="H67" s="87">
        <v>261800</v>
      </c>
      <c r="I67" s="88">
        <v>345100</v>
      </c>
      <c r="J67" s="88"/>
      <c r="K67" s="88"/>
      <c r="L67" s="174"/>
      <c r="M67" s="86"/>
      <c r="N67" s="89">
        <f>VALORES!J62</f>
        <v>209601</v>
      </c>
      <c r="O67" s="89"/>
      <c r="P67" s="169"/>
      <c r="Q67" s="90">
        <f t="shared" si="4"/>
        <v>4</v>
      </c>
      <c r="R67" s="91">
        <f t="shared" si="5"/>
        <v>278500</v>
      </c>
      <c r="S67" s="92">
        <f t="shared" si="6"/>
        <v>1392500</v>
      </c>
      <c r="T67" s="93">
        <f t="shared" si="0"/>
        <v>49554.319188013265</v>
      </c>
      <c r="U67" s="94">
        <f t="shared" si="1"/>
        <v>17.793292347581065</v>
      </c>
      <c r="V67" s="95">
        <f t="shared" si="2"/>
        <v>82.206707652418942</v>
      </c>
      <c r="W67" s="96" t="str">
        <f t="shared" si="3"/>
        <v>ALTO</v>
      </c>
    </row>
    <row r="68" spans="1:36" ht="26.25" customHeight="1">
      <c r="B68" s="84">
        <f t="shared" si="7"/>
        <v>49</v>
      </c>
      <c r="C68" s="181" t="s">
        <v>91</v>
      </c>
      <c r="D68" s="98"/>
      <c r="E68" s="85" t="s">
        <v>270</v>
      </c>
      <c r="F68" s="85">
        <v>1</v>
      </c>
      <c r="G68" s="86">
        <v>595000</v>
      </c>
      <c r="H68" s="87">
        <v>345100</v>
      </c>
      <c r="I68" s="88">
        <v>416500</v>
      </c>
      <c r="J68" s="88"/>
      <c r="K68" s="88"/>
      <c r="L68" s="174"/>
      <c r="M68" s="86"/>
      <c r="N68" s="89">
        <f>VALORES!J63</f>
        <v>277771</v>
      </c>
      <c r="O68" s="89">
        <f>VALORES!M63</f>
        <v>248508</v>
      </c>
      <c r="P68" s="169"/>
      <c r="Q68" s="90">
        <f t="shared" si="4"/>
        <v>5</v>
      </c>
      <c r="R68" s="91">
        <f t="shared" si="5"/>
        <v>376576</v>
      </c>
      <c r="S68" s="92">
        <f t="shared" si="6"/>
        <v>376576</v>
      </c>
      <c r="T68" s="93">
        <f t="shared" si="0"/>
        <v>123658.84422620163</v>
      </c>
      <c r="U68" s="94">
        <f t="shared" si="1"/>
        <v>32.837685945520064</v>
      </c>
      <c r="V68" s="95">
        <f t="shared" si="2"/>
        <v>67.162314054479936</v>
      </c>
      <c r="W68" s="96" t="str">
        <f t="shared" si="3"/>
        <v>BAJO</v>
      </c>
    </row>
    <row r="69" spans="1:36" ht="26.25" customHeight="1">
      <c r="B69" s="84">
        <f t="shared" si="7"/>
        <v>50</v>
      </c>
      <c r="C69" s="181" t="s">
        <v>119</v>
      </c>
      <c r="D69" s="98"/>
      <c r="E69" s="85" t="s">
        <v>261</v>
      </c>
      <c r="F69" s="85">
        <v>5</v>
      </c>
      <c r="G69" s="86">
        <v>101150</v>
      </c>
      <c r="H69" s="87">
        <v>53550</v>
      </c>
      <c r="I69" s="88">
        <v>69020</v>
      </c>
      <c r="J69" s="88"/>
      <c r="K69" s="88"/>
      <c r="L69" s="174"/>
      <c r="M69" s="86"/>
      <c r="N69" s="89">
        <f>VALORES!J64</f>
        <v>64689</v>
      </c>
      <c r="O69" s="89"/>
      <c r="P69" s="169"/>
      <c r="Q69" s="90">
        <f t="shared" si="4"/>
        <v>4</v>
      </c>
      <c r="R69" s="91">
        <f t="shared" si="5"/>
        <v>72102</v>
      </c>
      <c r="S69" s="92">
        <f t="shared" si="6"/>
        <v>360510</v>
      </c>
      <c r="T69" s="93">
        <f t="shared" si="0"/>
        <v>17694.732978700187</v>
      </c>
      <c r="U69" s="94">
        <f t="shared" si="1"/>
        <v>24.541251253363548</v>
      </c>
      <c r="V69" s="95">
        <f t="shared" si="2"/>
        <v>75.458748746636445</v>
      </c>
      <c r="W69" s="96" t="str">
        <f t="shared" si="3"/>
        <v>ALTO</v>
      </c>
      <c r="AA69" s="39"/>
      <c r="AF69" s="39"/>
      <c r="AJ69" s="39"/>
    </row>
    <row r="70" spans="1:36" ht="26.25" customHeight="1">
      <c r="B70" s="84">
        <f t="shared" si="7"/>
        <v>51</v>
      </c>
      <c r="C70" s="181" t="s">
        <v>182</v>
      </c>
      <c r="D70" s="98"/>
      <c r="E70" s="85" t="s">
        <v>269</v>
      </c>
      <c r="F70" s="85">
        <v>5</v>
      </c>
      <c r="G70" s="86">
        <v>297500</v>
      </c>
      <c r="H70" s="87">
        <v>233240</v>
      </c>
      <c r="I70" s="88">
        <v>166600</v>
      </c>
      <c r="J70" s="88"/>
      <c r="K70" s="88"/>
      <c r="L70" s="174"/>
      <c r="M70" s="86">
        <f>VALORES!G65</f>
        <v>203433</v>
      </c>
      <c r="N70" s="89">
        <f>VALORES!J65</f>
        <v>172502</v>
      </c>
      <c r="O70" s="89">
        <f>VALORES!M65</f>
        <v>180454</v>
      </c>
      <c r="P70" s="169"/>
      <c r="Q70" s="90">
        <f t="shared" si="4"/>
        <v>6</v>
      </c>
      <c r="R70" s="91">
        <f t="shared" si="5"/>
        <v>208955</v>
      </c>
      <c r="S70" s="92">
        <f t="shared" si="6"/>
        <v>1044775</v>
      </c>
      <c r="T70" s="93">
        <f t="shared" si="0"/>
        <v>45452.438454633237</v>
      </c>
      <c r="U70" s="94">
        <f t="shared" si="1"/>
        <v>21.752261709283452</v>
      </c>
      <c r="V70" s="95">
        <f t="shared" si="2"/>
        <v>78.247738290716541</v>
      </c>
      <c r="W70" s="96" t="str">
        <f t="shared" si="3"/>
        <v>ALTO</v>
      </c>
      <c r="AA70" s="39"/>
      <c r="AF70" s="39"/>
      <c r="AJ70" s="39"/>
    </row>
    <row r="71" spans="1:36" ht="26.25" customHeight="1">
      <c r="B71" s="84">
        <f t="shared" si="7"/>
        <v>52</v>
      </c>
      <c r="C71" s="181" t="s">
        <v>186</v>
      </c>
      <c r="D71" s="98"/>
      <c r="E71" s="85" t="s">
        <v>269</v>
      </c>
      <c r="F71" s="85">
        <v>2</v>
      </c>
      <c r="G71" s="86">
        <v>595000</v>
      </c>
      <c r="H71" s="87">
        <v>452200</v>
      </c>
      <c r="I71" s="88">
        <v>113050</v>
      </c>
      <c r="J71" s="88"/>
      <c r="K71" s="88"/>
      <c r="L71" s="174"/>
      <c r="M71" s="86"/>
      <c r="N71" s="89"/>
      <c r="O71" s="89"/>
      <c r="P71" s="169"/>
      <c r="Q71" s="90">
        <f t="shared" si="4"/>
        <v>3</v>
      </c>
      <c r="R71" s="91">
        <f t="shared" si="5"/>
        <v>386750</v>
      </c>
      <c r="S71" s="92">
        <f t="shared" si="6"/>
        <v>773500</v>
      </c>
      <c r="T71" s="93">
        <f t="shared" ref="T71" si="8">STDEVP(G71:P71)</f>
        <v>202124.92424241005</v>
      </c>
      <c r="U71" s="94">
        <f t="shared" ref="U71" si="9">T71/R71*100</f>
        <v>52.262423850655473</v>
      </c>
      <c r="V71" s="95">
        <f t="shared" ref="V71" si="10">100-U71</f>
        <v>47.737576149344527</v>
      </c>
      <c r="W71" s="96" t="str">
        <f t="shared" ref="W71" si="11">IF(V71&gt;70,"ALTO","BAJO")</f>
        <v>BAJO</v>
      </c>
      <c r="AA71" s="39"/>
      <c r="AF71" s="39"/>
      <c r="AJ71" s="39"/>
    </row>
    <row r="72" spans="1:36" ht="26.25" customHeight="1">
      <c r="B72" s="84"/>
      <c r="C72" s="181"/>
      <c r="D72" s="98"/>
      <c r="E72" s="85"/>
      <c r="F72" s="85"/>
      <c r="G72" s="86"/>
      <c r="H72" s="87"/>
      <c r="I72" s="88"/>
      <c r="J72" s="88"/>
      <c r="K72" s="88"/>
      <c r="L72" s="174"/>
      <c r="M72" s="86"/>
      <c r="N72" s="89"/>
      <c r="O72" s="89"/>
      <c r="P72" s="169"/>
      <c r="Q72" s="90"/>
      <c r="R72" s="91"/>
      <c r="S72" s="92"/>
      <c r="T72" s="93"/>
      <c r="U72" s="94"/>
      <c r="V72" s="95"/>
      <c r="W72" s="96"/>
      <c r="AA72" s="39"/>
      <c r="AF72" s="39"/>
      <c r="AJ72" s="39"/>
    </row>
    <row r="73" spans="1:36" ht="57" customHeight="1">
      <c r="B73" s="66"/>
      <c r="C73" s="67"/>
      <c r="D73" s="67"/>
      <c r="E73" s="68"/>
      <c r="F73" s="68"/>
      <c r="G73" s="50"/>
      <c r="H73" s="74"/>
      <c r="I73" s="51"/>
      <c r="J73" s="51"/>
      <c r="K73" s="51"/>
      <c r="L73" s="175"/>
      <c r="M73" s="69"/>
      <c r="N73" s="82"/>
      <c r="O73" s="82"/>
      <c r="P73" s="75"/>
      <c r="Q73" s="78"/>
      <c r="R73" s="79"/>
      <c r="S73" s="77"/>
      <c r="T73" s="70"/>
      <c r="U73" s="71"/>
      <c r="V73" s="72"/>
      <c r="W73" s="73"/>
    </row>
    <row r="74" spans="1:36" ht="57" customHeight="1">
      <c r="B74" s="66"/>
      <c r="C74" s="67"/>
      <c r="D74" s="67"/>
      <c r="E74" s="68"/>
      <c r="F74" s="68"/>
      <c r="G74" s="50"/>
      <c r="H74" s="51"/>
      <c r="I74" s="51"/>
      <c r="J74" s="51"/>
      <c r="K74" s="51"/>
      <c r="L74" s="175"/>
      <c r="M74" s="69"/>
      <c r="N74" s="82"/>
      <c r="O74" s="82"/>
      <c r="P74" s="75"/>
      <c r="Q74" s="248" t="s">
        <v>273</v>
      </c>
      <c r="R74" s="249"/>
      <c r="S74" s="97">
        <f>SUM(S11:S72)</f>
        <v>165451483</v>
      </c>
      <c r="T74" s="70"/>
      <c r="U74" s="71"/>
      <c r="V74" s="72"/>
      <c r="W74" s="73"/>
    </row>
    <row r="75" spans="1:36" s="39" customFormat="1" ht="57" customHeight="1" thickBot="1">
      <c r="B75" s="54"/>
      <c r="C75" s="55"/>
      <c r="D75" s="55"/>
      <c r="E75" s="56"/>
      <c r="F75" s="56"/>
      <c r="G75" s="57"/>
      <c r="H75" s="58"/>
      <c r="I75" s="58"/>
      <c r="J75" s="58"/>
      <c r="K75" s="58"/>
      <c r="L75" s="176"/>
      <c r="M75" s="57"/>
      <c r="N75" s="83"/>
      <c r="O75" s="83"/>
      <c r="P75" s="76"/>
      <c r="Q75" s="54"/>
      <c r="R75" s="60"/>
      <c r="S75" s="61"/>
      <c r="T75" s="62"/>
      <c r="U75" s="63"/>
      <c r="V75" s="64"/>
      <c r="W75" s="65"/>
      <c r="AA75" s="49"/>
      <c r="AF75" s="49"/>
      <c r="AJ75" s="49"/>
    </row>
    <row r="76" spans="1:36" ht="55.9" customHeight="1">
      <c r="C76" s="250" t="s">
        <v>274</v>
      </c>
      <c r="D76" s="250"/>
      <c r="E76" s="250"/>
      <c r="F76" s="250"/>
      <c r="G76" s="250"/>
      <c r="H76" s="250"/>
      <c r="I76" s="250"/>
      <c r="J76" s="250"/>
      <c r="K76" s="250"/>
      <c r="L76" s="250"/>
      <c r="M76" s="250"/>
      <c r="N76" s="250"/>
      <c r="O76" s="250"/>
      <c r="P76" s="250"/>
      <c r="Q76" s="250"/>
      <c r="R76" s="250"/>
      <c r="S76" s="250"/>
      <c r="T76" s="250"/>
      <c r="U76" s="250"/>
    </row>
    <row r="77" spans="1:36" ht="19.5" customHeight="1">
      <c r="C77" s="251" t="s">
        <v>275</v>
      </c>
      <c r="D77" s="251"/>
      <c r="E77" s="251"/>
      <c r="F77" s="251"/>
      <c r="G77" s="251"/>
      <c r="H77" s="251"/>
      <c r="I77" s="251"/>
      <c r="J77" s="251"/>
      <c r="K77" s="112"/>
      <c r="L77" s="112"/>
      <c r="M77" s="112"/>
      <c r="N77" s="112"/>
      <c r="O77" s="112"/>
      <c r="P77" s="112"/>
      <c r="Q77" s="112"/>
      <c r="R77" s="112"/>
      <c r="S77" s="112"/>
      <c r="T77" s="112"/>
      <c r="U77" s="112"/>
    </row>
    <row r="78" spans="1:36" s="39" customFormat="1" ht="26.45" customHeight="1">
      <c r="B78" s="49"/>
      <c r="C78" s="170" t="s">
        <v>276</v>
      </c>
      <c r="D78" s="113"/>
      <c r="E78" s="114"/>
      <c r="F78" s="114"/>
      <c r="G78" s="115"/>
      <c r="H78" s="115"/>
      <c r="I78" s="115"/>
      <c r="J78" s="115"/>
      <c r="K78" s="114"/>
      <c r="L78" s="114"/>
      <c r="M78" s="114"/>
      <c r="N78" s="114"/>
      <c r="O78" s="114"/>
      <c r="P78" s="114"/>
      <c r="Q78" s="114"/>
      <c r="R78" s="114"/>
      <c r="S78" s="114"/>
      <c r="T78" s="114"/>
      <c r="U78" s="114"/>
      <c r="AA78" s="49"/>
      <c r="AF78" s="49"/>
      <c r="AJ78" s="49"/>
    </row>
    <row r="79" spans="1:36" s="39" customFormat="1">
      <c r="B79" s="49"/>
      <c r="C79" s="40" t="s">
        <v>362</v>
      </c>
      <c r="D79" s="40"/>
      <c r="E79" s="49"/>
      <c r="F79" s="49"/>
      <c r="G79" s="47"/>
      <c r="H79" s="47"/>
      <c r="I79" s="47"/>
      <c r="J79" s="47"/>
      <c r="K79" s="49"/>
      <c r="L79" s="49"/>
      <c r="M79" s="49"/>
      <c r="N79" s="49"/>
      <c r="O79" s="49"/>
      <c r="P79" s="49"/>
      <c r="Q79" s="49"/>
      <c r="R79" s="49"/>
      <c r="S79" s="49"/>
      <c r="T79" s="49"/>
      <c r="U79" s="49"/>
      <c r="AA79" s="49"/>
      <c r="AF79" s="49"/>
      <c r="AJ79" s="49"/>
    </row>
    <row r="80" spans="1:36" s="39" customFormat="1" ht="59.45" customHeight="1">
      <c r="A80" s="202" t="s">
        <v>277</v>
      </c>
      <c r="B80" s="202"/>
      <c r="C80" s="202"/>
      <c r="D80" s="202"/>
      <c r="E80" s="202"/>
      <c r="F80" s="202"/>
      <c r="G80" s="202"/>
      <c r="H80" s="202"/>
      <c r="I80" s="202"/>
      <c r="J80" s="202"/>
      <c r="K80" s="202"/>
      <c r="L80" s="202"/>
      <c r="M80" s="202"/>
      <c r="N80" s="202"/>
      <c r="O80" s="202"/>
      <c r="P80" s="202"/>
      <c r="Q80" s="202"/>
      <c r="R80" s="202"/>
      <c r="S80" s="202"/>
      <c r="T80" s="202"/>
      <c r="U80" s="202"/>
      <c r="V80" s="202"/>
      <c r="AA80" s="49"/>
      <c r="AF80" s="49"/>
      <c r="AJ80" s="49"/>
    </row>
    <row r="81" spans="2:36" s="39" customFormat="1">
      <c r="B81" s="49"/>
      <c r="C81" s="40"/>
      <c r="D81" s="40"/>
      <c r="E81" s="49"/>
      <c r="F81" s="49"/>
      <c r="G81" s="47"/>
      <c r="H81" s="47"/>
      <c r="I81" s="47"/>
      <c r="J81" s="47"/>
      <c r="K81" s="49"/>
      <c r="L81" s="49"/>
      <c r="M81" s="49"/>
      <c r="N81" s="49"/>
      <c r="O81" s="49"/>
      <c r="P81" s="49"/>
      <c r="Q81" s="49"/>
      <c r="R81" s="49"/>
      <c r="S81" s="49"/>
      <c r="T81" s="49"/>
      <c r="U81" s="49"/>
      <c r="AA81" s="49"/>
      <c r="AF81" s="49"/>
      <c r="AJ81" s="49"/>
    </row>
    <row r="82" spans="2:36" s="39" customFormat="1">
      <c r="B82" s="49"/>
      <c r="C82" s="40"/>
      <c r="D82" s="40"/>
      <c r="E82" s="49"/>
      <c r="F82" s="49"/>
      <c r="G82" s="47"/>
      <c r="H82" s="47"/>
      <c r="I82" s="47"/>
      <c r="J82" s="47"/>
      <c r="K82" s="49"/>
      <c r="L82" s="49"/>
      <c r="M82" s="49"/>
      <c r="N82" s="49"/>
      <c r="O82" s="49"/>
      <c r="P82" s="49"/>
      <c r="Q82" s="49"/>
      <c r="R82" s="49"/>
      <c r="S82" s="49"/>
      <c r="T82" s="49"/>
      <c r="U82" s="49"/>
      <c r="AA82" s="49"/>
      <c r="AF82" s="49"/>
      <c r="AJ82" s="49"/>
    </row>
    <row r="83" spans="2:36">
      <c r="H83" s="163" t="s">
        <v>278</v>
      </c>
      <c r="I83" s="163" t="s">
        <v>279</v>
      </c>
    </row>
    <row r="84" spans="2:36">
      <c r="H84" s="161">
        <v>2023</v>
      </c>
      <c r="I84" s="162">
        <f>IPC!V20/100</f>
        <v>9.2799999999999994E-2</v>
      </c>
    </row>
    <row r="85" spans="2:36">
      <c r="H85" s="161">
        <v>2024</v>
      </c>
      <c r="I85" s="162">
        <f>IPC!W20/100</f>
        <v>5.2000000000000005E-2</v>
      </c>
    </row>
    <row r="86" spans="2:36">
      <c r="H86" s="161">
        <v>2025</v>
      </c>
      <c r="I86" s="162">
        <f>IPC!X20/100</f>
        <v>5.0999999999999997E-2</v>
      </c>
    </row>
    <row r="87" spans="2:36">
      <c r="H87" s="161">
        <v>2026</v>
      </c>
      <c r="I87" s="162">
        <f>IPC!Y20/100</f>
        <v>4.9400000000000006E-2</v>
      </c>
    </row>
  </sheetData>
  <mergeCells count="15">
    <mergeCell ref="A80:V80"/>
    <mergeCell ref="B2:D4"/>
    <mergeCell ref="E2:W2"/>
    <mergeCell ref="E3:O3"/>
    <mergeCell ref="P3:W3"/>
    <mergeCell ref="E4:W4"/>
    <mergeCell ref="B6:F8"/>
    <mergeCell ref="G6:L7"/>
    <mergeCell ref="M6:O6"/>
    <mergeCell ref="Q6:W8"/>
    <mergeCell ref="G9:L9"/>
    <mergeCell ref="M9:O9"/>
    <mergeCell ref="Q74:R74"/>
    <mergeCell ref="C76:U76"/>
    <mergeCell ref="C77:J77"/>
  </mergeCells>
  <conditionalFormatting sqref="W11:W75">
    <cfRule type="cellIs" dxfId="1"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650FE-3B3C-44CA-AFBF-73CACF702566}">
  <sheetPr>
    <tabColor theme="9" tint="-0.249977111117893"/>
  </sheetPr>
  <dimension ref="A1:AK86"/>
  <sheetViews>
    <sheetView tabSelected="1" topLeftCell="E1" zoomScale="55" zoomScaleNormal="55" zoomScaleSheetLayoutView="40" zoomScalePageLayoutView="25" workbookViewId="0">
      <selection activeCell="E1" sqref="E1"/>
    </sheetView>
  </sheetViews>
  <sheetFormatPr baseColWidth="10" defaultColWidth="11.42578125" defaultRowHeight="21"/>
  <cols>
    <col min="1" max="1" width="4.28515625" style="49" customWidth="1"/>
    <col min="2" max="2" width="7.28515625" style="49" customWidth="1"/>
    <col min="3" max="3" width="72.5703125" style="49" customWidth="1"/>
    <col min="4" max="4" width="8" style="49" hidden="1" customWidth="1"/>
    <col min="5" max="5" width="23.140625" style="49" customWidth="1"/>
    <col min="6" max="6" width="14.7109375" style="49" customWidth="1"/>
    <col min="7" max="10" width="19.28515625" style="49" customWidth="1"/>
    <col min="11" max="11" width="28.140625" style="49" hidden="1" customWidth="1"/>
    <col min="12" max="12" width="35.7109375" style="49" hidden="1" customWidth="1"/>
    <col min="13" max="16" width="18.140625" style="49" customWidth="1"/>
    <col min="17" max="17" width="37.7109375" style="49" customWidth="1"/>
    <col min="18" max="18" width="17.85546875" style="49" customWidth="1"/>
    <col min="19" max="19" width="19.140625" style="49" customWidth="1"/>
    <col min="20" max="20" width="26.5703125" style="49" customWidth="1"/>
    <col min="21" max="21" width="23.5703125" style="49" customWidth="1"/>
    <col min="22" max="22" width="18" style="49" customWidth="1"/>
    <col min="23" max="23" width="17.85546875" style="39" customWidth="1"/>
    <col min="24" max="24" width="17.85546875" style="49" customWidth="1"/>
    <col min="25" max="16384" width="11.42578125" style="49"/>
  </cols>
  <sheetData>
    <row r="1" spans="2:24" ht="15">
      <c r="W1" s="49"/>
    </row>
    <row r="2" spans="2:24" ht="39.75" customHeight="1">
      <c r="B2" s="203"/>
      <c r="C2" s="204"/>
      <c r="D2" s="205"/>
      <c r="E2" s="212" t="s">
        <v>208</v>
      </c>
      <c r="F2" s="213"/>
      <c r="G2" s="213"/>
      <c r="H2" s="213"/>
      <c r="I2" s="213"/>
      <c r="J2" s="213"/>
      <c r="K2" s="213"/>
      <c r="L2" s="213"/>
      <c r="M2" s="213"/>
      <c r="N2" s="213"/>
      <c r="O2" s="213"/>
      <c r="P2" s="213"/>
      <c r="Q2" s="213"/>
      <c r="R2" s="213"/>
      <c r="S2" s="213"/>
      <c r="T2" s="213"/>
      <c r="U2" s="213"/>
      <c r="V2" s="213"/>
      <c r="W2" s="213"/>
      <c r="X2" s="214"/>
    </row>
    <row r="3" spans="2:24" ht="17.25" customHeight="1">
      <c r="B3" s="206"/>
      <c r="C3" s="207"/>
      <c r="D3" s="208"/>
      <c r="E3" s="215" t="s">
        <v>209</v>
      </c>
      <c r="F3" s="216"/>
      <c r="G3" s="216"/>
      <c r="H3" s="216"/>
      <c r="I3" s="216"/>
      <c r="J3" s="216"/>
      <c r="K3" s="216"/>
      <c r="L3" s="216"/>
      <c r="M3" s="216"/>
      <c r="N3" s="216"/>
      <c r="O3" s="216"/>
      <c r="P3" s="180"/>
      <c r="Q3" s="215" t="s">
        <v>210</v>
      </c>
      <c r="R3" s="216"/>
      <c r="S3" s="216"/>
      <c r="T3" s="216"/>
      <c r="U3" s="216"/>
      <c r="V3" s="216"/>
      <c r="W3" s="216"/>
      <c r="X3" s="217"/>
    </row>
    <row r="4" spans="2:24" ht="17.25" customHeight="1">
      <c r="B4" s="209"/>
      <c r="C4" s="210"/>
      <c r="D4" s="211"/>
      <c r="E4" s="215" t="s">
        <v>211</v>
      </c>
      <c r="F4" s="216"/>
      <c r="G4" s="216"/>
      <c r="H4" s="216"/>
      <c r="I4" s="216"/>
      <c r="J4" s="216"/>
      <c r="K4" s="216"/>
      <c r="L4" s="216"/>
      <c r="M4" s="216"/>
      <c r="N4" s="216"/>
      <c r="O4" s="216"/>
      <c r="P4" s="216"/>
      <c r="Q4" s="216"/>
      <c r="R4" s="216"/>
      <c r="S4" s="216"/>
      <c r="T4" s="216"/>
      <c r="U4" s="216"/>
      <c r="V4" s="216"/>
      <c r="W4" s="216"/>
      <c r="X4" s="217"/>
    </row>
    <row r="5" spans="2:24" ht="15.75" customHeight="1" thickBot="1"/>
    <row r="6" spans="2:24" ht="65.25" customHeight="1" thickBot="1">
      <c r="B6" s="218" t="s">
        <v>212</v>
      </c>
      <c r="C6" s="219"/>
      <c r="D6" s="219"/>
      <c r="E6" s="219"/>
      <c r="F6" s="220"/>
      <c r="G6" s="227" t="s">
        <v>213</v>
      </c>
      <c r="H6" s="228"/>
      <c r="I6" s="228"/>
      <c r="J6" s="228"/>
      <c r="K6" s="228"/>
      <c r="L6" s="229"/>
      <c r="M6" s="233" t="s">
        <v>214</v>
      </c>
      <c r="N6" s="234"/>
      <c r="O6" s="234"/>
      <c r="P6" s="235"/>
      <c r="Q6" s="108" t="s">
        <v>215</v>
      </c>
      <c r="R6" s="236" t="s">
        <v>216</v>
      </c>
      <c r="S6" s="237"/>
      <c r="T6" s="237"/>
      <c r="U6" s="237"/>
      <c r="V6" s="237"/>
      <c r="W6" s="237"/>
      <c r="X6" s="238"/>
    </row>
    <row r="7" spans="2:24" ht="59.25" customHeight="1" thickBot="1">
      <c r="B7" s="221"/>
      <c r="C7" s="222"/>
      <c r="D7" s="222"/>
      <c r="E7" s="222"/>
      <c r="F7" s="223"/>
      <c r="G7" s="230"/>
      <c r="H7" s="231"/>
      <c r="I7" s="231"/>
      <c r="J7" s="231"/>
      <c r="K7" s="231"/>
      <c r="L7" s="232"/>
      <c r="M7" s="109" t="s">
        <v>24</v>
      </c>
      <c r="N7" s="110" t="s">
        <v>26</v>
      </c>
      <c r="O7" s="110" t="s">
        <v>27</v>
      </c>
      <c r="P7" s="110" t="s">
        <v>28</v>
      </c>
      <c r="Q7" s="111"/>
      <c r="R7" s="239"/>
      <c r="S7" s="240"/>
      <c r="T7" s="240"/>
      <c r="U7" s="240"/>
      <c r="V7" s="240"/>
      <c r="W7" s="240"/>
      <c r="X7" s="241"/>
    </row>
    <row r="8" spans="2:24" ht="18.75" customHeight="1" thickBot="1">
      <c r="B8" s="224"/>
      <c r="C8" s="225"/>
      <c r="D8" s="225"/>
      <c r="E8" s="225"/>
      <c r="F8" s="226"/>
      <c r="G8" s="99" t="s">
        <v>217</v>
      </c>
      <c r="H8" s="100" t="s">
        <v>218</v>
      </c>
      <c r="I8" s="100" t="s">
        <v>280</v>
      </c>
      <c r="J8" s="100" t="s">
        <v>220</v>
      </c>
      <c r="K8" s="100" t="s">
        <v>221</v>
      </c>
      <c r="L8" s="171" t="s">
        <v>222</v>
      </c>
      <c r="M8" s="101" t="s">
        <v>223</v>
      </c>
      <c r="N8" s="101" t="s">
        <v>223</v>
      </c>
      <c r="O8" s="101" t="s">
        <v>224</v>
      </c>
      <c r="P8" s="101" t="s">
        <v>223</v>
      </c>
      <c r="Q8" s="102" t="s">
        <v>225</v>
      </c>
      <c r="R8" s="242"/>
      <c r="S8" s="243"/>
      <c r="T8" s="243"/>
      <c r="U8" s="243"/>
      <c r="V8" s="243"/>
      <c r="W8" s="243"/>
      <c r="X8" s="244"/>
    </row>
    <row r="9" spans="2:24" ht="57" customHeight="1" thickBot="1">
      <c r="B9" s="103" t="s">
        <v>226</v>
      </c>
      <c r="C9" s="104" t="s">
        <v>227</v>
      </c>
      <c r="D9" s="104"/>
      <c r="E9" s="104" t="s">
        <v>228</v>
      </c>
      <c r="F9" s="105" t="s">
        <v>229</v>
      </c>
      <c r="G9" s="245" t="s">
        <v>230</v>
      </c>
      <c r="H9" s="246"/>
      <c r="I9" s="246"/>
      <c r="J9" s="246"/>
      <c r="K9" s="246"/>
      <c r="L9" s="247"/>
      <c r="M9" s="245" t="s">
        <v>231</v>
      </c>
      <c r="N9" s="246"/>
      <c r="O9" s="246"/>
      <c r="P9" s="247"/>
      <c r="Q9" s="106" t="s">
        <v>232</v>
      </c>
      <c r="R9" s="172" t="s">
        <v>233</v>
      </c>
      <c r="S9" s="107" t="s">
        <v>234</v>
      </c>
      <c r="T9" s="107" t="s">
        <v>235</v>
      </c>
      <c r="U9" s="107" t="s">
        <v>236</v>
      </c>
      <c r="V9" s="107" t="s">
        <v>237</v>
      </c>
      <c r="W9" s="107" t="s">
        <v>238</v>
      </c>
      <c r="X9" s="107" t="s">
        <v>239</v>
      </c>
    </row>
    <row r="10" spans="2:24" ht="57" customHeight="1">
      <c r="B10" s="52"/>
      <c r="C10" s="53"/>
      <c r="D10" s="80" t="s">
        <v>240</v>
      </c>
      <c r="E10" s="53"/>
      <c r="F10" s="53"/>
      <c r="G10" s="48"/>
      <c r="H10" s="46"/>
      <c r="I10" s="46"/>
      <c r="J10" s="46"/>
      <c r="K10" s="46"/>
      <c r="L10" s="173"/>
      <c r="M10" s="48"/>
      <c r="N10" s="81"/>
      <c r="O10" s="81"/>
      <c r="P10" s="81"/>
      <c r="Q10" s="48"/>
      <c r="R10" s="59"/>
      <c r="S10" s="45"/>
      <c r="T10" s="45"/>
      <c r="U10" s="44"/>
      <c r="V10" s="43"/>
      <c r="W10" s="42"/>
      <c r="X10" s="41"/>
    </row>
    <row r="11" spans="2:24" ht="26.25" customHeight="1">
      <c r="B11" s="84" t="s">
        <v>241</v>
      </c>
      <c r="C11" s="181" t="s">
        <v>31</v>
      </c>
      <c r="D11" s="98"/>
      <c r="E11" s="85" t="s">
        <v>228</v>
      </c>
      <c r="F11" s="85">
        <v>1</v>
      </c>
      <c r="G11" s="86"/>
      <c r="H11" s="87">
        <v>11186000</v>
      </c>
      <c r="I11" s="190"/>
      <c r="J11" s="88">
        <v>12530700</v>
      </c>
      <c r="K11" s="88"/>
      <c r="L11" s="174"/>
      <c r="M11" s="86"/>
      <c r="N11" s="89"/>
      <c r="O11" s="89"/>
      <c r="P11" s="89"/>
      <c r="Q11" s="169"/>
      <c r="R11" s="90">
        <f>COUNT(G11:Q11)</f>
        <v>2</v>
      </c>
      <c r="S11" s="91">
        <f>ROUND(AVERAGE(G11:Q11),0)</f>
        <v>11858350</v>
      </c>
      <c r="T11" s="92">
        <f>ROUND(+S11*F11,0)</f>
        <v>11858350</v>
      </c>
      <c r="U11" s="93">
        <f t="shared" ref="U11:U70" si="0">STDEVP(G11:Q11)</f>
        <v>672350</v>
      </c>
      <c r="V11" s="94">
        <f t="shared" ref="V11:V70" si="1">U11/S11*100</f>
        <v>5.6698444555945811</v>
      </c>
      <c r="W11" s="95">
        <f t="shared" ref="W11:W70" si="2">100-V11</f>
        <v>94.330155544405415</v>
      </c>
      <c r="X11" s="96" t="str">
        <f t="shared" ref="X11:X70" si="3">IF(W11&gt;70,"ALTO","BAJO")</f>
        <v>ALTO</v>
      </c>
    </row>
    <row r="12" spans="2:24" ht="26.25" customHeight="1">
      <c r="B12" s="84" t="s">
        <v>242</v>
      </c>
      <c r="C12" s="181" t="s">
        <v>243</v>
      </c>
      <c r="D12" s="98"/>
      <c r="E12" s="85" t="s">
        <v>228</v>
      </c>
      <c r="F12" s="85">
        <v>1</v>
      </c>
      <c r="G12" s="86"/>
      <c r="H12" s="87">
        <v>4641000</v>
      </c>
      <c r="I12" s="190"/>
      <c r="J12" s="88">
        <v>6345675</v>
      </c>
      <c r="K12" s="88"/>
      <c r="L12" s="174"/>
      <c r="M12" s="86"/>
      <c r="N12" s="89"/>
      <c r="O12" s="89"/>
      <c r="P12" s="89"/>
      <c r="Q12" s="169"/>
      <c r="R12" s="90">
        <f t="shared" ref="R12:R71" si="4">COUNT(G12:Q12)</f>
        <v>2</v>
      </c>
      <c r="S12" s="91">
        <f t="shared" ref="S12:S71" si="5">ROUND(AVERAGE(G12:Q12),0)</f>
        <v>5493338</v>
      </c>
      <c r="T12" s="92">
        <f t="shared" ref="T12:T71" si="6">ROUND(+S12*F12,0)</f>
        <v>5493338</v>
      </c>
      <c r="U12" s="93">
        <f t="shared" si="0"/>
        <v>852337.5</v>
      </c>
      <c r="V12" s="94">
        <f t="shared" si="1"/>
        <v>15.515839367612189</v>
      </c>
      <c r="W12" s="95">
        <f t="shared" si="2"/>
        <v>84.484160632387812</v>
      </c>
      <c r="X12" s="96" t="str">
        <f t="shared" si="3"/>
        <v>ALTO</v>
      </c>
    </row>
    <row r="13" spans="2:24" ht="26.25" customHeight="1">
      <c r="B13" s="84" t="s">
        <v>244</v>
      </c>
      <c r="C13" s="181" t="s">
        <v>245</v>
      </c>
      <c r="D13" s="98"/>
      <c r="E13" s="85" t="s">
        <v>228</v>
      </c>
      <c r="F13" s="85">
        <v>1</v>
      </c>
      <c r="G13" s="86"/>
      <c r="H13" s="87">
        <v>821100</v>
      </c>
      <c r="I13" s="190"/>
      <c r="J13" s="88">
        <v>963900</v>
      </c>
      <c r="K13" s="88"/>
      <c r="L13" s="174"/>
      <c r="M13" s="86"/>
      <c r="N13" s="89"/>
      <c r="O13" s="89"/>
      <c r="P13" s="89"/>
      <c r="Q13" s="169"/>
      <c r="R13" s="90">
        <f t="shared" si="4"/>
        <v>2</v>
      </c>
      <c r="S13" s="91">
        <f t="shared" si="5"/>
        <v>892500</v>
      </c>
      <c r="T13" s="92">
        <f t="shared" si="6"/>
        <v>892500</v>
      </c>
      <c r="U13" s="93">
        <f t="shared" si="0"/>
        <v>71400</v>
      </c>
      <c r="V13" s="94">
        <f t="shared" si="1"/>
        <v>8</v>
      </c>
      <c r="W13" s="95">
        <f t="shared" si="2"/>
        <v>92</v>
      </c>
      <c r="X13" s="96" t="str">
        <f t="shared" si="3"/>
        <v>ALTO</v>
      </c>
    </row>
    <row r="14" spans="2:24" ht="26.25" customHeight="1">
      <c r="B14" s="84" t="s">
        <v>246</v>
      </c>
      <c r="C14" s="181" t="s">
        <v>247</v>
      </c>
      <c r="D14" s="98"/>
      <c r="E14" s="85" t="s">
        <v>228</v>
      </c>
      <c r="F14" s="85">
        <v>1</v>
      </c>
      <c r="G14" s="86"/>
      <c r="H14" s="87">
        <v>702100</v>
      </c>
      <c r="I14" s="190"/>
      <c r="J14" s="88">
        <v>880600</v>
      </c>
      <c r="K14" s="88"/>
      <c r="L14" s="174"/>
      <c r="M14" s="86"/>
      <c r="N14" s="89"/>
      <c r="O14" s="89"/>
      <c r="P14" s="89"/>
      <c r="Q14" s="169"/>
      <c r="R14" s="90">
        <f t="shared" si="4"/>
        <v>2</v>
      </c>
      <c r="S14" s="91">
        <f t="shared" si="5"/>
        <v>791350</v>
      </c>
      <c r="T14" s="92">
        <f>ROUND(+S14*F14,0)</f>
        <v>791350</v>
      </c>
      <c r="U14" s="93">
        <f t="shared" si="0"/>
        <v>89250</v>
      </c>
      <c r="V14" s="94">
        <f>U14/S14*100</f>
        <v>11.278195488721805</v>
      </c>
      <c r="W14" s="95">
        <f t="shared" si="2"/>
        <v>88.721804511278194</v>
      </c>
      <c r="X14" s="96" t="str">
        <f t="shared" si="3"/>
        <v>ALTO</v>
      </c>
    </row>
    <row r="15" spans="2:24" ht="26.25" customHeight="1">
      <c r="B15" s="84" t="s">
        <v>248</v>
      </c>
      <c r="C15" s="181" t="s">
        <v>249</v>
      </c>
      <c r="D15" s="98"/>
      <c r="E15" s="85" t="s">
        <v>228</v>
      </c>
      <c r="F15" s="85">
        <v>1</v>
      </c>
      <c r="G15" s="86"/>
      <c r="H15" s="87">
        <v>654500</v>
      </c>
      <c r="I15" s="190"/>
      <c r="J15" s="88">
        <v>928200</v>
      </c>
      <c r="K15" s="88"/>
      <c r="L15" s="174"/>
      <c r="M15" s="86"/>
      <c r="N15" s="89"/>
      <c r="O15" s="89"/>
      <c r="P15" s="89"/>
      <c r="Q15" s="169"/>
      <c r="R15" s="90">
        <f t="shared" si="4"/>
        <v>2</v>
      </c>
      <c r="S15" s="91">
        <f>ROUND(AVERAGE(G15:Q15),0)</f>
        <v>791350</v>
      </c>
      <c r="T15" s="92">
        <f>ROUND(+S15*F15,0)</f>
        <v>791350</v>
      </c>
      <c r="U15" s="93">
        <f t="shared" si="0"/>
        <v>136850</v>
      </c>
      <c r="V15" s="94">
        <f>U15/S15*100</f>
        <v>17.293233082706767</v>
      </c>
      <c r="W15" s="95">
        <f t="shared" si="2"/>
        <v>82.706766917293237</v>
      </c>
      <c r="X15" s="96" t="str">
        <f t="shared" si="3"/>
        <v>ALTO</v>
      </c>
    </row>
    <row r="16" spans="2:24" ht="26.25" customHeight="1">
      <c r="B16" s="84" t="s">
        <v>250</v>
      </c>
      <c r="C16" s="181" t="s">
        <v>251</v>
      </c>
      <c r="D16" s="98"/>
      <c r="E16" s="85" t="s">
        <v>228</v>
      </c>
      <c r="F16" s="85">
        <v>1</v>
      </c>
      <c r="G16" s="86"/>
      <c r="H16" s="87">
        <v>654500</v>
      </c>
      <c r="I16" s="190"/>
      <c r="J16" s="88">
        <v>788970</v>
      </c>
      <c r="K16" s="88"/>
      <c r="L16" s="174"/>
      <c r="M16" s="86"/>
      <c r="N16" s="89"/>
      <c r="O16" s="89"/>
      <c r="P16" s="89"/>
      <c r="Q16" s="169"/>
      <c r="R16" s="90">
        <f t="shared" si="4"/>
        <v>2</v>
      </c>
      <c r="S16" s="91">
        <f t="shared" si="5"/>
        <v>721735</v>
      </c>
      <c r="T16" s="92">
        <f t="shared" si="6"/>
        <v>721735</v>
      </c>
      <c r="U16" s="93">
        <f t="shared" si="0"/>
        <v>67235</v>
      </c>
      <c r="V16" s="94">
        <f t="shared" si="1"/>
        <v>9.3157460840890352</v>
      </c>
      <c r="W16" s="95">
        <f t="shared" si="2"/>
        <v>90.684253915910972</v>
      </c>
      <c r="X16" s="96" t="str">
        <f t="shared" si="3"/>
        <v>ALTO</v>
      </c>
    </row>
    <row r="17" spans="2:24" ht="26.25" customHeight="1">
      <c r="B17" s="84" t="s">
        <v>252</v>
      </c>
      <c r="C17" s="181" t="s">
        <v>253</v>
      </c>
      <c r="D17" s="98"/>
      <c r="E17" s="85" t="s">
        <v>228</v>
      </c>
      <c r="F17" s="85">
        <v>1</v>
      </c>
      <c r="G17" s="86"/>
      <c r="H17" s="87">
        <v>1666000</v>
      </c>
      <c r="I17" s="190"/>
      <c r="J17" s="88">
        <v>1547000</v>
      </c>
      <c r="K17" s="88"/>
      <c r="L17" s="174"/>
      <c r="M17" s="86"/>
      <c r="N17" s="89"/>
      <c r="O17" s="89"/>
      <c r="P17" s="89"/>
      <c r="Q17" s="169"/>
      <c r="R17" s="90">
        <f t="shared" si="4"/>
        <v>2</v>
      </c>
      <c r="S17" s="91">
        <f t="shared" si="5"/>
        <v>1606500</v>
      </c>
      <c r="T17" s="92">
        <f t="shared" si="6"/>
        <v>1606500</v>
      </c>
      <c r="U17" s="93">
        <f t="shared" si="0"/>
        <v>59500</v>
      </c>
      <c r="V17" s="94">
        <f t="shared" si="1"/>
        <v>3.7037037037037033</v>
      </c>
      <c r="W17" s="95">
        <f t="shared" si="2"/>
        <v>96.296296296296291</v>
      </c>
      <c r="X17" s="96" t="str">
        <f t="shared" si="3"/>
        <v>ALTO</v>
      </c>
    </row>
    <row r="18" spans="2:24" ht="26.25" customHeight="1">
      <c r="B18" s="84" t="s">
        <v>254</v>
      </c>
      <c r="C18" s="181" t="s">
        <v>255</v>
      </c>
      <c r="D18" s="98"/>
      <c r="E18" s="85" t="s">
        <v>228</v>
      </c>
      <c r="F18" s="85">
        <v>1</v>
      </c>
      <c r="G18" s="86"/>
      <c r="H18" s="87">
        <v>630700</v>
      </c>
      <c r="I18" s="190"/>
      <c r="J18" s="88">
        <v>803250</v>
      </c>
      <c r="K18" s="88"/>
      <c r="L18" s="174"/>
      <c r="M18" s="86"/>
      <c r="N18" s="89"/>
      <c r="O18" s="89"/>
      <c r="P18" s="89"/>
      <c r="Q18" s="169"/>
      <c r="R18" s="90">
        <f t="shared" si="4"/>
        <v>2</v>
      </c>
      <c r="S18" s="91">
        <f t="shared" si="5"/>
        <v>716975</v>
      </c>
      <c r="T18" s="92">
        <f t="shared" si="6"/>
        <v>716975</v>
      </c>
      <c r="U18" s="93">
        <f t="shared" si="0"/>
        <v>86275</v>
      </c>
      <c r="V18" s="94">
        <f t="shared" si="1"/>
        <v>12.033195020746888</v>
      </c>
      <c r="W18" s="95">
        <f t="shared" si="2"/>
        <v>87.966804979253112</v>
      </c>
      <c r="X18" s="96" t="str">
        <f t="shared" si="3"/>
        <v>ALTO</v>
      </c>
    </row>
    <row r="19" spans="2:24" ht="26.25" customHeight="1">
      <c r="B19" s="84" t="s">
        <v>256</v>
      </c>
      <c r="C19" s="181" t="s">
        <v>257</v>
      </c>
      <c r="D19" s="98"/>
      <c r="E19" s="85" t="s">
        <v>228</v>
      </c>
      <c r="F19" s="85">
        <v>1</v>
      </c>
      <c r="G19" s="86"/>
      <c r="H19" s="87">
        <v>5831000</v>
      </c>
      <c r="I19" s="88">
        <v>4046000</v>
      </c>
      <c r="J19" s="88">
        <v>4498200</v>
      </c>
      <c r="K19" s="88"/>
      <c r="L19" s="174"/>
      <c r="M19" s="86"/>
      <c r="N19" s="89"/>
      <c r="O19" s="89"/>
      <c r="P19" s="89"/>
      <c r="Q19" s="169"/>
      <c r="R19" s="90">
        <f t="shared" si="4"/>
        <v>3</v>
      </c>
      <c r="S19" s="91">
        <f t="shared" si="5"/>
        <v>4791733</v>
      </c>
      <c r="T19" s="92">
        <f t="shared" si="6"/>
        <v>4791733</v>
      </c>
      <c r="U19" s="93">
        <f t="shared" si="0"/>
        <v>757706.01745590544</v>
      </c>
      <c r="V19" s="94">
        <f t="shared" si="1"/>
        <v>15.812776243081689</v>
      </c>
      <c r="W19" s="95">
        <f t="shared" si="2"/>
        <v>84.187223756918314</v>
      </c>
      <c r="X19" s="96" t="str">
        <f t="shared" si="3"/>
        <v>ALTO</v>
      </c>
    </row>
    <row r="20" spans="2:24" ht="26.25" customHeight="1">
      <c r="B20" s="84" t="s">
        <v>258</v>
      </c>
      <c r="C20" s="181" t="s">
        <v>58</v>
      </c>
      <c r="D20" s="98"/>
      <c r="E20" s="85" t="s">
        <v>228</v>
      </c>
      <c r="F20" s="85">
        <v>1</v>
      </c>
      <c r="G20" s="86"/>
      <c r="H20" s="87">
        <v>11900000</v>
      </c>
      <c r="I20" s="88">
        <v>8211000</v>
      </c>
      <c r="J20" s="88">
        <v>12019000</v>
      </c>
      <c r="K20" s="88"/>
      <c r="L20" s="174"/>
      <c r="M20" s="86"/>
      <c r="N20" s="89"/>
      <c r="O20" s="89"/>
      <c r="P20" s="89"/>
      <c r="Q20" s="169"/>
      <c r="R20" s="90">
        <f t="shared" si="4"/>
        <v>3</v>
      </c>
      <c r="S20" s="91">
        <f t="shared" si="5"/>
        <v>10710000</v>
      </c>
      <c r="T20" s="92">
        <f t="shared" si="6"/>
        <v>10710000</v>
      </c>
      <c r="U20" s="93">
        <f t="shared" si="0"/>
        <v>1767727.5431091371</v>
      </c>
      <c r="V20" s="94">
        <f t="shared" si="1"/>
        <v>16.505392559375696</v>
      </c>
      <c r="W20" s="95">
        <f t="shared" si="2"/>
        <v>83.494607440624307</v>
      </c>
      <c r="X20" s="96" t="str">
        <f t="shared" si="3"/>
        <v>ALTO</v>
      </c>
    </row>
    <row r="21" spans="2:24" ht="26.25" customHeight="1">
      <c r="B21" s="84">
        <v>2</v>
      </c>
      <c r="C21" s="181" t="s">
        <v>60</v>
      </c>
      <c r="D21" s="98"/>
      <c r="E21" s="85" t="s">
        <v>228</v>
      </c>
      <c r="F21" s="85">
        <v>1</v>
      </c>
      <c r="G21" s="86">
        <v>18479510</v>
      </c>
      <c r="H21" s="87">
        <v>14161000</v>
      </c>
      <c r="I21" s="190"/>
      <c r="J21" s="88"/>
      <c r="K21" s="88"/>
      <c r="L21" s="174"/>
      <c r="M21" s="86"/>
      <c r="N21" s="89"/>
      <c r="O21" s="89"/>
      <c r="P21" s="89"/>
      <c r="Q21" s="169"/>
      <c r="R21" s="90">
        <f t="shared" si="4"/>
        <v>2</v>
      </c>
      <c r="S21" s="91">
        <f t="shared" si="5"/>
        <v>16320255</v>
      </c>
      <c r="T21" s="92">
        <f t="shared" si="6"/>
        <v>16320255</v>
      </c>
      <c r="U21" s="93">
        <f t="shared" si="0"/>
        <v>2159255</v>
      </c>
      <c r="V21" s="94">
        <f t="shared" si="1"/>
        <v>13.230522439753544</v>
      </c>
      <c r="W21" s="95">
        <f t="shared" si="2"/>
        <v>86.769477560246457</v>
      </c>
      <c r="X21" s="96" t="str">
        <f t="shared" si="3"/>
        <v>ALTO</v>
      </c>
    </row>
    <row r="22" spans="2:24" ht="26.25" customHeight="1">
      <c r="B22" s="84">
        <f t="shared" ref="B22:B71" si="7">B21+1</f>
        <v>3</v>
      </c>
      <c r="C22" s="181" t="s">
        <v>62</v>
      </c>
      <c r="D22" s="98"/>
      <c r="E22" s="85" t="s">
        <v>228</v>
      </c>
      <c r="F22" s="85">
        <v>1</v>
      </c>
      <c r="G22" s="86">
        <v>3451000</v>
      </c>
      <c r="H22" s="190"/>
      <c r="I22" s="88">
        <v>2915500</v>
      </c>
      <c r="J22" s="88"/>
      <c r="K22" s="88"/>
      <c r="L22" s="174"/>
      <c r="M22" s="86"/>
      <c r="N22" s="89"/>
      <c r="O22" s="89"/>
      <c r="P22" s="89"/>
      <c r="Q22" s="169"/>
      <c r="R22" s="90">
        <f t="shared" si="4"/>
        <v>2</v>
      </c>
      <c r="S22" s="91">
        <f t="shared" si="5"/>
        <v>3183250</v>
      </c>
      <c r="T22" s="92">
        <f t="shared" si="6"/>
        <v>3183250</v>
      </c>
      <c r="U22" s="93">
        <f t="shared" si="0"/>
        <v>267750</v>
      </c>
      <c r="V22" s="94">
        <f t="shared" si="1"/>
        <v>8.4112149532710276</v>
      </c>
      <c r="W22" s="95">
        <f t="shared" si="2"/>
        <v>91.588785046728972</v>
      </c>
      <c r="X22" s="96" t="str">
        <f t="shared" si="3"/>
        <v>ALTO</v>
      </c>
    </row>
    <row r="23" spans="2:24" ht="26.25" customHeight="1">
      <c r="B23" s="84">
        <f t="shared" si="7"/>
        <v>4</v>
      </c>
      <c r="C23" s="181" t="s">
        <v>65</v>
      </c>
      <c r="D23" s="98"/>
      <c r="E23" s="85" t="s">
        <v>228</v>
      </c>
      <c r="F23" s="85">
        <v>1</v>
      </c>
      <c r="G23" s="86">
        <v>16124500</v>
      </c>
      <c r="H23" s="190"/>
      <c r="I23" s="88">
        <v>7735000</v>
      </c>
      <c r="J23" s="88"/>
      <c r="K23" s="88"/>
      <c r="L23" s="174"/>
      <c r="M23" s="86"/>
      <c r="N23" s="89"/>
      <c r="O23" s="89"/>
      <c r="P23" s="89">
        <f>VALORES!O15</f>
        <v>12639162</v>
      </c>
      <c r="Q23" s="169"/>
      <c r="R23" s="90">
        <f t="shared" si="4"/>
        <v>3</v>
      </c>
      <c r="S23" s="91">
        <f>ROUND(AVERAGE(G23:Q23),0)</f>
        <v>12166221</v>
      </c>
      <c r="T23" s="92">
        <f t="shared" si="6"/>
        <v>12166221</v>
      </c>
      <c r="U23" s="93">
        <f t="shared" si="0"/>
        <v>3441286.8417770052</v>
      </c>
      <c r="V23" s="94">
        <f t="shared" si="1"/>
        <v>28.285585489339748</v>
      </c>
      <c r="W23" s="95">
        <f t="shared" si="2"/>
        <v>71.714414510660248</v>
      </c>
      <c r="X23" s="96" t="str">
        <f t="shared" si="3"/>
        <v>ALTO</v>
      </c>
    </row>
    <row r="24" spans="2:24" ht="26.25" customHeight="1">
      <c r="B24" s="84">
        <f t="shared" si="7"/>
        <v>5</v>
      </c>
      <c r="C24" s="181" t="s">
        <v>68</v>
      </c>
      <c r="D24" s="98"/>
      <c r="E24" s="85" t="s">
        <v>228</v>
      </c>
      <c r="F24" s="85">
        <v>1</v>
      </c>
      <c r="G24" s="190"/>
      <c r="H24" s="87">
        <v>2261000</v>
      </c>
      <c r="I24" s="88">
        <v>2261000</v>
      </c>
      <c r="J24" s="88"/>
      <c r="K24" s="88"/>
      <c r="L24" s="174"/>
      <c r="M24" s="86"/>
      <c r="N24" s="89"/>
      <c r="O24" s="89"/>
      <c r="P24" s="89"/>
      <c r="Q24" s="169"/>
      <c r="R24" s="90">
        <f t="shared" si="4"/>
        <v>2</v>
      </c>
      <c r="S24" s="91">
        <f t="shared" si="5"/>
        <v>2261000</v>
      </c>
      <c r="T24" s="92">
        <f t="shared" si="6"/>
        <v>2261000</v>
      </c>
      <c r="U24" s="93">
        <f t="shared" si="0"/>
        <v>0</v>
      </c>
      <c r="V24" s="94">
        <f t="shared" si="1"/>
        <v>0</v>
      </c>
      <c r="W24" s="95">
        <f t="shared" si="2"/>
        <v>100</v>
      </c>
      <c r="X24" s="96" t="str">
        <f t="shared" si="3"/>
        <v>ALTO</v>
      </c>
    </row>
    <row r="25" spans="2:24" ht="26.25" customHeight="1">
      <c r="B25" s="84">
        <f t="shared" si="7"/>
        <v>6</v>
      </c>
      <c r="C25" s="181" t="s">
        <v>71</v>
      </c>
      <c r="D25" s="98"/>
      <c r="E25" s="85" t="s">
        <v>228</v>
      </c>
      <c r="F25" s="85">
        <v>1</v>
      </c>
      <c r="G25" s="86">
        <v>714000</v>
      </c>
      <c r="H25" s="87">
        <v>714000</v>
      </c>
      <c r="I25" s="190"/>
      <c r="J25" s="88"/>
      <c r="K25" s="88"/>
      <c r="L25" s="174"/>
      <c r="M25" s="86"/>
      <c r="N25" s="89"/>
      <c r="O25" s="89"/>
      <c r="P25" s="89"/>
      <c r="Q25" s="169"/>
      <c r="R25" s="90">
        <f t="shared" si="4"/>
        <v>2</v>
      </c>
      <c r="S25" s="91">
        <f t="shared" si="5"/>
        <v>714000</v>
      </c>
      <c r="T25" s="92">
        <f t="shared" si="6"/>
        <v>714000</v>
      </c>
      <c r="U25" s="93">
        <f t="shared" si="0"/>
        <v>0</v>
      </c>
      <c r="V25" s="94">
        <f t="shared" si="1"/>
        <v>0</v>
      </c>
      <c r="W25" s="95">
        <f t="shared" si="2"/>
        <v>100</v>
      </c>
      <c r="X25" s="96" t="str">
        <f t="shared" si="3"/>
        <v>ALTO</v>
      </c>
    </row>
    <row r="26" spans="2:24" ht="26.25" customHeight="1">
      <c r="B26" s="84">
        <f t="shared" si="7"/>
        <v>7</v>
      </c>
      <c r="C26" s="181" t="s">
        <v>73</v>
      </c>
      <c r="D26" s="98"/>
      <c r="E26" s="85" t="s">
        <v>228</v>
      </c>
      <c r="F26" s="85">
        <v>3</v>
      </c>
      <c r="G26" s="190"/>
      <c r="H26" s="87">
        <v>583100</v>
      </c>
      <c r="I26" s="88">
        <v>571200</v>
      </c>
      <c r="J26" s="88"/>
      <c r="K26" s="88"/>
      <c r="L26" s="174"/>
      <c r="M26" s="86"/>
      <c r="N26" s="89">
        <f>VALORES!J18</f>
        <v>763402</v>
      </c>
      <c r="O26" s="89">
        <f>VALORES!M18</f>
        <v>873928</v>
      </c>
      <c r="P26" s="89"/>
      <c r="Q26" s="169"/>
      <c r="R26" s="90">
        <f t="shared" si="4"/>
        <v>4</v>
      </c>
      <c r="S26" s="91">
        <f t="shared" si="5"/>
        <v>697908</v>
      </c>
      <c r="T26" s="92">
        <f t="shared" si="6"/>
        <v>2093724</v>
      </c>
      <c r="U26" s="93">
        <f t="shared" si="0"/>
        <v>126992.41961924342</v>
      </c>
      <c r="V26" s="94">
        <f t="shared" si="1"/>
        <v>18.196154739484776</v>
      </c>
      <c r="W26" s="95">
        <f t="shared" si="2"/>
        <v>81.803845260515232</v>
      </c>
      <c r="X26" s="96" t="str">
        <f t="shared" si="3"/>
        <v>ALTO</v>
      </c>
    </row>
    <row r="27" spans="2:24" ht="66" customHeight="1">
      <c r="B27" s="84">
        <f t="shared" si="7"/>
        <v>8</v>
      </c>
      <c r="C27" s="181" t="s">
        <v>76</v>
      </c>
      <c r="D27" s="98"/>
      <c r="E27" s="85" t="s">
        <v>228</v>
      </c>
      <c r="F27" s="201">
        <v>1</v>
      </c>
      <c r="G27" s="86">
        <v>8092000</v>
      </c>
      <c r="H27" s="87">
        <v>8687000</v>
      </c>
      <c r="I27" s="88">
        <v>10293500</v>
      </c>
      <c r="J27" s="88"/>
      <c r="K27" s="88"/>
      <c r="L27" s="174"/>
      <c r="M27" s="86"/>
      <c r="N27" s="89"/>
      <c r="O27" s="89"/>
      <c r="P27" s="89"/>
      <c r="Q27" s="169"/>
      <c r="R27" s="90">
        <f t="shared" si="4"/>
        <v>3</v>
      </c>
      <c r="S27" s="91">
        <f t="shared" si="5"/>
        <v>9024167</v>
      </c>
      <c r="T27" s="92">
        <f t="shared" si="6"/>
        <v>9024167</v>
      </c>
      <c r="U27" s="93">
        <f t="shared" si="0"/>
        <v>929842.848131996</v>
      </c>
      <c r="V27" s="94">
        <f t="shared" si="1"/>
        <v>10.303918889488592</v>
      </c>
      <c r="W27" s="95">
        <f t="shared" si="2"/>
        <v>89.696081110511415</v>
      </c>
      <c r="X27" s="96" t="str">
        <f t="shared" si="3"/>
        <v>ALTO</v>
      </c>
    </row>
    <row r="28" spans="2:24" ht="26.25" customHeight="1">
      <c r="B28" s="84">
        <f t="shared" si="7"/>
        <v>9</v>
      </c>
      <c r="C28" s="181" t="s">
        <v>79</v>
      </c>
      <c r="D28" s="98"/>
      <c r="E28" s="85" t="s">
        <v>228</v>
      </c>
      <c r="F28" s="201">
        <v>3</v>
      </c>
      <c r="G28" s="86">
        <v>357000</v>
      </c>
      <c r="H28" s="190"/>
      <c r="I28" s="88">
        <v>464100</v>
      </c>
      <c r="J28" s="88"/>
      <c r="K28" s="88"/>
      <c r="L28" s="174"/>
      <c r="M28" s="86"/>
      <c r="N28" s="89"/>
      <c r="O28" s="89"/>
      <c r="P28" s="89"/>
      <c r="Q28" s="169"/>
      <c r="R28" s="90">
        <f t="shared" si="4"/>
        <v>2</v>
      </c>
      <c r="S28" s="91">
        <f t="shared" si="5"/>
        <v>410550</v>
      </c>
      <c r="T28" s="92">
        <f t="shared" si="6"/>
        <v>1231650</v>
      </c>
      <c r="U28" s="93">
        <f t="shared" si="0"/>
        <v>53550</v>
      </c>
      <c r="V28" s="94">
        <f t="shared" si="1"/>
        <v>13.043478260869565</v>
      </c>
      <c r="W28" s="95">
        <f t="shared" si="2"/>
        <v>86.956521739130437</v>
      </c>
      <c r="X28" s="96" t="str">
        <f t="shared" si="3"/>
        <v>ALTO</v>
      </c>
    </row>
    <row r="29" spans="2:24" ht="26.25" customHeight="1">
      <c r="B29" s="84">
        <f t="shared" si="7"/>
        <v>10</v>
      </c>
      <c r="C29" s="181" t="s">
        <v>82</v>
      </c>
      <c r="D29" s="98"/>
      <c r="E29" s="85" t="s">
        <v>259</v>
      </c>
      <c r="F29" s="201">
        <v>9</v>
      </c>
      <c r="G29" s="86">
        <v>418880</v>
      </c>
      <c r="H29" s="87">
        <v>547400</v>
      </c>
      <c r="I29" s="190"/>
      <c r="J29" s="88"/>
      <c r="K29" s="88"/>
      <c r="L29" s="174"/>
      <c r="M29" s="86"/>
      <c r="N29" s="89"/>
      <c r="O29" s="89"/>
      <c r="P29" s="89"/>
      <c r="Q29" s="169"/>
      <c r="R29" s="90">
        <f t="shared" si="4"/>
        <v>2</v>
      </c>
      <c r="S29" s="91">
        <f t="shared" si="5"/>
        <v>483140</v>
      </c>
      <c r="T29" s="92">
        <f t="shared" si="6"/>
        <v>4348260</v>
      </c>
      <c r="U29" s="93">
        <f t="shared" si="0"/>
        <v>64260</v>
      </c>
      <c r="V29" s="94">
        <f t="shared" si="1"/>
        <v>13.300492610837439</v>
      </c>
      <c r="W29" s="95">
        <f t="shared" si="2"/>
        <v>86.699507389162562</v>
      </c>
      <c r="X29" s="96" t="str">
        <f t="shared" si="3"/>
        <v>ALTO</v>
      </c>
    </row>
    <row r="30" spans="2:24" ht="26.25" customHeight="1">
      <c r="B30" s="84">
        <f t="shared" si="7"/>
        <v>11</v>
      </c>
      <c r="C30" s="181" t="s">
        <v>85</v>
      </c>
      <c r="D30" s="98"/>
      <c r="E30" s="85" t="s">
        <v>259</v>
      </c>
      <c r="F30" s="201">
        <v>9</v>
      </c>
      <c r="G30" s="86">
        <v>357000</v>
      </c>
      <c r="H30" s="87">
        <v>368900</v>
      </c>
      <c r="I30" s="88">
        <v>428400</v>
      </c>
      <c r="J30" s="88"/>
      <c r="K30" s="88"/>
      <c r="L30" s="174"/>
      <c r="M30" s="86"/>
      <c r="N30" s="89"/>
      <c r="O30" s="89"/>
      <c r="P30" s="89"/>
      <c r="Q30" s="169"/>
      <c r="R30" s="90">
        <f t="shared" si="4"/>
        <v>3</v>
      </c>
      <c r="S30" s="91">
        <f t="shared" si="5"/>
        <v>384767</v>
      </c>
      <c r="T30" s="92">
        <f t="shared" si="6"/>
        <v>3462903</v>
      </c>
      <c r="U30" s="93">
        <f t="shared" si="0"/>
        <v>31233.564566913516</v>
      </c>
      <c r="V30" s="94">
        <f t="shared" si="1"/>
        <v>8.1175268583099687</v>
      </c>
      <c r="W30" s="95">
        <f t="shared" si="2"/>
        <v>91.882473141690028</v>
      </c>
      <c r="X30" s="96" t="str">
        <f t="shared" si="3"/>
        <v>ALTO</v>
      </c>
    </row>
    <row r="31" spans="2:24" ht="26.25" customHeight="1">
      <c r="B31" s="84">
        <f t="shared" si="7"/>
        <v>12</v>
      </c>
      <c r="C31" s="181" t="s">
        <v>88</v>
      </c>
      <c r="D31" s="98"/>
      <c r="E31" s="85" t="s">
        <v>260</v>
      </c>
      <c r="F31" s="201">
        <v>9</v>
      </c>
      <c r="G31" s="86">
        <v>254660</v>
      </c>
      <c r="H31" s="190"/>
      <c r="I31" s="88">
        <v>261800</v>
      </c>
      <c r="J31" s="88"/>
      <c r="K31" s="88"/>
      <c r="L31" s="174"/>
      <c r="M31" s="86"/>
      <c r="N31" s="89"/>
      <c r="O31" s="89"/>
      <c r="P31" s="89"/>
      <c r="Q31" s="169"/>
      <c r="R31" s="90">
        <f t="shared" si="4"/>
        <v>2</v>
      </c>
      <c r="S31" s="91">
        <f t="shared" si="5"/>
        <v>258230</v>
      </c>
      <c r="T31" s="92">
        <f t="shared" si="6"/>
        <v>2324070</v>
      </c>
      <c r="U31" s="93">
        <f t="shared" si="0"/>
        <v>3570</v>
      </c>
      <c r="V31" s="94">
        <f t="shared" si="1"/>
        <v>1.3824884792626728</v>
      </c>
      <c r="W31" s="95">
        <f t="shared" si="2"/>
        <v>98.617511520737324</v>
      </c>
      <c r="X31" s="96" t="str">
        <f t="shared" si="3"/>
        <v>ALTO</v>
      </c>
    </row>
    <row r="32" spans="2:24" ht="26.25" customHeight="1">
      <c r="B32" s="84">
        <f t="shared" si="7"/>
        <v>13</v>
      </c>
      <c r="C32" s="181" t="s">
        <v>90</v>
      </c>
      <c r="D32" s="98"/>
      <c r="E32" s="85" t="s">
        <v>260</v>
      </c>
      <c r="F32" s="201">
        <v>6</v>
      </c>
      <c r="G32" s="86">
        <v>214200</v>
      </c>
      <c r="H32" s="190"/>
      <c r="I32" s="88">
        <v>238000</v>
      </c>
      <c r="J32" s="88"/>
      <c r="K32" s="88"/>
      <c r="L32" s="174"/>
      <c r="M32" s="86"/>
      <c r="N32" s="89"/>
      <c r="O32" s="89"/>
      <c r="P32" s="89"/>
      <c r="Q32" s="169"/>
      <c r="R32" s="90">
        <f t="shared" si="4"/>
        <v>2</v>
      </c>
      <c r="S32" s="91">
        <f t="shared" si="5"/>
        <v>226100</v>
      </c>
      <c r="T32" s="92">
        <f t="shared" si="6"/>
        <v>1356600</v>
      </c>
      <c r="U32" s="93">
        <f t="shared" si="0"/>
        <v>11900</v>
      </c>
      <c r="V32" s="94">
        <f t="shared" si="1"/>
        <v>5.2631578947368416</v>
      </c>
      <c r="W32" s="95">
        <f t="shared" si="2"/>
        <v>94.736842105263165</v>
      </c>
      <c r="X32" s="96" t="str">
        <f t="shared" si="3"/>
        <v>ALTO</v>
      </c>
    </row>
    <row r="33" spans="2:24" ht="26.25" customHeight="1">
      <c r="B33" s="84">
        <f t="shared" si="7"/>
        <v>14</v>
      </c>
      <c r="C33" s="181" t="s">
        <v>98</v>
      </c>
      <c r="D33" s="98"/>
      <c r="E33" s="85" t="s">
        <v>260</v>
      </c>
      <c r="F33" s="201">
        <v>1</v>
      </c>
      <c r="G33" s="86">
        <v>952000</v>
      </c>
      <c r="H33" s="87">
        <v>892500</v>
      </c>
      <c r="I33" s="88">
        <v>821100</v>
      </c>
      <c r="J33" s="88"/>
      <c r="K33" s="88"/>
      <c r="L33" s="174"/>
      <c r="M33" s="86"/>
      <c r="N33" s="89"/>
      <c r="O33" s="89"/>
      <c r="P33" s="89"/>
      <c r="Q33" s="169"/>
      <c r="R33" s="90">
        <f t="shared" si="4"/>
        <v>3</v>
      </c>
      <c r="S33" s="91">
        <f t="shared" si="5"/>
        <v>888533</v>
      </c>
      <c r="T33" s="92">
        <f t="shared" si="6"/>
        <v>888533</v>
      </c>
      <c r="U33" s="93">
        <f t="shared" si="0"/>
        <v>53513.259000820428</v>
      </c>
      <c r="V33" s="94">
        <f t="shared" si="1"/>
        <v>6.0226529572700649</v>
      </c>
      <c r="W33" s="95">
        <f t="shared" si="2"/>
        <v>93.977347042729932</v>
      </c>
      <c r="X33" s="96" t="str">
        <f t="shared" si="3"/>
        <v>ALTO</v>
      </c>
    </row>
    <row r="34" spans="2:24" ht="26.25" customHeight="1">
      <c r="B34" s="84">
        <f t="shared" si="7"/>
        <v>15</v>
      </c>
      <c r="C34" s="181" t="s">
        <v>101</v>
      </c>
      <c r="D34" s="98"/>
      <c r="E34" s="85" t="s">
        <v>260</v>
      </c>
      <c r="F34" s="201">
        <v>6</v>
      </c>
      <c r="G34" s="86">
        <v>71400</v>
      </c>
      <c r="H34" s="87">
        <v>71400</v>
      </c>
      <c r="I34" s="88">
        <v>80920</v>
      </c>
      <c r="J34" s="88"/>
      <c r="K34" s="88"/>
      <c r="L34" s="174"/>
      <c r="M34" s="86"/>
      <c r="N34" s="89"/>
      <c r="O34" s="89"/>
      <c r="P34" s="89"/>
      <c r="Q34" s="169"/>
      <c r="R34" s="90">
        <f t="shared" si="4"/>
        <v>3</v>
      </c>
      <c r="S34" s="91">
        <f t="shared" si="5"/>
        <v>74573</v>
      </c>
      <c r="T34" s="92">
        <f t="shared" si="6"/>
        <v>447438</v>
      </c>
      <c r="U34" s="93">
        <f t="shared" si="0"/>
        <v>4487.7710379306218</v>
      </c>
      <c r="V34" s="94">
        <f t="shared" si="1"/>
        <v>6.0179569521550986</v>
      </c>
      <c r="W34" s="95">
        <f t="shared" si="2"/>
        <v>93.982043047844897</v>
      </c>
      <c r="X34" s="96" t="str">
        <f t="shared" si="3"/>
        <v>ALTO</v>
      </c>
    </row>
    <row r="35" spans="2:24" ht="26.25" customHeight="1">
      <c r="B35" s="84">
        <f t="shared" si="7"/>
        <v>16</v>
      </c>
      <c r="C35" s="181" t="s">
        <v>104</v>
      </c>
      <c r="D35" s="98"/>
      <c r="E35" s="85" t="s">
        <v>260</v>
      </c>
      <c r="F35" s="201">
        <v>1</v>
      </c>
      <c r="G35" s="86">
        <v>7140000</v>
      </c>
      <c r="H35" s="87">
        <v>8449000</v>
      </c>
      <c r="I35" s="190"/>
      <c r="J35" s="88"/>
      <c r="K35" s="88"/>
      <c r="L35" s="174"/>
      <c r="M35" s="86"/>
      <c r="N35" s="89"/>
      <c r="O35" s="89"/>
      <c r="P35" s="89"/>
      <c r="Q35" s="169"/>
      <c r="R35" s="90">
        <f t="shared" si="4"/>
        <v>2</v>
      </c>
      <c r="S35" s="91">
        <f t="shared" si="5"/>
        <v>7794500</v>
      </c>
      <c r="T35" s="92">
        <f t="shared" si="6"/>
        <v>7794500</v>
      </c>
      <c r="U35" s="93">
        <f t="shared" si="0"/>
        <v>654500</v>
      </c>
      <c r="V35" s="94">
        <f t="shared" si="1"/>
        <v>8.3969465648854964</v>
      </c>
      <c r="W35" s="95">
        <f t="shared" si="2"/>
        <v>91.603053435114504</v>
      </c>
      <c r="X35" s="96" t="str">
        <f t="shared" si="3"/>
        <v>ALTO</v>
      </c>
    </row>
    <row r="36" spans="2:24" ht="26.25" customHeight="1">
      <c r="B36" s="84">
        <f t="shared" si="7"/>
        <v>17</v>
      </c>
      <c r="C36" s="181" t="s">
        <v>106</v>
      </c>
      <c r="D36" s="98"/>
      <c r="E36" s="85" t="s">
        <v>260</v>
      </c>
      <c r="F36" s="201">
        <v>1</v>
      </c>
      <c r="G36" s="86">
        <v>9163000</v>
      </c>
      <c r="H36" s="87">
        <v>5831000</v>
      </c>
      <c r="I36" s="190"/>
      <c r="J36" s="88"/>
      <c r="K36" s="88"/>
      <c r="L36" s="174"/>
      <c r="M36" s="86"/>
      <c r="N36" s="89"/>
      <c r="O36" s="89"/>
      <c r="P36" s="89"/>
      <c r="Q36" s="169"/>
      <c r="R36" s="90">
        <f t="shared" si="4"/>
        <v>2</v>
      </c>
      <c r="S36" s="91">
        <f t="shared" si="5"/>
        <v>7497000</v>
      </c>
      <c r="T36" s="92">
        <f t="shared" si="6"/>
        <v>7497000</v>
      </c>
      <c r="U36" s="93">
        <f t="shared" si="0"/>
        <v>1666000</v>
      </c>
      <c r="V36" s="94">
        <f t="shared" si="1"/>
        <v>22.222222222222221</v>
      </c>
      <c r="W36" s="95">
        <f t="shared" si="2"/>
        <v>77.777777777777771</v>
      </c>
      <c r="X36" s="96" t="str">
        <f t="shared" si="3"/>
        <v>ALTO</v>
      </c>
    </row>
    <row r="37" spans="2:24" ht="26.25" customHeight="1">
      <c r="B37" s="84">
        <f t="shared" si="7"/>
        <v>18</v>
      </c>
      <c r="C37" s="181" t="s">
        <v>109</v>
      </c>
      <c r="D37" s="98"/>
      <c r="E37" s="85" t="s">
        <v>260</v>
      </c>
      <c r="F37" s="201">
        <v>1</v>
      </c>
      <c r="G37" s="86">
        <v>9163000</v>
      </c>
      <c r="H37" s="87">
        <v>5355000</v>
      </c>
      <c r="I37" s="190"/>
      <c r="J37" s="88"/>
      <c r="K37" s="88"/>
      <c r="L37" s="174"/>
      <c r="M37" s="86"/>
      <c r="N37" s="89"/>
      <c r="O37" s="89"/>
      <c r="P37" s="89"/>
      <c r="Q37" s="169"/>
      <c r="R37" s="90">
        <f t="shared" si="4"/>
        <v>2</v>
      </c>
      <c r="S37" s="91">
        <f t="shared" si="5"/>
        <v>7259000</v>
      </c>
      <c r="T37" s="92">
        <f t="shared" si="6"/>
        <v>7259000</v>
      </c>
      <c r="U37" s="93">
        <f t="shared" si="0"/>
        <v>1904000</v>
      </c>
      <c r="V37" s="94">
        <f t="shared" si="1"/>
        <v>26.229508196721312</v>
      </c>
      <c r="W37" s="95">
        <f t="shared" si="2"/>
        <v>73.770491803278688</v>
      </c>
      <c r="X37" s="96" t="str">
        <f t="shared" si="3"/>
        <v>ALTO</v>
      </c>
    </row>
    <row r="38" spans="2:24" ht="26.25" customHeight="1">
      <c r="B38" s="84">
        <f t="shared" si="7"/>
        <v>19</v>
      </c>
      <c r="C38" s="181" t="s">
        <v>112</v>
      </c>
      <c r="D38" s="98"/>
      <c r="E38" s="85" t="s">
        <v>260</v>
      </c>
      <c r="F38" s="201">
        <v>2</v>
      </c>
      <c r="G38" s="86">
        <v>178500</v>
      </c>
      <c r="H38" s="87">
        <v>178500</v>
      </c>
      <c r="I38" s="190"/>
      <c r="J38" s="88"/>
      <c r="K38" s="88"/>
      <c r="L38" s="174"/>
      <c r="M38" s="86"/>
      <c r="N38" s="89"/>
      <c r="O38" s="89"/>
      <c r="P38" s="89"/>
      <c r="Q38" s="169"/>
      <c r="R38" s="90">
        <f t="shared" si="4"/>
        <v>2</v>
      </c>
      <c r="S38" s="91">
        <f t="shared" si="5"/>
        <v>178500</v>
      </c>
      <c r="T38" s="92">
        <f t="shared" si="6"/>
        <v>357000</v>
      </c>
      <c r="U38" s="93">
        <f t="shared" si="0"/>
        <v>0</v>
      </c>
      <c r="V38" s="94">
        <f t="shared" si="1"/>
        <v>0</v>
      </c>
      <c r="W38" s="95">
        <f t="shared" si="2"/>
        <v>100</v>
      </c>
      <c r="X38" s="96" t="str">
        <f t="shared" si="3"/>
        <v>ALTO</v>
      </c>
    </row>
    <row r="39" spans="2:24" ht="26.25" customHeight="1">
      <c r="B39" s="84">
        <f t="shared" si="7"/>
        <v>20</v>
      </c>
      <c r="C39" s="181" t="s">
        <v>115</v>
      </c>
      <c r="D39" s="98"/>
      <c r="E39" s="85" t="s">
        <v>260</v>
      </c>
      <c r="F39" s="201">
        <v>5</v>
      </c>
      <c r="G39" s="190"/>
      <c r="H39" s="87">
        <v>48790</v>
      </c>
      <c r="I39" s="88">
        <v>42840</v>
      </c>
      <c r="J39" s="88"/>
      <c r="K39" s="88"/>
      <c r="L39" s="174"/>
      <c r="M39" s="86"/>
      <c r="N39" s="89"/>
      <c r="O39" s="89">
        <f>VALORES!M33</f>
        <v>77404</v>
      </c>
      <c r="P39" s="89"/>
      <c r="Q39" s="169"/>
      <c r="R39" s="90">
        <f t="shared" si="4"/>
        <v>3</v>
      </c>
      <c r="S39" s="91">
        <f t="shared" si="5"/>
        <v>56345</v>
      </c>
      <c r="T39" s="92">
        <f t="shared" si="6"/>
        <v>281725</v>
      </c>
      <c r="U39" s="93">
        <f t="shared" si="0"/>
        <v>15088.014345462721</v>
      </c>
      <c r="V39" s="94">
        <f t="shared" si="1"/>
        <v>26.777911696623875</v>
      </c>
      <c r="W39" s="95">
        <f t="shared" si="2"/>
        <v>73.222088303376125</v>
      </c>
      <c r="X39" s="96" t="str">
        <f t="shared" si="3"/>
        <v>ALTO</v>
      </c>
    </row>
    <row r="40" spans="2:24" ht="26.25" customHeight="1">
      <c r="B40" s="84">
        <f t="shared" si="7"/>
        <v>21</v>
      </c>
      <c r="C40" s="181" t="s">
        <v>118</v>
      </c>
      <c r="D40" s="98"/>
      <c r="E40" s="85" t="s">
        <v>260</v>
      </c>
      <c r="F40" s="201">
        <v>5</v>
      </c>
      <c r="G40" s="190"/>
      <c r="H40" s="87">
        <v>59500</v>
      </c>
      <c r="I40" s="88">
        <v>46410</v>
      </c>
      <c r="J40" s="88"/>
      <c r="K40" s="88"/>
      <c r="L40" s="174"/>
      <c r="M40" s="86">
        <f>VALORES!G34</f>
        <v>74155</v>
      </c>
      <c r="N40" s="89"/>
      <c r="O40" s="89">
        <f>VALORES!M34</f>
        <v>77028</v>
      </c>
      <c r="P40" s="89"/>
      <c r="Q40" s="169"/>
      <c r="R40" s="90">
        <f t="shared" si="4"/>
        <v>4</v>
      </c>
      <c r="S40" s="91">
        <f t="shared" si="5"/>
        <v>64273</v>
      </c>
      <c r="T40" s="92">
        <f t="shared" si="6"/>
        <v>321365</v>
      </c>
      <c r="U40" s="93">
        <f t="shared" si="0"/>
        <v>12270.006588730912</v>
      </c>
      <c r="V40" s="94">
        <f t="shared" si="1"/>
        <v>19.090452583092297</v>
      </c>
      <c r="W40" s="95">
        <f t="shared" si="2"/>
        <v>80.909547416907699</v>
      </c>
      <c r="X40" s="96" t="str">
        <f t="shared" si="3"/>
        <v>ALTO</v>
      </c>
    </row>
    <row r="41" spans="2:24" ht="26.25" customHeight="1">
      <c r="B41" s="84">
        <f t="shared" si="7"/>
        <v>22</v>
      </c>
      <c r="C41" s="181" t="s">
        <v>54</v>
      </c>
      <c r="D41" s="98"/>
      <c r="E41" s="85" t="s">
        <v>260</v>
      </c>
      <c r="F41" s="201">
        <v>6</v>
      </c>
      <c r="G41" s="86">
        <v>59500</v>
      </c>
      <c r="H41" s="87">
        <v>38080</v>
      </c>
      <c r="I41" s="88">
        <v>38080</v>
      </c>
      <c r="J41" s="88"/>
      <c r="K41" s="88"/>
      <c r="L41" s="174"/>
      <c r="M41" s="86"/>
      <c r="N41" s="89">
        <f>VALORES!J35</f>
        <v>51429</v>
      </c>
      <c r="O41" s="89">
        <f>VALORES!M35</f>
        <v>39608</v>
      </c>
      <c r="P41" s="89"/>
      <c r="Q41" s="169"/>
      <c r="R41" s="90">
        <f t="shared" si="4"/>
        <v>5</v>
      </c>
      <c r="S41" s="91">
        <f t="shared" si="5"/>
        <v>45339</v>
      </c>
      <c r="T41" s="92">
        <f t="shared" si="6"/>
        <v>272034</v>
      </c>
      <c r="U41" s="93">
        <f t="shared" si="0"/>
        <v>8670.0927699765707</v>
      </c>
      <c r="V41" s="94">
        <f t="shared" si="1"/>
        <v>19.122814287868216</v>
      </c>
      <c r="W41" s="95">
        <f t="shared" si="2"/>
        <v>80.877185712131791</v>
      </c>
      <c r="X41" s="96" t="str">
        <f t="shared" si="3"/>
        <v>ALTO</v>
      </c>
    </row>
    <row r="42" spans="2:24" ht="26.25" customHeight="1">
      <c r="B42" s="84">
        <f t="shared" si="7"/>
        <v>23</v>
      </c>
      <c r="C42" s="181" t="s">
        <v>123</v>
      </c>
      <c r="D42" s="98"/>
      <c r="E42" s="85" t="s">
        <v>260</v>
      </c>
      <c r="F42" s="201">
        <v>5</v>
      </c>
      <c r="G42" s="190"/>
      <c r="H42" s="87">
        <v>82110</v>
      </c>
      <c r="I42" s="88">
        <v>53550</v>
      </c>
      <c r="J42" s="88"/>
      <c r="K42" s="88"/>
      <c r="L42" s="174"/>
      <c r="M42" s="86"/>
      <c r="N42" s="89"/>
      <c r="O42" s="89">
        <f>VALORES!M36</f>
        <v>70916</v>
      </c>
      <c r="P42" s="89"/>
      <c r="Q42" s="169"/>
      <c r="R42" s="90">
        <f t="shared" si="4"/>
        <v>3</v>
      </c>
      <c r="S42" s="91">
        <f t="shared" si="5"/>
        <v>68859</v>
      </c>
      <c r="T42" s="92">
        <f t="shared" si="6"/>
        <v>344295</v>
      </c>
      <c r="U42" s="93">
        <f t="shared" si="0"/>
        <v>11749.974903046483</v>
      </c>
      <c r="V42" s="94">
        <f t="shared" si="1"/>
        <v>17.063818677364591</v>
      </c>
      <c r="W42" s="95">
        <f t="shared" si="2"/>
        <v>82.936181322635406</v>
      </c>
      <c r="X42" s="96" t="str">
        <f t="shared" si="3"/>
        <v>ALTO</v>
      </c>
    </row>
    <row r="43" spans="2:24" ht="26.25" customHeight="1">
      <c r="B43" s="84">
        <f t="shared" si="7"/>
        <v>24</v>
      </c>
      <c r="C43" s="181" t="s">
        <v>126</v>
      </c>
      <c r="D43" s="98"/>
      <c r="E43" s="85" t="s">
        <v>260</v>
      </c>
      <c r="F43" s="201">
        <v>5</v>
      </c>
      <c r="G43" s="190"/>
      <c r="H43" s="87">
        <v>69020</v>
      </c>
      <c r="I43" s="88">
        <v>49980</v>
      </c>
      <c r="J43" s="88"/>
      <c r="K43" s="88"/>
      <c r="L43" s="174"/>
      <c r="M43" s="86">
        <f>VALORES!G37</f>
        <v>67199</v>
      </c>
      <c r="N43" s="89">
        <f>VALORES!J37</f>
        <v>72189</v>
      </c>
      <c r="O43" s="89">
        <f>VALORES!M37</f>
        <v>61777</v>
      </c>
      <c r="P43" s="89"/>
      <c r="Q43" s="169"/>
      <c r="R43" s="90">
        <f t="shared" si="4"/>
        <v>5</v>
      </c>
      <c r="S43" s="91">
        <f t="shared" si="5"/>
        <v>64033</v>
      </c>
      <c r="T43" s="92">
        <f t="shared" si="6"/>
        <v>320165</v>
      </c>
      <c r="U43" s="93">
        <f t="shared" si="0"/>
        <v>7797.3124344225171</v>
      </c>
      <c r="V43" s="94">
        <f t="shared" si="1"/>
        <v>12.177021901867032</v>
      </c>
      <c r="W43" s="95">
        <f t="shared" si="2"/>
        <v>87.822978098132964</v>
      </c>
      <c r="X43" s="96" t="str">
        <f t="shared" si="3"/>
        <v>ALTO</v>
      </c>
    </row>
    <row r="44" spans="2:24" ht="26.25" customHeight="1">
      <c r="B44" s="84">
        <f t="shared" si="7"/>
        <v>25</v>
      </c>
      <c r="C44" s="181" t="s">
        <v>129</v>
      </c>
      <c r="D44" s="98"/>
      <c r="E44" s="85" t="s">
        <v>260</v>
      </c>
      <c r="F44" s="201">
        <v>1</v>
      </c>
      <c r="G44" s="190"/>
      <c r="H44" s="87">
        <v>2975000</v>
      </c>
      <c r="I44" s="88">
        <v>2856000</v>
      </c>
      <c r="J44" s="88"/>
      <c r="K44" s="88"/>
      <c r="L44" s="174"/>
      <c r="M44" s="86"/>
      <c r="N44" s="89"/>
      <c r="O44" s="89"/>
      <c r="P44" s="89"/>
      <c r="Q44" s="169"/>
      <c r="R44" s="90">
        <f t="shared" si="4"/>
        <v>2</v>
      </c>
      <c r="S44" s="91">
        <f t="shared" si="5"/>
        <v>2915500</v>
      </c>
      <c r="T44" s="92">
        <f t="shared" si="6"/>
        <v>2915500</v>
      </c>
      <c r="U44" s="93">
        <f t="shared" si="0"/>
        <v>59500</v>
      </c>
      <c r="V44" s="94">
        <f t="shared" si="1"/>
        <v>2.0408163265306123</v>
      </c>
      <c r="W44" s="95">
        <f t="shared" si="2"/>
        <v>97.959183673469383</v>
      </c>
      <c r="X44" s="96" t="str">
        <f t="shared" si="3"/>
        <v>ALTO</v>
      </c>
    </row>
    <row r="45" spans="2:24" ht="26.25" customHeight="1">
      <c r="B45" s="84">
        <f t="shared" si="7"/>
        <v>26</v>
      </c>
      <c r="C45" s="181" t="s">
        <v>132</v>
      </c>
      <c r="D45" s="98"/>
      <c r="E45" s="85" t="s">
        <v>260</v>
      </c>
      <c r="F45" s="201">
        <v>5</v>
      </c>
      <c r="G45" s="190"/>
      <c r="H45" s="87">
        <v>23800</v>
      </c>
      <c r="I45" s="88">
        <v>29750</v>
      </c>
      <c r="J45" s="88"/>
      <c r="K45" s="88"/>
      <c r="L45" s="174"/>
      <c r="M45" s="86"/>
      <c r="N45" s="89"/>
      <c r="O45" s="89">
        <f>VALORES!M39</f>
        <v>19540</v>
      </c>
      <c r="P45" s="89"/>
      <c r="Q45" s="169"/>
      <c r="R45" s="90">
        <f t="shared" si="4"/>
        <v>3</v>
      </c>
      <c r="S45" s="91">
        <f t="shared" si="5"/>
        <v>24363</v>
      </c>
      <c r="T45" s="92">
        <f t="shared" si="6"/>
        <v>121815</v>
      </c>
      <c r="U45" s="93">
        <f t="shared" si="0"/>
        <v>4187.2053793537389</v>
      </c>
      <c r="V45" s="94">
        <f t="shared" si="1"/>
        <v>17.186739643532153</v>
      </c>
      <c r="W45" s="95">
        <f t="shared" si="2"/>
        <v>82.81326035646785</v>
      </c>
      <c r="X45" s="96" t="str">
        <f t="shared" si="3"/>
        <v>ALTO</v>
      </c>
    </row>
    <row r="46" spans="2:24" ht="26.25" customHeight="1">
      <c r="B46" s="84">
        <f t="shared" si="7"/>
        <v>27</v>
      </c>
      <c r="C46" s="181" t="s">
        <v>134</v>
      </c>
      <c r="D46" s="98"/>
      <c r="E46" s="85" t="s">
        <v>261</v>
      </c>
      <c r="F46" s="201">
        <v>20</v>
      </c>
      <c r="G46" s="86">
        <v>16660</v>
      </c>
      <c r="H46" s="87">
        <v>11900</v>
      </c>
      <c r="I46" s="190"/>
      <c r="J46" s="88"/>
      <c r="K46" s="88"/>
      <c r="L46" s="174"/>
      <c r="M46" s="86"/>
      <c r="N46" s="89">
        <f>VALORES!J40</f>
        <v>12792</v>
      </c>
      <c r="O46" s="89">
        <f>VALORES!M40</f>
        <v>12071</v>
      </c>
      <c r="P46" s="89"/>
      <c r="Q46" s="169"/>
      <c r="R46" s="90">
        <f t="shared" si="4"/>
        <v>4</v>
      </c>
      <c r="S46" s="91">
        <f t="shared" si="5"/>
        <v>13356</v>
      </c>
      <c r="T46" s="92">
        <f t="shared" si="6"/>
        <v>267120</v>
      </c>
      <c r="U46" s="93">
        <f t="shared" si="0"/>
        <v>1936.8578129279392</v>
      </c>
      <c r="V46" s="94">
        <f t="shared" si="1"/>
        <v>14.50178056999056</v>
      </c>
      <c r="W46" s="95">
        <f t="shared" si="2"/>
        <v>85.498219430009442</v>
      </c>
      <c r="X46" s="96" t="str">
        <f t="shared" si="3"/>
        <v>ALTO</v>
      </c>
    </row>
    <row r="47" spans="2:24" ht="26.25" customHeight="1">
      <c r="B47" s="84">
        <f t="shared" si="7"/>
        <v>28</v>
      </c>
      <c r="C47" s="181" t="s">
        <v>137</v>
      </c>
      <c r="D47" s="98"/>
      <c r="E47" s="85" t="s">
        <v>261</v>
      </c>
      <c r="F47" s="201">
        <v>20</v>
      </c>
      <c r="G47" s="86">
        <v>23800</v>
      </c>
      <c r="H47" s="87">
        <v>21420</v>
      </c>
      <c r="I47" s="190"/>
      <c r="J47" s="88"/>
      <c r="K47" s="88"/>
      <c r="L47" s="174"/>
      <c r="M47" s="86"/>
      <c r="N47" s="89">
        <f>VALORES!J41</f>
        <v>15937</v>
      </c>
      <c r="O47" s="89">
        <f>VALORES!M41</f>
        <v>16447</v>
      </c>
      <c r="P47" s="89"/>
      <c r="Q47" s="169"/>
      <c r="R47" s="90">
        <f t="shared" si="4"/>
        <v>4</v>
      </c>
      <c r="S47" s="91">
        <f t="shared" si="5"/>
        <v>19401</v>
      </c>
      <c r="T47" s="92">
        <f t="shared" si="6"/>
        <v>388020</v>
      </c>
      <c r="U47" s="93">
        <f t="shared" si="0"/>
        <v>3322.3852124640816</v>
      </c>
      <c r="V47" s="94">
        <f t="shared" si="1"/>
        <v>17.124814249080362</v>
      </c>
      <c r="W47" s="95">
        <f t="shared" si="2"/>
        <v>82.875185750919641</v>
      </c>
      <c r="X47" s="96" t="str">
        <f t="shared" si="3"/>
        <v>ALTO</v>
      </c>
    </row>
    <row r="48" spans="2:24" ht="26.25" customHeight="1">
      <c r="B48" s="84">
        <f t="shared" si="7"/>
        <v>29</v>
      </c>
      <c r="C48" s="181" t="s">
        <v>139</v>
      </c>
      <c r="D48" s="98"/>
      <c r="E48" s="85" t="s">
        <v>261</v>
      </c>
      <c r="F48" s="201">
        <v>20</v>
      </c>
      <c r="G48" s="86">
        <v>32130</v>
      </c>
      <c r="H48" s="87">
        <v>27370</v>
      </c>
      <c r="I48" s="190"/>
      <c r="J48" s="88"/>
      <c r="K48" s="88"/>
      <c r="L48" s="174"/>
      <c r="M48" s="86"/>
      <c r="N48" s="89">
        <f>VALORES!J42</f>
        <v>20357</v>
      </c>
      <c r="O48" s="89">
        <f>VALORES!M42</f>
        <v>21745</v>
      </c>
      <c r="P48" s="89"/>
      <c r="Q48" s="169"/>
      <c r="R48" s="90">
        <f t="shared" si="4"/>
        <v>4</v>
      </c>
      <c r="S48" s="91">
        <f t="shared" si="5"/>
        <v>25401</v>
      </c>
      <c r="T48" s="92">
        <f t="shared" si="6"/>
        <v>508020</v>
      </c>
      <c r="U48" s="93">
        <f t="shared" si="0"/>
        <v>4689.4741976046735</v>
      </c>
      <c r="V48" s="94">
        <f t="shared" si="1"/>
        <v>18.461769999624714</v>
      </c>
      <c r="W48" s="95">
        <f t="shared" si="2"/>
        <v>81.538230000375279</v>
      </c>
      <c r="X48" s="96" t="str">
        <f t="shared" si="3"/>
        <v>ALTO</v>
      </c>
    </row>
    <row r="49" spans="2:24" ht="26.25" customHeight="1">
      <c r="B49" s="84">
        <f t="shared" si="7"/>
        <v>30</v>
      </c>
      <c r="C49" s="181" t="s">
        <v>142</v>
      </c>
      <c r="D49" s="98"/>
      <c r="E49" s="85" t="s">
        <v>261</v>
      </c>
      <c r="F49" s="201">
        <v>20</v>
      </c>
      <c r="G49" s="86">
        <v>48790</v>
      </c>
      <c r="H49" s="87">
        <v>39270</v>
      </c>
      <c r="I49" s="190"/>
      <c r="J49" s="88"/>
      <c r="K49" s="88"/>
      <c r="L49" s="174"/>
      <c r="M49" s="86"/>
      <c r="N49" s="89">
        <f>VALORES!J43</f>
        <v>42322</v>
      </c>
      <c r="O49" s="89">
        <f>VALORES!M43</f>
        <v>41419</v>
      </c>
      <c r="P49" s="89"/>
      <c r="Q49" s="169"/>
      <c r="R49" s="90">
        <f t="shared" si="4"/>
        <v>4</v>
      </c>
      <c r="S49" s="91">
        <f t="shared" si="5"/>
        <v>42950</v>
      </c>
      <c r="T49" s="92">
        <f t="shared" si="6"/>
        <v>859000</v>
      </c>
      <c r="U49" s="93">
        <f t="shared" si="0"/>
        <v>3549.1669709243042</v>
      </c>
      <c r="V49" s="94">
        <f t="shared" si="1"/>
        <v>8.2634853804989632</v>
      </c>
      <c r="W49" s="95">
        <f t="shared" si="2"/>
        <v>91.736514619501037</v>
      </c>
      <c r="X49" s="96" t="str">
        <f t="shared" si="3"/>
        <v>ALTO</v>
      </c>
    </row>
    <row r="50" spans="2:24" ht="26.25" customHeight="1">
      <c r="B50" s="84">
        <f t="shared" si="7"/>
        <v>31</v>
      </c>
      <c r="C50" s="181" t="s">
        <v>144</v>
      </c>
      <c r="D50" s="98"/>
      <c r="E50" s="85" t="s">
        <v>261</v>
      </c>
      <c r="F50" s="201">
        <v>20</v>
      </c>
      <c r="G50" s="86">
        <v>76160</v>
      </c>
      <c r="H50" s="87">
        <v>52360</v>
      </c>
      <c r="I50" s="190"/>
      <c r="J50" s="88"/>
      <c r="K50" s="88"/>
      <c r="L50" s="174"/>
      <c r="M50" s="86"/>
      <c r="N50" s="89">
        <f>VALORES!J44</f>
        <v>56251</v>
      </c>
      <c r="O50" s="89">
        <f>VALORES!M44</f>
        <v>60581</v>
      </c>
      <c r="P50" s="89"/>
      <c r="Q50" s="169"/>
      <c r="R50" s="90">
        <f t="shared" si="4"/>
        <v>4</v>
      </c>
      <c r="S50" s="91">
        <f t="shared" si="5"/>
        <v>61338</v>
      </c>
      <c r="T50" s="92">
        <f t="shared" si="6"/>
        <v>1226760</v>
      </c>
      <c r="U50" s="93">
        <f t="shared" si="0"/>
        <v>9038.0692905066844</v>
      </c>
      <c r="V50" s="94">
        <f t="shared" si="1"/>
        <v>14.73486140811028</v>
      </c>
      <c r="W50" s="95">
        <f t="shared" si="2"/>
        <v>85.265138591889723</v>
      </c>
      <c r="X50" s="96" t="str">
        <f t="shared" si="3"/>
        <v>ALTO</v>
      </c>
    </row>
    <row r="51" spans="2:24" ht="26.25" customHeight="1">
      <c r="B51" s="84">
        <f t="shared" si="7"/>
        <v>32</v>
      </c>
      <c r="C51" s="181" t="s">
        <v>146</v>
      </c>
      <c r="D51" s="98"/>
      <c r="E51" s="85" t="s">
        <v>262</v>
      </c>
      <c r="F51" s="201">
        <v>10</v>
      </c>
      <c r="G51" s="86">
        <v>32130</v>
      </c>
      <c r="H51" s="190"/>
      <c r="I51" s="190"/>
      <c r="J51" s="88"/>
      <c r="K51" s="88"/>
      <c r="L51" s="174"/>
      <c r="M51" s="86"/>
      <c r="N51" s="89">
        <f>VALORES!J45</f>
        <v>27992</v>
      </c>
      <c r="O51" s="89">
        <f>VALORES!M45</f>
        <v>28443</v>
      </c>
      <c r="P51" s="89"/>
      <c r="Q51" s="169"/>
      <c r="R51" s="90">
        <f t="shared" si="4"/>
        <v>3</v>
      </c>
      <c r="S51" s="91">
        <f t="shared" si="5"/>
        <v>29522</v>
      </c>
      <c r="T51" s="92">
        <f t="shared" si="6"/>
        <v>295220</v>
      </c>
      <c r="U51" s="93">
        <f t="shared" si="0"/>
        <v>1853.5375786736981</v>
      </c>
      <c r="V51" s="94">
        <f t="shared" si="1"/>
        <v>6.2784959646151952</v>
      </c>
      <c r="W51" s="95">
        <f t="shared" si="2"/>
        <v>93.721504035384811</v>
      </c>
      <c r="X51" s="96" t="str">
        <f t="shared" si="3"/>
        <v>ALTO</v>
      </c>
    </row>
    <row r="52" spans="2:24" ht="26.25" customHeight="1">
      <c r="B52" s="84">
        <f t="shared" si="7"/>
        <v>33</v>
      </c>
      <c r="C52" s="181" t="s">
        <v>147</v>
      </c>
      <c r="D52" s="98"/>
      <c r="E52" s="85" t="s">
        <v>261</v>
      </c>
      <c r="F52" s="201">
        <v>20</v>
      </c>
      <c r="G52" s="190"/>
      <c r="H52" s="87">
        <v>97580</v>
      </c>
      <c r="I52" s="190"/>
      <c r="J52" s="88"/>
      <c r="K52" s="88"/>
      <c r="L52" s="174"/>
      <c r="M52" s="86"/>
      <c r="N52" s="89">
        <f>VALORES!J46</f>
        <v>78885</v>
      </c>
      <c r="O52" s="190"/>
      <c r="P52" s="89"/>
      <c r="Q52" s="169"/>
      <c r="R52" s="90">
        <f t="shared" si="4"/>
        <v>2</v>
      </c>
      <c r="S52" s="91">
        <f t="shared" si="5"/>
        <v>88233</v>
      </c>
      <c r="T52" s="92">
        <f t="shared" si="6"/>
        <v>1764660</v>
      </c>
      <c r="U52" s="93">
        <f t="shared" si="0"/>
        <v>9347.5</v>
      </c>
      <c r="V52" s="94">
        <f t="shared" si="1"/>
        <v>10.594108780161617</v>
      </c>
      <c r="W52" s="95">
        <f t="shared" si="2"/>
        <v>89.405891219838381</v>
      </c>
      <c r="X52" s="96" t="str">
        <f t="shared" si="3"/>
        <v>ALTO</v>
      </c>
    </row>
    <row r="53" spans="2:24" ht="26.25" customHeight="1">
      <c r="B53" s="84">
        <f t="shared" si="7"/>
        <v>34</v>
      </c>
      <c r="C53" s="181" t="s">
        <v>130</v>
      </c>
      <c r="D53" s="98"/>
      <c r="E53" s="85" t="s">
        <v>263</v>
      </c>
      <c r="F53" s="201">
        <v>2</v>
      </c>
      <c r="G53" s="190"/>
      <c r="H53" s="87">
        <v>702100</v>
      </c>
      <c r="I53" s="190"/>
      <c r="J53" s="88"/>
      <c r="K53" s="88"/>
      <c r="L53" s="174"/>
      <c r="M53" s="86">
        <f>VALORES!G47</f>
        <v>769635</v>
      </c>
      <c r="N53" s="89">
        <f>VALORES!J47</f>
        <v>759920</v>
      </c>
      <c r="O53" s="89">
        <f>VALORES!M47</f>
        <v>767024</v>
      </c>
      <c r="P53" s="89"/>
      <c r="Q53" s="169"/>
      <c r="R53" s="90">
        <f t="shared" si="4"/>
        <v>4</v>
      </c>
      <c r="S53" s="91">
        <f t="shared" si="5"/>
        <v>749670</v>
      </c>
      <c r="T53" s="92">
        <f t="shared" si="6"/>
        <v>1499340</v>
      </c>
      <c r="U53" s="93">
        <f t="shared" si="0"/>
        <v>27693.545912134472</v>
      </c>
      <c r="V53" s="94">
        <f t="shared" si="1"/>
        <v>3.6940981914888518</v>
      </c>
      <c r="W53" s="95">
        <f t="shared" si="2"/>
        <v>96.305901808511152</v>
      </c>
      <c r="X53" s="96" t="str">
        <f t="shared" si="3"/>
        <v>ALTO</v>
      </c>
    </row>
    <row r="54" spans="2:24" ht="39.75" customHeight="1">
      <c r="B54" s="84">
        <f t="shared" si="7"/>
        <v>35</v>
      </c>
      <c r="C54" s="181" t="s">
        <v>133</v>
      </c>
      <c r="D54" s="98"/>
      <c r="E54" s="85" t="s">
        <v>263</v>
      </c>
      <c r="F54" s="201">
        <v>2</v>
      </c>
      <c r="G54" s="190"/>
      <c r="H54" s="87">
        <v>773500</v>
      </c>
      <c r="I54" s="190"/>
      <c r="J54" s="88"/>
      <c r="K54" s="88"/>
      <c r="L54" s="174"/>
      <c r="M54" s="86">
        <f>VALORES!G48</f>
        <v>849302</v>
      </c>
      <c r="N54" s="89">
        <f>VALORES!J48</f>
        <v>810813</v>
      </c>
      <c r="O54" s="89">
        <f>VALORES!M48</f>
        <v>809121</v>
      </c>
      <c r="P54" s="89"/>
      <c r="Q54" s="169"/>
      <c r="R54" s="90">
        <f t="shared" si="4"/>
        <v>4</v>
      </c>
      <c r="S54" s="91">
        <f t="shared" si="5"/>
        <v>810684</v>
      </c>
      <c r="T54" s="92">
        <f t="shared" si="6"/>
        <v>1621368</v>
      </c>
      <c r="U54" s="93">
        <f t="shared" si="0"/>
        <v>26816.31681458138</v>
      </c>
      <c r="V54" s="94">
        <f t="shared" si="1"/>
        <v>3.3078630902523525</v>
      </c>
      <c r="W54" s="95">
        <f t="shared" si="2"/>
        <v>96.692136909747646</v>
      </c>
      <c r="X54" s="96" t="str">
        <f t="shared" si="3"/>
        <v>ALTO</v>
      </c>
    </row>
    <row r="55" spans="2:24" ht="48" customHeight="1">
      <c r="B55" s="84">
        <f t="shared" si="7"/>
        <v>36</v>
      </c>
      <c r="C55" s="181" t="s">
        <v>152</v>
      </c>
      <c r="D55" s="98"/>
      <c r="E55" s="85" t="s">
        <v>261</v>
      </c>
      <c r="F55" s="201">
        <v>50</v>
      </c>
      <c r="G55" s="190"/>
      <c r="H55" s="87">
        <v>7735</v>
      </c>
      <c r="I55" s="190"/>
      <c r="J55" s="88"/>
      <c r="K55" s="88"/>
      <c r="L55" s="174"/>
      <c r="M55" s="86">
        <f>VALORES!G49</f>
        <v>9975</v>
      </c>
      <c r="N55" s="89">
        <f>VALORES!J49</f>
        <v>7768</v>
      </c>
      <c r="O55" s="89">
        <f>VALORES!M49</f>
        <v>8649</v>
      </c>
      <c r="P55" s="89"/>
      <c r="Q55" s="169"/>
      <c r="R55" s="90">
        <f t="shared" si="4"/>
        <v>4</v>
      </c>
      <c r="S55" s="91">
        <f t="shared" si="5"/>
        <v>8532</v>
      </c>
      <c r="T55" s="92">
        <f t="shared" si="6"/>
        <v>426600</v>
      </c>
      <c r="U55" s="93">
        <f t="shared" si="0"/>
        <v>910.33548074322573</v>
      </c>
      <c r="V55" s="94">
        <f t="shared" si="1"/>
        <v>10.669661049498661</v>
      </c>
      <c r="W55" s="95">
        <f t="shared" si="2"/>
        <v>89.330338950501343</v>
      </c>
      <c r="X55" s="96" t="str">
        <f t="shared" si="3"/>
        <v>ALTO</v>
      </c>
    </row>
    <row r="56" spans="2:24" ht="38.25" customHeight="1">
      <c r="B56" s="84">
        <f t="shared" si="7"/>
        <v>37</v>
      </c>
      <c r="C56" s="181" t="s">
        <v>155</v>
      </c>
      <c r="D56" s="98"/>
      <c r="E56" s="85" t="s">
        <v>261</v>
      </c>
      <c r="F56" s="201">
        <v>50</v>
      </c>
      <c r="G56" s="190"/>
      <c r="H56" s="87">
        <v>17850</v>
      </c>
      <c r="I56" s="88">
        <v>20230</v>
      </c>
      <c r="J56" s="88"/>
      <c r="K56" s="88"/>
      <c r="L56" s="174"/>
      <c r="M56" s="86">
        <f>VALORES!G50</f>
        <v>14897</v>
      </c>
      <c r="N56" s="89">
        <f>VALORES!J50</f>
        <v>14197</v>
      </c>
      <c r="O56" s="89">
        <f>VALORES!M50</f>
        <v>14877</v>
      </c>
      <c r="P56" s="89"/>
      <c r="Q56" s="169"/>
      <c r="R56" s="90">
        <f t="shared" si="4"/>
        <v>5</v>
      </c>
      <c r="S56" s="91">
        <f t="shared" si="5"/>
        <v>16410</v>
      </c>
      <c r="T56" s="92">
        <f t="shared" si="6"/>
        <v>820500</v>
      </c>
      <c r="U56" s="93">
        <f t="shared" si="0"/>
        <v>2289.2193778666124</v>
      </c>
      <c r="V56" s="94">
        <f t="shared" si="1"/>
        <v>13.950148554945841</v>
      </c>
      <c r="W56" s="95">
        <f t="shared" si="2"/>
        <v>86.049851445054159</v>
      </c>
      <c r="X56" s="96" t="str">
        <f t="shared" si="3"/>
        <v>ALTO</v>
      </c>
    </row>
    <row r="57" spans="2:24" ht="26.25" customHeight="1">
      <c r="B57" s="84">
        <f t="shared" si="7"/>
        <v>38</v>
      </c>
      <c r="C57" s="181" t="s">
        <v>161</v>
      </c>
      <c r="D57" s="98"/>
      <c r="E57" s="85" t="s">
        <v>264</v>
      </c>
      <c r="F57" s="201">
        <v>5</v>
      </c>
      <c r="G57" s="86">
        <v>238000</v>
      </c>
      <c r="H57" s="190"/>
      <c r="I57" s="88">
        <v>232050</v>
      </c>
      <c r="J57" s="88"/>
      <c r="K57" s="88"/>
      <c r="L57" s="174"/>
      <c r="M57" s="190"/>
      <c r="N57" s="89"/>
      <c r="O57" s="89"/>
      <c r="P57" s="89"/>
      <c r="Q57" s="169"/>
      <c r="R57" s="90">
        <f t="shared" si="4"/>
        <v>2</v>
      </c>
      <c r="S57" s="91">
        <f t="shared" si="5"/>
        <v>235025</v>
      </c>
      <c r="T57" s="92">
        <f t="shared" si="6"/>
        <v>1175125</v>
      </c>
      <c r="U57" s="93">
        <f t="shared" si="0"/>
        <v>2975</v>
      </c>
      <c r="V57" s="94">
        <f t="shared" si="1"/>
        <v>1.2658227848101267</v>
      </c>
      <c r="W57" s="95">
        <f t="shared" si="2"/>
        <v>98.734177215189874</v>
      </c>
      <c r="X57" s="96" t="str">
        <f t="shared" si="3"/>
        <v>ALTO</v>
      </c>
    </row>
    <row r="58" spans="2:24" ht="26.25" customHeight="1">
      <c r="B58" s="84">
        <f t="shared" si="7"/>
        <v>39</v>
      </c>
      <c r="C58" s="181" t="s">
        <v>124</v>
      </c>
      <c r="D58" s="98"/>
      <c r="E58" s="85" t="s">
        <v>261</v>
      </c>
      <c r="F58" s="201">
        <v>10</v>
      </c>
      <c r="G58" s="190"/>
      <c r="H58" s="87">
        <v>92820</v>
      </c>
      <c r="I58" s="190"/>
      <c r="J58" s="88"/>
      <c r="K58" s="88"/>
      <c r="L58" s="174"/>
      <c r="M58" s="86">
        <f>VALORES!G53</f>
        <v>87280</v>
      </c>
      <c r="N58" s="89">
        <f>VALORES!J53</f>
        <v>95626</v>
      </c>
      <c r="O58" s="190"/>
      <c r="P58" s="89"/>
      <c r="Q58" s="169"/>
      <c r="R58" s="90">
        <f t="shared" si="4"/>
        <v>3</v>
      </c>
      <c r="S58" s="91">
        <f t="shared" si="5"/>
        <v>91909</v>
      </c>
      <c r="T58" s="92">
        <f t="shared" si="6"/>
        <v>919090</v>
      </c>
      <c r="U58" s="93">
        <f t="shared" si="0"/>
        <v>3467.6433239625762</v>
      </c>
      <c r="V58" s="94">
        <f t="shared" si="1"/>
        <v>3.7729094255868048</v>
      </c>
      <c r="W58" s="95">
        <f t="shared" si="2"/>
        <v>96.227090574413197</v>
      </c>
      <c r="X58" s="96" t="str">
        <f t="shared" si="3"/>
        <v>ALTO</v>
      </c>
    </row>
    <row r="59" spans="2:24" ht="26.25" customHeight="1">
      <c r="B59" s="84">
        <f t="shared" si="7"/>
        <v>40</v>
      </c>
      <c r="C59" s="181" t="s">
        <v>166</v>
      </c>
      <c r="D59" s="98"/>
      <c r="E59" s="85" t="s">
        <v>264</v>
      </c>
      <c r="F59" s="201">
        <v>2</v>
      </c>
      <c r="G59" s="86">
        <v>535500</v>
      </c>
      <c r="H59" s="87">
        <v>669970</v>
      </c>
      <c r="I59" s="88">
        <v>589050</v>
      </c>
      <c r="J59" s="88"/>
      <c r="K59" s="88"/>
      <c r="L59" s="174"/>
      <c r="M59" s="86">
        <f>VALORES!G54</f>
        <v>578932</v>
      </c>
      <c r="N59" s="89"/>
      <c r="O59" s="89"/>
      <c r="P59" s="89"/>
      <c r="Q59" s="169"/>
      <c r="R59" s="90">
        <f t="shared" si="4"/>
        <v>4</v>
      </c>
      <c r="S59" s="91">
        <f t="shared" si="5"/>
        <v>593363</v>
      </c>
      <c r="T59" s="92">
        <f t="shared" si="6"/>
        <v>1186726</v>
      </c>
      <c r="U59" s="93">
        <f t="shared" si="0"/>
        <v>48589.13188152264</v>
      </c>
      <c r="V59" s="94">
        <f t="shared" si="1"/>
        <v>8.1887700920890989</v>
      </c>
      <c r="W59" s="95">
        <f t="shared" si="2"/>
        <v>91.811229907910899</v>
      </c>
      <c r="X59" s="96" t="str">
        <f t="shared" si="3"/>
        <v>ALTO</v>
      </c>
    </row>
    <row r="60" spans="2:24" ht="26.25" customHeight="1">
      <c r="B60" s="84">
        <f t="shared" si="7"/>
        <v>41</v>
      </c>
      <c r="C60" s="181" t="s">
        <v>168</v>
      </c>
      <c r="D60" s="98"/>
      <c r="E60" s="85" t="s">
        <v>265</v>
      </c>
      <c r="F60" s="201">
        <v>2</v>
      </c>
      <c r="G60" s="86">
        <v>154700</v>
      </c>
      <c r="H60" s="87">
        <v>226100</v>
      </c>
      <c r="I60" s="88">
        <v>142800</v>
      </c>
      <c r="J60" s="88"/>
      <c r="K60" s="88"/>
      <c r="L60" s="174"/>
      <c r="M60" s="86"/>
      <c r="N60" s="89">
        <f>VALORES!J55</f>
        <v>218306</v>
      </c>
      <c r="O60" s="89"/>
      <c r="P60" s="89"/>
      <c r="Q60" s="169"/>
      <c r="R60" s="90">
        <f t="shared" si="4"/>
        <v>4</v>
      </c>
      <c r="S60" s="91">
        <f t="shared" si="5"/>
        <v>185477</v>
      </c>
      <c r="T60" s="92">
        <f t="shared" si="6"/>
        <v>370954</v>
      </c>
      <c r="U60" s="93">
        <f t="shared" si="0"/>
        <v>37069.264313579246</v>
      </c>
      <c r="V60" s="94">
        <f t="shared" si="1"/>
        <v>19.985908934034541</v>
      </c>
      <c r="W60" s="95">
        <f t="shared" si="2"/>
        <v>80.014091065965459</v>
      </c>
      <c r="X60" s="96" t="str">
        <f t="shared" si="3"/>
        <v>ALTO</v>
      </c>
    </row>
    <row r="61" spans="2:24" ht="26.25" customHeight="1">
      <c r="B61" s="84">
        <f t="shared" si="7"/>
        <v>42</v>
      </c>
      <c r="C61" s="181" t="s">
        <v>51</v>
      </c>
      <c r="D61" s="98"/>
      <c r="E61" s="85" t="s">
        <v>266</v>
      </c>
      <c r="F61" s="201">
        <v>2</v>
      </c>
      <c r="G61" s="190"/>
      <c r="H61" s="87">
        <v>95200</v>
      </c>
      <c r="I61" s="88">
        <v>89250</v>
      </c>
      <c r="J61" s="88"/>
      <c r="K61" s="88"/>
      <c r="L61" s="174"/>
      <c r="M61" s="86"/>
      <c r="N61" s="89">
        <f>VALORES!J56</f>
        <v>89332</v>
      </c>
      <c r="O61" s="89">
        <f>VALORES!M56</f>
        <v>92034</v>
      </c>
      <c r="P61" s="89"/>
      <c r="Q61" s="169"/>
      <c r="R61" s="90">
        <f t="shared" si="4"/>
        <v>4</v>
      </c>
      <c r="S61" s="91">
        <f t="shared" si="5"/>
        <v>91454</v>
      </c>
      <c r="T61" s="92">
        <f t="shared" si="6"/>
        <v>182908</v>
      </c>
      <c r="U61" s="93">
        <f t="shared" si="0"/>
        <v>2435.6424203893312</v>
      </c>
      <c r="V61" s="94">
        <f t="shared" si="1"/>
        <v>2.6632431827906173</v>
      </c>
      <c r="W61" s="95">
        <f t="shared" si="2"/>
        <v>97.336756817209377</v>
      </c>
      <c r="X61" s="96" t="str">
        <f t="shared" si="3"/>
        <v>ALTO</v>
      </c>
    </row>
    <row r="62" spans="2:24" ht="26.25" customHeight="1">
      <c r="B62" s="84">
        <f t="shared" si="7"/>
        <v>43</v>
      </c>
      <c r="C62" s="181" t="s">
        <v>172</v>
      </c>
      <c r="D62" s="98"/>
      <c r="E62" s="85" t="s">
        <v>261</v>
      </c>
      <c r="F62" s="201">
        <v>10</v>
      </c>
      <c r="G62" s="190"/>
      <c r="H62" s="87">
        <v>17850</v>
      </c>
      <c r="I62" s="88">
        <v>21420</v>
      </c>
      <c r="J62" s="88"/>
      <c r="K62" s="88"/>
      <c r="L62" s="174"/>
      <c r="M62" s="86"/>
      <c r="N62" s="89"/>
      <c r="O62" s="190"/>
      <c r="P62" s="89"/>
      <c r="Q62" s="169"/>
      <c r="R62" s="90">
        <f t="shared" si="4"/>
        <v>2</v>
      </c>
      <c r="S62" s="91">
        <f t="shared" si="5"/>
        <v>19635</v>
      </c>
      <c r="T62" s="92">
        <f t="shared" si="6"/>
        <v>196350</v>
      </c>
      <c r="U62" s="93">
        <f t="shared" si="0"/>
        <v>1785</v>
      </c>
      <c r="V62" s="94">
        <f t="shared" si="1"/>
        <v>9.0909090909090917</v>
      </c>
      <c r="W62" s="95">
        <f t="shared" si="2"/>
        <v>90.909090909090907</v>
      </c>
      <c r="X62" s="96" t="str">
        <f t="shared" si="3"/>
        <v>ALTO</v>
      </c>
    </row>
    <row r="63" spans="2:24" ht="26.25" customHeight="1">
      <c r="B63" s="84">
        <f t="shared" si="7"/>
        <v>44</v>
      </c>
      <c r="C63" s="181" t="s">
        <v>174</v>
      </c>
      <c r="D63" s="98"/>
      <c r="E63" s="85" t="s">
        <v>267</v>
      </c>
      <c r="F63" s="201">
        <v>1</v>
      </c>
      <c r="G63" s="190"/>
      <c r="H63" s="87">
        <v>226100</v>
      </c>
      <c r="I63" s="190"/>
      <c r="J63" s="88"/>
      <c r="K63" s="88"/>
      <c r="L63" s="174"/>
      <c r="M63" s="86">
        <f>VALORES!G58</f>
        <v>213933</v>
      </c>
      <c r="N63" s="89">
        <f>VALORES!J58</f>
        <v>158037</v>
      </c>
      <c r="O63" s="89">
        <f>VALORES!M58</f>
        <v>233122</v>
      </c>
      <c r="P63" s="89"/>
      <c r="Q63" s="169"/>
      <c r="R63" s="90">
        <f t="shared" si="4"/>
        <v>4</v>
      </c>
      <c r="S63" s="91">
        <f t="shared" si="5"/>
        <v>207798</v>
      </c>
      <c r="T63" s="92">
        <f t="shared" si="6"/>
        <v>207798</v>
      </c>
      <c r="U63" s="93">
        <f t="shared" si="0"/>
        <v>29538.379804924982</v>
      </c>
      <c r="V63" s="94">
        <f t="shared" si="1"/>
        <v>14.214949039415673</v>
      </c>
      <c r="W63" s="95">
        <f t="shared" si="2"/>
        <v>85.785050960584329</v>
      </c>
      <c r="X63" s="96" t="str">
        <f t="shared" si="3"/>
        <v>ALTO</v>
      </c>
    </row>
    <row r="64" spans="2:24" ht="26.25" customHeight="1">
      <c r="B64" s="84">
        <f t="shared" si="7"/>
        <v>45</v>
      </c>
      <c r="C64" s="181" t="s">
        <v>176</v>
      </c>
      <c r="D64" s="98"/>
      <c r="E64" s="85" t="s">
        <v>268</v>
      </c>
      <c r="F64" s="201">
        <v>1</v>
      </c>
      <c r="G64" s="86">
        <v>1106700</v>
      </c>
      <c r="H64" s="87">
        <v>737800</v>
      </c>
      <c r="I64" s="190"/>
      <c r="J64" s="88"/>
      <c r="K64" s="88"/>
      <c r="L64" s="174"/>
      <c r="M64" s="86"/>
      <c r="N64" s="89"/>
      <c r="O64" s="89"/>
      <c r="P64" s="89"/>
      <c r="Q64" s="169"/>
      <c r="R64" s="90">
        <f t="shared" si="4"/>
        <v>2</v>
      </c>
      <c r="S64" s="91">
        <f t="shared" si="5"/>
        <v>922250</v>
      </c>
      <c r="T64" s="92">
        <f t="shared" si="6"/>
        <v>922250</v>
      </c>
      <c r="U64" s="93">
        <f t="shared" si="0"/>
        <v>184450</v>
      </c>
      <c r="V64" s="94">
        <f t="shared" si="1"/>
        <v>20</v>
      </c>
      <c r="W64" s="95">
        <f t="shared" si="2"/>
        <v>80</v>
      </c>
      <c r="X64" s="96" t="str">
        <f t="shared" si="3"/>
        <v>ALTO</v>
      </c>
    </row>
    <row r="65" spans="1:37" ht="26.25" customHeight="1">
      <c r="B65" s="84">
        <f t="shared" si="7"/>
        <v>46</v>
      </c>
      <c r="C65" s="181" t="s">
        <v>177</v>
      </c>
      <c r="D65" s="98"/>
      <c r="E65" s="85" t="s">
        <v>269</v>
      </c>
      <c r="F65" s="201">
        <v>3</v>
      </c>
      <c r="G65" s="190"/>
      <c r="H65" s="87">
        <v>535500</v>
      </c>
      <c r="I65" s="88">
        <v>345100</v>
      </c>
      <c r="J65" s="88"/>
      <c r="K65" s="88"/>
      <c r="L65" s="174"/>
      <c r="M65" s="86">
        <f>VALORES!G60</f>
        <v>521315</v>
      </c>
      <c r="N65" s="89">
        <f>VALORES!J60</f>
        <v>484157</v>
      </c>
      <c r="O65" s="89">
        <f>VALORES!M60</f>
        <v>539859</v>
      </c>
      <c r="P65" s="89"/>
      <c r="Q65" s="169"/>
      <c r="R65" s="90">
        <f t="shared" si="4"/>
        <v>5</v>
      </c>
      <c r="S65" s="91">
        <f t="shared" si="5"/>
        <v>485186</v>
      </c>
      <c r="T65" s="92">
        <f t="shared" si="6"/>
        <v>1455558</v>
      </c>
      <c r="U65" s="93">
        <f t="shared" si="0"/>
        <v>72733.879867363052</v>
      </c>
      <c r="V65" s="94">
        <f t="shared" si="1"/>
        <v>14.990927163471957</v>
      </c>
      <c r="W65" s="95">
        <f t="shared" si="2"/>
        <v>85.009072836528048</v>
      </c>
      <c r="X65" s="96" t="str">
        <f t="shared" si="3"/>
        <v>ALTO</v>
      </c>
    </row>
    <row r="66" spans="1:37" ht="26.25" customHeight="1">
      <c r="B66" s="84">
        <f t="shared" si="7"/>
        <v>47</v>
      </c>
      <c r="C66" s="181" t="s">
        <v>61</v>
      </c>
      <c r="D66" s="98"/>
      <c r="E66" s="85" t="s">
        <v>261</v>
      </c>
      <c r="F66" s="201">
        <v>10</v>
      </c>
      <c r="G66" s="190"/>
      <c r="H66" s="87">
        <v>464100</v>
      </c>
      <c r="I66" s="88">
        <v>464100</v>
      </c>
      <c r="J66" s="88"/>
      <c r="K66" s="88"/>
      <c r="L66" s="174"/>
      <c r="M66" s="86">
        <f>VALORES!G61</f>
        <v>426423</v>
      </c>
      <c r="N66" s="89">
        <f>VALORES!J61</f>
        <v>324914</v>
      </c>
      <c r="O66" s="89">
        <f>VALORES!M61</f>
        <v>389098</v>
      </c>
      <c r="P66" s="89"/>
      <c r="Q66" s="169"/>
      <c r="R66" s="90">
        <f t="shared" si="4"/>
        <v>5</v>
      </c>
      <c r="S66" s="91">
        <f t="shared" si="5"/>
        <v>413727</v>
      </c>
      <c r="T66" s="92">
        <f t="shared" si="6"/>
        <v>4137270</v>
      </c>
      <c r="U66" s="93">
        <f t="shared" si="0"/>
        <v>52403.05961296535</v>
      </c>
      <c r="V66" s="94">
        <f t="shared" si="1"/>
        <v>12.666096148659708</v>
      </c>
      <c r="W66" s="95">
        <f t="shared" si="2"/>
        <v>87.333903851340295</v>
      </c>
      <c r="X66" s="96" t="str">
        <f t="shared" si="3"/>
        <v>ALTO</v>
      </c>
      <c r="AB66" s="39"/>
      <c r="AG66" s="39"/>
      <c r="AK66" s="39"/>
    </row>
    <row r="67" spans="1:37" ht="26.25" customHeight="1">
      <c r="B67" s="84">
        <f t="shared" si="7"/>
        <v>48</v>
      </c>
      <c r="C67" s="181" t="s">
        <v>39</v>
      </c>
      <c r="D67" s="98"/>
      <c r="E67" s="85" t="s">
        <v>269</v>
      </c>
      <c r="F67" s="201">
        <v>5</v>
      </c>
      <c r="G67" s="86">
        <v>297500</v>
      </c>
      <c r="H67" s="87">
        <v>261800</v>
      </c>
      <c r="I67" s="190"/>
      <c r="J67" s="88"/>
      <c r="K67" s="88"/>
      <c r="L67" s="174"/>
      <c r="M67" s="86"/>
      <c r="N67" s="89">
        <f>VALORES!J62</f>
        <v>209601</v>
      </c>
      <c r="O67" s="89"/>
      <c r="P67" s="89"/>
      <c r="Q67" s="169"/>
      <c r="R67" s="90">
        <f t="shared" si="4"/>
        <v>3</v>
      </c>
      <c r="S67" s="91">
        <f t="shared" si="5"/>
        <v>256300</v>
      </c>
      <c r="T67" s="92">
        <f t="shared" si="6"/>
        <v>1281500</v>
      </c>
      <c r="U67" s="93">
        <f t="shared" si="0"/>
        <v>36094.720762029574</v>
      </c>
      <c r="V67" s="94">
        <f t="shared" si="1"/>
        <v>14.082996785809431</v>
      </c>
      <c r="W67" s="95">
        <f t="shared" si="2"/>
        <v>85.917003214190572</v>
      </c>
      <c r="X67" s="96" t="str">
        <f t="shared" si="3"/>
        <v>ALTO</v>
      </c>
    </row>
    <row r="68" spans="1:37" ht="26.25" customHeight="1">
      <c r="B68" s="84">
        <f t="shared" si="7"/>
        <v>49</v>
      </c>
      <c r="C68" s="181" t="s">
        <v>91</v>
      </c>
      <c r="D68" s="98"/>
      <c r="E68" s="85" t="s">
        <v>270</v>
      </c>
      <c r="F68" s="201">
        <v>1</v>
      </c>
      <c r="G68" s="190"/>
      <c r="H68" s="87">
        <v>345100</v>
      </c>
      <c r="I68" s="190"/>
      <c r="J68" s="88"/>
      <c r="K68" s="88"/>
      <c r="L68" s="174"/>
      <c r="M68" s="86"/>
      <c r="N68" s="89">
        <f>VALORES!J63</f>
        <v>277771</v>
      </c>
      <c r="O68" s="89">
        <f>VALORES!M63</f>
        <v>248508</v>
      </c>
      <c r="P68" s="89"/>
      <c r="Q68" s="169"/>
      <c r="R68" s="90">
        <f t="shared" si="4"/>
        <v>3</v>
      </c>
      <c r="S68" s="91">
        <f t="shared" si="5"/>
        <v>290460</v>
      </c>
      <c r="T68" s="92">
        <f t="shared" si="6"/>
        <v>290460</v>
      </c>
      <c r="U68" s="93">
        <f t="shared" si="0"/>
        <v>40441.359294113194</v>
      </c>
      <c r="V68" s="94">
        <f t="shared" si="1"/>
        <v>13.923211214664047</v>
      </c>
      <c r="W68" s="95">
        <f t="shared" si="2"/>
        <v>86.07678878533595</v>
      </c>
      <c r="X68" s="96" t="str">
        <f t="shared" si="3"/>
        <v>ALTO</v>
      </c>
    </row>
    <row r="69" spans="1:37" ht="26.25" customHeight="1">
      <c r="B69" s="84">
        <f t="shared" si="7"/>
        <v>50</v>
      </c>
      <c r="C69" s="181" t="s">
        <v>119</v>
      </c>
      <c r="D69" s="98"/>
      <c r="E69" s="85" t="s">
        <v>261</v>
      </c>
      <c r="F69" s="201">
        <v>5</v>
      </c>
      <c r="G69" s="190"/>
      <c r="H69" s="87">
        <v>53550</v>
      </c>
      <c r="I69" s="88">
        <v>69020</v>
      </c>
      <c r="J69" s="88"/>
      <c r="K69" s="88"/>
      <c r="L69" s="174"/>
      <c r="M69" s="86"/>
      <c r="N69" s="89">
        <f>VALORES!J64</f>
        <v>64689</v>
      </c>
      <c r="O69" s="89"/>
      <c r="P69" s="89"/>
      <c r="Q69" s="169"/>
      <c r="R69" s="90">
        <f t="shared" si="4"/>
        <v>3</v>
      </c>
      <c r="S69" s="91">
        <f t="shared" si="5"/>
        <v>62420</v>
      </c>
      <c r="T69" s="92">
        <f t="shared" si="6"/>
        <v>312100</v>
      </c>
      <c r="U69" s="93">
        <f t="shared" si="0"/>
        <v>6516.26837657532</v>
      </c>
      <c r="V69" s="94">
        <f t="shared" si="1"/>
        <v>10.439391824055303</v>
      </c>
      <c r="W69" s="95">
        <f t="shared" si="2"/>
        <v>89.560608175944694</v>
      </c>
      <c r="X69" s="96" t="str">
        <f t="shared" si="3"/>
        <v>ALTO</v>
      </c>
      <c r="AB69" s="39"/>
      <c r="AG69" s="39"/>
      <c r="AK69" s="39"/>
    </row>
    <row r="70" spans="1:37" ht="26.25" customHeight="1">
      <c r="B70" s="84">
        <f t="shared" si="7"/>
        <v>51</v>
      </c>
      <c r="C70" s="181" t="s">
        <v>182</v>
      </c>
      <c r="D70" s="98"/>
      <c r="E70" s="85" t="s">
        <v>269</v>
      </c>
      <c r="F70" s="201">
        <v>5</v>
      </c>
      <c r="G70" s="190"/>
      <c r="H70" s="87">
        <v>233240</v>
      </c>
      <c r="I70" s="88">
        <v>166600</v>
      </c>
      <c r="J70" s="88"/>
      <c r="K70" s="88"/>
      <c r="L70" s="174"/>
      <c r="M70" s="86">
        <f>VALORES!G65</f>
        <v>203433</v>
      </c>
      <c r="N70" s="89">
        <f>VALORES!J65</f>
        <v>172502</v>
      </c>
      <c r="O70" s="89">
        <f>VALORES!M65</f>
        <v>180454</v>
      </c>
      <c r="P70" s="89"/>
      <c r="Q70" s="169"/>
      <c r="R70" s="90">
        <f t="shared" si="4"/>
        <v>5</v>
      </c>
      <c r="S70" s="91">
        <f t="shared" si="5"/>
        <v>191246</v>
      </c>
      <c r="T70" s="92">
        <f t="shared" si="6"/>
        <v>956230</v>
      </c>
      <c r="U70" s="93">
        <f t="shared" si="0"/>
        <v>24442.786751105119</v>
      </c>
      <c r="V70" s="94">
        <f t="shared" si="1"/>
        <v>12.780809403127446</v>
      </c>
      <c r="W70" s="95">
        <f t="shared" si="2"/>
        <v>87.219190596872551</v>
      </c>
      <c r="X70" s="96" t="str">
        <f t="shared" si="3"/>
        <v>ALTO</v>
      </c>
      <c r="AB70" s="39"/>
      <c r="AG70" s="39"/>
      <c r="AK70" s="39"/>
    </row>
    <row r="71" spans="1:37" ht="26.25" customHeight="1">
      <c r="B71" s="84">
        <f t="shared" si="7"/>
        <v>52</v>
      </c>
      <c r="C71" s="181" t="s">
        <v>186</v>
      </c>
      <c r="D71" s="98"/>
      <c r="E71" s="85" t="s">
        <v>269</v>
      </c>
      <c r="F71" s="201">
        <v>2</v>
      </c>
      <c r="G71" s="86">
        <v>595000</v>
      </c>
      <c r="H71" s="87">
        <v>452200</v>
      </c>
      <c r="I71" s="190"/>
      <c r="J71" s="88"/>
      <c r="K71" s="88"/>
      <c r="L71" s="174"/>
      <c r="M71" s="86"/>
      <c r="N71" s="89"/>
      <c r="O71" s="89"/>
      <c r="P71" s="89"/>
      <c r="Q71" s="169"/>
      <c r="R71" s="90">
        <f t="shared" si="4"/>
        <v>2</v>
      </c>
      <c r="S71" s="91">
        <f t="shared" si="5"/>
        <v>523600</v>
      </c>
      <c r="T71" s="92">
        <f t="shared" si="6"/>
        <v>1047200</v>
      </c>
      <c r="U71" s="93">
        <f t="shared" ref="U71" si="8">STDEVP(G71:Q71)</f>
        <v>71400</v>
      </c>
      <c r="V71" s="94">
        <f t="shared" ref="V71" si="9">U71/S71*100</f>
        <v>13.636363636363635</v>
      </c>
      <c r="W71" s="95">
        <f t="shared" ref="W71" si="10">100-V71</f>
        <v>86.36363636363636</v>
      </c>
      <c r="X71" s="96" t="str">
        <f t="shared" ref="X71" si="11">IF(W71&gt;70,"ALTO","BAJO")</f>
        <v>ALTO</v>
      </c>
      <c r="AB71" s="39"/>
      <c r="AG71" s="39"/>
      <c r="AK71" s="39"/>
    </row>
    <row r="72" spans="1:37" ht="57" customHeight="1">
      <c r="B72" s="66"/>
      <c r="C72" s="67"/>
      <c r="D72" s="67"/>
      <c r="E72" s="68"/>
      <c r="F72" s="68"/>
      <c r="G72" s="50"/>
      <c r="H72" s="74"/>
      <c r="I72" s="51"/>
      <c r="J72" s="51"/>
      <c r="K72" s="51"/>
      <c r="L72" s="175"/>
      <c r="M72" s="69"/>
      <c r="N72" s="82"/>
      <c r="O72" s="82"/>
      <c r="P72" s="82"/>
      <c r="Q72" s="75"/>
      <c r="R72" s="78"/>
      <c r="S72" s="79"/>
      <c r="T72" s="77"/>
      <c r="U72" s="70"/>
      <c r="V72" s="71"/>
      <c r="W72" s="72"/>
      <c r="X72" s="73"/>
    </row>
    <row r="73" spans="1:37" ht="57" customHeight="1">
      <c r="B73" s="66"/>
      <c r="C73" s="67"/>
      <c r="D73" s="67"/>
      <c r="E73" s="68"/>
      <c r="F73" s="68"/>
      <c r="G73" s="50"/>
      <c r="H73" s="51"/>
      <c r="I73" s="51"/>
      <c r="J73" s="51"/>
      <c r="K73" s="51"/>
      <c r="L73" s="175"/>
      <c r="M73" s="69"/>
      <c r="N73" s="82"/>
      <c r="O73" s="82"/>
      <c r="P73" s="82"/>
      <c r="Q73" s="75"/>
      <c r="R73" s="248" t="s">
        <v>273</v>
      </c>
      <c r="S73" s="249"/>
      <c r="T73" s="97">
        <f>SUM(T11:T71)</f>
        <v>149998428</v>
      </c>
      <c r="U73" s="70"/>
      <c r="V73" s="71"/>
      <c r="W73" s="72"/>
      <c r="X73" s="73"/>
    </row>
    <row r="74" spans="1:37" s="39" customFormat="1" ht="57" customHeight="1" thickBot="1">
      <c r="B74" s="54"/>
      <c r="C74" s="55"/>
      <c r="D74" s="55"/>
      <c r="E74" s="56"/>
      <c r="F74" s="56"/>
      <c r="G74" s="57"/>
      <c r="H74" s="58"/>
      <c r="I74" s="58"/>
      <c r="J74" s="58"/>
      <c r="K74" s="58"/>
      <c r="L74" s="176"/>
      <c r="M74" s="57"/>
      <c r="N74" s="83"/>
      <c r="O74" s="83"/>
      <c r="P74" s="83"/>
      <c r="Q74" s="76"/>
      <c r="R74" s="54"/>
      <c r="S74" s="60"/>
      <c r="T74" s="61"/>
      <c r="U74" s="62"/>
      <c r="V74" s="63"/>
      <c r="W74" s="64"/>
      <c r="X74" s="65"/>
      <c r="AB74" s="49"/>
      <c r="AG74" s="49"/>
      <c r="AK74" s="49"/>
    </row>
    <row r="75" spans="1:37" ht="55.9" customHeight="1">
      <c r="C75" s="250" t="s">
        <v>274</v>
      </c>
      <c r="D75" s="250"/>
      <c r="E75" s="250"/>
      <c r="F75" s="250"/>
      <c r="G75" s="250"/>
      <c r="H75" s="250"/>
      <c r="I75" s="250"/>
      <c r="J75" s="250"/>
      <c r="K75" s="250"/>
      <c r="L75" s="250"/>
      <c r="M75" s="250"/>
      <c r="N75" s="250"/>
      <c r="O75" s="250"/>
      <c r="P75" s="250"/>
      <c r="Q75" s="250"/>
      <c r="R75" s="250"/>
      <c r="S75" s="250"/>
      <c r="T75" s="250"/>
      <c r="U75" s="250"/>
      <c r="V75" s="250"/>
    </row>
    <row r="76" spans="1:37" ht="19.5" customHeight="1">
      <c r="C76" s="251" t="s">
        <v>275</v>
      </c>
      <c r="D76" s="251"/>
      <c r="E76" s="251"/>
      <c r="F76" s="251"/>
      <c r="G76" s="251"/>
      <c r="H76" s="251"/>
      <c r="I76" s="251"/>
      <c r="J76" s="251"/>
      <c r="K76" s="112"/>
      <c r="L76" s="112"/>
      <c r="M76" s="112"/>
      <c r="N76" s="112"/>
      <c r="O76" s="112"/>
      <c r="P76" s="112"/>
      <c r="Q76" s="112"/>
      <c r="R76" s="112"/>
      <c r="S76" s="112"/>
      <c r="T76" s="112"/>
      <c r="U76" s="112"/>
      <c r="V76" s="112"/>
    </row>
    <row r="77" spans="1:37" s="39" customFormat="1" ht="26.45" customHeight="1">
      <c r="B77" s="49"/>
      <c r="C77" s="170" t="s">
        <v>276</v>
      </c>
      <c r="D77" s="113"/>
      <c r="E77" s="114"/>
      <c r="F77" s="114"/>
      <c r="G77" s="115"/>
      <c r="H77" s="115"/>
      <c r="I77" s="115"/>
      <c r="J77" s="115"/>
      <c r="K77" s="114"/>
      <c r="L77" s="114"/>
      <c r="M77" s="114"/>
      <c r="N77" s="114"/>
      <c r="O77" s="114"/>
      <c r="P77" s="114"/>
      <c r="Q77" s="114"/>
      <c r="R77" s="114"/>
      <c r="S77" s="114"/>
      <c r="T77" s="114">
        <v>150000000</v>
      </c>
      <c r="U77" s="114"/>
      <c r="V77" s="114"/>
      <c r="AB77" s="49"/>
      <c r="AG77" s="49"/>
      <c r="AK77" s="49"/>
    </row>
    <row r="78" spans="1:37" s="39" customFormat="1">
      <c r="B78" s="49"/>
      <c r="C78" s="40" t="s">
        <v>362</v>
      </c>
      <c r="D78" s="40"/>
      <c r="E78" s="49"/>
      <c r="F78" s="49"/>
      <c r="G78" s="47"/>
      <c r="H78" s="47"/>
      <c r="I78" s="47"/>
      <c r="J78" s="47"/>
      <c r="K78" s="49"/>
      <c r="L78" s="49"/>
      <c r="M78" s="49"/>
      <c r="N78" s="49"/>
      <c r="O78" s="49"/>
      <c r="P78" s="49"/>
      <c r="Q78" s="49"/>
      <c r="R78" s="49"/>
      <c r="S78" s="49"/>
      <c r="T78" s="200">
        <f>T77-T73</f>
        <v>1572</v>
      </c>
      <c r="U78" s="49"/>
      <c r="V78" s="49"/>
      <c r="AB78" s="49"/>
      <c r="AG78" s="49"/>
      <c r="AK78" s="49"/>
    </row>
    <row r="79" spans="1:37" s="39" customFormat="1" ht="59.45" customHeight="1">
      <c r="A79" s="202" t="s">
        <v>277</v>
      </c>
      <c r="B79" s="202"/>
      <c r="C79" s="202"/>
      <c r="D79" s="202"/>
      <c r="E79" s="202"/>
      <c r="F79" s="202"/>
      <c r="G79" s="202"/>
      <c r="H79" s="202"/>
      <c r="I79" s="202"/>
      <c r="J79" s="202"/>
      <c r="K79" s="202"/>
      <c r="L79" s="202"/>
      <c r="M79" s="202"/>
      <c r="N79" s="202"/>
      <c r="O79" s="202"/>
      <c r="P79" s="202"/>
      <c r="Q79" s="202"/>
      <c r="R79" s="202"/>
      <c r="S79" s="202"/>
      <c r="T79" s="202"/>
      <c r="U79" s="202"/>
      <c r="V79" s="202"/>
      <c r="W79" s="202"/>
      <c r="AB79" s="49"/>
      <c r="AG79" s="49"/>
      <c r="AK79" s="49"/>
    </row>
    <row r="80" spans="1:37" s="39" customFormat="1">
      <c r="B80" s="49"/>
      <c r="C80" s="40"/>
      <c r="D80" s="40"/>
      <c r="E80" s="49"/>
      <c r="F80" s="49"/>
      <c r="G80" s="47"/>
      <c r="H80" s="47"/>
      <c r="I80" s="47"/>
      <c r="J80" s="47"/>
      <c r="K80" s="49"/>
      <c r="L80" s="49"/>
      <c r="M80" s="49"/>
      <c r="N80" s="49"/>
      <c r="O80" s="49"/>
      <c r="P80" s="49"/>
      <c r="Q80" s="49"/>
      <c r="R80" s="49"/>
      <c r="S80" s="49"/>
      <c r="T80" s="49"/>
      <c r="U80" s="49"/>
      <c r="V80" s="49"/>
      <c r="AB80" s="49"/>
      <c r="AG80" s="49"/>
      <c r="AK80" s="49"/>
    </row>
    <row r="81" spans="2:37" s="39" customFormat="1">
      <c r="B81" s="49"/>
      <c r="C81" s="40"/>
      <c r="D81" s="40"/>
      <c r="E81" s="49"/>
      <c r="F81" s="49"/>
      <c r="G81" s="47"/>
      <c r="H81" s="47"/>
      <c r="I81" s="47"/>
      <c r="J81" s="47"/>
      <c r="K81" s="49"/>
      <c r="L81" s="49"/>
      <c r="M81" s="49"/>
      <c r="N81" s="49"/>
      <c r="O81" s="49"/>
      <c r="P81" s="49"/>
      <c r="Q81" s="49"/>
      <c r="R81" s="49"/>
      <c r="S81" s="49"/>
      <c r="T81" s="49"/>
      <c r="U81" s="49"/>
      <c r="V81" s="49"/>
      <c r="AB81" s="49"/>
      <c r="AG81" s="49"/>
      <c r="AK81" s="49"/>
    </row>
    <row r="82" spans="2:37">
      <c r="H82" s="163" t="s">
        <v>278</v>
      </c>
      <c r="I82" s="163" t="s">
        <v>279</v>
      </c>
    </row>
    <row r="83" spans="2:37">
      <c r="H83" s="161">
        <v>2023</v>
      </c>
      <c r="I83" s="162">
        <f>IPC!V20/100</f>
        <v>9.2799999999999994E-2</v>
      </c>
    </row>
    <row r="84" spans="2:37">
      <c r="H84" s="161">
        <v>2024</v>
      </c>
      <c r="I84" s="162">
        <f>IPC!W20/100</f>
        <v>5.2000000000000005E-2</v>
      </c>
    </row>
    <row r="85" spans="2:37">
      <c r="H85" s="161">
        <v>2025</v>
      </c>
      <c r="I85" s="162">
        <f>IPC!X20/100</f>
        <v>5.0999999999999997E-2</v>
      </c>
    </row>
    <row r="86" spans="2:37">
      <c r="H86" s="161">
        <v>2026</v>
      </c>
      <c r="I86" s="162">
        <f>IPC!Y20/100</f>
        <v>4.9400000000000006E-2</v>
      </c>
    </row>
  </sheetData>
  <mergeCells count="15">
    <mergeCell ref="A79:W79"/>
    <mergeCell ref="B2:D4"/>
    <mergeCell ref="E2:X2"/>
    <mergeCell ref="E3:O3"/>
    <mergeCell ref="Q3:X3"/>
    <mergeCell ref="E4:X4"/>
    <mergeCell ref="B6:F8"/>
    <mergeCell ref="G6:L7"/>
    <mergeCell ref="M6:P6"/>
    <mergeCell ref="R6:X8"/>
    <mergeCell ref="G9:L9"/>
    <mergeCell ref="M9:P9"/>
    <mergeCell ref="R73:S73"/>
    <mergeCell ref="C75:V75"/>
    <mergeCell ref="C76:J76"/>
  </mergeCells>
  <conditionalFormatting sqref="X11:X74">
    <cfRule type="cellIs" dxfId="0" priority="1" operator="equal">
      <formula>"BAJO"</formula>
    </cfRule>
  </conditionalFormatting>
  <printOptions horizontalCentered="1" verticalCentered="1"/>
  <pageMargins left="0.39370078740157483" right="0.39370078740157483" top="0.39370078740157483" bottom="0.39370078740157483" header="0.31496062992125984" footer="0.59055118110236227"/>
  <pageSetup scale="28" orientation="landscape" r:id="rId1"/>
  <headerFooter>
    <oddFooter xml:space="preserve">&amp;L&amp;"Arial,Normal"&amp;9Calle 26 No.69-76 Edificio Elemento Torre 1, Piso 3 – C.P. 111071
PBX: 3779555 – Información: Línea 195
www.umv.gov.co
&amp;RGCON-FM-029
Página &amp;P de &amp;N
</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AN11"/>
  <sheetViews>
    <sheetView workbookViewId="0">
      <selection activeCell="R15" sqref="R15"/>
    </sheetView>
  </sheetViews>
  <sheetFormatPr baseColWidth="10" defaultColWidth="11.42578125" defaultRowHeight="15"/>
  <cols>
    <col min="4" max="4" width="52.42578125" bestFit="1" customWidth="1"/>
    <col min="6" max="6" width="18.42578125" customWidth="1"/>
    <col min="11" max="11" width="18" customWidth="1"/>
    <col min="21" max="21" width="16.140625" customWidth="1"/>
    <col min="38" max="38" width="15.42578125" customWidth="1"/>
  </cols>
  <sheetData>
    <row r="3" spans="1:40" ht="15.75" thickBot="1"/>
    <row r="4" spans="1:40" s="9" customFormat="1" ht="67.5">
      <c r="A4" s="1" t="s">
        <v>301</v>
      </c>
      <c r="B4" s="1" t="s">
        <v>302</v>
      </c>
      <c r="C4" s="1" t="s">
        <v>303</v>
      </c>
      <c r="D4" s="1" t="s">
        <v>304</v>
      </c>
      <c r="E4" s="2" t="s">
        <v>305</v>
      </c>
      <c r="F4" s="3" t="s">
        <v>306</v>
      </c>
      <c r="G4" s="4" t="s">
        <v>307</v>
      </c>
      <c r="H4" s="4" t="s">
        <v>308</v>
      </c>
      <c r="I4" s="4" t="s">
        <v>309</v>
      </c>
      <c r="J4" s="4" t="s">
        <v>310</v>
      </c>
      <c r="K4" s="4" t="s">
        <v>311</v>
      </c>
      <c r="L4" s="4" t="s">
        <v>312</v>
      </c>
      <c r="M4" s="5" t="s">
        <v>313</v>
      </c>
      <c r="N4" s="4" t="s">
        <v>314</v>
      </c>
      <c r="O4" s="256" t="s">
        <v>315</v>
      </c>
      <c r="P4" s="257"/>
      <c r="Q4" s="257"/>
      <c r="R4" s="257"/>
      <c r="S4" s="257"/>
      <c r="T4" s="257"/>
      <c r="U4" s="257"/>
      <c r="V4" s="257"/>
      <c r="W4" s="257"/>
      <c r="X4" s="257"/>
      <c r="Y4" s="257"/>
      <c r="Z4" s="258"/>
      <c r="AA4" s="6"/>
      <c r="AB4" s="6"/>
      <c r="AC4" s="6"/>
      <c r="AD4" s="6"/>
      <c r="AE4" s="4" t="s">
        <v>316</v>
      </c>
      <c r="AF4" s="4" t="s">
        <v>317</v>
      </c>
      <c r="AG4" s="4" t="s">
        <v>318</v>
      </c>
      <c r="AH4" s="4" t="s">
        <v>319</v>
      </c>
      <c r="AI4" s="4" t="s">
        <v>320</v>
      </c>
      <c r="AJ4" s="4" t="s">
        <v>321</v>
      </c>
      <c r="AK4" s="4" t="s">
        <v>322</v>
      </c>
      <c r="AL4" s="7" t="s">
        <v>323</v>
      </c>
      <c r="AM4" s="8" t="s">
        <v>324</v>
      </c>
    </row>
    <row r="5" spans="1:40" s="9" customFormat="1" ht="11.25">
      <c r="A5" s="11">
        <v>2011</v>
      </c>
      <c r="B5" s="10">
        <v>340</v>
      </c>
      <c r="C5" s="10" t="s">
        <v>325</v>
      </c>
      <c r="D5" s="10" t="s">
        <v>326</v>
      </c>
      <c r="E5" s="12" t="s">
        <v>327</v>
      </c>
      <c r="F5" s="13">
        <v>40827</v>
      </c>
      <c r="G5" s="10" t="s">
        <v>328</v>
      </c>
      <c r="H5" s="10" t="s">
        <v>329</v>
      </c>
      <c r="I5" s="10" t="s">
        <v>330</v>
      </c>
      <c r="J5" s="10"/>
      <c r="K5" s="14">
        <v>7287250</v>
      </c>
      <c r="L5" s="10"/>
      <c r="M5" s="10" t="s">
        <v>331</v>
      </c>
      <c r="N5" s="10"/>
      <c r="O5" s="10" t="s">
        <v>332</v>
      </c>
      <c r="P5" s="10" t="s">
        <v>333</v>
      </c>
      <c r="Q5" s="10" t="s">
        <v>334</v>
      </c>
      <c r="R5" s="10" t="s">
        <v>335</v>
      </c>
      <c r="S5" s="10" t="s">
        <v>336</v>
      </c>
      <c r="T5" s="10" t="s">
        <v>337</v>
      </c>
      <c r="U5" s="10" t="s">
        <v>338</v>
      </c>
      <c r="V5" s="10" t="s">
        <v>339</v>
      </c>
      <c r="W5" s="10"/>
      <c r="X5" s="10"/>
      <c r="Y5" s="10"/>
      <c r="Z5" s="10"/>
      <c r="AA5" s="10"/>
      <c r="AB5" s="10"/>
      <c r="AC5" s="10"/>
      <c r="AD5" s="10"/>
      <c r="AE5" s="10" t="s">
        <v>337</v>
      </c>
      <c r="AF5" s="10" t="s">
        <v>340</v>
      </c>
      <c r="AG5" s="10"/>
      <c r="AH5" s="10"/>
      <c r="AI5" s="10"/>
      <c r="AJ5" s="10" t="s">
        <v>341</v>
      </c>
      <c r="AK5" s="10"/>
      <c r="AL5" s="15"/>
      <c r="AM5" s="16"/>
    </row>
    <row r="6" spans="1:40" s="9" customFormat="1" ht="18">
      <c r="A6" s="30"/>
      <c r="B6" s="22"/>
      <c r="C6" s="22"/>
      <c r="D6" s="22" t="s">
        <v>340</v>
      </c>
      <c r="E6" s="31"/>
      <c r="F6" s="21"/>
      <c r="G6" s="22"/>
      <c r="H6" s="22"/>
      <c r="I6" s="22" t="s">
        <v>342</v>
      </c>
      <c r="J6" s="22"/>
      <c r="K6" s="32">
        <f>2174138*1.16</f>
        <v>2522000.0799999996</v>
      </c>
      <c r="L6" s="22"/>
      <c r="M6" s="22"/>
      <c r="N6" s="22"/>
      <c r="O6" s="22">
        <v>900131147</v>
      </c>
      <c r="P6" s="33" t="s">
        <v>343</v>
      </c>
      <c r="Q6" s="34" t="s">
        <v>344</v>
      </c>
      <c r="R6" s="34" t="s">
        <v>345</v>
      </c>
      <c r="S6" s="34" t="s">
        <v>346</v>
      </c>
      <c r="T6" s="22" t="s">
        <v>340</v>
      </c>
      <c r="U6" s="34">
        <v>830131794</v>
      </c>
      <c r="V6" s="22" t="s">
        <v>347</v>
      </c>
      <c r="W6" s="22"/>
      <c r="X6" s="22"/>
      <c r="Y6" s="22"/>
      <c r="Z6" s="22"/>
      <c r="AA6" s="22"/>
      <c r="AB6" s="22"/>
      <c r="AC6" s="22"/>
      <c r="AD6" s="22"/>
      <c r="AE6" s="22"/>
      <c r="AF6" s="22"/>
      <c r="AG6" s="22"/>
      <c r="AH6" s="22"/>
      <c r="AI6" s="22"/>
      <c r="AJ6" s="22"/>
      <c r="AK6" s="22"/>
      <c r="AL6" s="24">
        <v>90</v>
      </c>
      <c r="AM6" s="9" t="s">
        <v>348</v>
      </c>
      <c r="AN6" s="9">
        <f>45225*1.16</f>
        <v>52461</v>
      </c>
    </row>
    <row r="7" spans="1:40" s="9" customFormat="1" ht="11.25">
      <c r="A7" s="30"/>
      <c r="B7" s="22"/>
      <c r="C7" s="22"/>
      <c r="D7" s="22"/>
      <c r="E7" s="31"/>
      <c r="F7" s="21"/>
      <c r="G7" s="22"/>
      <c r="H7" s="22"/>
      <c r="I7" s="22"/>
      <c r="J7" s="22"/>
      <c r="K7" s="32"/>
      <c r="L7" s="22"/>
      <c r="M7" s="22"/>
      <c r="N7" s="22"/>
      <c r="O7" s="22"/>
      <c r="P7" s="22"/>
      <c r="Q7" s="22"/>
      <c r="R7" s="22"/>
      <c r="S7" s="22"/>
      <c r="T7" s="22"/>
      <c r="U7" s="22"/>
      <c r="V7" s="22"/>
      <c r="W7" s="22"/>
      <c r="X7" s="22"/>
      <c r="Y7" s="22"/>
      <c r="Z7" s="22"/>
      <c r="AA7" s="22"/>
      <c r="AB7" s="22"/>
      <c r="AC7" s="22"/>
      <c r="AD7" s="22"/>
      <c r="AE7" s="22"/>
      <c r="AF7" s="22"/>
      <c r="AG7" s="22"/>
      <c r="AH7" s="22"/>
      <c r="AI7" s="22"/>
      <c r="AJ7" s="22"/>
      <c r="AK7" s="22"/>
      <c r="AL7" s="24">
        <v>5</v>
      </c>
      <c r="AM7" s="9" t="s">
        <v>349</v>
      </c>
      <c r="AN7" s="9">
        <f>139000*1.16</f>
        <v>161240</v>
      </c>
    </row>
    <row r="8" spans="1:40" s="9" customFormat="1" ht="12" thickBot="1">
      <c r="A8" s="30"/>
      <c r="B8" s="22"/>
      <c r="C8" s="22"/>
      <c r="D8" s="17"/>
      <c r="E8" s="31"/>
      <c r="F8" s="21"/>
      <c r="G8" s="22"/>
      <c r="H8" s="22"/>
      <c r="I8" s="22"/>
      <c r="J8" s="22"/>
      <c r="K8" s="32"/>
      <c r="L8" s="22"/>
      <c r="M8" s="22"/>
      <c r="N8" s="22"/>
      <c r="O8" s="22"/>
      <c r="P8" s="22"/>
      <c r="Q8" s="37"/>
      <c r="R8" s="37"/>
      <c r="S8" s="37"/>
      <c r="T8" s="22"/>
      <c r="U8" s="22"/>
      <c r="V8" s="22"/>
      <c r="W8" s="22"/>
      <c r="X8" s="22"/>
      <c r="Y8" s="22"/>
      <c r="Z8" s="22"/>
      <c r="AA8" s="22"/>
      <c r="AB8" s="22"/>
      <c r="AC8" s="22"/>
      <c r="AD8" s="22"/>
      <c r="AE8" s="22"/>
      <c r="AF8" s="22"/>
      <c r="AG8" s="22"/>
      <c r="AH8" s="22"/>
      <c r="AI8" s="22"/>
      <c r="AJ8" s="22"/>
      <c r="AK8" s="22"/>
      <c r="AL8" s="24">
        <v>97</v>
      </c>
      <c r="AM8" s="9" t="s">
        <v>350</v>
      </c>
      <c r="AN8" s="9">
        <f>22414*1.16</f>
        <v>26000.239999999998</v>
      </c>
    </row>
    <row r="9" spans="1:40" s="9" customFormat="1" ht="12" thickBot="1">
      <c r="A9" s="18">
        <v>2012</v>
      </c>
      <c r="B9" s="19">
        <v>234</v>
      </c>
      <c r="C9" s="19" t="s">
        <v>325</v>
      </c>
      <c r="D9" s="22" t="s">
        <v>351</v>
      </c>
      <c r="E9" s="20" t="s">
        <v>327</v>
      </c>
      <c r="F9" s="21" t="s">
        <v>352</v>
      </c>
      <c r="G9" s="10" t="s">
        <v>353</v>
      </c>
      <c r="H9" s="22"/>
      <c r="I9" s="22" t="s">
        <v>354</v>
      </c>
      <c r="J9" s="22"/>
      <c r="K9" s="23">
        <v>8957520</v>
      </c>
      <c r="L9" s="22"/>
      <c r="M9" s="22" t="s">
        <v>355</v>
      </c>
      <c r="N9" s="22"/>
      <c r="O9" s="22" t="s">
        <v>356</v>
      </c>
      <c r="P9" s="35" t="s">
        <v>351</v>
      </c>
      <c r="Q9" s="9" t="s">
        <v>357</v>
      </c>
      <c r="T9" s="36"/>
      <c r="U9" s="22"/>
      <c r="V9" s="22"/>
      <c r="W9" s="22"/>
      <c r="X9" s="22"/>
      <c r="Y9" s="22"/>
      <c r="Z9" s="22"/>
      <c r="AA9" s="22"/>
      <c r="AB9" s="22"/>
      <c r="AC9" s="22"/>
      <c r="AD9" s="22"/>
      <c r="AE9" s="22" t="s">
        <v>351</v>
      </c>
      <c r="AF9" s="17" t="s">
        <v>358</v>
      </c>
      <c r="AG9" s="22"/>
      <c r="AH9" s="22"/>
      <c r="AI9" s="22"/>
      <c r="AJ9" s="10" t="s">
        <v>341</v>
      </c>
      <c r="AK9" s="22"/>
      <c r="AL9" s="24"/>
    </row>
    <row r="10" spans="1:40" s="9" customFormat="1" ht="15.75" thickBot="1">
      <c r="A10" s="25"/>
      <c r="B10" s="17"/>
      <c r="C10" s="26"/>
      <c r="D10" s="17"/>
      <c r="E10" s="29"/>
      <c r="F10" s="25"/>
      <c r="G10" s="17"/>
      <c r="H10" s="17"/>
      <c r="I10" s="17"/>
      <c r="J10" s="17"/>
      <c r="K10" s="17"/>
      <c r="L10" s="17"/>
      <c r="M10" s="17"/>
      <c r="N10" s="17"/>
      <c r="O10" s="17" t="s">
        <v>359</v>
      </c>
      <c r="P10" s="17" t="s">
        <v>358</v>
      </c>
      <c r="Q10" s="33" t="s">
        <v>360</v>
      </c>
      <c r="R10" s="38"/>
      <c r="S10" s="38"/>
      <c r="T10" s="17"/>
      <c r="U10" s="17"/>
      <c r="V10" s="17"/>
      <c r="W10" s="17"/>
      <c r="X10" s="17"/>
      <c r="Y10" s="17"/>
      <c r="Z10" s="17"/>
      <c r="AA10" s="17"/>
      <c r="AB10" s="17"/>
      <c r="AC10" s="17"/>
      <c r="AD10" s="17"/>
      <c r="AE10" s="17"/>
      <c r="AF10" s="17"/>
      <c r="AG10" s="17"/>
      <c r="AH10" s="17"/>
      <c r="AI10" s="17"/>
      <c r="AJ10" s="17"/>
      <c r="AK10" s="17"/>
      <c r="AL10" s="27">
        <v>550</v>
      </c>
      <c r="AM10" s="28" t="s">
        <v>361</v>
      </c>
      <c r="AN10" s="9">
        <f>14040*1.16</f>
        <v>16286.4</v>
      </c>
    </row>
    <row r="11" spans="1:40">
      <c r="AN11">
        <f>+AN10*AL10</f>
        <v>8957520</v>
      </c>
    </row>
  </sheetData>
  <mergeCells count="1">
    <mergeCell ref="O4:Z4"/>
  </mergeCells>
  <pageMargins left="0.7" right="0.7" top="0.75" bottom="0.75" header="0.3" footer="0.3"/>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IPC</vt:lpstr>
      <vt:lpstr>VALORES</vt:lpstr>
      <vt:lpstr>FM-029 Incial</vt:lpstr>
      <vt:lpstr>FM-029 Depurada</vt:lpstr>
      <vt:lpstr>Hoja1</vt:lpstr>
      <vt:lpstr>FM-029 Incial DF</vt:lpstr>
      <vt:lpstr>FM-029 Depurada DF</vt:lpstr>
      <vt:lpstr>MATRIZ UAERMV OTRAS VIGENCIAS</vt:lpstr>
      <vt:lpstr>'FM-029 Depurada'!Área_de_impresión</vt:lpstr>
      <vt:lpstr>'FM-029 Depurada DF'!Área_de_impresión</vt:lpstr>
      <vt:lpstr>'FM-029 Incial'!Área_de_impresión</vt:lpstr>
      <vt:lpstr>'FM-029 Incial DF'!Área_de_impresión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GELVEZ</dc:creator>
  <cp:keywords/>
  <dc:description/>
  <cp:lastModifiedBy>Paola Gisella Chacon Hernandez</cp:lastModifiedBy>
  <cp:revision/>
  <dcterms:created xsi:type="dcterms:W3CDTF">2013-12-20T17:02:46Z</dcterms:created>
  <dcterms:modified xsi:type="dcterms:W3CDTF">2026-09-25T16:02:29Z</dcterms:modified>
  <cp:category/>
  <cp:contentStatus/>
</cp:coreProperties>
</file>