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filterPrivacy="1"/>
  <xr:revisionPtr revIDLastSave="0" documentId="13_ncr:1_{8C8BFEA7-086F-477A-A1C0-9370382BC5B9}" xr6:coauthVersionLast="47" xr6:coauthVersionMax="47" xr10:uidLastSave="{00000000-0000-0000-0000-000000000000}"/>
  <bookViews>
    <workbookView xWindow="-120" yWindow="-120" windowWidth="29040" windowHeight="15720" activeTab="1" xr2:uid="{00000000-000D-0000-FFFF-FFFF00000000}"/>
  </bookViews>
  <sheets>
    <sheet name="1. ANALISIS COTIZACIONES" sheetId="1" r:id="rId1"/>
    <sheet name="2. VALORES DEFINITIVOS" sheetId="3" r:id="rId2"/>
  </sheets>
  <definedNames>
    <definedName name="_xlnm.Print_Area" localSheetId="0">'1. ANALISIS COTIZACIONES'!$A$2:$G$73</definedName>
    <definedName name="_xlnm.Print_Area" localSheetId="1">'2. VALORES DEFINITIVOS'!$A$1:$D$73</definedName>
    <definedName name="_xlnm.Print_Titles" localSheetId="0">'1. ANALISIS COTIZACIONES'!$3:$3</definedName>
    <definedName name="_xlnm.Print_Titles" localSheetId="1">'2. VALORES DEFINITIVOS'!$2:$2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2" i="3" l="1"/>
  <c r="F73" i="3" s="1"/>
  <c r="F68" i="3"/>
  <c r="F5" i="3"/>
  <c r="Q66" i="1"/>
  <c r="Q5" i="1"/>
  <c r="F10" i="3"/>
  <c r="F11" i="3"/>
  <c r="F13" i="3"/>
  <c r="F14" i="3"/>
  <c r="F17" i="3"/>
  <c r="F18" i="3"/>
  <c r="F28" i="3"/>
  <c r="F29" i="3"/>
  <c r="F34" i="3"/>
  <c r="F35" i="3"/>
  <c r="F45" i="3"/>
  <c r="F46" i="3"/>
  <c r="F52" i="3"/>
  <c r="D61" i="3"/>
  <c r="D59" i="3"/>
  <c r="B38" i="3"/>
  <c r="D5" i="3"/>
  <c r="M71" i="1"/>
  <c r="M69" i="1"/>
  <c r="M70" i="1"/>
  <c r="M68" i="1"/>
  <c r="M65" i="1"/>
  <c r="N65" i="1" s="1"/>
  <c r="M63" i="1"/>
  <c r="N63" i="1" s="1"/>
  <c r="M61" i="1"/>
  <c r="M59" i="1"/>
  <c r="M57" i="1"/>
  <c r="N57" i="1" s="1"/>
  <c r="M55" i="1"/>
  <c r="N55" i="1" s="1"/>
  <c r="M52" i="1"/>
  <c r="N52" i="1" s="1"/>
  <c r="M51" i="1"/>
  <c r="N51" i="1" s="1"/>
  <c r="M48" i="1"/>
  <c r="N48" i="1" s="1"/>
  <c r="M47" i="1"/>
  <c r="N47" i="1" s="1"/>
  <c r="M46" i="1"/>
  <c r="N46" i="1" s="1"/>
  <c r="M45" i="1"/>
  <c r="N45" i="1" s="1"/>
  <c r="M40" i="1"/>
  <c r="N40" i="1" s="1"/>
  <c r="M38" i="1"/>
  <c r="N38" i="1" s="1"/>
  <c r="M35" i="1"/>
  <c r="N35" i="1" s="1"/>
  <c r="M34" i="1"/>
  <c r="N34" i="1" s="1"/>
  <c r="M31" i="1"/>
  <c r="N31" i="1" s="1"/>
  <c r="M30" i="1"/>
  <c r="N30" i="1" s="1"/>
  <c r="M29" i="1"/>
  <c r="N29" i="1" s="1"/>
  <c r="M28" i="1"/>
  <c r="N28" i="1" s="1"/>
  <c r="M23" i="1"/>
  <c r="N23" i="1" s="1"/>
  <c r="M21" i="1"/>
  <c r="N21" i="1" s="1"/>
  <c r="M18" i="1"/>
  <c r="N18" i="1" s="1"/>
  <c r="M17" i="1"/>
  <c r="N17" i="1" s="1"/>
  <c r="M14" i="1"/>
  <c r="N14" i="1" s="1"/>
  <c r="M13" i="1"/>
  <c r="N13" i="1" s="1"/>
  <c r="M12" i="1"/>
  <c r="N12" i="1" s="1"/>
  <c r="M11" i="1"/>
  <c r="N11" i="1" s="1"/>
  <c r="M10" i="1"/>
  <c r="N10" i="1" s="1"/>
  <c r="M5" i="1"/>
  <c r="K69" i="1"/>
  <c r="K70" i="1"/>
  <c r="K68" i="1"/>
  <c r="K65" i="1"/>
  <c r="L65" i="1" s="1"/>
  <c r="K63" i="1"/>
  <c r="L63" i="1" s="1"/>
  <c r="K61" i="1"/>
  <c r="K59" i="1"/>
  <c r="P59" i="1" s="1"/>
  <c r="K57" i="1"/>
  <c r="L57" i="1" s="1"/>
  <c r="K55" i="1"/>
  <c r="L55" i="1" s="1"/>
  <c r="K52" i="1"/>
  <c r="L52" i="1" s="1"/>
  <c r="K51" i="1"/>
  <c r="L51" i="1" s="1"/>
  <c r="K48" i="1"/>
  <c r="L48" i="1" s="1"/>
  <c r="K47" i="1"/>
  <c r="L47" i="1" s="1"/>
  <c r="K46" i="1"/>
  <c r="L46" i="1" s="1"/>
  <c r="K45" i="1"/>
  <c r="L45" i="1" s="1"/>
  <c r="K40" i="1"/>
  <c r="L40" i="1" s="1"/>
  <c r="K38" i="1"/>
  <c r="L38" i="1" s="1"/>
  <c r="K35" i="1"/>
  <c r="L35" i="1" s="1"/>
  <c r="K34" i="1"/>
  <c r="L34" i="1" s="1"/>
  <c r="K31" i="1"/>
  <c r="L31" i="1" s="1"/>
  <c r="K30" i="1"/>
  <c r="L30" i="1" s="1"/>
  <c r="K29" i="1"/>
  <c r="L29" i="1" s="1"/>
  <c r="K28" i="1"/>
  <c r="L28" i="1" s="1"/>
  <c r="K23" i="1"/>
  <c r="L23" i="1" s="1"/>
  <c r="K21" i="1"/>
  <c r="L21" i="1" s="1"/>
  <c r="K18" i="1"/>
  <c r="L18" i="1" s="1"/>
  <c r="K17" i="1"/>
  <c r="L17" i="1" s="1"/>
  <c r="K14" i="1"/>
  <c r="L14" i="1" s="1"/>
  <c r="K13" i="1"/>
  <c r="L13" i="1" s="1"/>
  <c r="K12" i="1"/>
  <c r="L12" i="1" s="1"/>
  <c r="K11" i="1"/>
  <c r="L11" i="1" s="1"/>
  <c r="K10" i="1"/>
  <c r="L10" i="1" s="1"/>
  <c r="K5" i="1"/>
  <c r="P5" i="1" s="1"/>
  <c r="J65" i="1"/>
  <c r="J63" i="1"/>
  <c r="J57" i="1"/>
  <c r="J55" i="1"/>
  <c r="J52" i="1"/>
  <c r="J51" i="1"/>
  <c r="J48" i="1"/>
  <c r="J47" i="1"/>
  <c r="J46" i="1"/>
  <c r="J45" i="1"/>
  <c r="J40" i="1"/>
  <c r="J38" i="1"/>
  <c r="J35" i="1"/>
  <c r="J34" i="1"/>
  <c r="J31" i="1"/>
  <c r="J30" i="1"/>
  <c r="J29" i="1"/>
  <c r="J28" i="1"/>
  <c r="J23" i="1"/>
  <c r="J21" i="1"/>
  <c r="J18" i="1"/>
  <c r="J17" i="1"/>
  <c r="J14" i="1"/>
  <c r="J13" i="1"/>
  <c r="J12" i="1"/>
  <c r="J11" i="1"/>
  <c r="J10" i="1"/>
  <c r="G10" i="1"/>
  <c r="G11" i="1"/>
  <c r="G12" i="1"/>
  <c r="G13" i="1"/>
  <c r="G14" i="1"/>
  <c r="G17" i="1"/>
  <c r="G18" i="1"/>
  <c r="G21" i="1"/>
  <c r="G23" i="1"/>
  <c r="G28" i="1"/>
  <c r="G29" i="1"/>
  <c r="G30" i="1"/>
  <c r="G31" i="1"/>
  <c r="G34" i="1"/>
  <c r="G35" i="1"/>
  <c r="G38" i="1"/>
  <c r="G40" i="1"/>
  <c r="G45" i="1"/>
  <c r="G46" i="1"/>
  <c r="G47" i="1"/>
  <c r="G48" i="1"/>
  <c r="G51" i="1"/>
  <c r="G52" i="1"/>
  <c r="G55" i="1"/>
  <c r="G57" i="1"/>
  <c r="G63" i="1"/>
  <c r="G65" i="1"/>
  <c r="F51" i="3" l="1"/>
  <c r="F12" i="3"/>
  <c r="F65" i="3"/>
  <c r="F57" i="3"/>
  <c r="F48" i="3"/>
  <c r="F40" i="3"/>
  <c r="F31" i="3"/>
  <c r="F23" i="3"/>
  <c r="F63" i="3"/>
  <c r="F55" i="3"/>
  <c r="F47" i="3"/>
  <c r="F38" i="3"/>
  <c r="F30" i="3"/>
  <c r="F21" i="3"/>
  <c r="F61" i="3"/>
  <c r="F59" i="3"/>
  <c r="P14" i="1"/>
  <c r="Q14" i="1" s="1"/>
  <c r="P40" i="1"/>
  <c r="Q40" i="1" s="1"/>
  <c r="P57" i="1"/>
  <c r="Q57" i="1" s="1"/>
  <c r="P11" i="1"/>
  <c r="Q11" i="1" s="1"/>
  <c r="P17" i="1"/>
  <c r="Q17" i="1" s="1"/>
  <c r="P28" i="1"/>
  <c r="Q28" i="1" s="1"/>
  <c r="P34" i="1"/>
  <c r="Q34" i="1" s="1"/>
  <c r="P45" i="1"/>
  <c r="Q45" i="1" s="1"/>
  <c r="P51" i="1"/>
  <c r="Q51" i="1" s="1"/>
  <c r="P10" i="1"/>
  <c r="Q10" i="1" s="1"/>
  <c r="P31" i="1"/>
  <c r="Q31" i="1" s="1"/>
  <c r="P65" i="1"/>
  <c r="Q65" i="1" s="1"/>
  <c r="P12" i="1"/>
  <c r="Q12" i="1" s="1"/>
  <c r="P18" i="1"/>
  <c r="Q18" i="1" s="1"/>
  <c r="P29" i="1"/>
  <c r="Q29" i="1" s="1"/>
  <c r="P35" i="1"/>
  <c r="Q35" i="1" s="1"/>
  <c r="P46" i="1"/>
  <c r="Q46" i="1" s="1"/>
  <c r="P52" i="1"/>
  <c r="Q52" i="1" s="1"/>
  <c r="P61" i="1"/>
  <c r="P23" i="1"/>
  <c r="Q23" i="1" s="1"/>
  <c r="P48" i="1"/>
  <c r="Q48" i="1" s="1"/>
  <c r="P13" i="1"/>
  <c r="Q13" i="1" s="1"/>
  <c r="P21" i="1"/>
  <c r="Q21" i="1" s="1"/>
  <c r="P30" i="1"/>
  <c r="Q30" i="1" s="1"/>
  <c r="P38" i="1"/>
  <c r="Q38" i="1" s="1"/>
  <c r="P47" i="1"/>
  <c r="Q47" i="1" s="1"/>
  <c r="P55" i="1"/>
  <c r="Q55" i="1" s="1"/>
  <c r="P63" i="1"/>
  <c r="Q63" i="1" s="1"/>
  <c r="B38" i="1"/>
  <c r="F66" i="3" l="1"/>
  <c r="F69" i="3" s="1"/>
  <c r="D5" i="1"/>
  <c r="F70" i="3" l="1"/>
  <c r="F71" i="3" s="1"/>
  <c r="N5" i="1"/>
  <c r="L5" i="1"/>
  <c r="G5" i="1"/>
  <c r="J5" i="1"/>
  <c r="D59" i="1"/>
  <c r="D61" i="1"/>
  <c r="Q59" i="1" l="1"/>
  <c r="L59" i="1"/>
  <c r="N59" i="1"/>
  <c r="N66" i="1" s="1"/>
  <c r="L61" i="1"/>
  <c r="N61" i="1"/>
  <c r="Q61" i="1"/>
  <c r="G61" i="1"/>
  <c r="J61" i="1"/>
  <c r="G59" i="1"/>
  <c r="J59" i="1"/>
  <c r="L66" i="1" l="1"/>
  <c r="Q70" i="1"/>
  <c r="Q71" i="1" s="1"/>
  <c r="Q69" i="1"/>
  <c r="Q68" i="1"/>
  <c r="Q72" i="1" s="1"/>
  <c r="Q73" i="1" s="1"/>
  <c r="N70" i="1"/>
  <c r="N71" i="1" s="1"/>
  <c r="N69" i="1"/>
  <c r="N68" i="1"/>
  <c r="L68" i="1"/>
  <c r="L69" i="1"/>
  <c r="L70" i="1"/>
  <c r="L71" i="1" s="1"/>
  <c r="J66" i="1"/>
  <c r="J68" i="1" s="1"/>
  <c r="G66" i="1"/>
  <c r="L72" i="1" l="1"/>
  <c r="L73" i="1" s="1"/>
  <c r="N72" i="1"/>
  <c r="N73" i="1" s="1"/>
  <c r="J70" i="1"/>
  <c r="J71" i="1" s="1"/>
  <c r="J69" i="1"/>
  <c r="J72" i="1" s="1"/>
  <c r="J73" i="1" s="1"/>
  <c r="G68" i="1"/>
  <c r="G69" i="1"/>
  <c r="G70" i="1"/>
  <c r="G71" i="1" s="1"/>
  <c r="G72" i="1" l="1"/>
  <c r="G73" i="1" s="1"/>
</calcChain>
</file>

<file path=xl/sharedStrings.xml><?xml version="1.0" encoding="utf-8"?>
<sst xmlns="http://schemas.openxmlformats.org/spreadsheetml/2006/main" count="323" uniqueCount="109">
  <si>
    <t>UNIDAD</t>
  </si>
  <si>
    <t xml:space="preserve">CANTIDAD </t>
  </si>
  <si>
    <t>ITEM</t>
  </si>
  <si>
    <t xml:space="preserve">DESCRIPCION </t>
  </si>
  <si>
    <t>ML</t>
  </si>
  <si>
    <t xml:space="preserve">ESTRUCTURA </t>
  </si>
  <si>
    <t>GUARDAMANOS:</t>
  </si>
  <si>
    <t>PATA SOPORTE PLATINA : 0,35 x 7 = 2,45</t>
  </si>
  <si>
    <t>VIGUETERIA TRANSVERSAL  : 2,78 x 7 = 19,46 ML.</t>
  </si>
  <si>
    <t>VIGUETERIA CUADRANTE: 1,20 x 6 = 7,2 ML</t>
  </si>
  <si>
    <t>VIGUETERIA SECCIÓN LONG: 12,50 x 3 = 37,5 ML</t>
  </si>
  <si>
    <t>PIE DE AMIGO : 1,84 x 7 = 12,88 ML.</t>
  </si>
  <si>
    <t>SOPORTES VERTICALES SECCIÓN LONG: 1,10 x 6 = 6,6 ML</t>
  </si>
  <si>
    <t xml:space="preserve">TUBO GALVANIZADO DIAMETRO 2" </t>
  </si>
  <si>
    <t>UND</t>
  </si>
  <si>
    <t>VIGUETAS :</t>
  </si>
  <si>
    <t>ELEMENTOS DE SUJECION Y ANCLAJE:</t>
  </si>
  <si>
    <t>PISO MALLA</t>
  </si>
  <si>
    <t>M2</t>
  </si>
  <si>
    <t>1.1</t>
  </si>
  <si>
    <t>2.2</t>
  </si>
  <si>
    <t>1.2</t>
  </si>
  <si>
    <t>1.3</t>
  </si>
  <si>
    <t>1.4</t>
  </si>
  <si>
    <t>1.5</t>
  </si>
  <si>
    <t>2.1</t>
  </si>
  <si>
    <t>3.1</t>
  </si>
  <si>
    <t>4.1</t>
  </si>
  <si>
    <t>SECCION 1</t>
  </si>
  <si>
    <t xml:space="preserve">SECCION 2 </t>
  </si>
  <si>
    <t>SECCION 3</t>
  </si>
  <si>
    <t>VIGUETERIA SECCIÓN LONG: 7,43X2 = 14,86 ML</t>
  </si>
  <si>
    <t>VIGUETERIA CUADRANTE: 0,95X5=4,75 ML</t>
  </si>
  <si>
    <t>PIE DE AMIGO : 1,05 x 5 = 5,25 ML.</t>
  </si>
  <si>
    <t>PATA SOPORTE PLATINA : 0,35 x 6 = 2,10</t>
  </si>
  <si>
    <t>VIGUETERIA SECCIÓN LONG: 9,11x 2 = 18,22 ML</t>
  </si>
  <si>
    <t>VIGUETERIA CUADRANTE: 0,95 x 6 = 5,77 ML</t>
  </si>
  <si>
    <t>PIE DE AMIGO : 1,05 x 8 = 8,40 ML.</t>
  </si>
  <si>
    <t>PATA SOPORTE PLATINA : 0,35 x 8 = 2,80</t>
  </si>
  <si>
    <t>SOPORTES VERTICALES SECCIÓN LONG: 1,10 x 14 = 15,40 ML</t>
  </si>
  <si>
    <t xml:space="preserve">SOLDADURA </t>
  </si>
  <si>
    <t xml:space="preserve">PINTURA </t>
  </si>
  <si>
    <t xml:space="preserve">PLATINAS DE SUJECION Y FIJACION (0,35x0,15) e= 7 mm con 6 tornillos de 3 pulgadas para muros </t>
  </si>
  <si>
    <t>ESCALERA DE ACCESO</t>
  </si>
  <si>
    <t xml:space="preserve">Suministro  instalacion y puesta en funcionamiento de una escalera tipo gato en platina e=7mm </t>
  </si>
  <si>
    <t xml:space="preserve">CUBIERTA </t>
  </si>
  <si>
    <t>Suministro  instalacion y puesta en funcionamiento de PLATINAS DE SUJECION Y FIJACION (0,35x0,15)</t>
  </si>
  <si>
    <t xml:space="preserve">Suministro  instalacion y puesta en funcionamiento de PLATINAS DE SUJECION Y FIJACION (0,35 mtsx0,15mts) e=7mm  con 6 tornillos de 3 pulgadas para muros </t>
  </si>
  <si>
    <t>Suministro  instalacion y puesta en funcionamiento de MALLA EXPANDIDA DE ACERO HE-EXR 30 CALIBRE 12.</t>
  </si>
  <si>
    <t>Suministro  instalacion y puesta en funcionamiento de Cordón de soldadura de tipo E6013 o E7018</t>
  </si>
  <si>
    <t>Suministro  e instalacion de Pintura epoxica y anticorrosivo epoxico</t>
  </si>
  <si>
    <t xml:space="preserve">Suministro  instalacion y puesta en funcionamiento de teja termoacustica blanco verde </t>
  </si>
  <si>
    <t>5.1</t>
  </si>
  <si>
    <t>6.1</t>
  </si>
  <si>
    <t>7.1</t>
  </si>
  <si>
    <t>8.1</t>
  </si>
  <si>
    <t xml:space="preserve">LOCALIZACION Y REPLANTEO </t>
  </si>
  <si>
    <t xml:space="preserve">Ajustes de diseño, localizacion y replanteo </t>
  </si>
  <si>
    <t>Suministro  instalacion y puesta en funcionamiento de  PTE galvanizado 5 cms x 9 cms CALIBRE 3mm</t>
  </si>
  <si>
    <t>Suministro  instalacion y puesta en funcionamiento de PTE galvanizado 5 cms x 9 cms CALIBRE 3mm (H=1,1)</t>
  </si>
  <si>
    <t>Suministro  instalacion y puesta en funcionamiento de  PTE galvanizado 5 cms x 9 cms CALIBRE 3mm (H=1,1)</t>
  </si>
  <si>
    <t>I</t>
  </si>
  <si>
    <t>II</t>
  </si>
  <si>
    <t>III</t>
  </si>
  <si>
    <t>IV</t>
  </si>
  <si>
    <t>V</t>
  </si>
  <si>
    <t>VI</t>
  </si>
  <si>
    <t>VII</t>
  </si>
  <si>
    <t>VIII</t>
  </si>
  <si>
    <t>IX</t>
  </si>
  <si>
    <t>X</t>
  </si>
  <si>
    <t>XI</t>
  </si>
  <si>
    <t>XII</t>
  </si>
  <si>
    <t>XIII</t>
  </si>
  <si>
    <t>XIV</t>
  </si>
  <si>
    <t>XV</t>
  </si>
  <si>
    <t>XVI</t>
  </si>
  <si>
    <t>XVII</t>
  </si>
  <si>
    <t>1.0</t>
  </si>
  <si>
    <t xml:space="preserve">VR. UNITARIO </t>
  </si>
  <si>
    <t>VALOR TOTAL</t>
  </si>
  <si>
    <t>A.I.U. COSTOS DIRECTOS</t>
  </si>
  <si>
    <t>ADMINISTRACIÓN</t>
  </si>
  <si>
    <t>IMPREVISTOS</t>
  </si>
  <si>
    <t>UTILIDAD</t>
  </si>
  <si>
    <t>IVA SOBRE UTILIDAD</t>
  </si>
  <si>
    <t>TOTAL COSTOS INDIRECTOS</t>
  </si>
  <si>
    <t>TOTAL COSTOS DIRECTOS E INDIRECTOS</t>
  </si>
  <si>
    <t>COTIZACION 1 - CONSTRUSANTANDER</t>
  </si>
  <si>
    <t>COT 1</t>
  </si>
  <si>
    <t>COT 2</t>
  </si>
  <si>
    <t>COTIZACION 2 - JL AGUDELO CONSTRUCCIONES</t>
  </si>
  <si>
    <t>PROMEDIO UNITARIO</t>
  </si>
  <si>
    <t>PROMEDIO TOTAL</t>
  </si>
  <si>
    <t>VR. MINIMO UNITARIO</t>
  </si>
  <si>
    <t>VR. MINIMO TOAL</t>
  </si>
  <si>
    <t>MEDIA ARITMETICA BAJA UNITARIO</t>
  </si>
  <si>
    <t>MEDIA ARITMETICA BAJA TOTAL</t>
  </si>
  <si>
    <t>PROMEDIO AIU%</t>
  </si>
  <si>
    <t>MINIMO AIU%</t>
  </si>
  <si>
    <t>AIU PROPUESTO%</t>
  </si>
  <si>
    <t>VALORES DEFINITIVOS</t>
  </si>
  <si>
    <t>VALOR UNITARIO DEFINITIVO</t>
  </si>
  <si>
    <t>VALOR TOTAL DEFINITIVO</t>
  </si>
  <si>
    <r>
      <t>A.I.U. COSTOS DIRECTOS -</t>
    </r>
    <r>
      <rPr>
        <b/>
        <sz val="12"/>
        <color theme="1"/>
        <rFont val="Arial"/>
        <family val="2"/>
      </rPr>
      <t xml:space="preserve"> PROPUESTO</t>
    </r>
  </si>
  <si>
    <t>ANALISIS COTIZACIONES</t>
  </si>
  <si>
    <t>NOTA:</t>
  </si>
  <si>
    <t xml:space="preserve">TOTAL COSTOS DIRECTOS </t>
  </si>
  <si>
    <t>Los porcentajes de AIU son propuestos por la Entidad; sin embargo, podrán ser redistribuidos por el proponente, siempre que la sumatoria de los costos indirectos no supere el valor de VEINTIOCHO MILLONES QUINIENTOS OCHO MIL CIENTO SETENTA Y OCHO PESOS ($28.508.178), equivalente al veinte por ciento (25%) de los costos directos (+ IVA sobre la Utilidad). En ningún caso podrán superarse los valores unitarios, los valores totales de los ítems, el valor total de los costos directos ni el valor total del presupuesto establecido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</si>
</sst>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quot;$&quot;\ #,##0"/>
    <numFmt numFmtId="165" formatCode="0.0%"/>
  </numFmts>
  <fonts count="13" x14ac:knownFonts="1">
    <font>
      <sz val="11"/>
      <color theme="1"/>
      <name val="Calibri"/>
      <family val="2"/>
      <scheme val="minor"/>
    </font>
    <font>
      <sz val="11"/>
      <color theme="1"/>
      <name val="Calibri"/>
      <family val="2"/>
      <scheme val="minor"/>
    </font>
    <font>
      <sz val="11"/>
      <color theme="1"/>
      <name val="Arial"/>
      <family val="2"/>
    </font>
    <font>
      <sz val="11"/>
      <color rgb="FF000000"/>
      <name val="Arial"/>
      <family val="2"/>
    </font>
    <font>
      <b/>
      <sz val="11"/>
      <color rgb="FF000000"/>
      <name val="Arial"/>
      <family val="2"/>
    </font>
    <font>
      <b/>
      <sz val="11"/>
      <color theme="1"/>
      <name val="Arial"/>
      <family val="2"/>
    </font>
    <font>
      <b/>
      <sz val="12"/>
      <color theme="1"/>
      <name val="Arial"/>
      <family val="2"/>
    </font>
    <font>
      <b/>
      <sz val="11"/>
      <name val="Calibri"/>
      <scheme val="minor"/>
    </font>
    <font>
      <sz val="11"/>
      <color rgb="FF000000"/>
      <name val="Calibri"/>
      <family val="2"/>
      <scheme val="minor"/>
    </font>
    <font>
      <sz val="12"/>
      <color theme="1"/>
      <name val="Arial"/>
      <family val="2"/>
    </font>
    <font>
      <sz val="11"/>
      <name val="Arial"/>
      <family val="2"/>
    </font>
    <font>
      <b/>
      <sz val="10"/>
      <color theme="1"/>
      <name val="Arial"/>
      <family val="2"/>
    </font>
    <font>
      <sz val="10"/>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251">
    <xf numFmtId="0" fontId="0" fillId="0" borderId="0" xfId="0"/>
    <xf numFmtId="0" fontId="2" fillId="0" borderId="0" xfId="0" applyFont="1"/>
    <xf numFmtId="43" fontId="2" fillId="0" borderId="0" xfId="1" applyFont="1"/>
    <xf numFmtId="0" fontId="3" fillId="0" borderId="1" xfId="0" applyFont="1" applyBorder="1" applyAlignment="1">
      <alignment horizontal="left" vertical="center" wrapText="1"/>
    </xf>
    <xf numFmtId="0" fontId="2" fillId="0" borderId="0" xfId="0" applyFont="1" applyAlignment="1">
      <alignment horizontal="center" vertical="center"/>
    </xf>
    <xf numFmtId="0" fontId="5" fillId="0" borderId="1" xfId="0" applyFont="1" applyBorder="1" applyAlignment="1">
      <alignment horizontal="center" vertical="center" wrapText="1"/>
    </xf>
    <xf numFmtId="0" fontId="5" fillId="0" borderId="0" xfId="0" applyFont="1" applyAlignment="1">
      <alignment horizontal="center" vertical="center"/>
    </xf>
    <xf numFmtId="44" fontId="2" fillId="0" borderId="0" xfId="2" applyFont="1"/>
    <xf numFmtId="43" fontId="2" fillId="0" borderId="1" xfId="1" applyFont="1" applyBorder="1" applyAlignment="1">
      <alignment horizontal="center" vertical="center" wrapText="1"/>
    </xf>
    <xf numFmtId="43" fontId="7" fillId="0" borderId="0" xfId="1" applyFont="1"/>
    <xf numFmtId="43" fontId="8" fillId="0" borderId="0" xfId="1" applyFont="1"/>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2" fillId="0" borderId="1" xfId="0" applyFont="1" applyBorder="1" applyAlignment="1">
      <alignment horizontal="center" vertical="center" wrapText="1"/>
    </xf>
    <xf numFmtId="0" fontId="5" fillId="0" borderId="6" xfId="0" applyFont="1" applyBorder="1" applyAlignment="1">
      <alignment horizontal="center" vertical="center" wrapText="1"/>
    </xf>
    <xf numFmtId="43" fontId="5" fillId="0" borderId="6" xfId="1" applyFont="1" applyBorder="1" applyAlignment="1">
      <alignment horizontal="center" vertical="center" wrapText="1"/>
    </xf>
    <xf numFmtId="0" fontId="2" fillId="0" borderId="6" xfId="0" applyFont="1" applyBorder="1" applyAlignment="1">
      <alignment horizontal="center" vertical="center"/>
    </xf>
    <xf numFmtId="43" fontId="2" fillId="0" borderId="3" xfId="1" applyFont="1" applyBorder="1" applyAlignment="1">
      <alignment horizontal="center" vertical="center" wrapText="1"/>
    </xf>
    <xf numFmtId="0" fontId="5"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0" borderId="11" xfId="0" applyFont="1" applyBorder="1" applyAlignment="1">
      <alignment horizontal="center" vertical="center" wrapText="1"/>
    </xf>
    <xf numFmtId="43" fontId="5" fillId="0" borderId="11" xfId="1" applyFont="1" applyFill="1" applyBorder="1" applyAlignment="1">
      <alignment horizontal="center" vertical="center" wrapText="1"/>
    </xf>
    <xf numFmtId="44" fontId="5" fillId="0" borderId="11" xfId="2" applyFont="1" applyFill="1" applyBorder="1" applyAlignment="1">
      <alignment horizontal="center" vertical="center" wrapText="1"/>
    </xf>
    <xf numFmtId="0" fontId="2" fillId="0" borderId="11" xfId="0" applyFont="1" applyBorder="1" applyAlignment="1">
      <alignment horizontal="center" vertical="center"/>
    </xf>
    <xf numFmtId="0" fontId="2" fillId="0" borderId="11" xfId="0" applyFont="1" applyBorder="1" applyAlignment="1">
      <alignment horizontal="center" vertical="center" wrapText="1"/>
    </xf>
    <xf numFmtId="0" fontId="3" fillId="0" borderId="11" xfId="0" applyFont="1" applyBorder="1" applyAlignment="1">
      <alignment horizontal="left" vertical="center" wrapText="1"/>
    </xf>
    <xf numFmtId="0" fontId="5" fillId="0" borderId="12" xfId="0" applyFont="1" applyBorder="1" applyAlignment="1">
      <alignment horizontal="center" vertical="center" wrapText="1"/>
    </xf>
    <xf numFmtId="0" fontId="3" fillId="0" borderId="3" xfId="0" applyFont="1" applyBorder="1" applyAlignment="1">
      <alignment horizontal="left" vertical="center" wrapText="1"/>
    </xf>
    <xf numFmtId="0" fontId="2" fillId="0" borderId="7" xfId="0" applyFont="1" applyBorder="1" applyAlignment="1">
      <alignment horizontal="center" vertical="center"/>
    </xf>
    <xf numFmtId="43" fontId="2" fillId="0" borderId="11" xfId="1" applyFont="1" applyBorder="1" applyAlignment="1">
      <alignment vertical="center" wrapText="1"/>
    </xf>
    <xf numFmtId="0" fontId="2" fillId="0" borderId="11" xfId="0" applyFont="1" applyBorder="1" applyAlignment="1">
      <alignment vertical="center"/>
    </xf>
    <xf numFmtId="0" fontId="2" fillId="2" borderId="6" xfId="0" applyFont="1" applyFill="1" applyBorder="1" applyAlignment="1">
      <alignment vertical="center"/>
    </xf>
    <xf numFmtId="0" fontId="2" fillId="0" borderId="6" xfId="0" applyFont="1" applyBorder="1" applyAlignment="1">
      <alignment vertical="center" wrapText="1"/>
    </xf>
    <xf numFmtId="43" fontId="2" fillId="0" borderId="6" xfId="1" applyFont="1" applyBorder="1" applyAlignment="1">
      <alignment vertical="center" wrapText="1"/>
    </xf>
    <xf numFmtId="44" fontId="2" fillId="0" borderId="6" xfId="2" applyFont="1" applyBorder="1" applyAlignment="1">
      <alignment vertical="center" wrapText="1"/>
    </xf>
    <xf numFmtId="0" fontId="2" fillId="0" borderId="6" xfId="0" applyFont="1" applyBorder="1" applyAlignment="1">
      <alignment vertical="center"/>
    </xf>
    <xf numFmtId="0" fontId="2" fillId="0" borderId="3" xfId="0" applyFont="1" applyBorder="1" applyAlignment="1">
      <alignment vertical="center" wrapText="1"/>
    </xf>
    <xf numFmtId="43" fontId="2" fillId="0" borderId="3" xfId="1" applyFont="1" applyBorder="1" applyAlignment="1">
      <alignment vertical="center" wrapText="1"/>
    </xf>
    <xf numFmtId="0" fontId="2" fillId="0" borderId="3" xfId="0" applyFont="1" applyBorder="1" applyAlignment="1">
      <alignment vertical="center"/>
    </xf>
    <xf numFmtId="0" fontId="2" fillId="0" borderId="1" xfId="0" applyFont="1" applyBorder="1" applyAlignment="1">
      <alignment vertical="center" wrapText="1"/>
    </xf>
    <xf numFmtId="43" fontId="2" fillId="0" borderId="1" xfId="1" applyFont="1" applyBorder="1" applyAlignment="1">
      <alignment vertical="center" wrapText="1"/>
    </xf>
    <xf numFmtId="0" fontId="2" fillId="0" borderId="1" xfId="0" applyFont="1" applyBorder="1" applyAlignment="1">
      <alignment vertical="center"/>
    </xf>
    <xf numFmtId="0" fontId="3" fillId="0" borderId="11" xfId="0" applyFont="1" applyBorder="1" applyAlignment="1">
      <alignment vertical="center" wrapText="1"/>
    </xf>
    <xf numFmtId="0" fontId="5" fillId="0" borderId="1" xfId="0" applyFont="1" applyBorder="1" applyAlignment="1">
      <alignment vertical="center" wrapText="1"/>
    </xf>
    <xf numFmtId="0" fontId="3" fillId="0" borderId="1" xfId="0" applyFont="1" applyBorder="1" applyAlignment="1">
      <alignment vertical="center" wrapText="1"/>
    </xf>
    <xf numFmtId="43" fontId="2" fillId="0" borderId="1" xfId="1" applyFont="1" applyBorder="1" applyAlignment="1">
      <alignment vertical="center"/>
    </xf>
    <xf numFmtId="0" fontId="5" fillId="2" borderId="1" xfId="0" applyFont="1" applyFill="1" applyBorder="1" applyAlignment="1">
      <alignment vertical="center"/>
    </xf>
    <xf numFmtId="0" fontId="5" fillId="0" borderId="1" xfId="0" applyFont="1" applyBorder="1" applyAlignment="1">
      <alignment vertical="center"/>
    </xf>
    <xf numFmtId="0" fontId="2" fillId="0" borderId="12" xfId="0" applyFont="1" applyBorder="1" applyAlignment="1">
      <alignment horizontal="left" vertical="center" wrapText="1"/>
    </xf>
    <xf numFmtId="43" fontId="2" fillId="0" borderId="12" xfId="1" applyFont="1" applyBorder="1" applyAlignment="1">
      <alignment horizontal="center" vertical="center" wrapText="1"/>
    </xf>
    <xf numFmtId="0" fontId="2" fillId="0" borderId="12" xfId="0" applyFont="1" applyBorder="1" applyAlignment="1">
      <alignment horizontal="center" vertical="center"/>
    </xf>
    <xf numFmtId="0" fontId="5" fillId="2" borderId="4" xfId="0" applyFont="1" applyFill="1" applyBorder="1" applyAlignment="1">
      <alignment horizontal="center" vertical="center" wrapText="1"/>
    </xf>
    <xf numFmtId="0" fontId="5" fillId="2" borderId="2" xfId="0" applyFont="1" applyFill="1" applyBorder="1" applyAlignment="1">
      <alignment vertical="center" wrapText="1"/>
    </xf>
    <xf numFmtId="0" fontId="2" fillId="2" borderId="2" xfId="0" applyFont="1" applyFill="1" applyBorder="1" applyAlignment="1">
      <alignment vertical="center" wrapText="1"/>
    </xf>
    <xf numFmtId="43" fontId="2" fillId="2" borderId="2" xfId="1" applyFont="1" applyFill="1" applyBorder="1" applyAlignment="1">
      <alignment vertical="center" wrapText="1"/>
    </xf>
    <xf numFmtId="44" fontId="2" fillId="2" borderId="2" xfId="2" applyFont="1" applyFill="1" applyBorder="1" applyAlignment="1">
      <alignment vertical="center" wrapText="1"/>
    </xf>
    <xf numFmtId="0" fontId="2" fillId="2" borderId="2" xfId="0" applyFont="1" applyFill="1" applyBorder="1" applyAlignment="1">
      <alignment vertical="center"/>
    </xf>
    <xf numFmtId="0" fontId="5" fillId="2" borderId="5" xfId="0" applyFont="1" applyFill="1" applyBorder="1" applyAlignment="1">
      <alignment vertical="center" wrapText="1"/>
    </xf>
    <xf numFmtId="0" fontId="5" fillId="2" borderId="5" xfId="0" applyFont="1" applyFill="1" applyBorder="1" applyAlignment="1">
      <alignment vertical="center"/>
    </xf>
    <xf numFmtId="43" fontId="2" fillId="0" borderId="12" xfId="1" applyFont="1" applyBorder="1" applyAlignment="1">
      <alignment vertical="center" wrapText="1"/>
    </xf>
    <xf numFmtId="43" fontId="2" fillId="0" borderId="11" xfId="1" applyFont="1" applyBorder="1" applyAlignment="1">
      <alignment vertical="center"/>
    </xf>
    <xf numFmtId="43" fontId="2" fillId="0" borderId="3" xfId="1" applyFont="1" applyBorder="1" applyAlignment="1">
      <alignment vertical="center"/>
    </xf>
    <xf numFmtId="43" fontId="2" fillId="0" borderId="12" xfId="1" applyFont="1" applyBorder="1" applyAlignment="1">
      <alignment vertical="center"/>
    </xf>
    <xf numFmtId="0" fontId="2" fillId="2" borderId="0" xfId="0" applyFont="1" applyFill="1" applyAlignment="1">
      <alignment vertical="center" wrapText="1"/>
    </xf>
    <xf numFmtId="43" fontId="2" fillId="2" borderId="0" xfId="1" applyFont="1" applyFill="1" applyBorder="1" applyAlignment="1">
      <alignment vertical="center" wrapText="1"/>
    </xf>
    <xf numFmtId="44" fontId="2" fillId="2" borderId="0" xfId="2" applyFont="1" applyFill="1" applyBorder="1" applyAlignment="1">
      <alignment vertical="center" wrapText="1"/>
    </xf>
    <xf numFmtId="0" fontId="2" fillId="2" borderId="0" xfId="0" applyFont="1" applyFill="1" applyAlignment="1">
      <alignment vertical="center"/>
    </xf>
    <xf numFmtId="43" fontId="2" fillId="2" borderId="1" xfId="1" applyFont="1" applyFill="1" applyBorder="1" applyAlignment="1">
      <alignment horizontal="center" vertical="center"/>
    </xf>
    <xf numFmtId="0" fontId="5" fillId="3" borderId="5"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5" fillId="3" borderId="6" xfId="0" applyFont="1" applyFill="1" applyBorder="1" applyAlignment="1">
      <alignment horizontal="center" vertical="center" wrapText="1"/>
    </xf>
    <xf numFmtId="43" fontId="5" fillId="3" borderId="6" xfId="1" applyFont="1" applyFill="1" applyBorder="1" applyAlignment="1">
      <alignment horizontal="center" vertical="center" wrapText="1"/>
    </xf>
    <xf numFmtId="44" fontId="5" fillId="3" borderId="6" xfId="2" applyFont="1" applyFill="1" applyBorder="1" applyAlignment="1">
      <alignment horizontal="center" vertical="center" wrapText="1"/>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6" xfId="0" applyFont="1" applyFill="1" applyBorder="1" applyAlignment="1">
      <alignment vertical="center" wrapText="1"/>
    </xf>
    <xf numFmtId="43" fontId="2" fillId="3" borderId="6" xfId="1" applyFont="1" applyFill="1" applyBorder="1" applyAlignment="1">
      <alignment vertical="center" wrapText="1"/>
    </xf>
    <xf numFmtId="44" fontId="2" fillId="3" borderId="6" xfId="2" applyFont="1" applyFill="1" applyBorder="1" applyAlignment="1">
      <alignment vertical="center" wrapText="1"/>
    </xf>
    <xf numFmtId="0" fontId="2" fillId="3" borderId="6" xfId="0" applyFont="1" applyFill="1" applyBorder="1" applyAlignment="1">
      <alignment vertical="center"/>
    </xf>
    <xf numFmtId="0" fontId="2" fillId="3" borderId="7" xfId="0" applyFont="1" applyFill="1" applyBorder="1" applyAlignment="1">
      <alignment vertical="center"/>
    </xf>
    <xf numFmtId="0" fontId="4" fillId="3" borderId="1" xfId="0" applyFont="1" applyFill="1" applyBorder="1" applyAlignment="1">
      <alignment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5" xfId="0" applyFont="1" applyFill="1" applyBorder="1" applyAlignment="1">
      <alignment vertical="center" wrapText="1"/>
    </xf>
    <xf numFmtId="0" fontId="2" fillId="3" borderId="5" xfId="0" applyFont="1" applyFill="1" applyBorder="1" applyAlignment="1">
      <alignment vertical="center" wrapText="1"/>
    </xf>
    <xf numFmtId="0" fontId="4" fillId="3" borderId="5" xfId="0" applyFont="1" applyFill="1" applyBorder="1" applyAlignment="1">
      <alignment vertical="center" wrapText="1"/>
    </xf>
    <xf numFmtId="43" fontId="2" fillId="3" borderId="6" xfId="1" applyFont="1" applyFill="1" applyBorder="1" applyAlignment="1">
      <alignment vertical="center"/>
    </xf>
    <xf numFmtId="43" fontId="2" fillId="3" borderId="9" xfId="1" applyFont="1" applyFill="1" applyBorder="1" applyAlignment="1">
      <alignment vertical="center"/>
    </xf>
    <xf numFmtId="0" fontId="2" fillId="3" borderId="9" xfId="0" applyFont="1" applyFill="1" applyBorder="1" applyAlignment="1">
      <alignment vertical="center"/>
    </xf>
    <xf numFmtId="44" fontId="2" fillId="3" borderId="9" xfId="2" applyFont="1" applyFill="1" applyBorder="1" applyAlignment="1">
      <alignment vertical="center" wrapText="1"/>
    </xf>
    <xf numFmtId="43" fontId="2" fillId="3" borderId="2" xfId="1" applyFont="1" applyFill="1" applyBorder="1" applyAlignment="1">
      <alignment vertical="center"/>
    </xf>
    <xf numFmtId="0" fontId="2" fillId="3" borderId="2" xfId="0" applyFont="1" applyFill="1" applyBorder="1" applyAlignment="1">
      <alignment vertical="center"/>
    </xf>
    <xf numFmtId="44" fontId="2" fillId="3" borderId="9" xfId="2" applyFont="1" applyFill="1" applyBorder="1" applyAlignment="1">
      <alignment vertical="center"/>
    </xf>
    <xf numFmtId="44" fontId="2" fillId="3" borderId="6" xfId="2" applyFont="1" applyFill="1" applyBorder="1" applyAlignment="1">
      <alignment vertical="center"/>
    </xf>
    <xf numFmtId="0" fontId="5" fillId="3" borderId="1" xfId="0" applyFont="1" applyFill="1" applyBorder="1" applyAlignment="1">
      <alignment horizontal="center" vertical="center"/>
    </xf>
    <xf numFmtId="0" fontId="5" fillId="3" borderId="5" xfId="0" applyFont="1" applyFill="1" applyBorder="1" applyAlignment="1">
      <alignment vertical="center"/>
    </xf>
    <xf numFmtId="43" fontId="2" fillId="3" borderId="6" xfId="0" applyNumberFormat="1" applyFont="1" applyFill="1" applyBorder="1" applyAlignment="1">
      <alignment vertical="center"/>
    </xf>
    <xf numFmtId="0" fontId="2" fillId="3" borderId="1" xfId="0" applyFont="1" applyFill="1" applyBorder="1" applyAlignment="1">
      <alignment vertical="center" wrapText="1"/>
    </xf>
    <xf numFmtId="0" fontId="3" fillId="3" borderId="1" xfId="0" applyFont="1" applyFill="1" applyBorder="1" applyAlignment="1">
      <alignment vertical="center" wrapText="1"/>
    </xf>
    <xf numFmtId="44" fontId="2" fillId="3" borderId="2" xfId="2" applyFont="1" applyFill="1" applyBorder="1" applyAlignment="1">
      <alignment vertical="center" wrapText="1"/>
    </xf>
    <xf numFmtId="0" fontId="5" fillId="4" borderId="1" xfId="0" applyFont="1" applyFill="1" applyBorder="1" applyAlignment="1">
      <alignment horizontal="center" vertical="center"/>
    </xf>
    <xf numFmtId="0" fontId="5" fillId="4" borderId="5" xfId="0" applyFont="1" applyFill="1" applyBorder="1" applyAlignment="1">
      <alignment vertical="center"/>
    </xf>
    <xf numFmtId="0" fontId="2" fillId="0" borderId="0" xfId="0" applyFont="1" applyAlignment="1">
      <alignment vertical="center"/>
    </xf>
    <xf numFmtId="43" fontId="2" fillId="0" borderId="0" xfId="1" applyFont="1" applyAlignment="1">
      <alignment horizontal="center" vertical="center"/>
    </xf>
    <xf numFmtId="0" fontId="2" fillId="0" borderId="12" xfId="0" applyFont="1" applyBorder="1" applyAlignment="1">
      <alignment horizontal="center" vertical="center" wrapText="1"/>
    </xf>
    <xf numFmtId="0" fontId="2" fillId="0" borderId="6" xfId="0" applyFont="1" applyBorder="1" applyAlignment="1">
      <alignment horizontal="center" vertical="center" wrapText="1"/>
    </xf>
    <xf numFmtId="43" fontId="2" fillId="0" borderId="6" xfId="1" applyFont="1" applyBorder="1" applyAlignment="1">
      <alignment horizontal="center" vertical="center" wrapText="1"/>
    </xf>
    <xf numFmtId="0" fontId="2" fillId="2" borderId="2" xfId="0" applyFont="1" applyFill="1" applyBorder="1" applyAlignment="1">
      <alignment horizontal="center" vertical="center" wrapText="1"/>
    </xf>
    <xf numFmtId="43" fontId="2" fillId="2" borderId="2" xfId="1" applyFont="1" applyFill="1" applyBorder="1" applyAlignment="1">
      <alignment horizontal="center" vertical="center" wrapText="1"/>
    </xf>
    <xf numFmtId="0" fontId="2" fillId="3" borderId="6" xfId="0" applyFont="1" applyFill="1" applyBorder="1" applyAlignment="1">
      <alignment horizontal="center" vertical="center" wrapText="1"/>
    </xf>
    <xf numFmtId="43" fontId="2" fillId="3" borderId="6" xfId="1" applyFont="1" applyFill="1" applyBorder="1" applyAlignment="1">
      <alignment horizontal="center" vertical="center" wrapText="1"/>
    </xf>
    <xf numFmtId="0" fontId="2" fillId="0" borderId="3" xfId="0" applyFont="1" applyBorder="1" applyAlignment="1">
      <alignment horizontal="center" vertical="center" wrapText="1"/>
    </xf>
    <xf numFmtId="43" fontId="2" fillId="0" borderId="11" xfId="1" applyFont="1" applyBorder="1" applyAlignment="1">
      <alignment horizontal="center" vertical="center" wrapText="1"/>
    </xf>
    <xf numFmtId="0" fontId="2" fillId="3" borderId="5" xfId="0" applyFont="1" applyFill="1" applyBorder="1" applyAlignment="1">
      <alignment horizontal="center" vertical="center" wrapText="1"/>
    </xf>
    <xf numFmtId="43" fontId="2" fillId="0" borderId="1" xfId="1" applyFont="1" applyBorder="1" applyAlignment="1">
      <alignment horizontal="center" vertical="center"/>
    </xf>
    <xf numFmtId="43" fontId="2" fillId="0" borderId="11" xfId="1" applyFont="1" applyBorder="1" applyAlignment="1">
      <alignment horizontal="center" vertical="center"/>
    </xf>
    <xf numFmtId="43" fontId="2" fillId="3" borderId="6" xfId="1" applyFont="1" applyFill="1" applyBorder="1" applyAlignment="1">
      <alignment horizontal="center" vertical="center"/>
    </xf>
    <xf numFmtId="43" fontId="2" fillId="0" borderId="3" xfId="1" applyFont="1" applyBorder="1" applyAlignment="1">
      <alignment horizontal="center" vertical="center"/>
    </xf>
    <xf numFmtId="0" fontId="2" fillId="3" borderId="8" xfId="0" applyFont="1" applyFill="1" applyBorder="1" applyAlignment="1">
      <alignment horizontal="center" vertical="center" wrapText="1"/>
    </xf>
    <xf numFmtId="43" fontId="2" fillId="3" borderId="9" xfId="1" applyFont="1" applyFill="1" applyBorder="1" applyAlignment="1">
      <alignment horizontal="center" vertical="center"/>
    </xf>
    <xf numFmtId="0" fontId="2" fillId="3" borderId="4" xfId="0" applyFont="1" applyFill="1" applyBorder="1" applyAlignment="1">
      <alignment horizontal="center" vertical="center" wrapText="1"/>
    </xf>
    <xf numFmtId="43" fontId="2" fillId="3" borderId="2" xfId="1" applyFont="1" applyFill="1" applyBorder="1" applyAlignment="1">
      <alignment horizontal="center" vertical="center"/>
    </xf>
    <xf numFmtId="43" fontId="2" fillId="0" borderId="12" xfId="1" applyFont="1" applyBorder="1" applyAlignment="1">
      <alignment horizontal="center" vertical="center"/>
    </xf>
    <xf numFmtId="0" fontId="2" fillId="3" borderId="5" xfId="0" applyFont="1" applyFill="1" applyBorder="1" applyAlignment="1">
      <alignment horizontal="center" vertical="center"/>
    </xf>
    <xf numFmtId="0" fontId="2" fillId="4" borderId="1" xfId="0" applyFont="1" applyFill="1" applyBorder="1" applyAlignment="1">
      <alignment horizontal="center" vertical="center"/>
    </xf>
    <xf numFmtId="0" fontId="3" fillId="3" borderId="5" xfId="0" applyFont="1" applyFill="1" applyBorder="1" applyAlignment="1">
      <alignment vertical="center" wrapText="1"/>
    </xf>
    <xf numFmtId="0" fontId="5" fillId="3" borderId="11" xfId="0" applyFont="1" applyFill="1" applyBorder="1" applyAlignment="1">
      <alignment horizontal="center" vertical="center" wrapText="1"/>
    </xf>
    <xf numFmtId="0" fontId="5" fillId="3" borderId="8" xfId="0" applyFont="1" applyFill="1" applyBorder="1" applyAlignment="1">
      <alignment vertical="center" wrapText="1"/>
    </xf>
    <xf numFmtId="43" fontId="2" fillId="3" borderId="9" xfId="1" applyFont="1" applyFill="1" applyBorder="1" applyAlignment="1">
      <alignment horizontal="center" vertical="center" wrapText="1"/>
    </xf>
    <xf numFmtId="43" fontId="2" fillId="3" borderId="9" xfId="1" applyFont="1" applyFill="1" applyBorder="1" applyAlignment="1">
      <alignment vertical="center" wrapText="1"/>
    </xf>
    <xf numFmtId="0" fontId="2" fillId="3" borderId="9" xfId="0" applyFont="1" applyFill="1" applyBorder="1" applyAlignment="1">
      <alignment vertical="center" wrapText="1"/>
    </xf>
    <xf numFmtId="44" fontId="2" fillId="3" borderId="6" xfId="0" applyNumberFormat="1" applyFont="1" applyFill="1" applyBorder="1" applyAlignment="1">
      <alignment vertical="center"/>
    </xf>
    <xf numFmtId="0" fontId="2" fillId="2" borderId="5" xfId="0" applyFont="1" applyFill="1" applyBorder="1" applyAlignment="1">
      <alignment horizontal="center" vertical="center"/>
    </xf>
    <xf numFmtId="43" fontId="2" fillId="2" borderId="6" xfId="1" applyFont="1" applyFill="1" applyBorder="1" applyAlignment="1">
      <alignment horizontal="center" vertical="center"/>
    </xf>
    <xf numFmtId="43" fontId="2" fillId="2" borderId="6" xfId="1" applyFont="1" applyFill="1" applyBorder="1" applyAlignment="1">
      <alignment vertical="center"/>
    </xf>
    <xf numFmtId="44" fontId="2" fillId="2" borderId="6" xfId="2" applyFont="1" applyFill="1" applyBorder="1" applyAlignment="1">
      <alignment vertical="center"/>
    </xf>
    <xf numFmtId="0" fontId="2" fillId="2" borderId="4" xfId="0" applyFont="1" applyFill="1" applyBorder="1" applyAlignment="1">
      <alignment horizontal="center" vertical="center"/>
    </xf>
    <xf numFmtId="43" fontId="2" fillId="4" borderId="10" xfId="1" applyFont="1" applyFill="1" applyBorder="1" applyAlignment="1">
      <alignment horizontal="center" vertical="center"/>
    </xf>
    <xf numFmtId="43" fontId="2" fillId="4" borderId="11" xfId="1" applyFont="1" applyFill="1" applyBorder="1" applyAlignment="1">
      <alignment vertical="center"/>
    </xf>
    <xf numFmtId="0" fontId="2" fillId="4" borderId="11" xfId="0" applyFont="1" applyFill="1" applyBorder="1" applyAlignment="1">
      <alignment vertical="center"/>
    </xf>
    <xf numFmtId="0" fontId="2" fillId="2" borderId="5" xfId="0" applyFont="1" applyFill="1" applyBorder="1" applyAlignment="1">
      <alignment vertical="center"/>
    </xf>
    <xf numFmtId="9" fontId="2" fillId="0" borderId="3" xfId="0" applyNumberFormat="1" applyFont="1" applyBorder="1" applyAlignment="1">
      <alignment horizontal="center" vertical="center"/>
    </xf>
    <xf numFmtId="9" fontId="2" fillId="0" borderId="12" xfId="0" applyNumberFormat="1" applyFont="1" applyBorder="1" applyAlignment="1">
      <alignment horizontal="center" vertical="center"/>
    </xf>
    <xf numFmtId="0" fontId="2" fillId="2" borderId="14" xfId="0" applyFont="1" applyFill="1" applyBorder="1" applyAlignment="1">
      <alignment horizontal="center" vertical="center" wrapText="1"/>
    </xf>
    <xf numFmtId="43" fontId="2" fillId="2" borderId="0" xfId="1" applyFont="1" applyFill="1" applyBorder="1" applyAlignment="1">
      <alignment horizontal="center" vertical="center" wrapText="1"/>
    </xf>
    <xf numFmtId="44" fontId="2" fillId="3" borderId="6" xfId="0" applyNumberFormat="1" applyFont="1" applyFill="1" applyBorder="1" applyAlignment="1">
      <alignment vertical="center" wrapText="1"/>
    </xf>
    <xf numFmtId="0" fontId="2" fillId="3" borderId="9" xfId="0" applyFont="1" applyFill="1" applyBorder="1" applyAlignment="1">
      <alignment horizontal="center" vertical="center" wrapText="1"/>
    </xf>
    <xf numFmtId="0" fontId="5" fillId="3" borderId="9" xfId="0" applyFont="1" applyFill="1" applyBorder="1" applyAlignment="1">
      <alignment vertical="center" wrapText="1"/>
    </xf>
    <xf numFmtId="9" fontId="2" fillId="0" borderId="3" xfId="1" applyNumberFormat="1" applyFont="1" applyBorder="1" applyAlignment="1">
      <alignment horizontal="center" vertical="center"/>
    </xf>
    <xf numFmtId="9" fontId="2" fillId="0" borderId="1" xfId="1" applyNumberFormat="1" applyFont="1" applyBorder="1" applyAlignment="1">
      <alignment horizontal="center" vertical="center"/>
    </xf>
    <xf numFmtId="9" fontId="2" fillId="0" borderId="11" xfId="1" applyNumberFormat="1" applyFont="1" applyBorder="1" applyAlignment="1">
      <alignment horizontal="center" vertical="center"/>
    </xf>
    <xf numFmtId="164" fontId="2" fillId="0" borderId="12" xfId="0" applyNumberFormat="1" applyFont="1" applyBorder="1" applyAlignment="1">
      <alignment horizontal="center" vertical="center" wrapText="1"/>
    </xf>
    <xf numFmtId="164" fontId="2" fillId="0" borderId="12" xfId="2" applyNumberFormat="1" applyFont="1" applyBorder="1" applyAlignment="1">
      <alignment horizontal="center" vertical="center" wrapText="1"/>
    </xf>
    <xf numFmtId="164" fontId="2" fillId="0" borderId="12" xfId="0" applyNumberFormat="1" applyFont="1" applyBorder="1" applyAlignment="1">
      <alignment horizontal="center" vertical="center"/>
    </xf>
    <xf numFmtId="164" fontId="2" fillId="0" borderId="3" xfId="0" applyNumberFormat="1" applyFont="1" applyBorder="1" applyAlignment="1">
      <alignment vertical="center" wrapText="1"/>
    </xf>
    <xf numFmtId="164" fontId="2" fillId="0" borderId="3" xfId="2" applyNumberFormat="1" applyFont="1" applyBorder="1" applyAlignment="1">
      <alignment vertical="center" wrapText="1"/>
    </xf>
    <xf numFmtId="164" fontId="2" fillId="0" borderId="3" xfId="0" applyNumberFormat="1" applyFont="1" applyBorder="1" applyAlignment="1">
      <alignment vertical="center"/>
    </xf>
    <xf numFmtId="164" fontId="2" fillId="0" borderId="1" xfId="2" applyNumberFormat="1" applyFont="1" applyBorder="1" applyAlignment="1">
      <alignment vertical="center" wrapText="1"/>
    </xf>
    <xf numFmtId="164" fontId="2" fillId="0" borderId="1" xfId="0" applyNumberFormat="1" applyFont="1" applyBorder="1" applyAlignment="1">
      <alignment vertical="center"/>
    </xf>
    <xf numFmtId="164" fontId="2" fillId="0" borderId="11" xfId="0" applyNumberFormat="1" applyFont="1" applyBorder="1" applyAlignment="1">
      <alignment vertical="center" wrapText="1"/>
    </xf>
    <xf numFmtId="164" fontId="2" fillId="0" borderId="11" xfId="2" applyNumberFormat="1" applyFont="1" applyBorder="1" applyAlignment="1">
      <alignment vertical="center" wrapText="1"/>
    </xf>
    <xf numFmtId="164" fontId="2" fillId="0" borderId="11" xfId="0" applyNumberFormat="1" applyFont="1" applyBorder="1" applyAlignment="1">
      <alignment vertical="center"/>
    </xf>
    <xf numFmtId="164" fontId="2" fillId="0" borderId="12" xfId="0" applyNumberFormat="1" applyFont="1" applyBorder="1" applyAlignment="1">
      <alignment vertical="center" wrapText="1"/>
    </xf>
    <xf numFmtId="164" fontId="2" fillId="0" borderId="12" xfId="2" applyNumberFormat="1" applyFont="1" applyBorder="1" applyAlignment="1">
      <alignment vertical="center" wrapText="1"/>
    </xf>
    <xf numFmtId="164" fontId="2" fillId="0" borderId="12" xfId="0" applyNumberFormat="1" applyFont="1" applyBorder="1" applyAlignment="1">
      <alignment vertical="center"/>
    </xf>
    <xf numFmtId="164" fontId="2" fillId="0" borderId="3" xfId="2" applyNumberFormat="1" applyFont="1" applyBorder="1" applyAlignment="1">
      <alignment vertical="center"/>
    </xf>
    <xf numFmtId="164" fontId="2" fillId="0" borderId="1" xfId="2" applyNumberFormat="1" applyFont="1" applyBorder="1" applyAlignment="1">
      <alignment vertical="center"/>
    </xf>
    <xf numFmtId="164" fontId="2" fillId="0" borderId="11" xfId="2" applyNumberFormat="1" applyFont="1" applyBorder="1" applyAlignment="1">
      <alignment vertical="center"/>
    </xf>
    <xf numFmtId="164" fontId="2" fillId="0" borderId="12" xfId="2" applyNumberFormat="1" applyFont="1" applyBorder="1" applyAlignment="1">
      <alignment vertical="center"/>
    </xf>
    <xf numFmtId="164" fontId="2" fillId="4" borderId="11" xfId="0" applyNumberFormat="1" applyFont="1" applyFill="1" applyBorder="1" applyAlignment="1">
      <alignment vertical="center"/>
    </xf>
    <xf numFmtId="164" fontId="5" fillId="4" borderId="11" xfId="2" applyNumberFormat="1" applyFont="1" applyFill="1" applyBorder="1" applyAlignment="1">
      <alignment vertical="center"/>
    </xf>
    <xf numFmtId="164" fontId="5" fillId="3" borderId="7" xfId="2" applyNumberFormat="1" applyFont="1" applyFill="1" applyBorder="1" applyAlignment="1">
      <alignment vertical="center"/>
    </xf>
    <xf numFmtId="164" fontId="5" fillId="3" borderId="1" xfId="0" applyNumberFormat="1" applyFont="1" applyFill="1" applyBorder="1" applyAlignment="1">
      <alignment vertical="center"/>
    </xf>
    <xf numFmtId="164" fontId="5" fillId="3" borderId="1" xfId="2" applyNumberFormat="1" applyFont="1" applyFill="1" applyBorder="1" applyAlignment="1">
      <alignment vertical="center"/>
    </xf>
    <xf numFmtId="0" fontId="6" fillId="2" borderId="1" xfId="0" applyFont="1" applyFill="1" applyBorder="1" applyAlignment="1">
      <alignment horizontal="left" vertical="center"/>
    </xf>
    <xf numFmtId="0" fontId="9" fillId="2" borderId="3" xfId="0" applyFont="1" applyFill="1" applyBorder="1" applyAlignment="1">
      <alignment horizontal="center" vertical="center"/>
    </xf>
    <xf numFmtId="43" fontId="9" fillId="2" borderId="3" xfId="1" applyFont="1" applyFill="1" applyBorder="1" applyAlignment="1">
      <alignment horizontal="center" vertical="center"/>
    </xf>
    <xf numFmtId="164" fontId="6" fillId="2" borderId="1" xfId="2" applyNumberFormat="1" applyFont="1" applyFill="1" applyBorder="1" applyAlignment="1">
      <alignment horizontal="right" vertical="center"/>
    </xf>
    <xf numFmtId="164" fontId="9"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164" fontId="2" fillId="0" borderId="12" xfId="0" applyNumberFormat="1" applyFont="1" applyBorder="1" applyAlignment="1">
      <alignment horizontal="right" vertical="center"/>
    </xf>
    <xf numFmtId="0" fontId="2" fillId="0" borderId="6" xfId="0" applyFont="1" applyBorder="1" applyAlignment="1">
      <alignment horizontal="right" vertical="center"/>
    </xf>
    <xf numFmtId="0" fontId="2" fillId="0" borderId="7" xfId="0" applyFont="1" applyBorder="1" applyAlignment="1">
      <alignment horizontal="right" vertical="center"/>
    </xf>
    <xf numFmtId="0" fontId="2" fillId="2" borderId="2" xfId="0" applyFont="1" applyFill="1" applyBorder="1" applyAlignment="1">
      <alignment horizontal="right" vertical="center"/>
    </xf>
    <xf numFmtId="0" fontId="2" fillId="2" borderId="13" xfId="0" applyFont="1" applyFill="1" applyBorder="1" applyAlignment="1">
      <alignment horizontal="right" vertical="center"/>
    </xf>
    <xf numFmtId="0" fontId="2" fillId="3" borderId="9" xfId="0" applyFont="1" applyFill="1" applyBorder="1" applyAlignment="1">
      <alignment horizontal="right" vertical="center"/>
    </xf>
    <xf numFmtId="0" fontId="2" fillId="3" borderId="10" xfId="0" applyFont="1" applyFill="1" applyBorder="1" applyAlignment="1">
      <alignment horizontal="right" vertical="center"/>
    </xf>
    <xf numFmtId="0" fontId="2" fillId="3" borderId="6" xfId="0" applyFont="1" applyFill="1" applyBorder="1" applyAlignment="1">
      <alignment horizontal="right" vertical="center"/>
    </xf>
    <xf numFmtId="0" fontId="2" fillId="3" borderId="7" xfId="0" applyFont="1" applyFill="1" applyBorder="1" applyAlignment="1">
      <alignment horizontal="right" vertical="center"/>
    </xf>
    <xf numFmtId="164" fontId="7" fillId="0" borderId="3" xfId="1" applyNumberFormat="1" applyFont="1" applyBorder="1" applyAlignment="1">
      <alignment horizontal="right" vertical="center"/>
    </xf>
    <xf numFmtId="164" fontId="8" fillId="0" borderId="1" xfId="1" applyNumberFormat="1" applyFont="1" applyBorder="1" applyAlignment="1">
      <alignment horizontal="right" vertical="center"/>
    </xf>
    <xf numFmtId="164" fontId="8" fillId="0" borderId="11" xfId="1" applyNumberFormat="1" applyFont="1" applyBorder="1" applyAlignment="1">
      <alignment horizontal="right" vertical="center"/>
    </xf>
    <xf numFmtId="43" fontId="8" fillId="3" borderId="6" xfId="1" applyFont="1" applyFill="1" applyBorder="1" applyAlignment="1">
      <alignment horizontal="right" vertical="center"/>
    </xf>
    <xf numFmtId="43" fontId="8" fillId="3" borderId="7" xfId="1" applyFont="1" applyFill="1" applyBorder="1" applyAlignment="1">
      <alignment horizontal="right" vertical="center"/>
    </xf>
    <xf numFmtId="164" fontId="8" fillId="0" borderId="3" xfId="1" applyNumberFormat="1" applyFont="1" applyBorder="1" applyAlignment="1">
      <alignment horizontal="right" vertical="center"/>
    </xf>
    <xf numFmtId="0" fontId="2" fillId="2" borderId="0" xfId="0" applyFont="1" applyFill="1" applyAlignment="1">
      <alignment horizontal="right" vertical="center"/>
    </xf>
    <xf numFmtId="0" fontId="2" fillId="2" borderId="15" xfId="0" applyFont="1" applyFill="1" applyBorder="1" applyAlignment="1">
      <alignment horizontal="right" vertical="center"/>
    </xf>
    <xf numFmtId="164" fontId="2" fillId="0" borderId="3" xfId="0" applyNumberFormat="1" applyFont="1" applyBorder="1" applyAlignment="1">
      <alignment horizontal="right" vertical="center"/>
    </xf>
    <xf numFmtId="164" fontId="2" fillId="0" borderId="11" xfId="0" applyNumberFormat="1" applyFont="1" applyBorder="1" applyAlignment="1">
      <alignment horizontal="right" vertical="center"/>
    </xf>
    <xf numFmtId="0" fontId="2" fillId="3" borderId="2" xfId="0" applyFont="1" applyFill="1" applyBorder="1" applyAlignment="1">
      <alignment horizontal="right" vertical="center"/>
    </xf>
    <xf numFmtId="0" fontId="2" fillId="3" borderId="13" xfId="0" applyFont="1" applyFill="1" applyBorder="1" applyAlignment="1">
      <alignment horizontal="right" vertical="center"/>
    </xf>
    <xf numFmtId="0" fontId="2" fillId="2" borderId="6" xfId="0" applyFont="1" applyFill="1" applyBorder="1" applyAlignment="1">
      <alignment horizontal="right" vertical="center"/>
    </xf>
    <xf numFmtId="0" fontId="2" fillId="2" borderId="7" xfId="0" applyFont="1" applyFill="1" applyBorder="1" applyAlignment="1">
      <alignment horizontal="right" vertical="center"/>
    </xf>
    <xf numFmtId="164" fontId="2" fillId="4" borderId="11" xfId="0" applyNumberFormat="1" applyFont="1" applyFill="1" applyBorder="1" applyAlignment="1">
      <alignment horizontal="right" vertical="center"/>
    </xf>
    <xf numFmtId="164" fontId="2" fillId="3" borderId="1" xfId="0" applyNumberFormat="1" applyFont="1" applyFill="1" applyBorder="1" applyAlignment="1">
      <alignment horizontal="right" vertical="center"/>
    </xf>
    <xf numFmtId="164" fontId="5" fillId="4" borderId="11" xfId="0" applyNumberFormat="1" applyFont="1" applyFill="1" applyBorder="1" applyAlignment="1">
      <alignment horizontal="right" vertical="center"/>
    </xf>
    <xf numFmtId="164" fontId="6" fillId="2" borderId="1" xfId="0" applyNumberFormat="1" applyFont="1" applyFill="1" applyBorder="1" applyAlignment="1">
      <alignment horizontal="right" vertical="center"/>
    </xf>
    <xf numFmtId="165" fontId="2" fillId="0" borderId="3" xfId="3" applyNumberFormat="1" applyFont="1" applyBorder="1" applyAlignment="1">
      <alignment horizontal="right" vertical="center"/>
    </xf>
    <xf numFmtId="0" fontId="2" fillId="2" borderId="1" xfId="0" applyFont="1" applyFill="1" applyBorder="1" applyAlignment="1">
      <alignment horizontal="right" vertical="center"/>
    </xf>
    <xf numFmtId="164" fontId="5" fillId="3" borderId="1" xfId="0" applyNumberFormat="1" applyFont="1" applyFill="1" applyBorder="1" applyAlignment="1">
      <alignment horizontal="right" vertical="center"/>
    </xf>
    <xf numFmtId="164" fontId="3" fillId="0" borderId="1" xfId="1" applyNumberFormat="1" applyFont="1" applyBorder="1" applyAlignment="1">
      <alignment horizontal="right" vertical="center"/>
    </xf>
    <xf numFmtId="164" fontId="3" fillId="0" borderId="11" xfId="1" applyNumberFormat="1" applyFont="1" applyBorder="1" applyAlignment="1">
      <alignment horizontal="right" vertical="center"/>
    </xf>
    <xf numFmtId="43" fontId="3" fillId="3" borderId="6" xfId="1" applyFont="1" applyFill="1" applyBorder="1" applyAlignment="1">
      <alignment horizontal="right" vertical="center"/>
    </xf>
    <xf numFmtId="164" fontId="3" fillId="0" borderId="3" xfId="1" applyNumberFormat="1" applyFont="1" applyBorder="1" applyAlignment="1">
      <alignment horizontal="right" vertical="center"/>
    </xf>
    <xf numFmtId="164" fontId="10" fillId="0" borderId="3" xfId="1" applyNumberFormat="1" applyFont="1" applyBorder="1" applyAlignment="1">
      <alignment horizontal="right" vertical="center"/>
    </xf>
    <xf numFmtId="164" fontId="2" fillId="0" borderId="3" xfId="3" applyNumberFormat="1" applyFont="1" applyBorder="1" applyAlignment="1">
      <alignment horizontal="right" vertical="center"/>
    </xf>
    <xf numFmtId="43" fontId="3" fillId="3" borderId="7" xfId="1" applyFont="1" applyFill="1" applyBorder="1" applyAlignment="1">
      <alignment horizontal="right" vertical="center"/>
    </xf>
    <xf numFmtId="165" fontId="2" fillId="0" borderId="1" xfId="3" applyNumberFormat="1" applyFont="1" applyBorder="1" applyAlignment="1">
      <alignment horizontal="right" vertical="center"/>
    </xf>
    <xf numFmtId="43" fontId="5" fillId="0" borderId="10" xfId="1" applyFont="1" applyFill="1" applyBorder="1" applyAlignment="1">
      <alignment horizontal="center" vertical="center" wrapText="1"/>
    </xf>
    <xf numFmtId="0" fontId="2" fillId="0" borderId="8" xfId="0" applyFont="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vertical="center"/>
    </xf>
    <xf numFmtId="0" fontId="5" fillId="2" borderId="7" xfId="0" applyFont="1" applyFill="1" applyBorder="1" applyAlignment="1">
      <alignment vertical="center"/>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5" fillId="3" borderId="5" xfId="0" applyFont="1" applyFill="1" applyBorder="1" applyAlignment="1">
      <alignment horizontal="center" vertical="center"/>
    </xf>
    <xf numFmtId="164" fontId="5" fillId="3" borderId="7" xfId="0" applyNumberFormat="1" applyFont="1" applyFill="1" applyBorder="1" applyAlignment="1">
      <alignment horizontal="righ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165" fontId="2" fillId="0" borderId="11" xfId="3" applyNumberFormat="1" applyFont="1" applyBorder="1" applyAlignment="1">
      <alignment horizontal="right" vertical="center"/>
    </xf>
    <xf numFmtId="164" fontId="6" fillId="2" borderId="7" xfId="0" applyNumberFormat="1" applyFont="1" applyFill="1" applyBorder="1" applyAlignment="1">
      <alignment horizontal="right" vertical="center"/>
    </xf>
    <xf numFmtId="0" fontId="5" fillId="3" borderId="8" xfId="0" applyFont="1" applyFill="1" applyBorder="1" applyAlignment="1">
      <alignment vertical="center"/>
    </xf>
    <xf numFmtId="0" fontId="2" fillId="3" borderId="9" xfId="0" applyFont="1" applyFill="1" applyBorder="1" applyAlignment="1">
      <alignment horizontal="center" vertical="center"/>
    </xf>
    <xf numFmtId="164" fontId="2" fillId="3" borderId="10" xfId="0" applyNumberFormat="1" applyFont="1" applyFill="1" applyBorder="1" applyAlignment="1">
      <alignment horizontal="right" vertical="center"/>
    </xf>
    <xf numFmtId="0" fontId="6" fillId="2" borderId="5" xfId="0" applyFont="1" applyFill="1" applyBorder="1" applyAlignment="1">
      <alignment horizontal="left" vertical="center"/>
    </xf>
    <xf numFmtId="0" fontId="9" fillId="2" borderId="6" xfId="0" applyFont="1" applyFill="1" applyBorder="1" applyAlignment="1">
      <alignment horizontal="center" vertical="center"/>
    </xf>
    <xf numFmtId="43" fontId="9" fillId="2" borderId="6" xfId="1" applyFont="1" applyFill="1" applyBorder="1" applyAlignment="1">
      <alignment horizontal="center" vertical="center"/>
    </xf>
    <xf numFmtId="164" fontId="9" fillId="2" borderId="7" xfId="0" applyNumberFormat="1" applyFont="1" applyFill="1" applyBorder="1" applyAlignment="1">
      <alignment horizontal="right" vertical="center"/>
    </xf>
    <xf numFmtId="0" fontId="11" fillId="0" borderId="5" xfId="4" applyFont="1" applyBorder="1" applyAlignment="1">
      <alignment horizontal="center" vertical="center"/>
    </xf>
    <xf numFmtId="164" fontId="2" fillId="0" borderId="0" xfId="0" applyNumberFormat="1" applyFont="1"/>
    <xf numFmtId="0" fontId="6" fillId="0" borderId="2" xfId="0" applyFont="1" applyBorder="1" applyAlignment="1">
      <alignment horizontal="center" vertical="center"/>
    </xf>
    <xf numFmtId="0" fontId="12" fillId="0" borderId="6" xfId="4" applyFont="1" applyBorder="1" applyAlignment="1">
      <alignment horizontal="justify" vertical="center" wrapText="1"/>
    </xf>
    <xf numFmtId="0" fontId="12" fillId="0" borderId="7" xfId="4" applyFont="1" applyBorder="1" applyAlignment="1">
      <alignment horizontal="justify" vertical="center" wrapText="1"/>
    </xf>
    <xf numFmtId="0" fontId="5" fillId="0" borderId="1" xfId="0" applyFont="1" applyBorder="1" applyAlignment="1">
      <alignment horizontal="center" vertical="center" wrapText="1"/>
    </xf>
    <xf numFmtId="0" fontId="6" fillId="0" borderId="0" xfId="0" applyFont="1" applyAlignment="1">
      <alignment horizontal="center" vertical="center"/>
    </xf>
    <xf numFmtId="0" fontId="5" fillId="0" borderId="5" xfId="0" applyFont="1" applyBorder="1" applyAlignment="1">
      <alignment horizontal="center" vertical="center" wrapText="1"/>
    </xf>
    <xf numFmtId="0" fontId="5" fillId="0" borderId="7" xfId="0" applyFont="1" applyBorder="1" applyAlignment="1">
      <alignment horizontal="center" vertical="center" wrapText="1"/>
    </xf>
    <xf numFmtId="43" fontId="5" fillId="0" borderId="1" xfId="1" applyFont="1" applyFill="1" applyBorder="1" applyAlignment="1">
      <alignment horizontal="center" vertical="center" wrapText="1"/>
    </xf>
  </cellXfs>
  <cellStyles count="5">
    <cellStyle name="Millares" xfId="1" builtinId="3"/>
    <cellStyle name="Moneda" xfId="2" builtinId="4"/>
    <cellStyle name="Normal" xfId="0" builtinId="0"/>
    <cellStyle name="Normal 3" xfId="4" xr:uid="{2B045FF7-A865-47C7-81E5-47D7ACEEE788}"/>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73"/>
  <sheetViews>
    <sheetView topLeftCell="A58" workbookViewId="0">
      <selection activeCell="T71" sqref="T71"/>
    </sheetView>
  </sheetViews>
  <sheetFormatPr baseColWidth="10" defaultColWidth="9.140625" defaultRowHeight="15" x14ac:dyDescent="0.2"/>
  <cols>
    <col min="1" max="1" width="12.28515625" style="6" customWidth="1"/>
    <col min="2" max="2" width="66" style="1" bestFit="1" customWidth="1"/>
    <col min="3" max="3" width="9.140625" style="4"/>
    <col min="4" max="4" width="12.42578125" style="104" bestFit="1" customWidth="1"/>
    <col min="5" max="5" width="0.7109375" style="2" customWidth="1"/>
    <col min="6" max="6" width="14.7109375" style="1" customWidth="1"/>
    <col min="7" max="7" width="18.5703125" style="7" bestFit="1" customWidth="1"/>
    <col min="8" max="8" width="0.85546875" style="1" customWidth="1"/>
    <col min="9" max="9" width="14.7109375" style="1" customWidth="1"/>
    <col min="10" max="10" width="18.5703125" style="7" bestFit="1" customWidth="1"/>
    <col min="11" max="11" width="19.5703125" style="1" hidden="1" customWidth="1"/>
    <col min="12" max="13" width="16.7109375" style="1" hidden="1" customWidth="1"/>
    <col min="14" max="14" width="17" style="1" hidden="1" customWidth="1"/>
    <col min="15" max="15" width="0.7109375" style="1" customWidth="1"/>
    <col min="16" max="16" width="21.42578125" style="1" customWidth="1"/>
    <col min="17" max="17" width="22" style="1" customWidth="1"/>
    <col min="18" max="18" width="13.140625" style="1" bestFit="1" customWidth="1"/>
    <col min="19" max="16384" width="9.140625" style="1"/>
  </cols>
  <sheetData>
    <row r="1" spans="1:18" ht="33" customHeight="1" x14ac:dyDescent="0.2">
      <c r="A1" s="247" t="s">
        <v>105</v>
      </c>
      <c r="B1" s="247"/>
      <c r="C1" s="247"/>
      <c r="D1" s="247"/>
      <c r="E1" s="247"/>
      <c r="F1" s="247"/>
      <c r="G1" s="247"/>
      <c r="H1" s="247"/>
      <c r="I1" s="247"/>
      <c r="J1" s="247"/>
      <c r="K1" s="247"/>
      <c r="L1" s="247"/>
      <c r="M1" s="247"/>
      <c r="N1" s="247"/>
      <c r="O1" s="247"/>
      <c r="P1" s="247"/>
      <c r="Q1" s="247"/>
    </row>
    <row r="2" spans="1:18" ht="33" customHeight="1" x14ac:dyDescent="0.2">
      <c r="A2" s="246" t="s">
        <v>2</v>
      </c>
      <c r="B2" s="246" t="s">
        <v>3</v>
      </c>
      <c r="C2" s="246" t="s">
        <v>0</v>
      </c>
      <c r="D2" s="250" t="s">
        <v>1</v>
      </c>
      <c r="F2" s="248" t="s">
        <v>88</v>
      </c>
      <c r="G2" s="249"/>
      <c r="H2" s="103"/>
      <c r="I2" s="248" t="s">
        <v>91</v>
      </c>
      <c r="J2" s="249"/>
      <c r="P2" s="246" t="s">
        <v>96</v>
      </c>
      <c r="Q2" s="246" t="s">
        <v>97</v>
      </c>
    </row>
    <row r="3" spans="1:18" s="4" customFormat="1" ht="36" customHeight="1" x14ac:dyDescent="0.25">
      <c r="A3" s="246"/>
      <c r="B3" s="246"/>
      <c r="C3" s="246"/>
      <c r="D3" s="250"/>
      <c r="E3" s="219"/>
      <c r="F3" s="21" t="s">
        <v>79</v>
      </c>
      <c r="G3" s="23" t="s">
        <v>80</v>
      </c>
      <c r="H3" s="24"/>
      <c r="I3" s="21" t="s">
        <v>79</v>
      </c>
      <c r="J3" s="23" t="s">
        <v>80</v>
      </c>
      <c r="K3" s="25" t="s">
        <v>92</v>
      </c>
      <c r="L3" s="25" t="s">
        <v>93</v>
      </c>
      <c r="M3" s="25" t="s">
        <v>94</v>
      </c>
      <c r="N3" s="25" t="s">
        <v>95</v>
      </c>
      <c r="O3" s="220"/>
      <c r="P3" s="246"/>
      <c r="Q3" s="246"/>
    </row>
    <row r="4" spans="1:18" s="4" customFormat="1" x14ac:dyDescent="0.25">
      <c r="A4" s="69" t="s">
        <v>61</v>
      </c>
      <c r="B4" s="70" t="s">
        <v>56</v>
      </c>
      <c r="C4" s="71"/>
      <c r="D4" s="72"/>
      <c r="E4" s="72"/>
      <c r="F4" s="71"/>
      <c r="G4" s="73"/>
      <c r="H4" s="74"/>
      <c r="I4" s="71"/>
      <c r="J4" s="73"/>
      <c r="K4" s="74"/>
      <c r="L4" s="74"/>
      <c r="M4" s="74"/>
      <c r="N4" s="74"/>
      <c r="O4" s="74"/>
      <c r="P4" s="74"/>
      <c r="Q4" s="75"/>
    </row>
    <row r="5" spans="1:18" s="4" customFormat="1" x14ac:dyDescent="0.25">
      <c r="A5" s="27" t="s">
        <v>78</v>
      </c>
      <c r="B5" s="49" t="s">
        <v>57</v>
      </c>
      <c r="C5" s="105" t="s">
        <v>18</v>
      </c>
      <c r="D5" s="50">
        <f>D23+D40+D57</f>
        <v>29.950000000000003</v>
      </c>
      <c r="E5" s="50"/>
      <c r="F5" s="152">
        <v>58200</v>
      </c>
      <c r="G5" s="153">
        <f>D5*F5</f>
        <v>1743090.0000000002</v>
      </c>
      <c r="H5" s="154"/>
      <c r="I5" s="152">
        <v>54805</v>
      </c>
      <c r="J5" s="153">
        <f>D5*I5</f>
        <v>1641409.7500000002</v>
      </c>
      <c r="K5" s="181">
        <f>AVERAGE(F5,I5)</f>
        <v>56502.5</v>
      </c>
      <c r="L5" s="181">
        <f>D5*K5</f>
        <v>1692249.8750000002</v>
      </c>
      <c r="M5" s="181">
        <f>MIN(F5,I5)</f>
        <v>54805</v>
      </c>
      <c r="N5" s="181">
        <f>D5*M5</f>
        <v>1641409.7500000002</v>
      </c>
      <c r="O5" s="181"/>
      <c r="P5" s="181">
        <f>AVERAGE(K5,M5)</f>
        <v>55653.75</v>
      </c>
      <c r="Q5" s="181">
        <f>D5*P5</f>
        <v>1666829.8125000002</v>
      </c>
    </row>
    <row r="6" spans="1:18" x14ac:dyDescent="0.2">
      <c r="A6" s="12" t="s">
        <v>62</v>
      </c>
      <c r="B6" s="44" t="s">
        <v>5</v>
      </c>
      <c r="C6" s="106"/>
      <c r="D6" s="107"/>
      <c r="E6" s="34"/>
      <c r="F6" s="33"/>
      <c r="G6" s="35"/>
      <c r="H6" s="36"/>
      <c r="I6" s="33"/>
      <c r="J6" s="35"/>
      <c r="K6" s="182"/>
      <c r="L6" s="182"/>
      <c r="M6" s="182"/>
      <c r="N6" s="182"/>
      <c r="O6" s="182"/>
      <c r="P6" s="182"/>
      <c r="Q6" s="183"/>
    </row>
    <row r="7" spans="1:18" x14ac:dyDescent="0.2">
      <c r="A7" s="52"/>
      <c r="B7" s="53" t="s">
        <v>28</v>
      </c>
      <c r="C7" s="108"/>
      <c r="D7" s="109"/>
      <c r="E7" s="55"/>
      <c r="F7" s="54"/>
      <c r="G7" s="56"/>
      <c r="H7" s="57"/>
      <c r="I7" s="54"/>
      <c r="J7" s="56"/>
      <c r="K7" s="184"/>
      <c r="L7" s="184"/>
      <c r="M7" s="184"/>
      <c r="N7" s="184"/>
      <c r="O7" s="184"/>
      <c r="P7" s="184"/>
      <c r="Q7" s="185"/>
    </row>
    <row r="8" spans="1:18" x14ac:dyDescent="0.2">
      <c r="A8" s="69">
        <v>1</v>
      </c>
      <c r="B8" s="148" t="s">
        <v>15</v>
      </c>
      <c r="C8" s="147"/>
      <c r="D8" s="129"/>
      <c r="E8" s="130"/>
      <c r="F8" s="131"/>
      <c r="G8" s="90"/>
      <c r="H8" s="89"/>
      <c r="I8" s="131"/>
      <c r="J8" s="90"/>
      <c r="K8" s="186"/>
      <c r="L8" s="186"/>
      <c r="M8" s="186"/>
      <c r="N8" s="186"/>
      <c r="O8" s="186"/>
      <c r="P8" s="186"/>
      <c r="Q8" s="187"/>
    </row>
    <row r="9" spans="1:18" ht="28.5" x14ac:dyDescent="0.2">
      <c r="A9" s="69"/>
      <c r="B9" s="99" t="s">
        <v>58</v>
      </c>
      <c r="C9" s="110"/>
      <c r="D9" s="111"/>
      <c r="E9" s="77"/>
      <c r="F9" s="76"/>
      <c r="G9" s="78"/>
      <c r="H9" s="79"/>
      <c r="I9" s="76"/>
      <c r="J9" s="78"/>
      <c r="K9" s="188"/>
      <c r="L9" s="188"/>
      <c r="M9" s="188"/>
      <c r="N9" s="188"/>
      <c r="O9" s="188"/>
      <c r="P9" s="188"/>
      <c r="Q9" s="189"/>
    </row>
    <row r="10" spans="1:18" x14ac:dyDescent="0.25">
      <c r="A10" s="11" t="s">
        <v>19</v>
      </c>
      <c r="B10" s="28" t="s">
        <v>10</v>
      </c>
      <c r="C10" s="112" t="s">
        <v>4</v>
      </c>
      <c r="D10" s="17">
        <v>37.5</v>
      </c>
      <c r="E10" s="38"/>
      <c r="F10" s="155">
        <v>405049.32</v>
      </c>
      <c r="G10" s="156">
        <f>D10*F10</f>
        <v>15189349.5</v>
      </c>
      <c r="H10" s="157"/>
      <c r="I10" s="155">
        <v>333439.65999999997</v>
      </c>
      <c r="J10" s="156">
        <f t="shared" ref="J10:J14" si="0">D10*I10</f>
        <v>12503987.249999998</v>
      </c>
      <c r="K10" s="180">
        <f t="shared" ref="K10:K14" si="1">AVERAGE(F10,I10)</f>
        <v>369244.49</v>
      </c>
      <c r="L10" s="198">
        <f t="shared" ref="L10:L14" si="2">D10*K10</f>
        <v>13846668.375</v>
      </c>
      <c r="M10" s="198">
        <f t="shared" ref="M10:M14" si="3">MIN(F10,I10)</f>
        <v>333439.65999999997</v>
      </c>
      <c r="N10" s="215">
        <f t="shared" ref="N10:N14" si="4">D10*M10</f>
        <v>12503987.249999998</v>
      </c>
      <c r="O10" s="190"/>
      <c r="P10" s="215">
        <f t="shared" ref="P10:P14" si="5">AVERAGE(K10,M10)</f>
        <v>351342.07499999995</v>
      </c>
      <c r="Q10" s="215">
        <f t="shared" ref="Q10:Q14" si="6">D10*P10</f>
        <v>13175327.812499998</v>
      </c>
      <c r="R10" s="9"/>
    </row>
    <row r="11" spans="1:18" x14ac:dyDescent="0.25">
      <c r="A11" s="5" t="s">
        <v>21</v>
      </c>
      <c r="B11" s="3" t="s">
        <v>9</v>
      </c>
      <c r="C11" s="13" t="s">
        <v>4</v>
      </c>
      <c r="D11" s="8">
        <v>7.2</v>
      </c>
      <c r="E11" s="41"/>
      <c r="F11" s="155">
        <v>405049.32</v>
      </c>
      <c r="G11" s="158">
        <f t="shared" ref="G11:G23" si="7">D11*F11</f>
        <v>2916355.1040000003</v>
      </c>
      <c r="H11" s="159"/>
      <c r="I11" s="155">
        <v>333439.65999999997</v>
      </c>
      <c r="J11" s="158">
        <f t="shared" si="0"/>
        <v>2400765.5519999997</v>
      </c>
      <c r="K11" s="180">
        <f t="shared" si="1"/>
        <v>369244.49</v>
      </c>
      <c r="L11" s="180">
        <f t="shared" si="2"/>
        <v>2658560.3280000002</v>
      </c>
      <c r="M11" s="180">
        <f t="shared" si="3"/>
        <v>333439.65999999997</v>
      </c>
      <c r="N11" s="211">
        <f t="shared" si="4"/>
        <v>2400765.5519999997</v>
      </c>
      <c r="O11" s="191"/>
      <c r="P11" s="211">
        <f t="shared" si="5"/>
        <v>351342.07499999995</v>
      </c>
      <c r="Q11" s="211">
        <f t="shared" si="6"/>
        <v>2529662.94</v>
      </c>
      <c r="R11" s="10"/>
    </row>
    <row r="12" spans="1:18" x14ac:dyDescent="0.25">
      <c r="A12" s="5" t="s">
        <v>22</v>
      </c>
      <c r="B12" s="3" t="s">
        <v>8</v>
      </c>
      <c r="C12" s="13" t="s">
        <v>4</v>
      </c>
      <c r="D12" s="8">
        <v>19.46</v>
      </c>
      <c r="E12" s="41"/>
      <c r="F12" s="155">
        <v>405049.32</v>
      </c>
      <c r="G12" s="158">
        <f t="shared" si="7"/>
        <v>7882259.7672000006</v>
      </c>
      <c r="H12" s="159"/>
      <c r="I12" s="155">
        <v>333439.65999999997</v>
      </c>
      <c r="J12" s="158">
        <f t="shared" si="0"/>
        <v>6488735.7835999997</v>
      </c>
      <c r="K12" s="180">
        <f t="shared" si="1"/>
        <v>369244.49</v>
      </c>
      <c r="L12" s="180">
        <f t="shared" si="2"/>
        <v>7185497.7753999997</v>
      </c>
      <c r="M12" s="180">
        <f t="shared" si="3"/>
        <v>333439.65999999997</v>
      </c>
      <c r="N12" s="211">
        <f t="shared" si="4"/>
        <v>6488735.7835999997</v>
      </c>
      <c r="O12" s="191"/>
      <c r="P12" s="211">
        <f t="shared" si="5"/>
        <v>351342.07499999995</v>
      </c>
      <c r="Q12" s="211">
        <f t="shared" si="6"/>
        <v>6837116.7794999992</v>
      </c>
      <c r="R12" s="10"/>
    </row>
    <row r="13" spans="1:18" x14ac:dyDescent="0.25">
      <c r="A13" s="5" t="s">
        <v>23</v>
      </c>
      <c r="B13" s="3" t="s">
        <v>11</v>
      </c>
      <c r="C13" s="13" t="s">
        <v>4</v>
      </c>
      <c r="D13" s="8">
        <v>12.88</v>
      </c>
      <c r="E13" s="41"/>
      <c r="F13" s="155">
        <v>405049.32</v>
      </c>
      <c r="G13" s="158">
        <f t="shared" si="7"/>
        <v>5217035.2416000003</v>
      </c>
      <c r="H13" s="159"/>
      <c r="I13" s="155">
        <v>333439.65999999997</v>
      </c>
      <c r="J13" s="158">
        <f t="shared" si="0"/>
        <v>4294702.8207999999</v>
      </c>
      <c r="K13" s="180">
        <f t="shared" si="1"/>
        <v>369244.49</v>
      </c>
      <c r="L13" s="180">
        <f t="shared" si="2"/>
        <v>4755869.0312000001</v>
      </c>
      <c r="M13" s="180">
        <f t="shared" si="3"/>
        <v>333439.65999999997</v>
      </c>
      <c r="N13" s="211">
        <f t="shared" si="4"/>
        <v>4294702.8207999999</v>
      </c>
      <c r="O13" s="191"/>
      <c r="P13" s="211">
        <f t="shared" si="5"/>
        <v>351342.07499999995</v>
      </c>
      <c r="Q13" s="211">
        <f t="shared" si="6"/>
        <v>4525285.926</v>
      </c>
      <c r="R13" s="10"/>
    </row>
    <row r="14" spans="1:18" x14ac:dyDescent="0.25">
      <c r="A14" s="21" t="s">
        <v>24</v>
      </c>
      <c r="B14" s="43" t="s">
        <v>7</v>
      </c>
      <c r="C14" s="25" t="s">
        <v>4</v>
      </c>
      <c r="D14" s="113">
        <v>2.4500000000000002</v>
      </c>
      <c r="E14" s="30"/>
      <c r="F14" s="160">
        <v>207872</v>
      </c>
      <c r="G14" s="161">
        <f t="shared" si="7"/>
        <v>509286.40000000002</v>
      </c>
      <c r="H14" s="162"/>
      <c r="I14" s="160">
        <v>191539.20000000001</v>
      </c>
      <c r="J14" s="161">
        <f t="shared" si="0"/>
        <v>469271.04000000004</v>
      </c>
      <c r="K14" s="180">
        <f t="shared" si="1"/>
        <v>199705.60000000001</v>
      </c>
      <c r="L14" s="199">
        <f t="shared" si="2"/>
        <v>489278.72000000003</v>
      </c>
      <c r="M14" s="199">
        <f t="shared" si="3"/>
        <v>191539.20000000001</v>
      </c>
      <c r="N14" s="212">
        <f t="shared" si="4"/>
        <v>469271.04000000004</v>
      </c>
      <c r="O14" s="192"/>
      <c r="P14" s="212">
        <f t="shared" si="5"/>
        <v>195622.40000000002</v>
      </c>
      <c r="Q14" s="212">
        <f t="shared" si="6"/>
        <v>479274.88000000006</v>
      </c>
      <c r="R14" s="10"/>
    </row>
    <row r="15" spans="1:18" x14ac:dyDescent="0.25">
      <c r="A15" s="69" t="s">
        <v>63</v>
      </c>
      <c r="B15" s="81" t="s">
        <v>6</v>
      </c>
      <c r="C15" s="110"/>
      <c r="D15" s="111"/>
      <c r="E15" s="77"/>
      <c r="F15" s="76"/>
      <c r="G15" s="78"/>
      <c r="H15" s="79"/>
      <c r="I15" s="76"/>
      <c r="J15" s="78"/>
      <c r="K15" s="193"/>
      <c r="L15" s="193"/>
      <c r="M15" s="193"/>
      <c r="N15" s="213"/>
      <c r="O15" s="193"/>
      <c r="P15" s="213"/>
      <c r="Q15" s="217"/>
      <c r="R15" s="10"/>
    </row>
    <row r="16" spans="1:18" ht="28.5" x14ac:dyDescent="0.25">
      <c r="A16" s="69"/>
      <c r="B16" s="98" t="s">
        <v>59</v>
      </c>
      <c r="C16" s="110"/>
      <c r="D16" s="111"/>
      <c r="E16" s="77"/>
      <c r="F16" s="76"/>
      <c r="G16" s="78"/>
      <c r="H16" s="79"/>
      <c r="I16" s="76"/>
      <c r="J16" s="78"/>
      <c r="K16" s="193"/>
      <c r="L16" s="193"/>
      <c r="M16" s="193"/>
      <c r="N16" s="213"/>
      <c r="O16" s="193"/>
      <c r="P16" s="213"/>
      <c r="Q16" s="217"/>
      <c r="R16" s="10"/>
    </row>
    <row r="17" spans="1:18" x14ac:dyDescent="0.25">
      <c r="A17" s="11" t="s">
        <v>25</v>
      </c>
      <c r="B17" s="28" t="s">
        <v>12</v>
      </c>
      <c r="C17" s="112" t="s">
        <v>4</v>
      </c>
      <c r="D17" s="17">
        <v>6.6</v>
      </c>
      <c r="E17" s="38"/>
      <c r="F17" s="155">
        <v>427976.64</v>
      </c>
      <c r="G17" s="156">
        <f t="shared" si="7"/>
        <v>2824645.824</v>
      </c>
      <c r="H17" s="157"/>
      <c r="I17" s="155">
        <v>397406.88</v>
      </c>
      <c r="J17" s="156">
        <f t="shared" ref="J17:J18" si="8">D17*I17</f>
        <v>2622885.4079999998</v>
      </c>
      <c r="K17" s="214">
        <f t="shared" ref="K17:K18" si="9">AVERAGE(F17,I17)</f>
        <v>412691.76</v>
      </c>
      <c r="L17" s="214">
        <f t="shared" ref="L17:L18" si="10">D17*K17</f>
        <v>2723765.6159999999</v>
      </c>
      <c r="M17" s="214">
        <f t="shared" ref="M17:M18" si="11">MIN(F17,I17)</f>
        <v>397406.88</v>
      </c>
      <c r="N17" s="214">
        <f t="shared" ref="N17:N18" si="12">D17*M17</f>
        <v>2622885.4079999998</v>
      </c>
      <c r="O17" s="195"/>
      <c r="P17" s="214">
        <f t="shared" ref="P17:P18" si="13">AVERAGE(K17,M17)</f>
        <v>405049.32</v>
      </c>
      <c r="Q17" s="214">
        <f t="shared" ref="Q17:Q18" si="14">D17*P17</f>
        <v>2673325.5120000001</v>
      </c>
      <c r="R17" s="10"/>
    </row>
    <row r="18" spans="1:18" x14ac:dyDescent="0.25">
      <c r="A18" s="21" t="s">
        <v>20</v>
      </c>
      <c r="B18" s="26" t="s">
        <v>13</v>
      </c>
      <c r="C18" s="25" t="s">
        <v>4</v>
      </c>
      <c r="D18" s="113">
        <v>25.01</v>
      </c>
      <c r="E18" s="30"/>
      <c r="F18" s="160">
        <v>92739.43</v>
      </c>
      <c r="G18" s="161">
        <f t="shared" si="7"/>
        <v>2319413.1442999998</v>
      </c>
      <c r="H18" s="162"/>
      <c r="I18" s="160">
        <v>91083.37</v>
      </c>
      <c r="J18" s="161">
        <f t="shared" si="8"/>
        <v>2277995.0836999998</v>
      </c>
      <c r="K18" s="212">
        <f t="shared" si="9"/>
        <v>91911.4</v>
      </c>
      <c r="L18" s="212">
        <f t="shared" si="10"/>
        <v>2298704.1140000001</v>
      </c>
      <c r="M18" s="212">
        <f t="shared" si="11"/>
        <v>91083.37</v>
      </c>
      <c r="N18" s="212">
        <f t="shared" si="12"/>
        <v>2277995.0836999998</v>
      </c>
      <c r="O18" s="192"/>
      <c r="P18" s="212">
        <f t="shared" si="13"/>
        <v>91497.384999999995</v>
      </c>
      <c r="Q18" s="212">
        <f t="shared" si="14"/>
        <v>2288349.5988500002</v>
      </c>
      <c r="R18" s="10"/>
    </row>
    <row r="19" spans="1:18" x14ac:dyDescent="0.25">
      <c r="A19" s="69" t="s">
        <v>64</v>
      </c>
      <c r="B19" s="82" t="s">
        <v>16</v>
      </c>
      <c r="C19" s="110"/>
      <c r="D19" s="111"/>
      <c r="E19" s="77"/>
      <c r="F19" s="76"/>
      <c r="G19" s="78"/>
      <c r="H19" s="79"/>
      <c r="I19" s="76"/>
      <c r="J19" s="78"/>
      <c r="K19" s="193"/>
      <c r="L19" s="193"/>
      <c r="M19" s="193"/>
      <c r="N19" s="193"/>
      <c r="O19" s="193"/>
      <c r="P19" s="193"/>
      <c r="Q19" s="194"/>
      <c r="R19" s="10"/>
    </row>
    <row r="20" spans="1:18" ht="28.5" x14ac:dyDescent="0.2">
      <c r="A20" s="69"/>
      <c r="B20" s="98" t="s">
        <v>46</v>
      </c>
      <c r="C20" s="110"/>
      <c r="D20" s="111"/>
      <c r="E20" s="77"/>
      <c r="F20" s="76"/>
      <c r="G20" s="78"/>
      <c r="H20" s="79"/>
      <c r="I20" s="76"/>
      <c r="J20" s="78"/>
      <c r="K20" s="188"/>
      <c r="L20" s="188"/>
      <c r="M20" s="188"/>
      <c r="N20" s="188"/>
      <c r="O20" s="188"/>
      <c r="P20" s="188"/>
      <c r="Q20" s="189"/>
    </row>
    <row r="21" spans="1:18" ht="42.75" x14ac:dyDescent="0.2">
      <c r="A21" s="11" t="s">
        <v>26</v>
      </c>
      <c r="B21" s="37" t="s">
        <v>47</v>
      </c>
      <c r="C21" s="105" t="s">
        <v>14</v>
      </c>
      <c r="D21" s="50">
        <v>13</v>
      </c>
      <c r="E21" s="60"/>
      <c r="F21" s="163">
        <v>262944.43</v>
      </c>
      <c r="G21" s="164">
        <f t="shared" si="7"/>
        <v>3418277.59</v>
      </c>
      <c r="H21" s="165"/>
      <c r="I21" s="163">
        <v>244162.68</v>
      </c>
      <c r="J21" s="164">
        <f>D21*I21</f>
        <v>3174114.84</v>
      </c>
      <c r="K21" s="181">
        <f>AVERAGE(F21,I21)</f>
        <v>253553.55499999999</v>
      </c>
      <c r="L21" s="181">
        <f>D21*K21</f>
        <v>3296196.2149999999</v>
      </c>
      <c r="M21" s="181">
        <f>MIN(F21,I21)</f>
        <v>244162.68</v>
      </c>
      <c r="N21" s="181">
        <f>D21*M21</f>
        <v>3174114.84</v>
      </c>
      <c r="O21" s="181"/>
      <c r="P21" s="181">
        <f>AVERAGE(K21,M21)</f>
        <v>248858.11749999999</v>
      </c>
      <c r="Q21" s="181">
        <f>D21*P21</f>
        <v>3235155.5274999999</v>
      </c>
    </row>
    <row r="22" spans="1:18" x14ac:dyDescent="0.2">
      <c r="A22" s="83" t="s">
        <v>65</v>
      </c>
      <c r="B22" s="84" t="s">
        <v>17</v>
      </c>
      <c r="C22" s="114"/>
      <c r="D22" s="111"/>
      <c r="E22" s="77"/>
      <c r="F22" s="76"/>
      <c r="G22" s="78"/>
      <c r="H22" s="79"/>
      <c r="I22" s="76"/>
      <c r="J22" s="78"/>
      <c r="K22" s="188"/>
      <c r="L22" s="188"/>
      <c r="M22" s="188"/>
      <c r="N22" s="188"/>
      <c r="O22" s="188"/>
      <c r="P22" s="188"/>
      <c r="Q22" s="189"/>
    </row>
    <row r="23" spans="1:18" ht="28.5" x14ac:dyDescent="0.2">
      <c r="A23" s="5" t="s">
        <v>27</v>
      </c>
      <c r="B23" s="40" t="s">
        <v>48</v>
      </c>
      <c r="C23" s="105" t="s">
        <v>18</v>
      </c>
      <c r="D23" s="50">
        <v>14.3</v>
      </c>
      <c r="E23" s="60"/>
      <c r="F23" s="163">
        <v>436240</v>
      </c>
      <c r="G23" s="164">
        <f t="shared" si="7"/>
        <v>6238232</v>
      </c>
      <c r="H23" s="165"/>
      <c r="I23" s="163">
        <v>438849.65</v>
      </c>
      <c r="J23" s="164">
        <f>D23*I23</f>
        <v>6275549.995000001</v>
      </c>
      <c r="K23" s="181">
        <f>AVERAGE(F23,I23)</f>
        <v>437544.82500000001</v>
      </c>
      <c r="L23" s="181">
        <f>D23*K23</f>
        <v>6256890.9975000005</v>
      </c>
      <c r="M23" s="181">
        <f>MIN(F23,I23)</f>
        <v>436240</v>
      </c>
      <c r="N23" s="181">
        <f>D23*M23</f>
        <v>6238232</v>
      </c>
      <c r="O23" s="181"/>
      <c r="P23" s="181">
        <f>AVERAGE(K23,M23)</f>
        <v>436892.41249999998</v>
      </c>
      <c r="Q23" s="181">
        <f>D23*P23</f>
        <v>6247561.4987500003</v>
      </c>
    </row>
    <row r="24" spans="1:18" x14ac:dyDescent="0.2">
      <c r="A24" s="83" t="s">
        <v>66</v>
      </c>
      <c r="B24" s="84" t="s">
        <v>5</v>
      </c>
      <c r="C24" s="114"/>
      <c r="D24" s="111"/>
      <c r="E24" s="77"/>
      <c r="F24" s="146"/>
      <c r="G24" s="78"/>
      <c r="H24" s="79"/>
      <c r="I24" s="146"/>
      <c r="J24" s="78"/>
      <c r="K24" s="188"/>
      <c r="L24" s="188"/>
      <c r="M24" s="188"/>
      <c r="N24" s="188"/>
      <c r="O24" s="188"/>
      <c r="P24" s="188"/>
      <c r="Q24" s="189"/>
    </row>
    <row r="25" spans="1:18" x14ac:dyDescent="0.2">
      <c r="A25" s="19"/>
      <c r="B25" s="58" t="s">
        <v>29</v>
      </c>
      <c r="C25" s="144"/>
      <c r="D25" s="145"/>
      <c r="E25" s="65"/>
      <c r="F25" s="64"/>
      <c r="G25" s="66"/>
      <c r="H25" s="67"/>
      <c r="I25" s="64"/>
      <c r="J25" s="66"/>
      <c r="K25" s="196"/>
      <c r="L25" s="196"/>
      <c r="M25" s="196"/>
      <c r="N25" s="196"/>
      <c r="O25" s="196"/>
      <c r="P25" s="196"/>
      <c r="Q25" s="197"/>
    </row>
    <row r="26" spans="1:18" x14ac:dyDescent="0.2">
      <c r="A26" s="127">
        <v>1</v>
      </c>
      <c r="B26" s="128" t="s">
        <v>15</v>
      </c>
      <c r="C26" s="119"/>
      <c r="D26" s="129"/>
      <c r="E26" s="130"/>
      <c r="F26" s="131"/>
      <c r="G26" s="90"/>
      <c r="H26" s="89"/>
      <c r="I26" s="131"/>
      <c r="J26" s="90"/>
      <c r="K26" s="186"/>
      <c r="L26" s="186"/>
      <c r="M26" s="186"/>
      <c r="N26" s="186"/>
      <c r="O26" s="186"/>
      <c r="P26" s="186"/>
      <c r="Q26" s="187"/>
    </row>
    <row r="27" spans="1:18" ht="28.5" x14ac:dyDescent="0.2">
      <c r="A27" s="83"/>
      <c r="B27" s="126" t="s">
        <v>58</v>
      </c>
      <c r="C27" s="110"/>
      <c r="D27" s="111"/>
      <c r="E27" s="77"/>
      <c r="F27" s="76"/>
      <c r="G27" s="78"/>
      <c r="H27" s="79"/>
      <c r="I27" s="76"/>
      <c r="J27" s="78"/>
      <c r="K27" s="188"/>
      <c r="L27" s="188"/>
      <c r="M27" s="188"/>
      <c r="N27" s="188"/>
      <c r="O27" s="188"/>
      <c r="P27" s="188"/>
      <c r="Q27" s="189"/>
    </row>
    <row r="28" spans="1:18" x14ac:dyDescent="0.2">
      <c r="A28" s="11" t="s">
        <v>19</v>
      </c>
      <c r="B28" s="28" t="s">
        <v>31</v>
      </c>
      <c r="C28" s="112" t="s">
        <v>4</v>
      </c>
      <c r="D28" s="17">
        <v>14.86</v>
      </c>
      <c r="E28" s="38"/>
      <c r="F28" s="155">
        <v>405049.32</v>
      </c>
      <c r="G28" s="156">
        <f>D28*F28</f>
        <v>6019032.8952000001</v>
      </c>
      <c r="H28" s="157"/>
      <c r="I28" s="155">
        <v>333439.65999999997</v>
      </c>
      <c r="J28" s="156">
        <f t="shared" ref="J28:J31" si="15">D28*I28</f>
        <v>4954913.347599999</v>
      </c>
      <c r="K28" s="198">
        <f t="shared" ref="K28:K31" si="16">AVERAGE(F28,I28)</f>
        <v>369244.49</v>
      </c>
      <c r="L28" s="198">
        <f t="shared" ref="L28:L31" si="17">D28*K28</f>
        <v>5486973.1213999996</v>
      </c>
      <c r="M28" s="198">
        <f t="shared" ref="M28:M31" si="18">MIN(F28,I28)</f>
        <v>333439.65999999997</v>
      </c>
      <c r="N28" s="198">
        <f t="shared" ref="N28:N31" si="19">D28*M28</f>
        <v>4954913.347599999</v>
      </c>
      <c r="O28" s="198"/>
      <c r="P28" s="198">
        <f t="shared" ref="P28:P31" si="20">AVERAGE(K28,M28)</f>
        <v>351342.07499999995</v>
      </c>
      <c r="Q28" s="198">
        <f t="shared" ref="Q28:Q31" si="21">D28*P28</f>
        <v>5220943.2344999993</v>
      </c>
    </row>
    <row r="29" spans="1:18" x14ac:dyDescent="0.2">
      <c r="A29" s="5" t="s">
        <v>21</v>
      </c>
      <c r="B29" s="3" t="s">
        <v>32</v>
      </c>
      <c r="C29" s="13" t="s">
        <v>4</v>
      </c>
      <c r="D29" s="8">
        <v>4.75</v>
      </c>
      <c r="E29" s="41"/>
      <c r="F29" s="155">
        <v>405049.32</v>
      </c>
      <c r="G29" s="158">
        <f t="shared" ref="G29:G40" si="22">D29*F29</f>
        <v>1923984.27</v>
      </c>
      <c r="H29" s="159"/>
      <c r="I29" s="155">
        <v>333439.65999999997</v>
      </c>
      <c r="J29" s="158">
        <f t="shared" si="15"/>
        <v>1583838.3849999998</v>
      </c>
      <c r="K29" s="180">
        <f t="shared" si="16"/>
        <v>369244.49</v>
      </c>
      <c r="L29" s="180">
        <f t="shared" si="17"/>
        <v>1753911.3274999999</v>
      </c>
      <c r="M29" s="180">
        <f t="shared" si="18"/>
        <v>333439.65999999997</v>
      </c>
      <c r="N29" s="180">
        <f t="shared" si="19"/>
        <v>1583838.3849999998</v>
      </c>
      <c r="O29" s="180"/>
      <c r="P29" s="180">
        <f t="shared" si="20"/>
        <v>351342.07499999995</v>
      </c>
      <c r="Q29" s="180">
        <f t="shared" si="21"/>
        <v>1668874.8562499997</v>
      </c>
    </row>
    <row r="30" spans="1:18" x14ac:dyDescent="0.2">
      <c r="A30" s="5" t="s">
        <v>22</v>
      </c>
      <c r="B30" s="3" t="s">
        <v>33</v>
      </c>
      <c r="C30" s="13" t="s">
        <v>4</v>
      </c>
      <c r="D30" s="115">
        <v>5.25</v>
      </c>
      <c r="E30" s="46"/>
      <c r="F30" s="155">
        <v>405049.32</v>
      </c>
      <c r="G30" s="158">
        <f t="shared" si="22"/>
        <v>2126508.9300000002</v>
      </c>
      <c r="H30" s="159"/>
      <c r="I30" s="155">
        <v>333439.65999999997</v>
      </c>
      <c r="J30" s="158">
        <f t="shared" si="15"/>
        <v>1750558.2149999999</v>
      </c>
      <c r="K30" s="180">
        <f t="shared" si="16"/>
        <v>369244.49</v>
      </c>
      <c r="L30" s="180">
        <f t="shared" si="17"/>
        <v>1938533.5725</v>
      </c>
      <c r="M30" s="180">
        <f t="shared" si="18"/>
        <v>333439.65999999997</v>
      </c>
      <c r="N30" s="180">
        <f t="shared" si="19"/>
        <v>1750558.2149999999</v>
      </c>
      <c r="O30" s="180"/>
      <c r="P30" s="180">
        <f t="shared" si="20"/>
        <v>351342.07499999995</v>
      </c>
      <c r="Q30" s="180">
        <f t="shared" si="21"/>
        <v>1844545.8937499998</v>
      </c>
    </row>
    <row r="31" spans="1:18" x14ac:dyDescent="0.2">
      <c r="A31" s="5" t="s">
        <v>23</v>
      </c>
      <c r="B31" s="45" t="s">
        <v>34</v>
      </c>
      <c r="C31" s="25" t="s">
        <v>4</v>
      </c>
      <c r="D31" s="116">
        <v>2.1</v>
      </c>
      <c r="E31" s="61"/>
      <c r="F31" s="162">
        <v>134400</v>
      </c>
      <c r="G31" s="161">
        <f t="shared" si="22"/>
        <v>282240</v>
      </c>
      <c r="H31" s="162"/>
      <c r="I31" s="162">
        <v>123840</v>
      </c>
      <c r="J31" s="161">
        <f t="shared" si="15"/>
        <v>260064</v>
      </c>
      <c r="K31" s="199">
        <f t="shared" si="16"/>
        <v>129120</v>
      </c>
      <c r="L31" s="199">
        <f t="shared" si="17"/>
        <v>271152</v>
      </c>
      <c r="M31" s="199">
        <f t="shared" si="18"/>
        <v>123840</v>
      </c>
      <c r="N31" s="199">
        <f t="shared" si="19"/>
        <v>260064</v>
      </c>
      <c r="O31" s="199"/>
      <c r="P31" s="199">
        <f t="shared" si="20"/>
        <v>126480</v>
      </c>
      <c r="Q31" s="199">
        <f t="shared" si="21"/>
        <v>265608</v>
      </c>
    </row>
    <row r="32" spans="1:18" ht="23.25" customHeight="1" x14ac:dyDescent="0.2">
      <c r="A32" s="83" t="s">
        <v>67</v>
      </c>
      <c r="B32" s="86" t="s">
        <v>6</v>
      </c>
      <c r="C32" s="114"/>
      <c r="D32" s="117"/>
      <c r="E32" s="87"/>
      <c r="F32" s="79"/>
      <c r="G32" s="78"/>
      <c r="H32" s="79"/>
      <c r="I32" s="79"/>
      <c r="J32" s="78"/>
      <c r="K32" s="188"/>
      <c r="L32" s="188"/>
      <c r="M32" s="188"/>
      <c r="N32" s="188"/>
      <c r="O32" s="188"/>
      <c r="P32" s="188"/>
      <c r="Q32" s="189"/>
    </row>
    <row r="33" spans="1:17" ht="28.5" x14ac:dyDescent="0.2">
      <c r="A33" s="83"/>
      <c r="B33" s="85" t="s">
        <v>60</v>
      </c>
      <c r="C33" s="114"/>
      <c r="D33" s="117"/>
      <c r="E33" s="87"/>
      <c r="F33" s="79"/>
      <c r="G33" s="78"/>
      <c r="H33" s="79"/>
      <c r="I33" s="79"/>
      <c r="J33" s="78"/>
      <c r="K33" s="188"/>
      <c r="L33" s="188"/>
      <c r="M33" s="188"/>
      <c r="N33" s="188"/>
      <c r="O33" s="188"/>
      <c r="P33" s="188"/>
      <c r="Q33" s="189"/>
    </row>
    <row r="34" spans="1:17" x14ac:dyDescent="0.2">
      <c r="A34" s="5" t="s">
        <v>25</v>
      </c>
      <c r="B34" s="3" t="s">
        <v>12</v>
      </c>
      <c r="C34" s="112" t="s">
        <v>4</v>
      </c>
      <c r="D34" s="118">
        <v>6.6</v>
      </c>
      <c r="E34" s="62"/>
      <c r="F34" s="157">
        <v>427976.64</v>
      </c>
      <c r="G34" s="156">
        <f t="shared" si="22"/>
        <v>2824645.824</v>
      </c>
      <c r="H34" s="157"/>
      <c r="I34" s="157">
        <v>397406.88</v>
      </c>
      <c r="J34" s="156">
        <f t="shared" ref="J34:J35" si="23">D34*I34</f>
        <v>2622885.4079999998</v>
      </c>
      <c r="K34" s="198">
        <f t="shared" ref="K34:K35" si="24">AVERAGE(F34,I34)</f>
        <v>412691.76</v>
      </c>
      <c r="L34" s="198">
        <f t="shared" ref="L34:L35" si="25">D34*K34</f>
        <v>2723765.6159999999</v>
      </c>
      <c r="M34" s="198">
        <f t="shared" ref="M34:M35" si="26">MIN(F34,I34)</f>
        <v>397406.88</v>
      </c>
      <c r="N34" s="198">
        <f t="shared" ref="N34:N35" si="27">D34*M34</f>
        <v>2622885.4079999998</v>
      </c>
      <c r="O34" s="198"/>
      <c r="P34" s="198">
        <f t="shared" ref="P34:P35" si="28">AVERAGE(K34,M34)</f>
        <v>405049.32</v>
      </c>
      <c r="Q34" s="198">
        <f t="shared" ref="Q34:Q35" si="29">D34*P34</f>
        <v>2673325.5120000001</v>
      </c>
    </row>
    <row r="35" spans="1:17" x14ac:dyDescent="0.2">
      <c r="A35" s="5" t="s">
        <v>20</v>
      </c>
      <c r="B35" s="3" t="s">
        <v>13</v>
      </c>
      <c r="C35" s="25" t="s">
        <v>4</v>
      </c>
      <c r="D35" s="116">
        <v>12.96</v>
      </c>
      <c r="E35" s="61"/>
      <c r="F35" s="162">
        <v>92739.43</v>
      </c>
      <c r="G35" s="161">
        <f t="shared" si="22"/>
        <v>1201903.0127999999</v>
      </c>
      <c r="H35" s="162"/>
      <c r="I35" s="162">
        <v>91083.37</v>
      </c>
      <c r="J35" s="161">
        <f t="shared" si="23"/>
        <v>1180440.4752</v>
      </c>
      <c r="K35" s="199">
        <f t="shared" si="24"/>
        <v>91911.4</v>
      </c>
      <c r="L35" s="199">
        <f t="shared" si="25"/>
        <v>1191171.7439999999</v>
      </c>
      <c r="M35" s="199">
        <f t="shared" si="26"/>
        <v>91083.37</v>
      </c>
      <c r="N35" s="199">
        <f t="shared" si="27"/>
        <v>1180440.4752</v>
      </c>
      <c r="O35" s="199"/>
      <c r="P35" s="199">
        <f t="shared" si="28"/>
        <v>91497.384999999995</v>
      </c>
      <c r="Q35" s="199">
        <f t="shared" si="29"/>
        <v>1185806.1096000001</v>
      </c>
    </row>
    <row r="36" spans="1:17" ht="22.5" customHeight="1" x14ac:dyDescent="0.2">
      <c r="A36" s="83" t="s">
        <v>68</v>
      </c>
      <c r="B36" s="84" t="s">
        <v>16</v>
      </c>
      <c r="C36" s="119"/>
      <c r="D36" s="120"/>
      <c r="E36" s="88"/>
      <c r="F36" s="89"/>
      <c r="G36" s="90"/>
      <c r="H36" s="89"/>
      <c r="I36" s="89"/>
      <c r="J36" s="90"/>
      <c r="K36" s="186"/>
      <c r="L36" s="186"/>
      <c r="M36" s="186"/>
      <c r="N36" s="186"/>
      <c r="O36" s="186"/>
      <c r="P36" s="186"/>
      <c r="Q36" s="187"/>
    </row>
    <row r="37" spans="1:17" ht="28.5" x14ac:dyDescent="0.2">
      <c r="A37" s="83"/>
      <c r="B37" s="85" t="s">
        <v>46</v>
      </c>
      <c r="C37" s="121"/>
      <c r="D37" s="122"/>
      <c r="E37" s="91"/>
      <c r="F37" s="92"/>
      <c r="G37" s="100"/>
      <c r="H37" s="92"/>
      <c r="I37" s="92"/>
      <c r="J37" s="100"/>
      <c r="K37" s="200"/>
      <c r="L37" s="200"/>
      <c r="M37" s="200"/>
      <c r="N37" s="200"/>
      <c r="O37" s="200"/>
      <c r="P37" s="200"/>
      <c r="Q37" s="201"/>
    </row>
    <row r="38" spans="1:17" ht="42.75" x14ac:dyDescent="0.2">
      <c r="A38" s="5" t="s">
        <v>26</v>
      </c>
      <c r="B38" s="40" t="str">
        <f>B21</f>
        <v xml:space="preserve">Suministro  instalacion y puesta en funcionamiento de PLATINAS DE SUJECION Y FIJACION (0,35 mtsx0,15mts) e=7mm  con 6 tornillos de 3 pulgadas para muros </v>
      </c>
      <c r="C38" s="105" t="s">
        <v>14</v>
      </c>
      <c r="D38" s="123">
        <v>10</v>
      </c>
      <c r="E38" s="63"/>
      <c r="F38" s="165">
        <v>262944.43</v>
      </c>
      <c r="G38" s="164">
        <f t="shared" si="22"/>
        <v>2629444.2999999998</v>
      </c>
      <c r="H38" s="165"/>
      <c r="I38" s="165">
        <v>244162.68</v>
      </c>
      <c r="J38" s="164">
        <f>D38*I38</f>
        <v>2441626.7999999998</v>
      </c>
      <c r="K38" s="181">
        <f>AVERAGE(F38,I38)</f>
        <v>253553.55499999999</v>
      </c>
      <c r="L38" s="181">
        <f>D38*K38</f>
        <v>2535535.5499999998</v>
      </c>
      <c r="M38" s="181">
        <f>MIN(F38,I38)</f>
        <v>244162.68</v>
      </c>
      <c r="N38" s="181">
        <f>D38*M38</f>
        <v>2441626.7999999998</v>
      </c>
      <c r="O38" s="181"/>
      <c r="P38" s="181">
        <f>AVERAGE(K38,M38)</f>
        <v>248858.11749999999</v>
      </c>
      <c r="Q38" s="181">
        <f>D38*P38</f>
        <v>2488581.1749999998</v>
      </c>
    </row>
    <row r="39" spans="1:17" ht="17.25" customHeight="1" x14ac:dyDescent="0.2">
      <c r="A39" s="83" t="s">
        <v>69</v>
      </c>
      <c r="B39" s="84" t="s">
        <v>17</v>
      </c>
      <c r="C39" s="114"/>
      <c r="D39" s="117"/>
      <c r="E39" s="87"/>
      <c r="F39" s="79"/>
      <c r="G39" s="78"/>
      <c r="H39" s="79"/>
      <c r="I39" s="79"/>
      <c r="J39" s="78"/>
      <c r="K39" s="188"/>
      <c r="L39" s="188"/>
      <c r="M39" s="188"/>
      <c r="N39" s="188"/>
      <c r="O39" s="188"/>
      <c r="P39" s="188"/>
      <c r="Q39" s="189"/>
    </row>
    <row r="40" spans="1:17" ht="28.5" x14ac:dyDescent="0.2">
      <c r="A40" s="5" t="s">
        <v>27</v>
      </c>
      <c r="B40" s="40" t="s">
        <v>48</v>
      </c>
      <c r="C40" s="105" t="s">
        <v>18</v>
      </c>
      <c r="D40" s="123">
        <v>7</v>
      </c>
      <c r="E40" s="63"/>
      <c r="F40" s="165">
        <v>436240</v>
      </c>
      <c r="G40" s="164">
        <f t="shared" si="22"/>
        <v>3053680</v>
      </c>
      <c r="H40" s="165"/>
      <c r="I40" s="165">
        <v>438849.65</v>
      </c>
      <c r="J40" s="164">
        <f>D40*I40</f>
        <v>3071947.5500000003</v>
      </c>
      <c r="K40" s="181">
        <f>AVERAGE(F40,I40)</f>
        <v>437544.82500000001</v>
      </c>
      <c r="L40" s="181">
        <f>D40*K40</f>
        <v>3062813.7749999999</v>
      </c>
      <c r="M40" s="181">
        <f>MIN(F40,I40)</f>
        <v>436240</v>
      </c>
      <c r="N40" s="181">
        <f>D40*M40</f>
        <v>3053680</v>
      </c>
      <c r="O40" s="181"/>
      <c r="P40" s="181">
        <f>AVERAGE(K40,M40)</f>
        <v>436892.41249999998</v>
      </c>
      <c r="Q40" s="181">
        <f>D40*P40</f>
        <v>3058246.8874999997</v>
      </c>
    </row>
    <row r="41" spans="1:17" x14ac:dyDescent="0.2">
      <c r="A41" s="83" t="s">
        <v>70</v>
      </c>
      <c r="B41" s="84" t="s">
        <v>5</v>
      </c>
      <c r="C41" s="114"/>
      <c r="D41" s="117"/>
      <c r="E41" s="87"/>
      <c r="F41" s="132"/>
      <c r="G41" s="78"/>
      <c r="H41" s="79"/>
      <c r="I41" s="132"/>
      <c r="J41" s="78"/>
      <c r="K41" s="188"/>
      <c r="L41" s="188"/>
      <c r="M41" s="188"/>
      <c r="N41" s="188"/>
      <c r="O41" s="188"/>
      <c r="P41" s="188"/>
      <c r="Q41" s="189"/>
    </row>
    <row r="42" spans="1:17" x14ac:dyDescent="0.2">
      <c r="A42" s="20"/>
      <c r="B42" s="59" t="s">
        <v>30</v>
      </c>
      <c r="C42" s="133"/>
      <c r="D42" s="134"/>
      <c r="E42" s="135"/>
      <c r="F42" s="32"/>
      <c r="G42" s="136"/>
      <c r="H42" s="32"/>
      <c r="I42" s="32"/>
      <c r="J42" s="136"/>
      <c r="K42" s="202"/>
      <c r="L42" s="202"/>
      <c r="M42" s="202"/>
      <c r="N42" s="202"/>
      <c r="O42" s="202"/>
      <c r="P42" s="202"/>
      <c r="Q42" s="203"/>
    </row>
    <row r="43" spans="1:17" x14ac:dyDescent="0.2">
      <c r="A43" s="83">
        <v>1</v>
      </c>
      <c r="B43" s="84" t="s">
        <v>15</v>
      </c>
      <c r="C43" s="119"/>
      <c r="D43" s="120"/>
      <c r="E43" s="88"/>
      <c r="F43" s="89"/>
      <c r="G43" s="93"/>
      <c r="H43" s="89"/>
      <c r="I43" s="89"/>
      <c r="J43" s="93"/>
      <c r="K43" s="186"/>
      <c r="L43" s="186"/>
      <c r="M43" s="186"/>
      <c r="N43" s="186"/>
      <c r="O43" s="186"/>
      <c r="P43" s="186"/>
      <c r="Q43" s="187"/>
    </row>
    <row r="44" spans="1:17" ht="28.5" x14ac:dyDescent="0.2">
      <c r="A44" s="83"/>
      <c r="B44" s="126" t="s">
        <v>58</v>
      </c>
      <c r="C44" s="114"/>
      <c r="D44" s="117"/>
      <c r="E44" s="87"/>
      <c r="F44" s="79"/>
      <c r="G44" s="94"/>
      <c r="H44" s="79"/>
      <c r="I44" s="79"/>
      <c r="J44" s="94"/>
      <c r="K44" s="188"/>
      <c r="L44" s="188"/>
      <c r="M44" s="188"/>
      <c r="N44" s="188"/>
      <c r="O44" s="188"/>
      <c r="P44" s="188"/>
      <c r="Q44" s="189"/>
    </row>
    <row r="45" spans="1:17" x14ac:dyDescent="0.2">
      <c r="A45" s="5" t="s">
        <v>19</v>
      </c>
      <c r="B45" s="3" t="s">
        <v>35</v>
      </c>
      <c r="C45" s="112" t="s">
        <v>4</v>
      </c>
      <c r="D45" s="118">
        <v>18.22</v>
      </c>
      <c r="E45" s="62"/>
      <c r="F45" s="155">
        <v>405049.32</v>
      </c>
      <c r="G45" s="166">
        <f>D45*F45</f>
        <v>7379998.6103999997</v>
      </c>
      <c r="H45" s="157"/>
      <c r="I45" s="157">
        <v>333439.65999999997</v>
      </c>
      <c r="J45" s="166">
        <f t="shared" ref="J45:J48" si="30">D45*I45</f>
        <v>6075270.6051999992</v>
      </c>
      <c r="K45" s="198">
        <f t="shared" ref="K45:K48" si="31">AVERAGE(F45,I45)</f>
        <v>369244.49</v>
      </c>
      <c r="L45" s="198">
        <f t="shared" ref="L45:L48" si="32">D45*K45</f>
        <v>6727634.6077999994</v>
      </c>
      <c r="M45" s="198">
        <f t="shared" ref="M45:M48" si="33">MIN(F45,I45)</f>
        <v>333439.65999999997</v>
      </c>
      <c r="N45" s="198">
        <f t="shared" ref="N45:N48" si="34">D45*M45</f>
        <v>6075270.6051999992</v>
      </c>
      <c r="O45" s="198"/>
      <c r="P45" s="198">
        <f t="shared" ref="P45:P48" si="35">AVERAGE(K45,M45)</f>
        <v>351342.07499999995</v>
      </c>
      <c r="Q45" s="198">
        <f t="shared" ref="Q45:Q48" si="36">D45*P45</f>
        <v>6401452.6064999988</v>
      </c>
    </row>
    <row r="46" spans="1:17" x14ac:dyDescent="0.2">
      <c r="A46" s="5" t="s">
        <v>21</v>
      </c>
      <c r="B46" s="3" t="s">
        <v>36</v>
      </c>
      <c r="C46" s="13" t="s">
        <v>4</v>
      </c>
      <c r="D46" s="115">
        <v>5.77</v>
      </c>
      <c r="E46" s="46"/>
      <c r="F46" s="155">
        <v>405049.32</v>
      </c>
      <c r="G46" s="167">
        <f t="shared" ref="G46:G61" si="37">D46*F46</f>
        <v>2337134.5763999997</v>
      </c>
      <c r="H46" s="159"/>
      <c r="I46" s="157">
        <v>333439.65999999997</v>
      </c>
      <c r="J46" s="167">
        <f t="shared" si="30"/>
        <v>1923946.8381999996</v>
      </c>
      <c r="K46" s="180">
        <f t="shared" si="31"/>
        <v>369244.49</v>
      </c>
      <c r="L46" s="180">
        <f t="shared" si="32"/>
        <v>2130540.7072999999</v>
      </c>
      <c r="M46" s="180">
        <f t="shared" si="33"/>
        <v>333439.65999999997</v>
      </c>
      <c r="N46" s="180">
        <f t="shared" si="34"/>
        <v>1923946.8381999996</v>
      </c>
      <c r="O46" s="180"/>
      <c r="P46" s="180">
        <f t="shared" si="35"/>
        <v>351342.07499999995</v>
      </c>
      <c r="Q46" s="180">
        <f t="shared" si="36"/>
        <v>2027243.7727499995</v>
      </c>
    </row>
    <row r="47" spans="1:17" x14ac:dyDescent="0.2">
      <c r="A47" s="5" t="s">
        <v>22</v>
      </c>
      <c r="B47" s="3" t="s">
        <v>37</v>
      </c>
      <c r="C47" s="13" t="s">
        <v>4</v>
      </c>
      <c r="D47" s="115">
        <v>8.4</v>
      </c>
      <c r="E47" s="46"/>
      <c r="F47" s="155">
        <v>405049.32</v>
      </c>
      <c r="G47" s="167">
        <f t="shared" si="37"/>
        <v>3402414.2880000002</v>
      </c>
      <c r="H47" s="159"/>
      <c r="I47" s="157">
        <v>333439.65999999997</v>
      </c>
      <c r="J47" s="167">
        <f t="shared" si="30"/>
        <v>2800893.1439999999</v>
      </c>
      <c r="K47" s="180">
        <f t="shared" si="31"/>
        <v>369244.49</v>
      </c>
      <c r="L47" s="180">
        <f t="shared" si="32"/>
        <v>3101653.716</v>
      </c>
      <c r="M47" s="180">
        <f t="shared" si="33"/>
        <v>333439.65999999997</v>
      </c>
      <c r="N47" s="180">
        <f t="shared" si="34"/>
        <v>2800893.1439999999</v>
      </c>
      <c r="O47" s="180"/>
      <c r="P47" s="180">
        <f t="shared" si="35"/>
        <v>351342.07499999995</v>
      </c>
      <c r="Q47" s="180">
        <f t="shared" si="36"/>
        <v>2951273.4299999997</v>
      </c>
    </row>
    <row r="48" spans="1:17" x14ac:dyDescent="0.2">
      <c r="A48" s="5" t="s">
        <v>23</v>
      </c>
      <c r="B48" s="45" t="s">
        <v>38</v>
      </c>
      <c r="C48" s="25" t="s">
        <v>4</v>
      </c>
      <c r="D48" s="116">
        <v>2.8</v>
      </c>
      <c r="E48" s="61"/>
      <c r="F48" s="162">
        <v>207872</v>
      </c>
      <c r="G48" s="168">
        <f t="shared" si="37"/>
        <v>582041.59999999998</v>
      </c>
      <c r="H48" s="162"/>
      <c r="I48" s="162">
        <v>191539.20000000001</v>
      </c>
      <c r="J48" s="168">
        <f t="shared" si="30"/>
        <v>536309.76000000001</v>
      </c>
      <c r="K48" s="199">
        <f t="shared" si="31"/>
        <v>199705.60000000001</v>
      </c>
      <c r="L48" s="199">
        <f t="shared" si="32"/>
        <v>559175.67999999993</v>
      </c>
      <c r="M48" s="199">
        <f t="shared" si="33"/>
        <v>191539.20000000001</v>
      </c>
      <c r="N48" s="199">
        <f t="shared" si="34"/>
        <v>536309.76000000001</v>
      </c>
      <c r="O48" s="199"/>
      <c r="P48" s="199">
        <f t="shared" si="35"/>
        <v>195622.40000000002</v>
      </c>
      <c r="Q48" s="199">
        <f t="shared" si="36"/>
        <v>547742.72000000009</v>
      </c>
    </row>
    <row r="49" spans="1:17" x14ac:dyDescent="0.2">
      <c r="A49" s="83" t="s">
        <v>71</v>
      </c>
      <c r="B49" s="86" t="s">
        <v>6</v>
      </c>
      <c r="C49" s="114"/>
      <c r="D49" s="117"/>
      <c r="E49" s="87"/>
      <c r="F49" s="79"/>
      <c r="G49" s="94"/>
      <c r="H49" s="79"/>
      <c r="I49" s="79"/>
      <c r="J49" s="94"/>
      <c r="K49" s="188"/>
      <c r="L49" s="188"/>
      <c r="M49" s="188"/>
      <c r="N49" s="188"/>
      <c r="O49" s="188"/>
      <c r="P49" s="188"/>
      <c r="Q49" s="189"/>
    </row>
    <row r="50" spans="1:17" ht="28.5" x14ac:dyDescent="0.2">
      <c r="A50" s="83"/>
      <c r="B50" s="85" t="s">
        <v>59</v>
      </c>
      <c r="C50" s="114"/>
      <c r="D50" s="117"/>
      <c r="E50" s="87"/>
      <c r="F50" s="79"/>
      <c r="G50" s="94"/>
      <c r="H50" s="79"/>
      <c r="I50" s="79"/>
      <c r="J50" s="94"/>
      <c r="K50" s="188"/>
      <c r="L50" s="188"/>
      <c r="M50" s="188"/>
      <c r="N50" s="188"/>
      <c r="O50" s="188"/>
      <c r="P50" s="188"/>
      <c r="Q50" s="189"/>
    </row>
    <row r="51" spans="1:17" x14ac:dyDescent="0.2">
      <c r="A51" s="5" t="s">
        <v>25</v>
      </c>
      <c r="B51" s="3" t="s">
        <v>39</v>
      </c>
      <c r="C51" s="112" t="s">
        <v>4</v>
      </c>
      <c r="D51" s="118">
        <v>15.4</v>
      </c>
      <c r="E51" s="62"/>
      <c r="F51" s="157">
        <v>427976.64</v>
      </c>
      <c r="G51" s="166">
        <f t="shared" si="37"/>
        <v>6590840.2560000001</v>
      </c>
      <c r="H51" s="157"/>
      <c r="I51" s="157">
        <v>397406.88</v>
      </c>
      <c r="J51" s="166">
        <f t="shared" ref="J51:J52" si="38">D51*I51</f>
        <v>6120065.9520000005</v>
      </c>
      <c r="K51" s="198">
        <f t="shared" ref="K51:K52" si="39">AVERAGE(F51,I51)</f>
        <v>412691.76</v>
      </c>
      <c r="L51" s="198">
        <f t="shared" ref="L51:L52" si="40">D51*K51</f>
        <v>6355453.1040000003</v>
      </c>
      <c r="M51" s="198">
        <f t="shared" ref="M51:M52" si="41">MIN(F51,I51)</f>
        <v>397406.88</v>
      </c>
      <c r="N51" s="198">
        <f t="shared" ref="N51:N52" si="42">D51*M51</f>
        <v>6120065.9520000005</v>
      </c>
      <c r="O51" s="198"/>
      <c r="P51" s="198">
        <f t="shared" ref="P51:P52" si="43">AVERAGE(K51,M51)</f>
        <v>405049.32</v>
      </c>
      <c r="Q51" s="198">
        <f t="shared" ref="Q51:Q52" si="44">D51*P51</f>
        <v>6237759.5279999999</v>
      </c>
    </row>
    <row r="52" spans="1:17" x14ac:dyDescent="0.2">
      <c r="A52" s="5" t="s">
        <v>20</v>
      </c>
      <c r="B52" s="3" t="s">
        <v>13</v>
      </c>
      <c r="C52" s="25" t="s">
        <v>4</v>
      </c>
      <c r="D52" s="116">
        <v>38.43</v>
      </c>
      <c r="E52" s="61"/>
      <c r="F52" s="162">
        <v>92739.43</v>
      </c>
      <c r="G52" s="168">
        <f t="shared" si="37"/>
        <v>3563976.2948999996</v>
      </c>
      <c r="H52" s="162"/>
      <c r="I52" s="162">
        <v>91083.37</v>
      </c>
      <c r="J52" s="168">
        <f t="shared" si="38"/>
        <v>3500333.9090999998</v>
      </c>
      <c r="K52" s="199">
        <f t="shared" si="39"/>
        <v>91911.4</v>
      </c>
      <c r="L52" s="199">
        <f t="shared" si="40"/>
        <v>3532155.102</v>
      </c>
      <c r="M52" s="199">
        <f t="shared" si="41"/>
        <v>91083.37</v>
      </c>
      <c r="N52" s="199">
        <f t="shared" si="42"/>
        <v>3500333.9090999998</v>
      </c>
      <c r="O52" s="199"/>
      <c r="P52" s="199">
        <f t="shared" si="43"/>
        <v>91497.384999999995</v>
      </c>
      <c r="Q52" s="199">
        <f t="shared" si="44"/>
        <v>3516244.5055499999</v>
      </c>
    </row>
    <row r="53" spans="1:17" x14ac:dyDescent="0.2">
      <c r="A53" s="83" t="s">
        <v>72</v>
      </c>
      <c r="B53" s="84" t="s">
        <v>16</v>
      </c>
      <c r="C53" s="114"/>
      <c r="D53" s="117"/>
      <c r="E53" s="87"/>
      <c r="F53" s="79"/>
      <c r="G53" s="94"/>
      <c r="H53" s="79"/>
      <c r="I53" s="79"/>
      <c r="J53" s="94"/>
      <c r="K53" s="188"/>
      <c r="L53" s="188"/>
      <c r="M53" s="188"/>
      <c r="N53" s="188"/>
      <c r="O53" s="188"/>
      <c r="P53" s="188"/>
      <c r="Q53" s="189"/>
    </row>
    <row r="54" spans="1:17" ht="28.5" x14ac:dyDescent="0.2">
      <c r="A54" s="83"/>
      <c r="B54" s="85" t="s">
        <v>46</v>
      </c>
      <c r="C54" s="114"/>
      <c r="D54" s="117"/>
      <c r="E54" s="87"/>
      <c r="F54" s="79"/>
      <c r="G54" s="94"/>
      <c r="H54" s="79"/>
      <c r="I54" s="79"/>
      <c r="J54" s="94"/>
      <c r="K54" s="188"/>
      <c r="L54" s="188"/>
      <c r="M54" s="188"/>
      <c r="N54" s="188"/>
      <c r="O54" s="188"/>
      <c r="P54" s="188"/>
      <c r="Q54" s="189"/>
    </row>
    <row r="55" spans="1:17" ht="28.5" x14ac:dyDescent="0.2">
      <c r="A55" s="5" t="s">
        <v>26</v>
      </c>
      <c r="B55" s="40" t="s">
        <v>42</v>
      </c>
      <c r="C55" s="105" t="s">
        <v>14</v>
      </c>
      <c r="D55" s="123">
        <v>16</v>
      </c>
      <c r="E55" s="63"/>
      <c r="F55" s="165">
        <v>262944.43</v>
      </c>
      <c r="G55" s="169">
        <f t="shared" si="37"/>
        <v>4207110.88</v>
      </c>
      <c r="H55" s="165"/>
      <c r="I55" s="165">
        <v>244162.68</v>
      </c>
      <c r="J55" s="169">
        <f>D55*I55</f>
        <v>3906602.88</v>
      </c>
      <c r="K55" s="181">
        <f>AVERAGE(F55,I55)</f>
        <v>253553.55499999999</v>
      </c>
      <c r="L55" s="181">
        <f>D55*K55</f>
        <v>4056856.88</v>
      </c>
      <c r="M55" s="181">
        <f>MIN(F55,I55)</f>
        <v>244162.68</v>
      </c>
      <c r="N55" s="181">
        <f>D55*M55</f>
        <v>3906602.88</v>
      </c>
      <c r="O55" s="181"/>
      <c r="P55" s="181">
        <f>AVERAGE(K55,M55)</f>
        <v>248858.11749999999</v>
      </c>
      <c r="Q55" s="181">
        <f>D55*P55</f>
        <v>3981729.88</v>
      </c>
    </row>
    <row r="56" spans="1:17" x14ac:dyDescent="0.2">
      <c r="A56" s="83" t="s">
        <v>73</v>
      </c>
      <c r="B56" s="84" t="s">
        <v>17</v>
      </c>
      <c r="C56" s="114"/>
      <c r="D56" s="117"/>
      <c r="E56" s="87"/>
      <c r="F56" s="79"/>
      <c r="G56" s="94"/>
      <c r="H56" s="79"/>
      <c r="I56" s="79"/>
      <c r="J56" s="94"/>
      <c r="K56" s="188"/>
      <c r="L56" s="188"/>
      <c r="M56" s="188"/>
      <c r="N56" s="188"/>
      <c r="O56" s="188"/>
      <c r="P56" s="188"/>
      <c r="Q56" s="189"/>
    </row>
    <row r="57" spans="1:17" ht="28.5" x14ac:dyDescent="0.2">
      <c r="A57" s="5" t="s">
        <v>27</v>
      </c>
      <c r="B57" s="40" t="s">
        <v>48</v>
      </c>
      <c r="C57" s="105" t="s">
        <v>18</v>
      </c>
      <c r="D57" s="123">
        <v>8.65</v>
      </c>
      <c r="E57" s="63"/>
      <c r="F57" s="165">
        <v>436240</v>
      </c>
      <c r="G57" s="169">
        <f t="shared" si="37"/>
        <v>3773476</v>
      </c>
      <c r="H57" s="165"/>
      <c r="I57" s="165">
        <v>438849.65</v>
      </c>
      <c r="J57" s="169">
        <f>D57*I57</f>
        <v>3796049.4725000001</v>
      </c>
      <c r="K57" s="181">
        <f>AVERAGE(F57,I57)</f>
        <v>437544.82500000001</v>
      </c>
      <c r="L57" s="181">
        <f>D57*K57</f>
        <v>3784762.7362500001</v>
      </c>
      <c r="M57" s="181">
        <f>MIN(F57,I57)</f>
        <v>436240</v>
      </c>
      <c r="N57" s="181">
        <f>D57*M57</f>
        <v>3773476</v>
      </c>
      <c r="O57" s="181"/>
      <c r="P57" s="181">
        <f>AVERAGE(K57,M57)</f>
        <v>436892.41249999998</v>
      </c>
      <c r="Q57" s="181">
        <f>D57*P57</f>
        <v>3779119.368125</v>
      </c>
    </row>
    <row r="58" spans="1:17" x14ac:dyDescent="0.2">
      <c r="A58" s="95" t="s">
        <v>74</v>
      </c>
      <c r="B58" s="96" t="s">
        <v>40</v>
      </c>
      <c r="C58" s="124"/>
      <c r="D58" s="117"/>
      <c r="E58" s="87"/>
      <c r="F58" s="79"/>
      <c r="G58" s="94"/>
      <c r="H58" s="79"/>
      <c r="I58" s="79"/>
      <c r="J58" s="94"/>
      <c r="K58" s="188"/>
      <c r="L58" s="188"/>
      <c r="M58" s="188"/>
      <c r="N58" s="188"/>
      <c r="O58" s="188"/>
      <c r="P58" s="188"/>
      <c r="Q58" s="189"/>
    </row>
    <row r="59" spans="1:17" ht="28.5" x14ac:dyDescent="0.2">
      <c r="A59" s="18" t="s">
        <v>52</v>
      </c>
      <c r="B59" s="40" t="s">
        <v>49</v>
      </c>
      <c r="C59" s="51" t="s">
        <v>4</v>
      </c>
      <c r="D59" s="123">
        <f>(D10+D11+D12+D13+D14+D17+D18+D21+D28+D29+D30+D31+D34+D35+D45+D46+D47+D48+D51+D52+D38+D55)*30%</f>
        <v>85.691999999999993</v>
      </c>
      <c r="E59" s="63"/>
      <c r="F59" s="165">
        <v>62048</v>
      </c>
      <c r="G59" s="169">
        <f t="shared" si="37"/>
        <v>5317017.216</v>
      </c>
      <c r="H59" s="165"/>
      <c r="I59" s="165">
        <v>62048</v>
      </c>
      <c r="J59" s="169">
        <f>D59*I59</f>
        <v>5317017.216</v>
      </c>
      <c r="K59" s="181">
        <f>AVERAGE(F59,I59)</f>
        <v>62048</v>
      </c>
      <c r="L59" s="181">
        <f>D59*K59</f>
        <v>5317017.216</v>
      </c>
      <c r="M59" s="181">
        <f>MIN(F59,I59)</f>
        <v>62048</v>
      </c>
      <c r="N59" s="181">
        <f>D59*M59</f>
        <v>5317017.216</v>
      </c>
      <c r="O59" s="181"/>
      <c r="P59" s="181">
        <f>AVERAGE(K59,M59)</f>
        <v>62048</v>
      </c>
      <c r="Q59" s="181">
        <f>D59*P59</f>
        <v>5317017.216</v>
      </c>
    </row>
    <row r="60" spans="1:17" x14ac:dyDescent="0.2">
      <c r="A60" s="95" t="s">
        <v>75</v>
      </c>
      <c r="B60" s="96" t="s">
        <v>41</v>
      </c>
      <c r="C60" s="124"/>
      <c r="D60" s="117"/>
      <c r="E60" s="87"/>
      <c r="F60" s="79"/>
      <c r="G60" s="94"/>
      <c r="H60" s="79"/>
      <c r="I60" s="79"/>
      <c r="J60" s="94"/>
      <c r="K60" s="188"/>
      <c r="L60" s="188"/>
      <c r="M60" s="188"/>
      <c r="N60" s="188"/>
      <c r="O60" s="188"/>
      <c r="P60" s="188"/>
      <c r="Q60" s="189"/>
    </row>
    <row r="61" spans="1:17" x14ac:dyDescent="0.2">
      <c r="A61" s="18" t="s">
        <v>53</v>
      </c>
      <c r="B61" s="42" t="s">
        <v>50</v>
      </c>
      <c r="C61" s="51" t="s">
        <v>18</v>
      </c>
      <c r="D61" s="123">
        <f>(D57+D40+D23)*2</f>
        <v>59.900000000000006</v>
      </c>
      <c r="E61" s="63"/>
      <c r="F61" s="165">
        <v>140448</v>
      </c>
      <c r="G61" s="169">
        <f t="shared" si="37"/>
        <v>8412835.2000000011</v>
      </c>
      <c r="H61" s="165"/>
      <c r="I61" s="165">
        <v>115869.6</v>
      </c>
      <c r="J61" s="169">
        <f>D61*I61</f>
        <v>6940589.040000001</v>
      </c>
      <c r="K61" s="181">
        <f>AVERAGE(F61,I61)</f>
        <v>128158.8</v>
      </c>
      <c r="L61" s="181">
        <f>D61*K61</f>
        <v>7676712.120000001</v>
      </c>
      <c r="M61" s="181">
        <f>MIN(F61,I61)</f>
        <v>115869.6</v>
      </c>
      <c r="N61" s="181">
        <f>D61*M61</f>
        <v>6940589.040000001</v>
      </c>
      <c r="O61" s="181"/>
      <c r="P61" s="181">
        <f>AVERAGE(K61,M61)</f>
        <v>122014.20000000001</v>
      </c>
      <c r="Q61" s="181">
        <f>D61*P61</f>
        <v>7308650.580000001</v>
      </c>
    </row>
    <row r="62" spans="1:17" x14ac:dyDescent="0.2">
      <c r="A62" s="95" t="s">
        <v>76</v>
      </c>
      <c r="B62" s="96" t="s">
        <v>43</v>
      </c>
      <c r="C62" s="124"/>
      <c r="D62" s="117"/>
      <c r="E62" s="87"/>
      <c r="F62" s="97"/>
      <c r="G62" s="94"/>
      <c r="H62" s="79"/>
      <c r="I62" s="97"/>
      <c r="J62" s="94"/>
      <c r="K62" s="188"/>
      <c r="L62" s="188"/>
      <c r="M62" s="188"/>
      <c r="N62" s="188"/>
      <c r="O62" s="188"/>
      <c r="P62" s="188"/>
      <c r="Q62" s="189"/>
    </row>
    <row r="63" spans="1:17" ht="28.5" x14ac:dyDescent="0.2">
      <c r="A63" s="18" t="s">
        <v>54</v>
      </c>
      <c r="B63" s="40" t="s">
        <v>44</v>
      </c>
      <c r="C63" s="51" t="s">
        <v>4</v>
      </c>
      <c r="D63" s="123">
        <v>3</v>
      </c>
      <c r="E63" s="63"/>
      <c r="F63" s="165">
        <v>1725000</v>
      </c>
      <c r="G63" s="169">
        <f>D63*F63</f>
        <v>5175000</v>
      </c>
      <c r="H63" s="165"/>
      <c r="I63" s="165">
        <v>1244622</v>
      </c>
      <c r="J63" s="169">
        <f>D63*I63</f>
        <v>3733866</v>
      </c>
      <c r="K63" s="181">
        <f>AVERAGE(F63,I63)</f>
        <v>1484811</v>
      </c>
      <c r="L63" s="181">
        <f>D63*K63</f>
        <v>4454433</v>
      </c>
      <c r="M63" s="181">
        <f>MIN(F63,I63)</f>
        <v>1244622</v>
      </c>
      <c r="N63" s="181">
        <f>D63*M63</f>
        <v>3733866</v>
      </c>
      <c r="O63" s="181"/>
      <c r="P63" s="181">
        <f>AVERAGE(K63,M63)</f>
        <v>1364716.5</v>
      </c>
      <c r="Q63" s="181">
        <f>D63*P63</f>
        <v>4094149.5</v>
      </c>
    </row>
    <row r="64" spans="1:17" x14ac:dyDescent="0.2">
      <c r="A64" s="95" t="s">
        <v>77</v>
      </c>
      <c r="B64" s="84" t="s">
        <v>45</v>
      </c>
      <c r="C64" s="124"/>
      <c r="D64" s="117"/>
      <c r="E64" s="87"/>
      <c r="F64" s="97"/>
      <c r="G64" s="94"/>
      <c r="H64" s="79"/>
      <c r="I64" s="97"/>
      <c r="J64" s="94"/>
      <c r="K64" s="188"/>
      <c r="L64" s="188"/>
      <c r="M64" s="188"/>
      <c r="N64" s="188"/>
      <c r="O64" s="188"/>
      <c r="P64" s="188"/>
      <c r="Q64" s="189"/>
    </row>
    <row r="65" spans="1:17" ht="28.5" x14ac:dyDescent="0.2">
      <c r="A65" s="18" t="s">
        <v>55</v>
      </c>
      <c r="B65" s="40" t="s">
        <v>51</v>
      </c>
      <c r="C65" s="51" t="s">
        <v>18</v>
      </c>
      <c r="D65" s="118">
        <v>6</v>
      </c>
      <c r="E65" s="62"/>
      <c r="F65" s="157">
        <v>322112</v>
      </c>
      <c r="G65" s="166">
        <f>F65*D65</f>
        <v>1932672</v>
      </c>
      <c r="H65" s="157"/>
      <c r="I65" s="157">
        <v>255273.76</v>
      </c>
      <c r="J65" s="166">
        <f>D65*I65</f>
        <v>1531642.56</v>
      </c>
      <c r="K65" s="198">
        <f>AVERAGE(F65,I65)</f>
        <v>288692.88</v>
      </c>
      <c r="L65" s="198">
        <f>D65*K65</f>
        <v>1732157.28</v>
      </c>
      <c r="M65" s="198">
        <f>MIN(F65,I65)</f>
        <v>255273.76</v>
      </c>
      <c r="N65" s="198">
        <f>D65*M65</f>
        <v>1531642.56</v>
      </c>
      <c r="O65" s="198"/>
      <c r="P65" s="198">
        <f>AVERAGE(K65,M65)</f>
        <v>271983.32</v>
      </c>
      <c r="Q65" s="198">
        <f>D65*P65</f>
        <v>1631899.92</v>
      </c>
    </row>
    <row r="66" spans="1:17" x14ac:dyDescent="0.2">
      <c r="A66" s="101"/>
      <c r="B66" s="102" t="s">
        <v>107</v>
      </c>
      <c r="C66" s="125"/>
      <c r="D66" s="138"/>
      <c r="E66" s="139"/>
      <c r="F66" s="140"/>
      <c r="G66" s="171">
        <f>SUM(G4:G65)</f>
        <v>120993900.72479999</v>
      </c>
      <c r="H66" s="170"/>
      <c r="I66" s="170"/>
      <c r="J66" s="171">
        <f>SUM(J4:J65)</f>
        <v>106198279.0809</v>
      </c>
      <c r="K66" s="206"/>
      <c r="L66" s="206">
        <f>SUM(L5:L65)</f>
        <v>113596089.90285002</v>
      </c>
      <c r="M66" s="206"/>
      <c r="N66" s="206">
        <f>SUM(N5:N65)</f>
        <v>106120120.0634</v>
      </c>
      <c r="O66" s="204"/>
      <c r="P66" s="204"/>
      <c r="Q66" s="206">
        <f>SUM(Q5:Q65)</f>
        <v>109858104.983125</v>
      </c>
    </row>
    <row r="67" spans="1:17" x14ac:dyDescent="0.2">
      <c r="A67" s="20"/>
      <c r="B67" s="47" t="s">
        <v>81</v>
      </c>
      <c r="C67" s="137" t="s">
        <v>89</v>
      </c>
      <c r="D67" s="68" t="s">
        <v>90</v>
      </c>
      <c r="E67" s="135"/>
      <c r="F67" s="141"/>
      <c r="G67" s="136"/>
      <c r="H67" s="32"/>
      <c r="I67" s="32"/>
      <c r="J67" s="136"/>
      <c r="K67" s="209" t="s">
        <v>98</v>
      </c>
      <c r="L67" s="202"/>
      <c r="M67" s="209" t="s">
        <v>99</v>
      </c>
      <c r="N67" s="202"/>
      <c r="O67" s="202"/>
      <c r="P67" s="209" t="s">
        <v>100</v>
      </c>
      <c r="Q67" s="203"/>
    </row>
    <row r="68" spans="1:17" x14ac:dyDescent="0.2">
      <c r="A68" s="18"/>
      <c r="B68" s="48" t="s">
        <v>82</v>
      </c>
      <c r="C68" s="142">
        <v>0.08</v>
      </c>
      <c r="D68" s="149">
        <v>0.1</v>
      </c>
      <c r="E68" s="62"/>
      <c r="F68" s="39"/>
      <c r="G68" s="166">
        <f>C68*$G$66</f>
        <v>9679512.0579840001</v>
      </c>
      <c r="H68" s="157"/>
      <c r="I68" s="157"/>
      <c r="J68" s="166">
        <f>D68*$J$66</f>
        <v>10619827.908090001</v>
      </c>
      <c r="K68" s="208">
        <f>AVERAGE(C68,D68)</f>
        <v>0.09</v>
      </c>
      <c r="L68" s="198">
        <f>K68*$L$66</f>
        <v>10223648.091256501</v>
      </c>
      <c r="M68" s="208">
        <f>MIN(C68,D68)</f>
        <v>0.08</v>
      </c>
      <c r="N68" s="216">
        <f>M68*$N$66</f>
        <v>8489609.605072001</v>
      </c>
      <c r="O68" s="198"/>
      <c r="P68" s="208">
        <v>0.1</v>
      </c>
      <c r="Q68" s="198">
        <f>P68*$Q$66</f>
        <v>10985810.498312501</v>
      </c>
    </row>
    <row r="69" spans="1:17" x14ac:dyDescent="0.2">
      <c r="A69" s="18"/>
      <c r="B69" s="48" t="s">
        <v>83</v>
      </c>
      <c r="C69" s="142">
        <v>0.03</v>
      </c>
      <c r="D69" s="150">
        <v>0.04</v>
      </c>
      <c r="E69" s="46"/>
      <c r="F69" s="42"/>
      <c r="G69" s="166">
        <f t="shared" ref="G69:G70" si="45">C69*$G$66</f>
        <v>3629817.0217439998</v>
      </c>
      <c r="H69" s="159"/>
      <c r="I69" s="159"/>
      <c r="J69" s="166">
        <f t="shared" ref="J69:J70" si="46">D69*$J$66</f>
        <v>4247931.1632359996</v>
      </c>
      <c r="K69" s="208">
        <f t="shared" ref="K69:K70" si="47">AVERAGE(C69,D69)</f>
        <v>3.5000000000000003E-2</v>
      </c>
      <c r="L69" s="198">
        <f t="shared" ref="L69:L70" si="48">K69*$L$66</f>
        <v>3975863.146599751</v>
      </c>
      <c r="M69" s="208">
        <f t="shared" ref="M69:M70" si="49">MIN(C69,D69)</f>
        <v>0.03</v>
      </c>
      <c r="N69" s="216">
        <f t="shared" ref="N69:N70" si="50">M69*$N$66</f>
        <v>3183603.6019019997</v>
      </c>
      <c r="O69" s="180"/>
      <c r="P69" s="218">
        <v>0.04</v>
      </c>
      <c r="Q69" s="198">
        <f t="shared" ref="Q69:Q70" si="51">P69*$Q$66</f>
        <v>4394324.1993249999</v>
      </c>
    </row>
    <row r="70" spans="1:17" x14ac:dyDescent="0.2">
      <c r="A70" s="18"/>
      <c r="B70" s="48" t="s">
        <v>84</v>
      </c>
      <c r="C70" s="142">
        <v>0.06</v>
      </c>
      <c r="D70" s="150">
        <v>0.06</v>
      </c>
      <c r="E70" s="46"/>
      <c r="F70" s="42"/>
      <c r="G70" s="166">
        <f t="shared" si="45"/>
        <v>7259634.0434879996</v>
      </c>
      <c r="H70" s="159"/>
      <c r="I70" s="159"/>
      <c r="J70" s="166">
        <f t="shared" si="46"/>
        <v>6371896.7448539995</v>
      </c>
      <c r="K70" s="208">
        <f t="shared" si="47"/>
        <v>0.06</v>
      </c>
      <c r="L70" s="198">
        <f t="shared" si="48"/>
        <v>6815765.3941710005</v>
      </c>
      <c r="M70" s="208">
        <f t="shared" si="49"/>
        <v>0.06</v>
      </c>
      <c r="N70" s="216">
        <f t="shared" si="50"/>
        <v>6367207.2038039993</v>
      </c>
      <c r="O70" s="180"/>
      <c r="P70" s="218">
        <v>0.06</v>
      </c>
      <c r="Q70" s="198">
        <f t="shared" si="51"/>
        <v>6591486.2989874994</v>
      </c>
    </row>
    <row r="71" spans="1:17" x14ac:dyDescent="0.2">
      <c r="A71" s="18"/>
      <c r="B71" s="48" t="s">
        <v>85</v>
      </c>
      <c r="C71" s="143">
        <v>0.19</v>
      </c>
      <c r="D71" s="151">
        <v>0.19</v>
      </c>
      <c r="E71" s="61"/>
      <c r="F71" s="31"/>
      <c r="G71" s="167">
        <f>C71*G70</f>
        <v>1379330.4682627199</v>
      </c>
      <c r="H71" s="159"/>
      <c r="I71" s="159"/>
      <c r="J71" s="167">
        <f>D71*J70</f>
        <v>1210660.3815222599</v>
      </c>
      <c r="K71" s="208">
        <v>0.19</v>
      </c>
      <c r="L71" s="180">
        <f>K71*L70</f>
        <v>1294995.42489249</v>
      </c>
      <c r="M71" s="208">
        <f>MIN(C71,D71)</f>
        <v>0.19</v>
      </c>
      <c r="N71" s="216">
        <f>M71*N70</f>
        <v>1209769.3687227599</v>
      </c>
      <c r="O71" s="180"/>
      <c r="P71" s="218">
        <v>0.19</v>
      </c>
      <c r="Q71" s="180">
        <f>P71*Q70</f>
        <v>1252382.396807625</v>
      </c>
    </row>
    <row r="72" spans="1:17" ht="22.5" customHeight="1" x14ac:dyDescent="0.2">
      <c r="A72" s="95"/>
      <c r="B72" s="96" t="s">
        <v>86</v>
      </c>
      <c r="C72" s="124"/>
      <c r="D72" s="117"/>
      <c r="E72" s="87"/>
      <c r="F72" s="80"/>
      <c r="G72" s="172">
        <f>SUM(G68:G71)</f>
        <v>21948293.59147872</v>
      </c>
      <c r="H72" s="173"/>
      <c r="I72" s="173"/>
      <c r="J72" s="174">
        <f>SUM(J68:J71)</f>
        <v>22450316.197702259</v>
      </c>
      <c r="K72" s="205"/>
      <c r="L72" s="210">
        <f>SUM(L68:L71)</f>
        <v>22310272.056919742</v>
      </c>
      <c r="M72" s="205"/>
      <c r="N72" s="205">
        <f>SUM(N68:N71)</f>
        <v>19250189.77950076</v>
      </c>
      <c r="O72" s="205"/>
      <c r="P72" s="205"/>
      <c r="Q72" s="210">
        <f>SUM(Q68:Q71)</f>
        <v>23224003.393432628</v>
      </c>
    </row>
    <row r="73" spans="1:17" ht="15.75" x14ac:dyDescent="0.2">
      <c r="A73" s="20"/>
      <c r="B73" s="175" t="s">
        <v>87</v>
      </c>
      <c r="C73" s="176"/>
      <c r="D73" s="177"/>
      <c r="E73" s="177"/>
      <c r="F73" s="176"/>
      <c r="G73" s="178">
        <f>G72+G66</f>
        <v>142942194.3162787</v>
      </c>
      <c r="H73" s="179"/>
      <c r="I73" s="179"/>
      <c r="J73" s="178">
        <f>J72+J66</f>
        <v>128648595.27860226</v>
      </c>
      <c r="K73" s="207"/>
      <c r="L73" s="207">
        <f>SUM(L66,L72)</f>
        <v>135906361.95976976</v>
      </c>
      <c r="M73" s="207"/>
      <c r="N73" s="207">
        <f>SUM(N66,N72)</f>
        <v>125370309.84290075</v>
      </c>
      <c r="O73" s="179"/>
      <c r="P73" s="179"/>
      <c r="Q73" s="207">
        <f>SUM(Q66,Q72)</f>
        <v>133082108.37655763</v>
      </c>
    </row>
  </sheetData>
  <mergeCells count="9">
    <mergeCell ref="P2:P3"/>
    <mergeCell ref="Q2:Q3"/>
    <mergeCell ref="A1:Q1"/>
    <mergeCell ref="I2:J2"/>
    <mergeCell ref="F2:G2"/>
    <mergeCell ref="C2:C3"/>
    <mergeCell ref="D2:D3"/>
    <mergeCell ref="A2:A3"/>
    <mergeCell ref="B2:B3"/>
  </mergeCells>
  <pageMargins left="0.70866141732283472" right="0.70866141732283472" top="0.74803149606299213" bottom="0.74803149606299213" header="0.31496062992125984" footer="0.31496062992125984"/>
  <pageSetup scale="67" fitToHeight="0" orientation="portrait" r:id="rId1"/>
  <ignoredErrors>
    <ignoredError sqref="M71"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4390C-B041-46E3-AE8D-AF8EC2F6F7EE}">
  <sheetPr>
    <pageSetUpPr fitToPage="1"/>
  </sheetPr>
  <dimension ref="A1:H75"/>
  <sheetViews>
    <sheetView tabSelected="1" topLeftCell="A55" workbookViewId="0">
      <selection activeCell="B75" sqref="B75:F75"/>
    </sheetView>
  </sheetViews>
  <sheetFormatPr baseColWidth="10" defaultColWidth="9.140625" defaultRowHeight="15" x14ac:dyDescent="0.2"/>
  <cols>
    <col min="1" max="1" width="6.28515625" style="6" bestFit="1" customWidth="1"/>
    <col min="2" max="2" width="64.85546875" style="1" bestFit="1" customWidth="1"/>
    <col min="3" max="3" width="9.140625" style="4"/>
    <col min="4" max="4" width="12.42578125" style="104" bestFit="1" customWidth="1"/>
    <col min="5" max="5" width="20.7109375" style="1" bestFit="1" customWidth="1"/>
    <col min="6" max="6" width="15.85546875" style="1" bestFit="1" customWidth="1"/>
    <col min="7" max="7" width="9.140625" style="1"/>
    <col min="8" max="8" width="14.85546875" style="1" bestFit="1" customWidth="1"/>
    <col min="9" max="16384" width="9.140625" style="1"/>
  </cols>
  <sheetData>
    <row r="1" spans="1:6" ht="33" customHeight="1" x14ac:dyDescent="0.2">
      <c r="A1" s="243" t="s">
        <v>101</v>
      </c>
      <c r="B1" s="243"/>
      <c r="C1" s="243"/>
      <c r="D1" s="243"/>
      <c r="E1" s="243"/>
      <c r="F1" s="243"/>
    </row>
    <row r="2" spans="1:6" s="4" customFormat="1" ht="36" customHeight="1" x14ac:dyDescent="0.25">
      <c r="A2" s="21" t="s">
        <v>2</v>
      </c>
      <c r="B2" s="21" t="s">
        <v>3</v>
      </c>
      <c r="C2" s="21" t="s">
        <v>0</v>
      </c>
      <c r="D2" s="22" t="s">
        <v>1</v>
      </c>
      <c r="E2" s="21" t="s">
        <v>102</v>
      </c>
      <c r="F2" s="21" t="s">
        <v>103</v>
      </c>
    </row>
    <row r="3" spans="1:6" s="4" customFormat="1" x14ac:dyDescent="0.25">
      <c r="A3" s="12"/>
      <c r="B3" s="14"/>
      <c r="C3" s="14"/>
      <c r="D3" s="15"/>
      <c r="E3" s="16"/>
      <c r="F3" s="29"/>
    </row>
    <row r="4" spans="1:6" s="4" customFormat="1" x14ac:dyDescent="0.25">
      <c r="A4" s="69" t="s">
        <v>61</v>
      </c>
      <c r="B4" s="70" t="s">
        <v>56</v>
      </c>
      <c r="C4" s="71"/>
      <c r="D4" s="72"/>
      <c r="E4" s="74"/>
      <c r="F4" s="75"/>
    </row>
    <row r="5" spans="1:6" s="4" customFormat="1" x14ac:dyDescent="0.25">
      <c r="A5" s="27" t="s">
        <v>78</v>
      </c>
      <c r="B5" s="49" t="s">
        <v>57</v>
      </c>
      <c r="C5" s="105" t="s">
        <v>18</v>
      </c>
      <c r="D5" s="50">
        <f>D23+D40+D57</f>
        <v>29.950000000000003</v>
      </c>
      <c r="E5" s="181">
        <v>55653.75</v>
      </c>
      <c r="F5" s="181">
        <f>D5*E5</f>
        <v>1666829.8125000002</v>
      </c>
    </row>
    <row r="6" spans="1:6" x14ac:dyDescent="0.2">
      <c r="A6" s="12" t="s">
        <v>62</v>
      </c>
      <c r="B6" s="44" t="s">
        <v>5</v>
      </c>
      <c r="C6" s="106"/>
      <c r="D6" s="107"/>
      <c r="E6" s="182"/>
      <c r="F6" s="183"/>
    </row>
    <row r="7" spans="1:6" x14ac:dyDescent="0.2">
      <c r="A7" s="52"/>
      <c r="B7" s="53" t="s">
        <v>28</v>
      </c>
      <c r="C7" s="108"/>
      <c r="D7" s="109"/>
      <c r="E7" s="184"/>
      <c r="F7" s="185"/>
    </row>
    <row r="8" spans="1:6" x14ac:dyDescent="0.2">
      <c r="A8" s="69">
        <v>1</v>
      </c>
      <c r="B8" s="148" t="s">
        <v>15</v>
      </c>
      <c r="C8" s="147"/>
      <c r="D8" s="129"/>
      <c r="E8" s="186"/>
      <c r="F8" s="187"/>
    </row>
    <row r="9" spans="1:6" ht="28.5" x14ac:dyDescent="0.2">
      <c r="A9" s="69"/>
      <c r="B9" s="99" t="s">
        <v>58</v>
      </c>
      <c r="C9" s="110"/>
      <c r="D9" s="111"/>
      <c r="E9" s="188"/>
      <c r="F9" s="189"/>
    </row>
    <row r="10" spans="1:6" x14ac:dyDescent="0.2">
      <c r="A10" s="11" t="s">
        <v>19</v>
      </c>
      <c r="B10" s="28" t="s">
        <v>10</v>
      </c>
      <c r="C10" s="112" t="s">
        <v>4</v>
      </c>
      <c r="D10" s="17">
        <v>37.5</v>
      </c>
      <c r="E10" s="215">
        <v>351342.07499999995</v>
      </c>
      <c r="F10" s="215">
        <f>D10*E10</f>
        <v>13175327.812499998</v>
      </c>
    </row>
    <row r="11" spans="1:6" x14ac:dyDescent="0.2">
      <c r="A11" s="5" t="s">
        <v>21</v>
      </c>
      <c r="B11" s="3" t="s">
        <v>9</v>
      </c>
      <c r="C11" s="13" t="s">
        <v>4</v>
      </c>
      <c r="D11" s="8">
        <v>7.2</v>
      </c>
      <c r="E11" s="211">
        <v>351342.07499999995</v>
      </c>
      <c r="F11" s="211">
        <f>D11*E11</f>
        <v>2529662.94</v>
      </c>
    </row>
    <row r="12" spans="1:6" x14ac:dyDescent="0.2">
      <c r="A12" s="5" t="s">
        <v>22</v>
      </c>
      <c r="B12" s="3" t="s">
        <v>8</v>
      </c>
      <c r="C12" s="13" t="s">
        <v>4</v>
      </c>
      <c r="D12" s="8">
        <v>19.46</v>
      </c>
      <c r="E12" s="211">
        <v>351342.07499999995</v>
      </c>
      <c r="F12" s="211">
        <f>D12*E12</f>
        <v>6837116.7794999992</v>
      </c>
    </row>
    <row r="13" spans="1:6" x14ac:dyDescent="0.2">
      <c r="A13" s="5" t="s">
        <v>23</v>
      </c>
      <c r="B13" s="3" t="s">
        <v>11</v>
      </c>
      <c r="C13" s="13" t="s">
        <v>4</v>
      </c>
      <c r="D13" s="8">
        <v>12.88</v>
      </c>
      <c r="E13" s="211">
        <v>351342.07499999995</v>
      </c>
      <c r="F13" s="211">
        <f>D13*E13</f>
        <v>4525285.926</v>
      </c>
    </row>
    <row r="14" spans="1:6" x14ac:dyDescent="0.2">
      <c r="A14" s="21" t="s">
        <v>24</v>
      </c>
      <c r="B14" s="43" t="s">
        <v>7</v>
      </c>
      <c r="C14" s="25" t="s">
        <v>4</v>
      </c>
      <c r="D14" s="113">
        <v>2.4500000000000002</v>
      </c>
      <c r="E14" s="212">
        <v>195622.40000000002</v>
      </c>
      <c r="F14" s="212">
        <f>D14*E14</f>
        <v>479274.88000000006</v>
      </c>
    </row>
    <row r="15" spans="1:6" x14ac:dyDescent="0.2">
      <c r="A15" s="69" t="s">
        <v>63</v>
      </c>
      <c r="B15" s="81" t="s">
        <v>6</v>
      </c>
      <c r="C15" s="110"/>
      <c r="D15" s="111"/>
      <c r="E15" s="213"/>
      <c r="F15" s="217"/>
    </row>
    <row r="16" spans="1:6" ht="28.5" x14ac:dyDescent="0.2">
      <c r="A16" s="69"/>
      <c r="B16" s="98" t="s">
        <v>59</v>
      </c>
      <c r="C16" s="110"/>
      <c r="D16" s="111"/>
      <c r="E16" s="213"/>
      <c r="F16" s="217"/>
    </row>
    <row r="17" spans="1:6" x14ac:dyDescent="0.2">
      <c r="A17" s="11" t="s">
        <v>25</v>
      </c>
      <c r="B17" s="28" t="s">
        <v>12</v>
      </c>
      <c r="C17" s="112" t="s">
        <v>4</v>
      </c>
      <c r="D17" s="17">
        <v>6.6</v>
      </c>
      <c r="E17" s="214">
        <v>405049.32</v>
      </c>
      <c r="F17" s="214">
        <f>D17*E17</f>
        <v>2673325.5120000001</v>
      </c>
    </row>
    <row r="18" spans="1:6" x14ac:dyDescent="0.2">
      <c r="A18" s="21" t="s">
        <v>20</v>
      </c>
      <c r="B18" s="26" t="s">
        <v>13</v>
      </c>
      <c r="C18" s="25" t="s">
        <v>4</v>
      </c>
      <c r="D18" s="113">
        <v>25.01</v>
      </c>
      <c r="E18" s="212">
        <v>91497.384999999995</v>
      </c>
      <c r="F18" s="212">
        <f>D18*E18</f>
        <v>2288349.5988500002</v>
      </c>
    </row>
    <row r="19" spans="1:6" x14ac:dyDescent="0.2">
      <c r="A19" s="69" t="s">
        <v>64</v>
      </c>
      <c r="B19" s="82" t="s">
        <v>16</v>
      </c>
      <c r="C19" s="110"/>
      <c r="D19" s="111"/>
      <c r="E19" s="193"/>
      <c r="F19" s="194"/>
    </row>
    <row r="20" spans="1:6" ht="28.5" x14ac:dyDescent="0.2">
      <c r="A20" s="69"/>
      <c r="B20" s="98" t="s">
        <v>46</v>
      </c>
      <c r="C20" s="110"/>
      <c r="D20" s="111"/>
      <c r="E20" s="188"/>
      <c r="F20" s="189"/>
    </row>
    <row r="21" spans="1:6" ht="42.75" x14ac:dyDescent="0.2">
      <c r="A21" s="11" t="s">
        <v>26</v>
      </c>
      <c r="B21" s="37" t="s">
        <v>47</v>
      </c>
      <c r="C21" s="105" t="s">
        <v>14</v>
      </c>
      <c r="D21" s="50">
        <v>13</v>
      </c>
      <c r="E21" s="181">
        <v>248858.11749999999</v>
      </c>
      <c r="F21" s="181">
        <f>D21*E21</f>
        <v>3235155.5274999999</v>
      </c>
    </row>
    <row r="22" spans="1:6" x14ac:dyDescent="0.2">
      <c r="A22" s="83" t="s">
        <v>65</v>
      </c>
      <c r="B22" s="84" t="s">
        <v>17</v>
      </c>
      <c r="C22" s="114"/>
      <c r="D22" s="111"/>
      <c r="E22" s="188"/>
      <c r="F22" s="189"/>
    </row>
    <row r="23" spans="1:6" ht="28.5" x14ac:dyDescent="0.2">
      <c r="A23" s="5" t="s">
        <v>27</v>
      </c>
      <c r="B23" s="40" t="s">
        <v>48</v>
      </c>
      <c r="C23" s="105" t="s">
        <v>18</v>
      </c>
      <c r="D23" s="50">
        <v>14.3</v>
      </c>
      <c r="E23" s="181">
        <v>436892.41249999998</v>
      </c>
      <c r="F23" s="181">
        <f>D23*E23</f>
        <v>6247561.4987500003</v>
      </c>
    </row>
    <row r="24" spans="1:6" x14ac:dyDescent="0.2">
      <c r="A24" s="83" t="s">
        <v>66</v>
      </c>
      <c r="B24" s="84" t="s">
        <v>5</v>
      </c>
      <c r="C24" s="114"/>
      <c r="D24" s="111"/>
      <c r="E24" s="188"/>
      <c r="F24" s="189"/>
    </row>
    <row r="25" spans="1:6" x14ac:dyDescent="0.2">
      <c r="A25" s="19"/>
      <c r="B25" s="58" t="s">
        <v>29</v>
      </c>
      <c r="C25" s="144"/>
      <c r="D25" s="145"/>
      <c r="E25" s="196"/>
      <c r="F25" s="197"/>
    </row>
    <row r="26" spans="1:6" x14ac:dyDescent="0.2">
      <c r="A26" s="127">
        <v>1</v>
      </c>
      <c r="B26" s="128" t="s">
        <v>15</v>
      </c>
      <c r="C26" s="119"/>
      <c r="D26" s="129"/>
      <c r="E26" s="186"/>
      <c r="F26" s="187"/>
    </row>
    <row r="27" spans="1:6" ht="28.5" x14ac:dyDescent="0.2">
      <c r="A27" s="83"/>
      <c r="B27" s="126" t="s">
        <v>58</v>
      </c>
      <c r="C27" s="110"/>
      <c r="D27" s="111"/>
      <c r="E27" s="188"/>
      <c r="F27" s="189"/>
    </row>
    <row r="28" spans="1:6" x14ac:dyDescent="0.2">
      <c r="A28" s="11" t="s">
        <v>19</v>
      </c>
      <c r="B28" s="28" t="s">
        <v>31</v>
      </c>
      <c r="C28" s="112" t="s">
        <v>4</v>
      </c>
      <c r="D28" s="17">
        <v>14.86</v>
      </c>
      <c r="E28" s="198">
        <v>351342.07499999995</v>
      </c>
      <c r="F28" s="198">
        <f>D28*E28</f>
        <v>5220943.2344999993</v>
      </c>
    </row>
    <row r="29" spans="1:6" x14ac:dyDescent="0.2">
      <c r="A29" s="5" t="s">
        <v>21</v>
      </c>
      <c r="B29" s="3" t="s">
        <v>32</v>
      </c>
      <c r="C29" s="13" t="s">
        <v>4</v>
      </c>
      <c r="D29" s="8">
        <v>4.75</v>
      </c>
      <c r="E29" s="180">
        <v>351342.07499999995</v>
      </c>
      <c r="F29" s="180">
        <f>D29*E29</f>
        <v>1668874.8562499997</v>
      </c>
    </row>
    <row r="30" spans="1:6" x14ac:dyDescent="0.2">
      <c r="A30" s="5" t="s">
        <v>22</v>
      </c>
      <c r="B30" s="3" t="s">
        <v>33</v>
      </c>
      <c r="C30" s="13" t="s">
        <v>4</v>
      </c>
      <c r="D30" s="115">
        <v>5.25</v>
      </c>
      <c r="E30" s="180">
        <v>351342.07499999995</v>
      </c>
      <c r="F30" s="180">
        <f>D30*E30</f>
        <v>1844545.8937499998</v>
      </c>
    </row>
    <row r="31" spans="1:6" x14ac:dyDescent="0.2">
      <c r="A31" s="5" t="s">
        <v>23</v>
      </c>
      <c r="B31" s="45" t="s">
        <v>34</v>
      </c>
      <c r="C31" s="25" t="s">
        <v>4</v>
      </c>
      <c r="D31" s="116">
        <v>2.1</v>
      </c>
      <c r="E31" s="199">
        <v>126480</v>
      </c>
      <c r="F31" s="199">
        <f>D31*E31</f>
        <v>265608</v>
      </c>
    </row>
    <row r="32" spans="1:6" ht="23.25" customHeight="1" x14ac:dyDescent="0.2">
      <c r="A32" s="83" t="s">
        <v>67</v>
      </c>
      <c r="B32" s="86" t="s">
        <v>6</v>
      </c>
      <c r="C32" s="114"/>
      <c r="D32" s="117"/>
      <c r="E32" s="188"/>
      <c r="F32" s="189"/>
    </row>
    <row r="33" spans="1:6" ht="28.5" x14ac:dyDescent="0.2">
      <c r="A33" s="83"/>
      <c r="B33" s="85" t="s">
        <v>60</v>
      </c>
      <c r="C33" s="114"/>
      <c r="D33" s="117"/>
      <c r="E33" s="188"/>
      <c r="F33" s="189"/>
    </row>
    <row r="34" spans="1:6" x14ac:dyDescent="0.2">
      <c r="A34" s="5" t="s">
        <v>25</v>
      </c>
      <c r="B34" s="3" t="s">
        <v>12</v>
      </c>
      <c r="C34" s="112" t="s">
        <v>4</v>
      </c>
      <c r="D34" s="118">
        <v>6.6</v>
      </c>
      <c r="E34" s="198">
        <v>405049.32</v>
      </c>
      <c r="F34" s="198">
        <f>D34*E34</f>
        <v>2673325.5120000001</v>
      </c>
    </row>
    <row r="35" spans="1:6" x14ac:dyDescent="0.2">
      <c r="A35" s="5" t="s">
        <v>20</v>
      </c>
      <c r="B35" s="3" t="s">
        <v>13</v>
      </c>
      <c r="C35" s="25" t="s">
        <v>4</v>
      </c>
      <c r="D35" s="116">
        <v>12.96</v>
      </c>
      <c r="E35" s="199">
        <v>91497.384999999995</v>
      </c>
      <c r="F35" s="199">
        <f>D35*E35</f>
        <v>1185806.1096000001</v>
      </c>
    </row>
    <row r="36" spans="1:6" ht="22.5" customHeight="1" x14ac:dyDescent="0.2">
      <c r="A36" s="83" t="s">
        <v>68</v>
      </c>
      <c r="B36" s="84" t="s">
        <v>16</v>
      </c>
      <c r="C36" s="119"/>
      <c r="D36" s="120"/>
      <c r="E36" s="186"/>
      <c r="F36" s="187"/>
    </row>
    <row r="37" spans="1:6" ht="28.5" x14ac:dyDescent="0.2">
      <c r="A37" s="83"/>
      <c r="B37" s="85" t="s">
        <v>46</v>
      </c>
      <c r="C37" s="121"/>
      <c r="D37" s="122"/>
      <c r="E37" s="200"/>
      <c r="F37" s="201"/>
    </row>
    <row r="38" spans="1:6" ht="42.75" x14ac:dyDescent="0.2">
      <c r="A38" s="5" t="s">
        <v>26</v>
      </c>
      <c r="B38" s="40" t="str">
        <f>B21</f>
        <v xml:space="preserve">Suministro  instalacion y puesta en funcionamiento de PLATINAS DE SUJECION Y FIJACION (0,35 mtsx0,15mts) e=7mm  con 6 tornillos de 3 pulgadas para muros </v>
      </c>
      <c r="C38" s="105" t="s">
        <v>14</v>
      </c>
      <c r="D38" s="123">
        <v>10</v>
      </c>
      <c r="E38" s="181">
        <v>248858.11749999999</v>
      </c>
      <c r="F38" s="181">
        <f>D38*E38</f>
        <v>2488581.1749999998</v>
      </c>
    </row>
    <row r="39" spans="1:6" ht="17.25" customHeight="1" x14ac:dyDescent="0.2">
      <c r="A39" s="83" t="s">
        <v>69</v>
      </c>
      <c r="B39" s="84" t="s">
        <v>17</v>
      </c>
      <c r="C39" s="114"/>
      <c r="D39" s="117"/>
      <c r="E39" s="188"/>
      <c r="F39" s="189"/>
    </row>
    <row r="40" spans="1:6" ht="28.5" x14ac:dyDescent="0.2">
      <c r="A40" s="5" t="s">
        <v>27</v>
      </c>
      <c r="B40" s="40" t="s">
        <v>48</v>
      </c>
      <c r="C40" s="105" t="s">
        <v>18</v>
      </c>
      <c r="D40" s="123">
        <v>7</v>
      </c>
      <c r="E40" s="181">
        <v>436892.41249999998</v>
      </c>
      <c r="F40" s="181">
        <f>D40*E40</f>
        <v>3058246.8874999997</v>
      </c>
    </row>
    <row r="41" spans="1:6" x14ac:dyDescent="0.2">
      <c r="A41" s="83" t="s">
        <v>70</v>
      </c>
      <c r="B41" s="84" t="s">
        <v>5</v>
      </c>
      <c r="C41" s="114"/>
      <c r="D41" s="117"/>
      <c r="E41" s="188"/>
      <c r="F41" s="189"/>
    </row>
    <row r="42" spans="1:6" x14ac:dyDescent="0.2">
      <c r="A42" s="20"/>
      <c r="B42" s="59" t="s">
        <v>30</v>
      </c>
      <c r="C42" s="133"/>
      <c r="D42" s="134"/>
      <c r="E42" s="202"/>
      <c r="F42" s="203"/>
    </row>
    <row r="43" spans="1:6" x14ac:dyDescent="0.2">
      <c r="A43" s="83">
        <v>1</v>
      </c>
      <c r="B43" s="84" t="s">
        <v>15</v>
      </c>
      <c r="C43" s="119"/>
      <c r="D43" s="120"/>
      <c r="E43" s="186"/>
      <c r="F43" s="187"/>
    </row>
    <row r="44" spans="1:6" ht="28.5" x14ac:dyDescent="0.2">
      <c r="A44" s="83"/>
      <c r="B44" s="126" t="s">
        <v>58</v>
      </c>
      <c r="C44" s="114"/>
      <c r="D44" s="117"/>
      <c r="E44" s="188"/>
      <c r="F44" s="189"/>
    </row>
    <row r="45" spans="1:6" x14ac:dyDescent="0.2">
      <c r="A45" s="5" t="s">
        <v>19</v>
      </c>
      <c r="B45" s="3" t="s">
        <v>35</v>
      </c>
      <c r="C45" s="112" t="s">
        <v>4</v>
      </c>
      <c r="D45" s="118">
        <v>18.22</v>
      </c>
      <c r="E45" s="198">
        <v>351342.07499999995</v>
      </c>
      <c r="F45" s="198">
        <f>D45*E45</f>
        <v>6401452.6064999988</v>
      </c>
    </row>
    <row r="46" spans="1:6" x14ac:dyDescent="0.2">
      <c r="A46" s="5" t="s">
        <v>21</v>
      </c>
      <c r="B46" s="3" t="s">
        <v>36</v>
      </c>
      <c r="C46" s="13" t="s">
        <v>4</v>
      </c>
      <c r="D46" s="115">
        <v>5.77</v>
      </c>
      <c r="E46" s="180">
        <v>351342.07499999995</v>
      </c>
      <c r="F46" s="180">
        <f>D46*E46</f>
        <v>2027243.7727499995</v>
      </c>
    </row>
    <row r="47" spans="1:6" x14ac:dyDescent="0.2">
      <c r="A47" s="5" t="s">
        <v>22</v>
      </c>
      <c r="B47" s="3" t="s">
        <v>37</v>
      </c>
      <c r="C47" s="13" t="s">
        <v>4</v>
      </c>
      <c r="D47" s="115">
        <v>8.4</v>
      </c>
      <c r="E47" s="180">
        <v>351342.07499999995</v>
      </c>
      <c r="F47" s="180">
        <f>D47*E47</f>
        <v>2951273.4299999997</v>
      </c>
    </row>
    <row r="48" spans="1:6" x14ac:dyDescent="0.2">
      <c r="A48" s="5" t="s">
        <v>23</v>
      </c>
      <c r="B48" s="45" t="s">
        <v>38</v>
      </c>
      <c r="C48" s="25" t="s">
        <v>4</v>
      </c>
      <c r="D48" s="116">
        <v>2.8</v>
      </c>
      <c r="E48" s="199">
        <v>195622.40000000002</v>
      </c>
      <c r="F48" s="199">
        <f>D48*E48</f>
        <v>547742.72000000009</v>
      </c>
    </row>
    <row r="49" spans="1:6" x14ac:dyDescent="0.2">
      <c r="A49" s="83" t="s">
        <v>71</v>
      </c>
      <c r="B49" s="86" t="s">
        <v>6</v>
      </c>
      <c r="C49" s="114"/>
      <c r="D49" s="117"/>
      <c r="E49" s="188"/>
      <c r="F49" s="189"/>
    </row>
    <row r="50" spans="1:6" ht="28.5" x14ac:dyDescent="0.2">
      <c r="A50" s="83"/>
      <c r="B50" s="85" t="s">
        <v>59</v>
      </c>
      <c r="C50" s="114"/>
      <c r="D50" s="117"/>
      <c r="E50" s="188"/>
      <c r="F50" s="189"/>
    </row>
    <row r="51" spans="1:6" x14ac:dyDescent="0.2">
      <c r="A51" s="5" t="s">
        <v>25</v>
      </c>
      <c r="B51" s="3" t="s">
        <v>39</v>
      </c>
      <c r="C51" s="112" t="s">
        <v>4</v>
      </c>
      <c r="D51" s="118">
        <v>15.4</v>
      </c>
      <c r="E51" s="198">
        <v>405049.32</v>
      </c>
      <c r="F51" s="198">
        <f>D51*E51</f>
        <v>6237759.5279999999</v>
      </c>
    </row>
    <row r="52" spans="1:6" x14ac:dyDescent="0.2">
      <c r="A52" s="5" t="s">
        <v>20</v>
      </c>
      <c r="B52" s="3" t="s">
        <v>13</v>
      </c>
      <c r="C52" s="25" t="s">
        <v>4</v>
      </c>
      <c r="D52" s="116">
        <v>38.43</v>
      </c>
      <c r="E52" s="199">
        <v>91497.384999999995</v>
      </c>
      <c r="F52" s="199">
        <f>D52*E52</f>
        <v>3516244.5055499999</v>
      </c>
    </row>
    <row r="53" spans="1:6" x14ac:dyDescent="0.2">
      <c r="A53" s="83" t="s">
        <v>72</v>
      </c>
      <c r="B53" s="84" t="s">
        <v>16</v>
      </c>
      <c r="C53" s="114"/>
      <c r="D53" s="117"/>
      <c r="E53" s="188"/>
      <c r="F53" s="189"/>
    </row>
    <row r="54" spans="1:6" ht="28.5" x14ac:dyDescent="0.2">
      <c r="A54" s="83"/>
      <c r="B54" s="85" t="s">
        <v>46</v>
      </c>
      <c r="C54" s="114"/>
      <c r="D54" s="117"/>
      <c r="E54" s="188"/>
      <c r="F54" s="189"/>
    </row>
    <row r="55" spans="1:6" ht="28.5" x14ac:dyDescent="0.2">
      <c r="A55" s="5" t="s">
        <v>26</v>
      </c>
      <c r="B55" s="40" t="s">
        <v>42</v>
      </c>
      <c r="C55" s="105" t="s">
        <v>14</v>
      </c>
      <c r="D55" s="123">
        <v>16</v>
      </c>
      <c r="E55" s="181">
        <v>248858.11749999999</v>
      </c>
      <c r="F55" s="181">
        <f>D55*E55</f>
        <v>3981729.88</v>
      </c>
    </row>
    <row r="56" spans="1:6" x14ac:dyDescent="0.2">
      <c r="A56" s="83" t="s">
        <v>73</v>
      </c>
      <c r="B56" s="84" t="s">
        <v>17</v>
      </c>
      <c r="C56" s="114"/>
      <c r="D56" s="117"/>
      <c r="E56" s="188"/>
      <c r="F56" s="189"/>
    </row>
    <row r="57" spans="1:6" ht="28.5" x14ac:dyDescent="0.2">
      <c r="A57" s="5" t="s">
        <v>27</v>
      </c>
      <c r="B57" s="40" t="s">
        <v>48</v>
      </c>
      <c r="C57" s="105" t="s">
        <v>18</v>
      </c>
      <c r="D57" s="123">
        <v>8.65</v>
      </c>
      <c r="E57" s="181">
        <v>436892.41249999998</v>
      </c>
      <c r="F57" s="181">
        <f>D57*E57</f>
        <v>3779119.368125</v>
      </c>
    </row>
    <row r="58" spans="1:6" x14ac:dyDescent="0.2">
      <c r="A58" s="95" t="s">
        <v>74</v>
      </c>
      <c r="B58" s="96" t="s">
        <v>40</v>
      </c>
      <c r="C58" s="124"/>
      <c r="D58" s="117"/>
      <c r="E58" s="188"/>
      <c r="F58" s="189"/>
    </row>
    <row r="59" spans="1:6" ht="28.5" x14ac:dyDescent="0.2">
      <c r="A59" s="18" t="s">
        <v>52</v>
      </c>
      <c r="B59" s="40" t="s">
        <v>49</v>
      </c>
      <c r="C59" s="51" t="s">
        <v>4</v>
      </c>
      <c r="D59" s="123">
        <f>(D10+D11+D12+D13+D14+D17+D18+D21+D28+D29+D30+D31+D34+D35+D45+D46+D47+D48+D51+D52+D38+D55)*30%</f>
        <v>85.691999999999993</v>
      </c>
      <c r="E59" s="181">
        <v>62048</v>
      </c>
      <c r="F59" s="181">
        <f>D59*E59</f>
        <v>5317017.216</v>
      </c>
    </row>
    <row r="60" spans="1:6" x14ac:dyDescent="0.2">
      <c r="A60" s="95" t="s">
        <v>75</v>
      </c>
      <c r="B60" s="96" t="s">
        <v>41</v>
      </c>
      <c r="C60" s="124"/>
      <c r="D60" s="117"/>
      <c r="E60" s="188"/>
      <c r="F60" s="189"/>
    </row>
    <row r="61" spans="1:6" x14ac:dyDescent="0.2">
      <c r="A61" s="18" t="s">
        <v>53</v>
      </c>
      <c r="B61" s="42" t="s">
        <v>50</v>
      </c>
      <c r="C61" s="51" t="s">
        <v>18</v>
      </c>
      <c r="D61" s="123">
        <f>(D57+D40+D23)*2</f>
        <v>59.900000000000006</v>
      </c>
      <c r="E61" s="181">
        <v>122014.20000000001</v>
      </c>
      <c r="F61" s="181">
        <f>D61*E61</f>
        <v>7308650.580000001</v>
      </c>
    </row>
    <row r="62" spans="1:6" x14ac:dyDescent="0.2">
      <c r="A62" s="95" t="s">
        <v>76</v>
      </c>
      <c r="B62" s="96" t="s">
        <v>43</v>
      </c>
      <c r="C62" s="124"/>
      <c r="D62" s="117"/>
      <c r="E62" s="188"/>
      <c r="F62" s="189"/>
    </row>
    <row r="63" spans="1:6" ht="28.5" x14ac:dyDescent="0.2">
      <c r="A63" s="18" t="s">
        <v>54</v>
      </c>
      <c r="B63" s="40" t="s">
        <v>44</v>
      </c>
      <c r="C63" s="51" t="s">
        <v>4</v>
      </c>
      <c r="D63" s="123">
        <v>3</v>
      </c>
      <c r="E63" s="181">
        <v>1364716.5</v>
      </c>
      <c r="F63" s="181">
        <f>D63*E63</f>
        <v>4094149.5</v>
      </c>
    </row>
    <row r="64" spans="1:6" x14ac:dyDescent="0.2">
      <c r="A64" s="95" t="s">
        <v>77</v>
      </c>
      <c r="B64" s="84" t="s">
        <v>45</v>
      </c>
      <c r="C64" s="124"/>
      <c r="D64" s="117"/>
      <c r="E64" s="188"/>
      <c r="F64" s="189"/>
    </row>
    <row r="65" spans="1:8" ht="28.5" x14ac:dyDescent="0.2">
      <c r="A65" s="18" t="s">
        <v>55</v>
      </c>
      <c r="B65" s="40" t="s">
        <v>51</v>
      </c>
      <c r="C65" s="51" t="s">
        <v>18</v>
      </c>
      <c r="D65" s="118">
        <v>6</v>
      </c>
      <c r="E65" s="198">
        <v>271983.32</v>
      </c>
      <c r="F65" s="198">
        <f>D65*E65</f>
        <v>1631899.92</v>
      </c>
    </row>
    <row r="66" spans="1:8" x14ac:dyDescent="0.2">
      <c r="A66" s="101"/>
      <c r="B66" s="102" t="s">
        <v>107</v>
      </c>
      <c r="C66" s="125"/>
      <c r="D66" s="138"/>
      <c r="E66" s="204"/>
      <c r="F66" s="206">
        <f>SUM(F5:F65)</f>
        <v>109858104.983125</v>
      </c>
    </row>
    <row r="67" spans="1:8" ht="15.75" x14ac:dyDescent="0.2">
      <c r="A67" s="20"/>
      <c r="B67" s="59" t="s">
        <v>104</v>
      </c>
      <c r="C67" s="222"/>
      <c r="D67" s="222"/>
      <c r="E67" s="222"/>
      <c r="F67" s="223"/>
    </row>
    <row r="68" spans="1:8" x14ac:dyDescent="0.2">
      <c r="A68" s="18"/>
      <c r="B68" s="224" t="s">
        <v>82</v>
      </c>
      <c r="C68" s="225"/>
      <c r="D68" s="226"/>
      <c r="E68" s="208">
        <v>0.15</v>
      </c>
      <c r="F68" s="198">
        <f>E68*$F$66</f>
        <v>16478715.747468749</v>
      </c>
    </row>
    <row r="69" spans="1:8" x14ac:dyDescent="0.2">
      <c r="A69" s="18"/>
      <c r="B69" s="224" t="s">
        <v>83</v>
      </c>
      <c r="C69" s="225"/>
      <c r="D69" s="226"/>
      <c r="E69" s="218">
        <v>0.05</v>
      </c>
      <c r="F69" s="198">
        <f t="shared" ref="F69:F70" si="0">E69*$F$66</f>
        <v>5492905.2491562506</v>
      </c>
    </row>
    <row r="70" spans="1:8" x14ac:dyDescent="0.2">
      <c r="A70" s="18"/>
      <c r="B70" s="224" t="s">
        <v>84</v>
      </c>
      <c r="C70" s="225"/>
      <c r="D70" s="226"/>
      <c r="E70" s="218">
        <v>0.05</v>
      </c>
      <c r="F70" s="198">
        <f t="shared" si="0"/>
        <v>5492905.2491562506</v>
      </c>
    </row>
    <row r="71" spans="1:8" x14ac:dyDescent="0.2">
      <c r="A71" s="18"/>
      <c r="B71" s="229" t="s">
        <v>85</v>
      </c>
      <c r="C71" s="230"/>
      <c r="D71" s="231"/>
      <c r="E71" s="232">
        <v>0.19</v>
      </c>
      <c r="F71" s="180">
        <f>E71*F70</f>
        <v>1043651.9973396877</v>
      </c>
    </row>
    <row r="72" spans="1:8" ht="22.5" customHeight="1" x14ac:dyDescent="0.2">
      <c r="A72" s="227"/>
      <c r="B72" s="234" t="s">
        <v>86</v>
      </c>
      <c r="C72" s="235"/>
      <c r="D72" s="120"/>
      <c r="E72" s="236"/>
      <c r="F72" s="228">
        <f>SUM(F68:F71)</f>
        <v>28508178.243120939</v>
      </c>
    </row>
    <row r="73" spans="1:8" ht="15.75" x14ac:dyDescent="0.2">
      <c r="A73" s="221"/>
      <c r="B73" s="237" t="s">
        <v>87</v>
      </c>
      <c r="C73" s="238"/>
      <c r="D73" s="239"/>
      <c r="E73" s="240"/>
      <c r="F73" s="233">
        <f>SUM(F66,F72)</f>
        <v>138366283.22624594</v>
      </c>
      <c r="H73" s="242"/>
    </row>
    <row r="75" spans="1:8" ht="53.25" customHeight="1" x14ac:dyDescent="0.2">
      <c r="A75" s="241" t="s">
        <v>106</v>
      </c>
      <c r="B75" s="244" t="s">
        <v>108</v>
      </c>
      <c r="C75" s="244"/>
      <c r="D75" s="244"/>
      <c r="E75" s="244"/>
      <c r="F75" s="245"/>
    </row>
  </sheetData>
  <mergeCells count="2">
    <mergeCell ref="A1:F1"/>
    <mergeCell ref="B75:F75"/>
  </mergeCells>
  <pageMargins left="0.70866141732283472" right="0.70866141732283472" top="0.74803149606299213" bottom="0.74803149606299213" header="0.31496062992125984" footer="0.31496062992125984"/>
  <pageSetup scale="67" fitToHeight="0" orientation="portrait"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1. ANALISIS COTIZACIONES</vt:lpstr>
      <vt:lpstr>2. VALORES DEFINITIVOS</vt:lpstr>
      <vt:lpstr>'1. ANALISIS COTIZACIONES'!Área_de_impresión</vt:lpstr>
      <vt:lpstr>'2. VALORES DEFINITIVOS'!Área_de_impresión</vt:lpstr>
      <vt:lpstr>'1. ANALISIS COTIZACIONES'!Títulos_a_imprimir</vt:lpstr>
      <vt:lpstr>'2. VALORES DEFINITIVOS'!Títulos_a_imprimir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2026-09-22T15:20:53Z</dcterms:modified>
</cp:coreProperties>
</file>