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codeName="ThisWorkbook"/>
  <mc:AlternateContent xmlns:mc="http://schemas.openxmlformats.org/markup-compatibility/2006">
    <mc:Choice Requires="x15">
      <x15ac:absPath xmlns:x15ac="http://schemas.microsoft.com/office/spreadsheetml/2010/11/ac" url="G:\Mi unidad\PROYECTOS 2026\CESVIAL 2026\ITTH\"/>
    </mc:Choice>
  </mc:AlternateContent>
  <xr:revisionPtr revIDLastSave="0" documentId="13_ncr:1_{370940E4-CF03-439C-B569-8F454C6FFB07}" xr6:coauthVersionLast="47" xr6:coauthVersionMax="47" xr10:uidLastSave="{00000000-0000-0000-0000-000000000000}"/>
  <bookViews>
    <workbookView xWindow="-108" yWindow="-108" windowWidth="23256" windowHeight="12456" tabRatio="906" firstSheet="2" activeTab="8" xr2:uid="{00000000-000D-0000-FFFF-FFFF00000000}"/>
  </bookViews>
  <sheets>
    <sheet name="PRESUPUESTO OFICIAL (Entidad)" sheetId="265" r:id="rId1"/>
    <sheet name="PROPUESTA ECONOMICA" sheetId="286" r:id="rId2"/>
    <sheet name="ITEM 1- IMPRIMANTE M2" sheetId="271" r:id="rId3"/>
    <sheet name="ITEM 2 - IMPRIMANTE ML" sheetId="270" r:id="rId4"/>
    <sheet name="ITEM 3 -ML SOLVENTE" sheetId="276" r:id="rId5"/>
    <sheet name="ITEM 4 M2 SOLVENTE" sheetId="273" r:id="rId6"/>
    <sheet name="ITEM 5 - SEÑAL 75" sheetId="274" r:id="rId7"/>
    <sheet name="ITEM 6 SEÑAL DUPLEX" sheetId="275" r:id="rId8"/>
    <sheet name="ITEM 7- BANDA" sheetId="279"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 localSheetId="1">[6]!ERR</definedName>
    <definedName name="\X">[6]!ERR</definedName>
    <definedName name="\Z" localSheetId="1">[6]!ERR</definedName>
    <definedName name="\Z">[6]!ERR</definedName>
    <definedName name="_________AFC1">[7]INV!$A$25:$D$28</definedName>
    <definedName name="_________AFC3">[7]INV!$F$25:$I$28</definedName>
    <definedName name="_________AFC5">[7]INV!$K$25:$N$28</definedName>
    <definedName name="_________BGC1">[7]INV!$A$5:$D$8</definedName>
    <definedName name="_________BGC3">[7]INV!$F$5:$I$8</definedName>
    <definedName name="_________BGC5">[7]INV!$K$5:$N$8</definedName>
    <definedName name="_________CAC1">[7]INV!$A$19:$D$22</definedName>
    <definedName name="_________CAC3">[7]INV!$F$19:$I$22</definedName>
    <definedName name="_________CAC5">[7]INV!$K$19:$N$22</definedName>
    <definedName name="_________key2" hidden="1">[8]INST!#REF!</definedName>
    <definedName name="_________PJ50">#REF!</definedName>
    <definedName name="_________SBC1">[7]INV!$A$12:$D$15</definedName>
    <definedName name="_________SBC3">[7]INV!$F$12:$I$15</definedName>
    <definedName name="_________SBC5">[7]INV!$K$12:$N$15</definedName>
    <definedName name="________AFC1">[7]INV!$A$25:$D$28</definedName>
    <definedName name="________AFC3">[7]INV!$F$25:$I$28</definedName>
    <definedName name="________AFC5">[7]INV!$K$25:$N$28</definedName>
    <definedName name="________BGC1">[7]INV!$A$5:$D$8</definedName>
    <definedName name="________BGC3">[7]INV!$F$5:$I$8</definedName>
    <definedName name="________BGC5">[7]INV!$K$5:$N$8</definedName>
    <definedName name="________CAC1">[7]INV!$A$19:$D$22</definedName>
    <definedName name="________CAC3">[7]INV!$F$19:$I$22</definedName>
    <definedName name="________CAC5">[7]INV!$K$19:$N$22</definedName>
    <definedName name="________key2" hidden="1">[9]INST!#REF!</definedName>
    <definedName name="________key3" hidden="1">#REF!</definedName>
    <definedName name="________MA2">#REF!</definedName>
    <definedName name="________PJ50">#REF!</definedName>
    <definedName name="________SBC1">[7]INV!$A$12:$D$15</definedName>
    <definedName name="________SBC3">[7]INV!$F$12:$I$15</definedName>
    <definedName name="________SBC5">[7]INV!$K$12:$N$15</definedName>
    <definedName name="_______AFC1">[7]INV!$A$25:$D$28</definedName>
    <definedName name="_______AFC3">[7]INV!$F$25:$I$28</definedName>
    <definedName name="_______AFC5">[7]INV!$K$25:$N$28</definedName>
    <definedName name="_______BGC1">[7]INV!$A$5:$D$8</definedName>
    <definedName name="_______BGC3">[7]INV!$F$5:$I$8</definedName>
    <definedName name="_______BGC5">[7]INV!$K$5:$N$8</definedName>
    <definedName name="_______CAC1">[7]INV!$A$19:$D$22</definedName>
    <definedName name="_______CAC3">[7]INV!$F$19:$I$22</definedName>
    <definedName name="_______CAC5">[7]INV!$K$19:$N$22</definedName>
    <definedName name="_______MA2">#REF!</definedName>
    <definedName name="_______PJ50">#REF!</definedName>
    <definedName name="_______SBC1">[7]INV!$A$12:$D$15</definedName>
    <definedName name="_______SBC3">[7]INV!$F$12:$I$15</definedName>
    <definedName name="_______SBC5">[7]INV!$K$12:$N$15</definedName>
    <definedName name="______AFC1">[7]INV!$A$25:$D$28</definedName>
    <definedName name="______AFC3">[7]INV!$F$25:$I$28</definedName>
    <definedName name="______AFC5">[7]INV!$K$25:$N$28</definedName>
    <definedName name="______BGC1">[7]INV!$A$5:$D$8</definedName>
    <definedName name="______BGC3">[7]INV!$F$5:$I$8</definedName>
    <definedName name="______BGC5">[7]INV!$K$5:$N$8</definedName>
    <definedName name="______CAC1">[7]INV!$A$19:$D$22</definedName>
    <definedName name="______CAC3">[7]INV!$F$19:$I$22</definedName>
    <definedName name="______CAC5">[7]INV!$K$19:$N$22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[7]INV!$A$12:$D$15</definedName>
    <definedName name="______SBC3">[7]INV!$F$12:$I$15</definedName>
    <definedName name="______SBC5">[7]INV!$K$12:$N$15</definedName>
    <definedName name="_____AFC1">[7]INV!$A$25:$D$28</definedName>
    <definedName name="_____AFC3">[7]INV!$F$25:$I$28</definedName>
    <definedName name="_____AFC5">[7]INV!$K$25:$N$28</definedName>
    <definedName name="_____ane7" localSheetId="7">[10]!_xlbgnm.ane7</definedName>
    <definedName name="_____ane7" localSheetId="1">[10]!_xlbgnm.ane7</definedName>
    <definedName name="_____ane7">[10]!_xlbgnm.ane7</definedName>
    <definedName name="_____ane8" localSheetId="7">[10]!_xlbgnm.ane8</definedName>
    <definedName name="_____ane8" localSheetId="1">[10]!_xlbgnm.ane8</definedName>
    <definedName name="_____ane8">[10]!_xlbgnm.ane8</definedName>
    <definedName name="_____Atp2">[11]EMPRESA!$F$22</definedName>
    <definedName name="_____BGC1">[7]INV!$A$5:$D$8</definedName>
    <definedName name="_____BGC3">[7]INV!$F$5:$I$8</definedName>
    <definedName name="_____BGC5">[7]INV!$K$5:$N$8</definedName>
    <definedName name="_____CAC1">[7]INV!$A$19:$D$22</definedName>
    <definedName name="_____CAC3">[7]INV!$F$19:$I$22</definedName>
    <definedName name="_____CAC5">[7]INV!$K$19:$N$22</definedName>
    <definedName name="_____DCI1">[12]Tablas!#REF!</definedName>
    <definedName name="_____DDS1">[12]Tablas!#REF!</definedName>
    <definedName name="_____DGO1">[12]Tablas!#REF!</definedName>
    <definedName name="_____DGP1">[12]Tablas!#REF!</definedName>
    <definedName name="_____DIJ1">[12]Tablas!#REF!</definedName>
    <definedName name="_____DPI1">[12]Tablas!#REF!</definedName>
    <definedName name="_____DPY1">[12]Tablas!#REF!</definedName>
    <definedName name="_____DRI1">[12]Tablas!#REF!</definedName>
    <definedName name="_____DRL1">[12]Tablas!#REF!</definedName>
    <definedName name="_____DSP1">[12]Tablas!#REF!</definedName>
    <definedName name="_____ECP1">[12]Tablas!#REF!</definedName>
    <definedName name="_____ICP1">[12]Tablas!#REF!</definedName>
    <definedName name="_____MA2">#REF!</definedName>
    <definedName name="_____OCD1">[12]Tablas!#REF!</definedName>
    <definedName name="_____OCI1">[12]Tablas!#REF!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[7]INV!$A$12:$D$15</definedName>
    <definedName name="_____SBC3">[7]INV!$F$12:$I$15</definedName>
    <definedName name="_____SBC5">[7]INV!$K$12:$N$15</definedName>
    <definedName name="_____VEX1">[12]Tablas!#REF!</definedName>
    <definedName name="_____VFA1">[12]Tablas!#REF!</definedName>
    <definedName name="_____VIT1">[12]Tablas!#REF!</definedName>
    <definedName name="_____VPR1">[12]Tablas!#REF!</definedName>
    <definedName name="_____VPR2">[13]Tablas!#REF!</definedName>
    <definedName name="_____VRP1">[12]Tablas!#REF!</definedName>
    <definedName name="_____VSM1">[12]Tablas!#REF!</definedName>
    <definedName name="____AFC1">[7]INV!$A$25:$D$28</definedName>
    <definedName name="____AFC3">[7]INV!$F$25:$I$28</definedName>
    <definedName name="____AFC5">[7]INV!$K$25:$N$28</definedName>
    <definedName name="____ane7" localSheetId="7">[14]!_xlbgnm.ane7</definedName>
    <definedName name="____ane7" localSheetId="1">[14]!_xlbgnm.ane7</definedName>
    <definedName name="____ane7">[14]!_xlbgnm.ane7</definedName>
    <definedName name="____ane8" localSheetId="7">[14]!_xlbgnm.ane8</definedName>
    <definedName name="____ane8" localSheetId="1">[14]!_xlbgnm.ane8</definedName>
    <definedName name="____ane8">[14]!_xlbgnm.ane8</definedName>
    <definedName name="____Atp2">[15]EMPRESA!$F$22</definedName>
    <definedName name="____BGC1">[7]INV!$A$5:$D$8</definedName>
    <definedName name="____BGC3">[7]INV!$F$5:$I$8</definedName>
    <definedName name="____BGC5">[7]INV!$K$5:$N$8</definedName>
    <definedName name="____CAC1">[7]INV!$A$19:$D$22</definedName>
    <definedName name="____CAC3">[7]INV!$F$19:$I$22</definedName>
    <definedName name="____CAC5">[7]INV!$K$19:$N$22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[12]Tablas!#REF!</definedName>
    <definedName name="____DDS1">[12]Tablas!#REF!</definedName>
    <definedName name="____DGO1">[12]Tablas!#REF!</definedName>
    <definedName name="____DGP1">[12]Tablas!#REF!</definedName>
    <definedName name="____DIJ1">[12]Tablas!#REF!</definedName>
    <definedName name="____DPI1">[12]Tablas!#REF!</definedName>
    <definedName name="____DPY1">[12]Tablas!#REF!</definedName>
    <definedName name="____DRI1">[12]Tablas!#REF!</definedName>
    <definedName name="____DRL1">[12]Tablas!#REF!</definedName>
    <definedName name="____DSP1">[12]Tablas!#REF!</definedName>
    <definedName name="____ECP1">[12]Tablas!#REF!</definedName>
    <definedName name="____ICP1">[12]Tablas!#REF!</definedName>
    <definedName name="____LEY80">#REF!</definedName>
    <definedName name="____MA2">#REF!</definedName>
    <definedName name="____OCD1">[12]Tablas!#REF!</definedName>
    <definedName name="____OCI1">[12]Tablas!#REF!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[7]INV!$A$12:$D$15</definedName>
    <definedName name="____SBC3">[7]INV!$F$12:$I$15</definedName>
    <definedName name="____SBC5">[7]INV!$K$12:$N$15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[12]Tablas!#REF!</definedName>
    <definedName name="____VFA1">[12]Tablas!#REF!</definedName>
    <definedName name="____VIT1">[12]Tablas!#REF!</definedName>
    <definedName name="____VPR1">[12]Tablas!#REF!</definedName>
    <definedName name="____VPR2">#REF!</definedName>
    <definedName name="____VRP1">[12]Tablas!#REF!</definedName>
    <definedName name="____VSM1">[12]Tablas!#REF!</definedName>
    <definedName name="___AFC1">[7]INV!$A$25:$D$28</definedName>
    <definedName name="___AFC3">[7]INV!$F$25:$I$28</definedName>
    <definedName name="___AFC5">[7]INV!$K$25:$N$28</definedName>
    <definedName name="___ane7" localSheetId="7">[16]!_xlbgnm.ane7</definedName>
    <definedName name="___ane7" localSheetId="1">[16]!_xlbgnm.ane7</definedName>
    <definedName name="___ane7">[16]!_xlbgnm.ane7</definedName>
    <definedName name="___ane8" localSheetId="7">[16]!_xlbgnm.ane8</definedName>
    <definedName name="___ane8" localSheetId="1">[16]!_xlbgnm.ane8</definedName>
    <definedName name="___ane8">[16]!_xlbgnm.ane8</definedName>
    <definedName name="___Atp2">[17]EMPRESA!$F$22</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[12]Tablas!#REF!</definedName>
    <definedName name="___DDS1">[12]Tablas!#REF!</definedName>
    <definedName name="___DGO1">[12]Tablas!#REF!</definedName>
    <definedName name="___DGP1">[12]Tablas!#REF!</definedName>
    <definedName name="___DIJ1">[12]Tablas!#REF!</definedName>
    <definedName name="___DPI1">[12]Tablas!#REF!</definedName>
    <definedName name="___DPY1">[12]Tablas!#REF!</definedName>
    <definedName name="___DRI1">[12]Tablas!#REF!</definedName>
    <definedName name="___DRL1">[12]Tablas!#REF!</definedName>
    <definedName name="___DSP1">[12]Tablas!#REF!</definedName>
    <definedName name="___ECP1">[12]Tablas!#REF!</definedName>
    <definedName name="___ICP1">[12]Tablas!#REF!</definedName>
    <definedName name="___key2" hidden="1">[9]INST!#REF!</definedName>
    <definedName name="___key3" hidden="1">#REF!</definedName>
    <definedName name="___key31" hidden="1">#REF!</definedName>
    <definedName name="___LEY80">#REF!</definedName>
    <definedName name="___MA2">#REF!</definedName>
    <definedName name="___OCD1">[12]Tablas!#REF!</definedName>
    <definedName name="___OCI1">[12]Tablas!#REF!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[12]Tablas!#REF!</definedName>
    <definedName name="___VFA1">[12]Tablas!#REF!</definedName>
    <definedName name="___VIT1">[12]Tablas!#REF!</definedName>
    <definedName name="___VPR1">[12]Tablas!#REF!</definedName>
    <definedName name="___VPR2">#REF!</definedName>
    <definedName name="___VRP1">[12]Tablas!#REF!</definedName>
    <definedName name="___VSM1">[12]Tablas!#REF!</definedName>
    <definedName name="__123Graph_A" hidden="1">#REF!</definedName>
    <definedName name="__123Graph_B" hidden="1">#REF!</definedName>
    <definedName name="__AFC1">[7]INV!$A$25:$D$28</definedName>
    <definedName name="__AFC3">[7]INV!$F$25:$I$28</definedName>
    <definedName name="__AFC5">[7]INV!$K$25:$N$28</definedName>
    <definedName name="__ane7" localSheetId="7">[14]!_xlbgnm.ane7</definedName>
    <definedName name="__ane7" localSheetId="1">[14]!_xlbgnm.ane7</definedName>
    <definedName name="__ane7">[14]!_xlbgnm.ane7</definedName>
    <definedName name="__ane8" localSheetId="7">[14]!_xlbgnm.ane8</definedName>
    <definedName name="__ane8" localSheetId="1">[14]!_xlbgnm.ane8</definedName>
    <definedName name="__ane8">[14]!_xlbgnm.ane8</definedName>
    <definedName name="__Atp2">[18]EMPRESA!$F$22</definedName>
    <definedName name="__BGC1">[7]INV!$A$5:$D$8</definedName>
    <definedName name="__BGC3">[7]INV!$F$5:$I$8</definedName>
    <definedName name="__BGC5">[7]INV!$K$5:$N$8</definedName>
    <definedName name="__CAC1">[7]INV!$A$19:$D$22</definedName>
    <definedName name="__CAC3">[7]INV!$F$19:$I$22</definedName>
    <definedName name="__CAC5">[7]INV!$K$19:$N$22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[12]Tablas!#REF!</definedName>
    <definedName name="__DDS1">[12]Tablas!#REF!</definedName>
    <definedName name="__DGO1">[12]Tablas!#REF!</definedName>
    <definedName name="__DGP1">[12]Tablas!#REF!</definedName>
    <definedName name="__DIJ1">[12]Tablas!#REF!</definedName>
    <definedName name="__DPI1">[12]Tablas!#REF!</definedName>
    <definedName name="__DPY1">[12]Tablas!#REF!</definedName>
    <definedName name="__DRI1">[12]Tablas!#REF!</definedName>
    <definedName name="__DRL1">[12]Tablas!#REF!</definedName>
    <definedName name="__DSP1">[12]Tablas!#REF!</definedName>
    <definedName name="__ECP1">[12]Tablas!#REF!</definedName>
    <definedName name="__F" localSheetId="1">[6]!ERR</definedName>
    <definedName name="__F">[6]!ERR</definedName>
    <definedName name="__FS01" localSheetId="1">[6]!ERR</definedName>
    <definedName name="__FS01">[6]!ERR</definedName>
    <definedName name="__ICP1">[12]Tablas!#REF!</definedName>
    <definedName name="__key2" hidden="1">[19]INST!#REF!</definedName>
    <definedName name="__key21" hidden="1">[9]INST!#REF!</definedName>
    <definedName name="__key3" hidden="1">#REF!</definedName>
    <definedName name="__key31" hidden="1">#REF!</definedName>
    <definedName name="__LEY80">#REF!</definedName>
    <definedName name="__MA2">#REF!</definedName>
    <definedName name="__mun2">[20]PESOS!#REF!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[12]Tablas!#REF!</definedName>
    <definedName name="__OCI1">[12]Tablas!#REF!</definedName>
    <definedName name="__Pa1">'[21]Paral. 1'!$E$1:$E$65536</definedName>
    <definedName name="__Pa2">'[21]Paral. 2'!$E$1:$E$65536</definedName>
    <definedName name="__Pa3">'[21]Paral. 3'!$E$1:$E$65536</definedName>
    <definedName name="__Pa4">[21]Paral.4!$E$1:$E$65536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[7]INV!$A$12:$D$15</definedName>
    <definedName name="__SBC3">[7]INV!$F$12:$I$15</definedName>
    <definedName name="__SBC5">[7]INV!$K$12:$N$15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[12]Tablas!#REF!</definedName>
    <definedName name="__VFA1">[12]Tablas!#REF!</definedName>
    <definedName name="__VIT1">[12]Tablas!#REF!</definedName>
    <definedName name="__VPR1">[12]Tablas!#REF!</definedName>
    <definedName name="__VPR2">[13]Tablas!#REF!</definedName>
    <definedName name="__VRP1">[12]Tablas!#REF!</definedName>
    <definedName name="__VSM1">[12]Tablas!#REF!</definedName>
    <definedName name="_1">#REF!</definedName>
    <definedName name="_1_25">[13]Tablas!#REF!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[7]INV!$A$25:$D$28</definedName>
    <definedName name="_AFC3">[7]INV!$F$25:$I$28</definedName>
    <definedName name="_AFC5">[7]INV!$K$25:$N$28</definedName>
    <definedName name="_ALM1">#REF!</definedName>
    <definedName name="_AND1">#REF!</definedName>
    <definedName name="_ane7" localSheetId="7">[14]!_xlbgnm.ane7</definedName>
    <definedName name="_ane7" localSheetId="1">[14]!_xlbgnm.ane7</definedName>
    <definedName name="_ane7">[14]!_xlbgnm.ane7</definedName>
    <definedName name="_ane8" localSheetId="7">[14]!_xlbgnm.ane8</definedName>
    <definedName name="_ane8" localSheetId="1">[14]!_xlbgnm.ane8</definedName>
    <definedName name="_ane8">[14]!_xlbgnm.ane8</definedName>
    <definedName name="_APU221">#REF!</definedName>
    <definedName name="_APU465" localSheetId="7">[22]!absc</definedName>
    <definedName name="_APU465" localSheetId="1">[22]!absc</definedName>
    <definedName name="_APU465">[22]!absc</definedName>
    <definedName name="_Atp2">[18]EMPRESA!$F$22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[12]Tablas!#REF!</definedName>
    <definedName name="_DDS1">[12]Tablas!#REF!</definedName>
    <definedName name="_DGO1">[12]Tablas!#REF!</definedName>
    <definedName name="_DGP1">[12]Tablas!#REF!</definedName>
    <definedName name="_DIJ1">[12]Tablas!#REF!</definedName>
    <definedName name="_DPI1">[12]Tablas!#REF!</definedName>
    <definedName name="_DPY1">[12]Tablas!#REF!</definedName>
    <definedName name="_DRI1">[12]Tablas!#REF!</definedName>
    <definedName name="_DRL1">[12]Tablas!#REF!</definedName>
    <definedName name="_DSP1">[12]Tablas!#REF!</definedName>
    <definedName name="_ECP1">[12]Tablas!#REF!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1">[6]!ERR</definedName>
    <definedName name="_F">[6]!ERR</definedName>
    <definedName name="_F10">#REF!</definedName>
    <definedName name="_FC">#REF!</definedName>
    <definedName name="_Fill" hidden="1">#REF!</definedName>
    <definedName name="_xlnm._FilterDatabase" localSheetId="0" hidden="1">'PRESUPUESTO OFICIAL (Entidad)'!$I$11:$I$23</definedName>
    <definedName name="_xlnm._FilterDatabase" localSheetId="1" hidden="1">'PROPUESTA ECONOMICA'!$I$11:$I$25</definedName>
    <definedName name="_FS01" localSheetId="1">[6]!ERR</definedName>
    <definedName name="_FS01">[6]!ERR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[12]Tablas!#REF!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[23]INST!#REF!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[20]PESOS!#REF!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[12]Tablas!#REF!</definedName>
    <definedName name="_OCI1">[12]Tablas!#REF!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'[21]Paral. 1'!$E$1:$E$65536</definedName>
    <definedName name="_Pa2">'[21]Paral. 2'!$E$1:$E$65536</definedName>
    <definedName name="_Pa3">'[21]Paral. 3'!$E$1:$E$65536</definedName>
    <definedName name="_Pa4">[21]Paral.4!$E$1:$E$65536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[7]INV!$A$12:$D$15</definedName>
    <definedName name="_SBC3">[7]INV!$F$12:$I$15</definedName>
    <definedName name="_SBC5">[7]INV!$K$12:$N$15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[9]INST!#REF!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[12]Tablas!#REF!</definedName>
    <definedName name="_VFA1">[12]Tablas!#REF!</definedName>
    <definedName name="_vfv4" hidden="1">{"via1",#N/A,TRUE,"general";"via2",#N/A,TRUE,"general";"via3",#N/A,TRUE,"general"}</definedName>
    <definedName name="_VIT1">[12]Tablas!#REF!</definedName>
    <definedName name="_VPR1">[12]Tablas!#REF!</definedName>
    <definedName name="_VPR2">[13]Tablas!#REF!</definedName>
    <definedName name="_VRP1">[12]Tablas!#REF!</definedName>
    <definedName name="_VSM1">[12]Tablas!#REF!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'[24]DUB-823'!#REF!</definedName>
    <definedName name="A_1">#REF!</definedName>
    <definedName name="A_impresión_IM">#REF!</definedName>
    <definedName name="A18A200">[25]ESPEC!#REF!</definedName>
    <definedName name="a2a" hidden="1">{"TAB1",#N/A,TRUE,"GENERAL";"TAB2",#N/A,TRUE,"GENERAL";"TAB3",#N/A,TRUE,"GENERAL";"TAB4",#N/A,TRUE,"GENERAL";"TAB5",#N/A,TRUE,"GENERAL"}</definedName>
    <definedName name="aa" localSheetId="1">[6]!ERR</definedName>
    <definedName name="aa">[6]!ERR</definedName>
    <definedName name="AAA" localSheetId="1">[6]!ERR</definedName>
    <definedName name="AAA">[6]!ERR</definedName>
    <definedName name="aaaaaa">[26]otros!$C$5</definedName>
    <definedName name="aaaaas" hidden="1">{"TAB1",#N/A,TRUE,"GENERAL";"TAB2",#N/A,TRUE,"GENERAL";"TAB3",#N/A,TRUE,"GENERAL";"TAB4",#N/A,TRUE,"GENERAL";"TAB5",#N/A,TRUE,"GENERAL"}</definedName>
    <definedName name="AAC">[7]AASHTO!$A$14:$F$17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sc1" localSheetId="7">[27]!absc</definedName>
    <definedName name="absc1" localSheetId="1">[27]!absc</definedName>
    <definedName name="absc1">[27]!absc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#REF!</definedName>
    <definedName name="adasd">#REF!</definedName>
    <definedName name="ADFGSDB" hidden="1">{"via1",#N/A,TRUE,"general";"via2",#N/A,TRUE,"general";"via3",#N/A,TRUE,"general"}</definedName>
    <definedName name="ADM">[26]otros!$C$2</definedName>
    <definedName name="administrador">[29]Informacion!$B$15</definedName>
    <definedName name="ADMON">#REF!</definedName>
    <definedName name="ADMON1">#REF!</definedName>
    <definedName name="adoc1" localSheetId="7">[27]!absc</definedName>
    <definedName name="adoc1" localSheetId="1">[27]!absc</definedName>
    <definedName name="adoc1">[27]!absc</definedName>
    <definedName name="ADOC125" localSheetId="7">[30]!absc</definedName>
    <definedName name="ADOC125" localSheetId="1">[30]!absc</definedName>
    <definedName name="ADOC125">[30]!absc</definedName>
    <definedName name="adoq" localSheetId="7">[31]!absc</definedName>
    <definedName name="adoq" localSheetId="1">[31]!absc</definedName>
    <definedName name="adoq">[31]!absc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7">[32]!absc</definedName>
    <definedName name="alc" localSheetId="1">[32]!absc</definedName>
    <definedName name="alc">[32]!absc</definedName>
    <definedName name="AlcanceProyecto">#REF!</definedName>
    <definedName name="ALM">#REF!</definedName>
    <definedName name="ALTO">[33]Tabla!$A$1:$A$5</definedName>
    <definedName name="Amount">#REF!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[26]PRESUPUESTO!$D$13</definedName>
    <definedName name="AÑOWUIE">'[38]Res-Accide-10'!$R$2:$R$7</definedName>
    <definedName name="apaiy">#REF!</definedName>
    <definedName name="APELLIDOS">#REF!</definedName>
    <definedName name="API">#REF!</definedName>
    <definedName name="APU" localSheetId="7">[39]!absc</definedName>
    <definedName name="APU" localSheetId="1">[39]!absc</definedName>
    <definedName name="APU">[39]!absc</definedName>
    <definedName name="APU_directos">#REF!</definedName>
    <definedName name="APU221.1">#REF!</definedName>
    <definedName name="APU221.2">#REF!</definedName>
    <definedName name="aq" localSheetId="1">[6]!ERR</definedName>
    <definedName name="aq">[6]!ERR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1">[6]!ERR</definedName>
    <definedName name="armuve">[6]!ERR</definedName>
    <definedName name="ARP">#REF!</definedName>
    <definedName name="ARS">#REF!</definedName>
    <definedName name="as" localSheetId="1">[6]!ERR</definedName>
    <definedName name="as">[6]!ERR</definedName>
    <definedName name="ASB">[7]AASHTO!$A$8:$F$11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 localSheetId="1">[6]!ERR</definedName>
    <definedName name="ASDFGHJKLÑ">[6]!ERR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[11]EMPRESA!$F$20</definedName>
    <definedName name="_xlnm.Auto_Open" localSheetId="7">MODULO10.auto_abrir</definedName>
    <definedName name="_xlnm.Auto_Open" localSheetId="1">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'[11]DATOS CONTRATO'!$E$18</definedName>
    <definedName name="auxalimentacion">[41]CONTRATO!$E$18</definedName>
    <definedName name="AuxCom">'[11]DATOS CONTRATO'!$I$16</definedName>
    <definedName name="auxcomisariato">[41]CONTRATO!$I$16</definedName>
    <definedName name="AuxDot">'[11]DATOS CONTRATO'!$I$17</definedName>
    <definedName name="auxdotacion">[41]CONTRATO!$I$17</definedName>
    <definedName name="AuxHab">'[11]DATOS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[33]Tabla!$A$1:$A$5</definedName>
    <definedName name="Base">#REF!</definedName>
    <definedName name="Base_datos_IM">#REF!</definedName>
    <definedName name="base1">#REF!</definedName>
    <definedName name="base2">#REF!</definedName>
    <definedName name="basedatos">[43]Hoja1!$A$4:$BZ$55</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1">[6]!ERR</definedName>
    <definedName name="BB">[6]!ERR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[47]medelo!$D$37</definedName>
    <definedName name="bt" hidden="1">{"via1",#N/A,TRUE,"general";"via2",#N/A,TRUE,"general";"via3",#N/A,TRUE,"general"}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#REF!</definedName>
    <definedName name="CAPAC._HSE">#REF!</definedName>
    <definedName name="CARGA">#REF!</definedName>
    <definedName name="CARGOS">#REF!</definedName>
    <definedName name="carlos" localSheetId="7">MODULO10.auto_abrir</definedName>
    <definedName name="carlos" localSheetId="1">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hidden="1">{"TAB1",#N/A,TRUE,"GENERAL";"TAB2",#N/A,TRUE,"GENERAL";"TAB3",#N/A,TRUE,"GENERAL";"TAB4",#N/A,TRUE,"GENERAL";"TAB5",#N/A,TRUE,"GENERAL"}</definedName>
    <definedName name="CCCCCC">'[52]A. P. U.'!#REF!</definedName>
    <definedName name="CCT">#REF!</definedName>
    <definedName name="ccto210">#REF!</definedName>
    <definedName name="cd">[53]Hoja1!$C$81</definedName>
    <definedName name="cdcdc" hidden="1">{"via1",#N/A,TRUE,"general";"via2",#N/A,TRUE,"general";"via3",#N/A,TRUE,"general"}</definedName>
    <definedName name="CDctrl">[36]CDItem!$G$8</definedName>
    <definedName name="CDE">#REF!</definedName>
    <definedName name="cdfgrtfd" hidden="1">#REF!</definedName>
    <definedName name="ceerf" hidden="1">{"TAB1",#N/A,TRUE,"GENERAL";"TAB2",#N/A,TRUE,"GENERAL";"TAB3",#N/A,TRUE,"GENERAL";"TAB4",#N/A,TRUE,"GENERAL";"TAB5",#N/A,TRUE,"GENERAL"}</definedName>
    <definedName name="CEMENTO">[54]Insum!$A$3:$H$63</definedName>
    <definedName name="CGDI01">[12]Tablas!#REF!</definedName>
    <definedName name="CGDI02">[12]Tablas!#REF!</definedName>
    <definedName name="CGDI03">[12]Tablas!#REF!</definedName>
    <definedName name="CGDI04">[12]Tablas!#REF!</definedName>
    <definedName name="CGDI05">[12]Tablas!#REF!</definedName>
    <definedName name="CGDI06">[12]Tablas!#REF!</definedName>
    <definedName name="CGDI07">[12]Tablas!#REF!</definedName>
    <definedName name="CGDI08">[12]Tablas!#REF!</definedName>
    <definedName name="CGEX01">[12]Tablas!#REF!</definedName>
    <definedName name="CGEX02">[12]Tablas!#REF!</definedName>
    <definedName name="CGEX031">[12]Tablas!#REF!</definedName>
    <definedName name="CGEX04">[12]Tablas!#REF!</definedName>
    <definedName name="CGFI011">[12]Tablas!#REF!</definedName>
    <definedName name="CGFI012">[12]Tablas!#REF!</definedName>
    <definedName name="CGFI021">[12]Tablas!#REF!</definedName>
    <definedName name="CGFI022">[12]Tablas!#REF!</definedName>
    <definedName name="CGFI023">[12]Tablas!#REF!</definedName>
    <definedName name="CGFI024">[12]Tablas!#REF!</definedName>
    <definedName name="CGFI031">[12]Tablas!#REF!</definedName>
    <definedName name="CGFI032">[12]Tablas!#REF!</definedName>
    <definedName name="CGFI0331">[12]Tablas!#REF!</definedName>
    <definedName name="CGFI0332">[12]Tablas!#REF!</definedName>
    <definedName name="CGFI0333">[12]Tablas!#REF!</definedName>
    <definedName name="CGFI0334">[12]Tablas!#REF!</definedName>
    <definedName name="CGFI0335">[12]Tablas!#REF!</definedName>
    <definedName name="CGFI0341">[12]Tablas!#REF!</definedName>
    <definedName name="CGFI0343">[12]Tablas!#REF!</definedName>
    <definedName name="CGFI0344">[12]Tablas!#REF!</definedName>
    <definedName name="CGPR01">[12]Tablas!#REF!</definedName>
    <definedName name="CGPR021">[12]Tablas!#REF!</definedName>
    <definedName name="CGPR022">[12]Tablas!#REF!</definedName>
    <definedName name="CGPR023">[12]Tablas!#REF!</definedName>
    <definedName name="CGPR024">[12]Tablas!#REF!</definedName>
    <definedName name="CGPR031">[12]Tablas!#REF!</definedName>
    <definedName name="CGPR032">[12]Tablas!#REF!</definedName>
    <definedName name="CGPR0331">[12]Tablas!#REF!</definedName>
    <definedName name="CGPR0332">[12]Tablas!#REF!</definedName>
    <definedName name="CGPR0333">[12]Tablas!#REF!</definedName>
    <definedName name="CGPR041">[12]Tablas!#REF!</definedName>
    <definedName name="CGPR042">[12]Tablas!#REF!</definedName>
    <definedName name="CGPR043">[12]Tablas!#REF!</definedName>
    <definedName name="CGPR051">[12]Tablas!#REF!</definedName>
    <definedName name="CGPR052">[12]Tablas!#REF!</definedName>
    <definedName name="CGPR0531">[12]Tablas!#REF!</definedName>
    <definedName name="CGPR0532">[12]Tablas!#REF!</definedName>
    <definedName name="CGPR0533">[12]Tablas!#REF!</definedName>
    <definedName name="CGPR0534">[12]Tablas!#REF!</definedName>
    <definedName name="CGPR0541">[12]Tablas!#REF!</definedName>
    <definedName name="CGPR0542">[12]Tablas!#REF!</definedName>
    <definedName name="CGPR0543">[12]Tablas!#REF!</definedName>
    <definedName name="CGPR061">[12]Tablas!#REF!</definedName>
    <definedName name="CGPR062">[12]Tablas!#REF!</definedName>
    <definedName name="CGPR0621">[12]Tablas!#REF!</definedName>
    <definedName name="CGPR0622">[12]Tablas!#REF!</definedName>
    <definedName name="CGPR0631">[12]Tablas!#REF!</definedName>
    <definedName name="CGPR0632">[12]Tablas!#REF!</definedName>
    <definedName name="CGPR0633">[12]Tablas!#REF!</definedName>
    <definedName name="CGPR0641">[12]Tablas!#REF!</definedName>
    <definedName name="CGPR0642">[12]Tablas!#REF!</definedName>
    <definedName name="CGPR0643">[12]Tablas!#REF!</definedName>
    <definedName name="CGRF01">[12]Tablas!#REF!</definedName>
    <definedName name="CGRF02">[12]Tablas!#REF!</definedName>
    <definedName name="CGRF031">[12]Tablas!#REF!</definedName>
    <definedName name="CGRF032">[12]Tablas!#REF!</definedName>
    <definedName name="CGRF0331">[12]Tablas!#REF!</definedName>
    <definedName name="CGRF0332">[12]Tablas!#REF!</definedName>
    <definedName name="CGRF0333">[12]Tablas!#REF!</definedName>
    <definedName name="CGRF0334">[12]Tablas!#REF!</definedName>
    <definedName name="CGRF0335">[12]Tablas!#REF!</definedName>
    <definedName name="CGRF0336">[12]Tablas!#REF!</definedName>
    <definedName name="CGRF0337">[12]Tablas!#REF!</definedName>
    <definedName name="CGRF0338">[12]Tablas!#REF!</definedName>
    <definedName name="CGRF0341">[12]Tablas!#REF!</definedName>
    <definedName name="CGRF0342">[12]Tablas!#REF!</definedName>
    <definedName name="CGRF0343">[12]Tablas!#REF!</definedName>
    <definedName name="CGRF041">[12]Tablas!#REF!</definedName>
    <definedName name="CGRF042">[12]Tablas!#REF!</definedName>
    <definedName name="CGRF0431">[12]Tablas!#REF!</definedName>
    <definedName name="CGRF0432">[12]Tablas!#REF!</definedName>
    <definedName name="CGRF0433">[12]Tablas!#REF!</definedName>
    <definedName name="CGRF0441">[12]Tablas!#REF!</definedName>
    <definedName name="CGRF0442">[12]Tablas!#REF!</definedName>
    <definedName name="CGRF0443">[12]Tablas!#REF!</definedName>
    <definedName name="CGSM01">[12]Tablas!#REF!</definedName>
    <definedName name="CGSM02">[12]Tablas!#REF!</definedName>
    <definedName name="CGSM03">[12]Tablas!#REF!</definedName>
    <definedName name="CGSM04">[12]Tablas!#REF!</definedName>
    <definedName name="CGSM05">[12]Tablas!#REF!</definedName>
    <definedName name="CGSO011">[12]Tablas!#REF!</definedName>
    <definedName name="CGSO012">[12]Tablas!#REF!</definedName>
    <definedName name="CGSO013">[12]Tablas!#REF!</definedName>
    <definedName name="CGSO014">[12]Tablas!#REF!</definedName>
    <definedName name="CGSO02">[12]Tablas!#REF!</definedName>
    <definedName name="CGSO031">[12]Tablas!#REF!</definedName>
    <definedName name="CGSO032">[12]Tablas!#REF!</definedName>
    <definedName name="CGSO033">[12]Tablas!#REF!</definedName>
    <definedName name="CGSO034">[12]Tablas!#REF!</definedName>
    <definedName name="CGSO041">[12]Tablas!#REF!</definedName>
    <definedName name="CGSO042">[12]Tablas!#REF!</definedName>
    <definedName name="CGSO043">[12]Tablas!#REF!</definedName>
    <definedName name="CGSO044">[12]Tablas!#REF!</definedName>
    <definedName name="CGSO051">[12]Tablas!#REF!</definedName>
    <definedName name="CGSO052">[12]Tablas!#REF!</definedName>
    <definedName name="CGSO053">[12]Tablas!#REF!</definedName>
    <definedName name="CGSO054">[12]Tablas!#REF!</definedName>
    <definedName name="CGSO055">[12]Tablas!#REF!</definedName>
    <definedName name="CGSO061">[12]Tablas!#REF!</definedName>
    <definedName name="CGSO062">[12]Tablas!#REF!</definedName>
    <definedName name="CGSO063">[12]Tablas!#REF!</definedName>
    <definedName name="CGSO064">[12]Tablas!#REF!</definedName>
    <definedName name="CGTR011">[12]Tablas!#REF!</definedName>
    <definedName name="CGTR012">[12]Tablas!#REF!</definedName>
    <definedName name="CGTR021">[12]Tablas!#REF!</definedName>
    <definedName name="CGTR022">[12]Tablas!#REF!</definedName>
    <definedName name="CGTR023">[12]Tablas!#REF!</definedName>
    <definedName name="CGTR031">[12]Tablas!#REF!</definedName>
    <definedName name="CGTR032">[12]Tablas!#REF!</definedName>
    <definedName name="CGTR033">[12]Tablas!#REF!</definedName>
    <definedName name="CGTR034">[12]Tablas!#REF!</definedName>
    <definedName name="CGTR035">[12]Tablas!#REF!</definedName>
    <definedName name="CGTR036">[12]Tablas!#REF!</definedName>
    <definedName name="CGTR037">[12]Tablas!#REF!</definedName>
    <definedName name="CGTR038">[12]Tablas!#REF!</definedName>
    <definedName name="CGTR039">[12]Tablas!#REF!</definedName>
    <definedName name="CGTR041">[12]Tablas!#REF!</definedName>
    <definedName name="CGTR042">[12]Tablas!#REF!</definedName>
    <definedName name="CGTR043">[12]Tablas!#REF!</definedName>
    <definedName name="CGTR044">[12]Tablas!#REF!</definedName>
    <definedName name="CGTR051">[12]Tablas!#REF!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[11]EMPRESA!$F$10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'[21]Coloc. e Interc. Tapones'!$E$1:$E$65536</definedName>
    <definedName name="Com">'[41]LIQUIDA-NOMINA'!$AL$4</definedName>
    <definedName name="COMIDA">#REF!</definedName>
    <definedName name="Compresores">#REF!</definedName>
    <definedName name="ConseqCat">0</definedName>
    <definedName name="ConseqForMitRisk">3</definedName>
    <definedName name="CONT">'[56]DATOS CONTRATO'!$G$13</definedName>
    <definedName name="Contratante">'[11]DATOS CONTRATO'!$E$6</definedName>
    <definedName name="CONTRATO">[41]CONTRATO!$E$8</definedName>
    <definedName name="COPIA" localSheetId="1">[6]!ERR</definedName>
    <definedName name="COPIA">[6]!ERR</definedName>
    <definedName name="COPIA1">#REF!</definedName>
    <definedName name="COPIA2">#REF!</definedName>
    <definedName name="copiao4" localSheetId="1">[6]!ERR</definedName>
    <definedName name="copiao4">[6]!ERR</definedName>
    <definedName name="corri" localSheetId="1">[6]!ERR</definedName>
    <definedName name="corri">[6]!ERR</definedName>
    <definedName name="COSTO_FRENTE">[57]BITACORA!$E$1:$E$65536</definedName>
    <definedName name="costo2" hidden="1">#REF!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 localSheetId="1">[6]!ERR</definedName>
    <definedName name="CUAL">[6]!ERR</definedName>
    <definedName name="CUBS">#REF!</definedName>
    <definedName name="CUNET" hidden="1">{"via1",#N/A,TRUE,"general";"via2",#N/A,TRUE,"general";"via3",#N/A,TRUE,"general"}</definedName>
    <definedName name="Customize" localSheetId="7">[51]!Customize</definedName>
    <definedName name="Customize" localSheetId="1">[51]!Customize</definedName>
    <definedName name="Customize">[51]!Customize</definedName>
    <definedName name="cv">#REF!</definedName>
    <definedName name="CVa">'[21]Cambio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'[24]GPI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[13]Tablas!#REF!</definedName>
    <definedName name="DCI1_1">[13]Tablas!#REF!</definedName>
    <definedName name="DCI1_1_1">[13]Tablas!#REF!</definedName>
    <definedName name="DCI1_1_2">[13]Tablas!#REF!</definedName>
    <definedName name="DCI1_1_3">[13]Tablas!#REF!</definedName>
    <definedName name="DCI1_1_4">[13]Tablas!#REF!</definedName>
    <definedName name="DCI1_2">[13]Tablas!#REF!</definedName>
    <definedName name="DCI1_3">[13]Tablas!#REF!</definedName>
    <definedName name="DCI1_4">[13]Tablas!#REF!</definedName>
    <definedName name="DCorriente">#REF!</definedName>
    <definedName name="Dcorriente1">'[62]Pta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[13]Tablas!#REF!</definedName>
    <definedName name="DDS1_1">[13]Tablas!#REF!</definedName>
    <definedName name="DDS1_1_1">[13]Tablas!#REF!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[64]Cronograma!#REF!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[13]Tablas!#REF!</definedName>
    <definedName name="DGO1_1">[13]Tablas!#REF!</definedName>
    <definedName name="DGO1_1_1">[13]Tablas!#REF!</definedName>
    <definedName name="DGP">[13]Tablas!#REF!</definedName>
    <definedName name="DGP1_1">[13]Tablas!#REF!</definedName>
    <definedName name="DGP1_1_1">[13]Tablas!#REF!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[26]PRESUPUESTO!$B$13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[13]Tablas!#REF!</definedName>
    <definedName name="DIJ1_1">[13]Tablas!#REF!</definedName>
    <definedName name="DIJ1_1_1">[13]Tablas!#REF!</definedName>
    <definedName name="DIJ1_1_2">[13]Tablas!#REF!</definedName>
    <definedName name="DIJ1_1_3">[13]Tablas!#REF!</definedName>
    <definedName name="DIJ1_1_4">[13]Tablas!#REF!</definedName>
    <definedName name="DIJ1_1_5">[13]Tablas!#REF!</definedName>
    <definedName name="DIJ1_2">[13]Tablas!#REF!</definedName>
    <definedName name="DIJ1_3">[13]Tablas!#REF!</definedName>
    <definedName name="DIJ1_4">[13]Tablas!#REF!</definedName>
    <definedName name="DIJ1_5">[13]Tablas!#REF!</definedName>
    <definedName name="Direccion">[41]EMPRESA!$F$14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[13]Tablas!#REF!</definedName>
    <definedName name="DPI1_1">[13]Tablas!#REF!</definedName>
    <definedName name="DPI1_1_1">[13]Tablas!#REF!</definedName>
    <definedName name="DPY">[13]Tablas!#REF!</definedName>
    <definedName name="DPY1_1">[13]Tablas!#REF!</definedName>
    <definedName name="DPY1_1_1">[13]Tablas!#REF!</definedName>
    <definedName name="DRI">[13]Tablas!#REF!</definedName>
    <definedName name="DRI1_1">[13]Tablas!#REF!</definedName>
    <definedName name="DRI1_1_1">[13]Tablas!#REF!</definedName>
    <definedName name="DRI1_1_2">[13]Tablas!#REF!</definedName>
    <definedName name="DRI1_1_3">[13]Tablas!#REF!</definedName>
    <definedName name="DRI1_1_4">[13]Tablas!#REF!</definedName>
    <definedName name="DRI1_2">[13]Tablas!#REF!</definedName>
    <definedName name="DRI1_3">[13]Tablas!#REF!</definedName>
    <definedName name="DRI1_4">[13]Tablas!#REF!</definedName>
    <definedName name="DRL">[13]Tablas!#REF!</definedName>
    <definedName name="DRL1_1">[13]Tablas!#REF!</definedName>
    <definedName name="DRL1_1_1">[13]Tablas!#REF!</definedName>
    <definedName name="DRL1_1_2">[13]Tablas!#REF!</definedName>
    <definedName name="DRL1_1_3">[13]Tablas!#REF!</definedName>
    <definedName name="DRL1_1_4">[13]Tablas!#REF!</definedName>
    <definedName name="DRL1_2">[13]Tablas!#REF!</definedName>
    <definedName name="DRL1_3">[13]Tablas!#REF!</definedName>
    <definedName name="DRL1_4">[13]Tablas!#REF!</definedName>
    <definedName name="dry" hidden="1">{"via1",#N/A,TRUE,"general";"via2",#N/A,TRUE,"general";"via3",#N/A,TRUE,"general"}</definedName>
    <definedName name="DS">[64]Cronograma!#REF!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[67]EMPRESA!$I$25</definedName>
    <definedName name="DsctoPension">[67]EMPRESA!$I$23</definedName>
    <definedName name="DsctoSalud">[67]EMPRESA!$I$24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[13]Tablas!#REF!</definedName>
    <definedName name="DSP1_1">[13]Tablas!#REF!</definedName>
    <definedName name="DSP1_1_1">[13]Tablas!#REF!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[13]Tablas!#REF!</definedName>
    <definedName name="ECP1_1">[13]Tablas!#REF!</definedName>
    <definedName name="ECP1_1_1">[13]Tablas!#REF!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 localSheetId="1">[6]!ERR</definedName>
    <definedName name="EE">[6]!ERR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[26]PRESUPUESTO!$E$7</definedName>
    <definedName name="Ejecutivo">'[68]Info Ejec'!$A$1:$AV$153</definedName>
    <definedName name="ELIMINACIONPROYC">#REF!</definedName>
    <definedName name="emanto">#REF!</definedName>
    <definedName name="eme" localSheetId="1">[6]!ERR</definedName>
    <definedName name="eme">[6]!ERR</definedName>
    <definedName name="EMPLEADO">#REF!</definedName>
    <definedName name="Empresa">[41]EMPRESA!$F$6</definedName>
    <definedName name="EMULSION">#REF!</definedName>
    <definedName name="End_Bal">#REF!</definedName>
    <definedName name="ene">#REF!</definedName>
    <definedName name="Ensayos">#REF!</definedName>
    <definedName name="ENTRADASP">#REF!</definedName>
    <definedName name="EPECIALIDAD_SIDOE">[13]Tablas!#REF!</definedName>
    <definedName name="equipo">[69]Equipo!$A$7:$A$65536</definedName>
    <definedName name="EQUIPO1">#REF!</definedName>
    <definedName name="Equipos">#REF!</definedName>
    <definedName name="EQUIPOS1">#REF!</definedName>
    <definedName name="eqw" hidden="1">{"via1",#N/A,TRUE,"general";"via2",#N/A,TRUE,"general";"via3",#N/A,TRUE,"general"}</definedName>
    <definedName name="ERE_ART">[46]steel!$B$8:$B$47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 localSheetId="1">[6]!ERR</definedName>
    <definedName name="ES">[6]!ERR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[70]Estructura!$C$7:$E$2570</definedName>
    <definedName name="ESTRUCTURA" hidden="1">{#N/A,#N/A,TRUE,"INGENIERIA";#N/A,#N/A,TRUE,"COMPRAS";#N/A,#N/A,TRUE,"DIRECCION";#N/A,#N/A,TRUE,"RESUMEN"}</definedName>
    <definedName name="ESTRUCTURAS">[71]Hoja3!$B$7:$B$15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[24]SKJ452!#REF!</definedName>
    <definedName name="Excel_BuiltIn_Print_Titles_11">[24]ITA878!#REF!</definedName>
    <definedName name="Excel_BuiltIn_Print_Titles_12">'[24]AEA-944'!#REF!</definedName>
    <definedName name="Excel_BuiltIn_Print_Titles_13">'[24]DUB-823'!#REF!</definedName>
    <definedName name="Excel_BuiltIn_Print_Titles_14">'[24]GPI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[24]XXJ617!#REF!</definedName>
    <definedName name="Excel_BuiltIn_Print_Titles_20">#REF!</definedName>
    <definedName name="Excel_BuiltIn_Print_Titles_21">[24]SNG_855!#REF!</definedName>
    <definedName name="Excel_BuiltIn_Print_Titles_23">#REF!</definedName>
    <definedName name="Excel_BuiltIn_Print_Titles_3">#REF!</definedName>
    <definedName name="Excel_BuiltIn_Print_Titles_5">'[24]VEA 374'!#REF!</definedName>
    <definedName name="Excel_BuiltIn_Print_Titles_5_XX">'[24]VEA 374'!#REF!</definedName>
    <definedName name="Excel_BuiltIn_Print_Titles_6">#REF!</definedName>
    <definedName name="Excel_BuiltIn_Print_Titles_7">[24]HFB024!#REF!</definedName>
    <definedName name="Excel_BuiltIn_Print_Titles_8">#REF!</definedName>
    <definedName name="Excel_BuiltIn_Print_Titles_9">[24]PAJ825!#REF!</definedName>
    <definedName name="EXCROC">'[72]Análisis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'[73]Itemes Renovación'!#REF!</definedName>
    <definedName name="FareWellStmnt" localSheetId="7">[51]!FareWellStmnt</definedName>
    <definedName name="FareWellStmnt" localSheetId="1">[51]!FareWellStmnt</definedName>
    <definedName name="FareWellStmnt">[51]!FareWellStmnt</definedName>
    <definedName name="FaseProyecto">#REF!</definedName>
    <definedName name="FD" localSheetId="1">[6]!ERR</definedName>
    <definedName name="FD">[6]!ERR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[74]Tablas!$B$1:$B$65536</definedName>
    <definedName name="FechaInicio">[41]CONTRATO!$E$10</definedName>
    <definedName name="FechaTermina">[41]CONTRATO!$E$11</definedName>
    <definedName name="FechaTerminacion">#REF!</definedName>
    <definedName name="fer">'[38]Res-Accide-10'!#REF!</definedName>
    <definedName name="ferfer" hidden="1">{"via1",#N/A,TRUE,"general";"via2",#N/A,TRUE,"general";"via3",#N/A,TRUE,"general"}</definedName>
    <definedName name="ff" localSheetId="1">[6]!ERR</definedName>
    <definedName name="ff">[6]!ERR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 localSheetId="1">[6]!ERR</definedName>
    <definedName name="fg">[6]!ERR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'[75]7422CW00'!#REF!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[6]!ERR</definedName>
    <definedName name="FINANCIACION">[6]!ERR</definedName>
    <definedName name="FinePrint" localSheetId="7">[51]!FinePrint</definedName>
    <definedName name="FinePrint" localSheetId="1">[51]!FinePrint</definedName>
    <definedName name="FinePrint">[51]!FinePrint</definedName>
    <definedName name="FM">1.18</definedName>
    <definedName name="fnic">[55]Hoja1!$C$13</definedName>
    <definedName name="FO">1.32</definedName>
    <definedName name="FORDESCR">'[3]7422CW00'!#REF!</definedName>
    <definedName name="FORM_C3">[76]Hoja1!$A$33:$N$51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 localSheetId="1">[6]!ERR</definedName>
    <definedName name="fu">[6]!ERR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[13]Tablas!#REF!</definedName>
    <definedName name="G_C10">[13]Tablas!#REF!</definedName>
    <definedName name="G_C11">[13]Tablas!#REF!</definedName>
    <definedName name="G_C12">[13]Tablas!#REF!</definedName>
    <definedName name="G_C13">[13]Tablas!#REF!</definedName>
    <definedName name="G_C14">[13]Tablas!#REF!</definedName>
    <definedName name="G_C15">[13]Tablas!#REF!</definedName>
    <definedName name="G_C16">[13]Tablas!#REF!</definedName>
    <definedName name="G_C17">[13]Tablas!#REF!</definedName>
    <definedName name="G_C18">[13]Tablas!#REF!</definedName>
    <definedName name="G_C19">[13]Tablas!#REF!</definedName>
    <definedName name="G_C2">[13]Tablas!#REF!</definedName>
    <definedName name="G_C20">[13]Tablas!#REF!</definedName>
    <definedName name="G_C21">[13]Tablas!#REF!</definedName>
    <definedName name="G_C22">[13]Tablas!#REF!</definedName>
    <definedName name="G_C3">[13]Tablas!#REF!</definedName>
    <definedName name="G_C4">[13]Tablas!#REF!</definedName>
    <definedName name="G_C5">[13]Tablas!#REF!</definedName>
    <definedName name="G_C6">[13]Tablas!#REF!</definedName>
    <definedName name="G_C7">[13]Tablas!#REF!</definedName>
    <definedName name="G_C8">[13]Tablas!#REF!</definedName>
    <definedName name="G_C9">[13]Tablas!#REF!</definedName>
    <definedName name="G1_">#REF!</definedName>
    <definedName name="GAJ">#REF!</definedName>
    <definedName name="GAS">[13]Tablas!#REF!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[12]Tablas!#REF!</definedName>
    <definedName name="GCI">[13]Tablas!#REF!</definedName>
    <definedName name="GCN">[13]Tablas!#REF!</definedName>
    <definedName name="GCP">[13]Tablas!#REF!</definedName>
    <definedName name="GDN">[13]Tablas!#REF!</definedName>
    <definedName name="GDR">[13]Tablas!#REF!</definedName>
    <definedName name="gdt" hidden="1">{"TAB1",#N/A,TRUE,"GENERAL";"TAB2",#N/A,TRUE,"GENERAL";"TAB3",#N/A,TRUE,"GENERAL";"TAB4",#N/A,TRUE,"GENERAL";"TAB5",#N/A,TRUE,"GENERAL"}</definedName>
    <definedName name="GEA">[13]Tablas!#REF!</definedName>
    <definedName name="GEA1_1">[13]Tablas!#REF!</definedName>
    <definedName name="GEA1_1_1">[13]Tablas!#REF!</definedName>
    <definedName name="GEA1_1_10">[13]Tablas!#REF!</definedName>
    <definedName name="GEA1_1_2">[13]Tablas!#REF!</definedName>
    <definedName name="GEA1_1_3">[13]Tablas!#REF!</definedName>
    <definedName name="GEA1_1_4">[13]Tablas!#REF!</definedName>
    <definedName name="GEA1_1_5">[13]Tablas!#REF!</definedName>
    <definedName name="GEA1_1_6">[13]Tablas!#REF!</definedName>
    <definedName name="GEA1_1_7">[13]Tablas!#REF!</definedName>
    <definedName name="GEA1_1_8">[13]Tablas!#REF!</definedName>
    <definedName name="GEA1_1_9">[13]Tablas!#REF!</definedName>
    <definedName name="GEA1_2">[13]Tablas!#REF!</definedName>
    <definedName name="GEA1_3">[13]Tablas!#REF!</definedName>
    <definedName name="GEA1_4">[13]Tablas!#REF!</definedName>
    <definedName name="GEC">[13]Tablas!#REF!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[41]EMPRESA!$F$12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[13]Tablas!#REF!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 localSheetId="1">[6]!ERR</definedName>
    <definedName name="GGG">[6]!ERR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'[75]7422CW00'!#REF!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[13]Tablas!#REF!</definedName>
    <definedName name="GMM_ON_DMARES">#REF!</definedName>
    <definedName name="GMM_ON_DRIO">#REF!</definedName>
    <definedName name="GOR">#REF!</definedName>
    <definedName name="GOT">[13]Tablas!#REF!</definedName>
    <definedName name="GPO">[13]Tablas!#REF!</definedName>
    <definedName name="GPR">[13]Tablas!#REF!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[13]Tablas!#REF!</definedName>
    <definedName name="GRC_ON_ASO">[13]Tablas!#REF!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[13]Tablas!#REF!</definedName>
    <definedName name="GRM_ON_DMARES">#REF!</definedName>
    <definedName name="GRM_ON_DRIO">#REF!</definedName>
    <definedName name="GRN">[13]Tablas!#REF!</definedName>
    <definedName name="GRN_ON_ASO">[13]Tablas!#REF!</definedName>
    <definedName name="GRN_ON_DIREC">#REF!</definedName>
    <definedName name="GRS">[13]Tablas!#REF!</definedName>
    <definedName name="GRS_ON_ASO">[13]Tablas!#REF!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hidden="1">{"TAB1",#N/A,TRUE,"GENERAL";"TAB2",#N/A,TRUE,"GENERAL";"TAB3",#N/A,TRUE,"GENERAL";"TAB4",#N/A,TRUE,"GENERAL";"TAB5",#N/A,TRUE,"GENERAL"}</definedName>
    <definedName name="gsfsf" hidden="1">{"via1",#N/A,TRUE,"general";"via2",#N/A,TRUE,"general";"via3",#N/A,TRUE,"general"}</definedName>
    <definedName name="GT">[77]BASE!$C$4:$H$255</definedName>
    <definedName name="GTC">[13]Tablas!#REF!</definedName>
    <definedName name="GTE">[13]Tablas!#REF!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[13]Tablas!#REF!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 localSheetId="1">[6]!ERR</definedName>
    <definedName name="hh">[6]!ERR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'[21]Interc de Hidr.'!$E$1:$E$65536</definedName>
    <definedName name="HIDE1">[46]steel!$F$7:$J$7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 localSheetId="1">[6]!ERR</definedName>
    <definedName name="HK">[6]!ERR</definedName>
    <definedName name="HM">#REF!</definedName>
    <definedName name="hn" hidden="1">{"TAB1",#N/A,TRUE,"GENERAL";"TAB2",#N/A,TRUE,"GENERAL";"TAB3",#N/A,TRUE,"GENERAL";"TAB4",#N/A,TRUE,"GENERAL";"TAB5",#N/A,TRUE,"GENERAL"}</definedName>
    <definedName name="HOJA1">#REF!</definedName>
    <definedName name="horat">'[21]Itemes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[55]Hoja1!$C$17</definedName>
    <definedName name="icbf">[55]Hoja1!$C$15</definedName>
    <definedName name="Icct">#REF!</definedName>
    <definedName name="ICP">[13]Tablas!#REF!</definedName>
    <definedName name="ICP1_1">[13]Tablas!#REF!</definedName>
    <definedName name="ICP1_1_1">[13]Tablas!#REF!</definedName>
    <definedName name="ICP1_1_2">[13]Tablas!#REF!</definedName>
    <definedName name="ICP1_1_3">[13]Tablas!#REF!</definedName>
    <definedName name="ICP1_1_4">[13]Tablas!#REF!</definedName>
    <definedName name="ICP1_2">[13]Tablas!#REF!</definedName>
    <definedName name="ICP1_3">[13]Tablas!#REF!</definedName>
    <definedName name="ICP1_4">[13]Tablas!#REF!</definedName>
    <definedName name="ID" localSheetId="1">[6]!ERR</definedName>
    <definedName name="ID">[6]!ERR</definedName>
    <definedName name="IF">'[52]A.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'[78]1'!$N$41</definedName>
    <definedName name="IMP">[26]otros!$C$3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[79]TABLAS!$A$1:$A$65536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[80]INSUMOS!$A$1:$E$65536</definedName>
    <definedName name="Insumos_auxiliares">[81]Insumos!#REF!</definedName>
    <definedName name="Insumos_basicos">#REF!</definedName>
    <definedName name="Int">#REF!</definedName>
    <definedName name="InTap">[21]Interc.tapones!$E$1:$E$65536</definedName>
    <definedName name="INTER">[71]Hoja3!$F$7:$F$9</definedName>
    <definedName name="Intercambiadores">#REF!</definedName>
    <definedName name="Interest_Rate">#REF!</definedName>
    <definedName name="INTERMEDIA_I">#REF!</definedName>
    <definedName name="Interventor">[41]CONTRATO!$E$12</definedName>
    <definedName name="IntVal">'[21]Interc.válv.'!$E$1:$E$65536</definedName>
    <definedName name="INV_11">'[82]PR 1'!$A$2:$N$655</definedName>
    <definedName name="INV_Payments" localSheetId="7">[51]!INV_Payments</definedName>
    <definedName name="INV_Payments" localSheetId="1">[51]!INV_Payments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[6]!ERR</definedName>
    <definedName name="IOUHH">[6]!ERR</definedName>
    <definedName name="IP">#REF!</definedName>
    <definedName name="irng" hidden="1">#REF!</definedName>
    <definedName name="Iss">'[41]LIQUIDA-NOMINA'!$AT$4</definedName>
    <definedName name="issafp">[55]Hoja1!$C$19</definedName>
    <definedName name="isscs">[55]Hoja1!$C$21</definedName>
    <definedName name="isseps">[55]Hoja1!$C$20</definedName>
    <definedName name="ITEM">[77]BASE!$C$4:$H$255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localSheetId="1">[6]!ERR</definedName>
    <definedName name="jj">[6]!ERR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 localSheetId="1">[6]!ERR</definedName>
    <definedName name="JOHNNY">[6]!ERR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 localSheetId="1">[6]!ERR</definedName>
    <definedName name="kl">[6]!ERR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[86]tub!$C$1:$J$39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7">[27]!absc</definedName>
    <definedName name="LOCA" localSheetId="1">[27]!absc</definedName>
    <definedName name="LOCA">[27]!absc</definedName>
    <definedName name="LOCA1" localSheetId="7">[39]!absc</definedName>
    <definedName name="LOCA1" localSheetId="1">[39]!absc</definedName>
    <definedName name="LOCA1">[39]!absc</definedName>
    <definedName name="LOCALIZACION_Y_REPLANTEO">#REF!</definedName>
    <definedName name="LOGO" localSheetId="1">[6]!ERR</definedName>
    <definedName name="LOGO">[6]!ERR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'[38]Res-Accide-10'!#REF!</definedName>
    <definedName name="lv">#REF!</definedName>
    <definedName name="m">#REF!</definedName>
    <definedName name="MA">'[38]Res-Accide-10'!#REF!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[54]Insum!$A$68:$H$98</definedName>
    <definedName name="mar">'[38]Res-Accide-10'!#REF!</definedName>
    <definedName name="MARCO_H">#REF!</definedName>
    <definedName name="marina">'[87]Informe Semanal 1'!#REF!</definedName>
    <definedName name="masor" hidden="1">{"via1",#N/A,TRUE,"general";"via2",#N/A,TRUE,"general";"via3",#N/A,TRUE,"general"}</definedName>
    <definedName name="MAT">#REF!</definedName>
    <definedName name="MATERIAL">'[88]TABLA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'[89]CCP,LEYES,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[26]PRESUPUESTO!$C$13</definedName>
    <definedName name="MesCotiz">'[11]LIQ-NOM'!$H$3</definedName>
    <definedName name="MesCotizacion">'[41]LIQUIDA-NOMINA'!$H$3</definedName>
    <definedName name="MESES">#REF!</definedName>
    <definedName name="MesesMora">'[11]LIQ-NOM'!$I$3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7">[10]!Módulo3.anexo1</definedName>
    <definedName name="Módulo3.anexo1" localSheetId="1">[10]!Módulo3.anexo1</definedName>
    <definedName name="Módulo3.anexo1">[10]!Módulo3.anexo1</definedName>
    <definedName name="Módulo3.anexo10" localSheetId="7">[10]!Módulo3.anexo10</definedName>
    <definedName name="Módulo3.anexo10" localSheetId="1">[10]!Módulo3.anexo10</definedName>
    <definedName name="Módulo3.anexo10">[10]!Módulo3.anexo10</definedName>
    <definedName name="Módulo3.anexo11" localSheetId="7">[10]!Módulo3.anexo11</definedName>
    <definedName name="Módulo3.anexo11" localSheetId="1">[10]!Módulo3.anexo11</definedName>
    <definedName name="Módulo3.anexo11">[10]!Módulo3.anexo11</definedName>
    <definedName name="Módulo3.anexo12" localSheetId="7">[10]!Módulo3.anexo12</definedName>
    <definedName name="Módulo3.anexo12" localSheetId="1">[10]!Módulo3.anexo12</definedName>
    <definedName name="Módulo3.anexo12">[10]!Módulo3.anexo12</definedName>
    <definedName name="Módulo3.anexo3" localSheetId="7">[10]!Módulo3.anexo3</definedName>
    <definedName name="Módulo3.anexo3" localSheetId="1">[10]!Módulo3.anexo3</definedName>
    <definedName name="Módulo3.anexo3">[10]!Módulo3.anexo3</definedName>
    <definedName name="Módulo3.anexo4" localSheetId="7">[10]!Módulo3.anexo4</definedName>
    <definedName name="Módulo3.anexo4" localSheetId="1">[10]!Módulo3.anexo4</definedName>
    <definedName name="Módulo3.anexo4">[10]!Módulo3.anexo4</definedName>
    <definedName name="Módulo3.anexo5" localSheetId="7">[10]!Módulo3.anexo5</definedName>
    <definedName name="Módulo3.anexo5" localSheetId="1">[10]!Módulo3.anexo5</definedName>
    <definedName name="Módulo3.anexo5">[10]!Módulo3.anexo5</definedName>
    <definedName name="Módulo3.anexo6" localSheetId="7">[10]!Módulo3.anexo6</definedName>
    <definedName name="Módulo3.anexo6" localSheetId="1">[10]!Módulo3.anexo6</definedName>
    <definedName name="Módulo3.anexo6">[10]!Módulo3.anexo6</definedName>
    <definedName name="Módulo8.anexo16" localSheetId="7">[10]!Módulo8.anexo16</definedName>
    <definedName name="Módulo8.anexo16" localSheetId="1">[10]!Módulo8.anexo16</definedName>
    <definedName name="Módulo8.anexo16">[10]!Módulo8.anexo16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[11]EMPRESA!$I$29</definedName>
    <definedName name="MORON">#REF!</definedName>
    <definedName name="MRLART">[2]STRSUMM0!#REF!</definedName>
    <definedName name="MRSUPDET">[46]steel!#REF!</definedName>
    <definedName name="Mtz_Avance">#REF!</definedName>
    <definedName name="Mv">#REF!</definedName>
    <definedName name="n" hidden="1">{"via1",#N/A,TRUE,"general";"via2",#N/A,TRUE,"general";"via3",#N/A,TRUE,"general"}</definedName>
    <definedName name="Nada" localSheetId="7">[51]!Nada</definedName>
    <definedName name="Nada" localSheetId="1">[51]!Nada</definedName>
    <definedName name="Nada">[51]!Nada</definedName>
    <definedName name="Nafta_2">'[91] ASR+Nafta'!$K$19:$AS$19</definedName>
    <definedName name="Nafta2">'[91] ASR+Nafta'!$K$19:$AS$19</definedName>
    <definedName name="Nafta3">'[91]Todos+Nafta'!$K$19:$AS$19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[41]EMPRESA!$F$8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 localSheetId="1">[6]!ERR</definedName>
    <definedName name="NO">[6]!ERR</definedName>
    <definedName name="No_desarrolladas">'[28]Reservas de Petróleo'!$A$2,'[28]Reservas de Petróleo'!$A$1,'[28]Reservas de Petróleo'!$D$4,'[28]Reservas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[26]PRESUPUESTO!$C$10</definedName>
    <definedName name="ObjetivoProyecto">#REF!</definedName>
    <definedName name="Obra">#REF!</definedName>
    <definedName name="obras" hidden="1">#REF!</definedName>
    <definedName name="obras1" localSheetId="7">DATE(YEAR([92]!Loan_Start),MONTH([92]!Loan_Start)+Payment_Number,DAY([92]!Loan_Start))</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7">DATE(YEAR([93]!Loan_Start),MONTH([93]!Loan_Start)+Payment_Number,DAY([93]!Loan_Start))</definedName>
    <definedName name="obras111" localSheetId="1">DATE(YEAR([93]!Loan_Start),MONTH([93]!Loan_Start)+Payment_Number,DAY([93]!Loan_Start))</definedName>
    <definedName name="obras111">DATE(YEAR([93]!Loan_Start),MONTH([93]!Loan_Start)+Payment_Number,DAY([93]!Loan_Start))</definedName>
    <definedName name="OCD">[13]Tablas!#REF!</definedName>
    <definedName name="OCD1_1">[13]Tablas!#REF!</definedName>
    <definedName name="OCD1_1_1">[13]Tablas!#REF!</definedName>
    <definedName name="OCI">[13]Tablas!#REF!</definedName>
    <definedName name="OCI1_1">[13]Tablas!#REF!</definedName>
    <definedName name="OCI1_1_1">[13]Tablas!#REF!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[8]INST!#REF!</definedName>
    <definedName name="otros">[69]otros!$A$6:$A$1235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7">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7">DATE(YEAR([93]!Loan_Start),MONTH([93]!Loan_Start)+Payment_Number,DAY([93]!Loan_Start))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[6]!ERR</definedName>
    <definedName name="PEPE">[6]!ERR</definedName>
    <definedName name="Periodo">[43]Hoja1!$C$1</definedName>
    <definedName name="PeriodoPago">'[41]LIQUIDA-NOMINA'!$C$4</definedName>
    <definedName name="PeriodoRepago">#REF!</definedName>
    <definedName name="PeriodoRepagoCCP">#REF!</definedName>
    <definedName name="phed">[55]Hoja1!$C$4</definedName>
    <definedName name="phen">[55]Hoja1!$C$5</definedName>
    <definedName name="Pindis">#REF!</definedName>
    <definedName name="pint">'[75]7422CW00'!#REF!</definedName>
    <definedName name="pintura">'[75]7422CW00'!#REF!</definedName>
    <definedName name="pintyura">[94]STRSUMM0!#REF!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[36]BASES!$E$27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[37]BASES!$E$26</definedName>
    <definedName name="Porcentaje">#REF!</definedName>
    <definedName name="PORCENTAJE1">#REF!</definedName>
    <definedName name="PORTADA2">'[95]Hoja 1 '!#REF!</definedName>
    <definedName name="POSICION_PRESUP">[12]Tablas!#REF!</definedName>
    <definedName name="POSICIONES">#REF!</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[47]medelo!$D$46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'[87]Informe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1">[6]!ERR</definedName>
    <definedName name="programainv">[6]!ERR</definedName>
    <definedName name="Proponente">#REF!</definedName>
    <definedName name="PRUEBA" localSheetId="7">[96]!absc</definedName>
    <definedName name="PRUEBA" localSheetId="1">[96]!absc</definedName>
    <definedName name="PRUEBA">[96]!absc</definedName>
    <definedName name="prueba1" localSheetId="7">[96]!absc</definedName>
    <definedName name="prueba1" localSheetId="1">[96]!absc</definedName>
    <definedName name="prueba1">[96]!absc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'[97]ORITO 02 '!$A$12</definedName>
    <definedName name="Pwf_actual">'[97]ORITO 02 '!$E$6</definedName>
    <definedName name="Pwf_i">[47]medelo!$A$66:$A$83</definedName>
    <definedName name="Pwf_min">'[97]ORITO 02 '!$E$8</definedName>
    <definedName name="Pwfd">#REF!</definedName>
    <definedName name="Q">#REF!</definedName>
    <definedName name="Q_actual">'[97]ORITO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[47]medelo!$B$63</definedName>
    <definedName name="qqqqqw" hidden="1">{"via1",#N/A,TRUE,"general";"via2",#N/A,TRUE,"general";"via3",#N/A,TRUE,"general"}</definedName>
    <definedName name="QS">#REF!</definedName>
    <definedName name="Qt">'[97]ORITO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 localSheetId="1">[6]!ERR</definedName>
    <definedName name="QWERTY">[6]!ERR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 localSheetId="1">[6]!ERR</definedName>
    <definedName name="REICIO">[6]!ERR</definedName>
    <definedName name="Reimbursement">"Reembolso"</definedName>
    <definedName name="reinicio" localSheetId="1">[6]!ERR</definedName>
    <definedName name="reinicio">[6]!ERR</definedName>
    <definedName name="REJHE" hidden="1">{"via1",#N/A,TRUE,"general";"via2",#N/A,TRUE,"general";"via3",#N/A,TRUE,"general"}</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7">[10]!resu8</definedName>
    <definedName name="resu8" localSheetId="1">[10]!resu8</definedName>
    <definedName name="resu8">[10]!resu8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[55]Datos!$D$12</definedName>
    <definedName name="Ro">#REF!,#REF!,#REF!</definedName>
    <definedName name="rr" localSheetId="1">[6]!ERR</definedName>
    <definedName name="rr">[6]!ERR</definedName>
    <definedName name="rrr" hidden="1">{"via1",#N/A,TRUE,"general";"via2",#N/A,TRUE,"general";"via3",#N/A,TRUE,"general"}</definedName>
    <definedName name="rrrr">'[100]Form5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 localSheetId="1">[6]!ERR</definedName>
    <definedName name="s">[6]!ERR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 localSheetId="1">[6]!ERR</definedName>
    <definedName name="salarios">[6]!ERR</definedName>
    <definedName name="SalConv">'[11]DATOS CONTRATO'!$G$14</definedName>
    <definedName name="SALID1">#REF!</definedName>
    <definedName name="SalMinimo">[36]BASES!$E$41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[55]Hoja1!$C$14</definedName>
    <definedName name="SERO" localSheetId="1">[6]!ERR</definedName>
    <definedName name="SERO">[6]!ERR</definedName>
    <definedName name="setrj" hidden="1">{"via1",#N/A,TRUE,"general";"via2",#N/A,TRUE,"general";"via3",#N/A,TRUE,"general"}</definedName>
    <definedName name="sett" hidden="1">{"via1",#N/A,TRUE,"general";"via2",#N/A,TRUE,"general";"via3",#N/A,TRUE,"general"}</definedName>
    <definedName name="sf">[55]Hoja1!$C$12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[6]!ERR</definedName>
    <definedName name="SI">[6]!ERR</definedName>
    <definedName name="SINGOLO">'[3]7422CW00'!#REF!</definedName>
    <definedName name="SISISIS" localSheetId="1">[6]!ERR</definedName>
    <definedName name="SISISIS">[6]!ERR</definedName>
    <definedName name="Smlv">'[11]DATOS CONTRATO'!$I$9</definedName>
    <definedName name="smlv01">[41]CONTRATO!$I$9</definedName>
    <definedName name="smlv2001">[41]CONTRATO!$H$9</definedName>
    <definedName name="SMML">'[65]ASPECTOS TECNICOS'!$O$12:$P$32</definedName>
    <definedName name="SN">[11]EMPRESA!$G$29</definedName>
    <definedName name="SOLD._4_">#REF!</definedName>
    <definedName name="SOLD._6_">#REF!</definedName>
    <definedName name="SOLD._8_">#REF!</definedName>
    <definedName name="solver_adj" localSheetId="0" hidden="1">'PRESUPUESTO OFICIAL (Entidad)'!$K$25</definedName>
    <definedName name="solver_adj" localSheetId="1" hidden="1">'PROPUESTA ECONOMICA'!$K$27</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 (Entidad)'!#REF!</definedName>
    <definedName name="solver_lhs1" localSheetId="1" hidden="1">'PROPUESTA ECONOMICA'!#REF!</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 (Entidad)'!#REF!</definedName>
    <definedName name="solver_opt" localSheetId="1" hidden="1">'PROPUESTA ECONOMICA'!#REF!</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 (Entidad)'!#REF!</definedName>
    <definedName name="solver_rhs1" localSheetId="1" hidden="1">'PROPUESTA ECONOMICA'!#REF!</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[55]Hoja1!$C$25</definedName>
    <definedName name="ssh">[55]Hoja1!$C$24</definedName>
    <definedName name="sss" localSheetId="7">MODULO10.auto_abrir</definedName>
    <definedName name="sss" localSheetId="1">MODULO10.auto_abrir</definedName>
    <definedName name="sss">MODULO10.auto_abrir</definedName>
    <definedName name="SSSS" localSheetId="1">[6]!ERR</definedName>
    <definedName name="SSSS">[6]!ERR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'[101]PxQ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[13]Tablas!#REF!</definedName>
    <definedName name="SUP_VPR_NA">#REF!</definedName>
    <definedName name="SUPER">[57]Tablas!$H$1:$H$65536</definedName>
    <definedName name="SUPERFICIE">#REF!</definedName>
    <definedName name="sw" localSheetId="1">[6]!ERR</definedName>
    <definedName name="sw">[6]!ERR</definedName>
    <definedName name="swsw" hidden="1">{"via1",#N/A,TRUE,"general";"via2",#N/A,TRUE,"general";"via3",#N/A,TRUE,"general"}</definedName>
    <definedName name="swsw3" hidden="1">{"TAB1",#N/A,TRUE,"GENERAL";"TAB2",#N/A,TRUE,"GENERAL";"TAB3",#N/A,TRUE,"GENERAL";"TAB4",#N/A,TRUE,"GENERAL";"TAB5",#N/A,TRUE,"GENERAL"}</definedName>
    <definedName name="t" localSheetId="7">[22]!absc</definedName>
    <definedName name="t" localSheetId="1">[22]!absc</definedName>
    <definedName name="t">[22]!absc</definedName>
    <definedName name="t_1" localSheetId="7">Scheduled_Payment+Extra_Payment</definedName>
    <definedName name="t_1" localSheetId="1">Scheduled_Payment+Extra_Payment</definedName>
    <definedName name="t_1">Scheduled_Payment+Extra_Payment</definedName>
    <definedName name="t5t5" hidden="1">{"TAB1",#N/A,TRUE,"GENERAL";"TAB2",#N/A,TRUE,"GENERAL";"TAB3",#N/A,TRUE,"GENERAL";"TAB4",#N/A,TRUE,"GENERAL";"TAB5",#N/A,TRUE,"GENERAL"}</definedName>
    <definedName name="TAB_FECHA">[57]Tablas!$B$1:$B$65536</definedName>
    <definedName name="TABLA">#REF!</definedName>
    <definedName name="tabla1">[102]Hoja3!$B$4:$F$28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[103]TARIFAS!$A$1:$F$52</definedName>
    <definedName name="TarifaSalud">[41]EMPRESA!$F$26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[6]!ERR</definedName>
    <definedName name="TER">[6]!ERR</definedName>
    <definedName name="TERM" localSheetId="1">[6]!ERR</definedName>
    <definedName name="TERM">[6]!ERR</definedName>
    <definedName name="TÉRMINOS" localSheetId="1">[6]!ERR</definedName>
    <definedName name="TÉRMINOS">[6]!ERR</definedName>
    <definedName name="TERR">[26]PRESUPUESTO!$I$7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[37]BASES!$E$27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'[11]DATOS CONTRATO'!$E$18</definedName>
    <definedName name="TK_1" hidden="1">[23]INST!#REF!</definedName>
    <definedName name="TKSLCI07">[11]EMPRESA!$F$22</definedName>
    <definedName name="tld">[55]Datos!$D$14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7">Scheduled_Payment+Extra_Payment</definedName>
    <definedName name="Total_Payment" localSheetId="1">Scheduled_Payment+Extra_Payment</definedName>
    <definedName name="Total_Payment">Scheduled_Payment+Extra_Payment</definedName>
    <definedName name="Total_Payment1" localSheetId="7">Scheduled_Payment+Extra_Payment</definedName>
    <definedName name="Total_Payment1" localSheetId="1">Scheduled_Payment+Extra_Payment</definedName>
    <definedName name="Total_Payment1">Scheduled_Payment+Extra_Payment</definedName>
    <definedName name="total1">#REF!</definedName>
    <definedName name="TotalCesantias">'[41]NOMINA 1'!$N$38</definedName>
    <definedName name="TOTALHH">#REF!</definedName>
    <definedName name="TOTALHH1">#REF!</definedName>
    <definedName name="TotalVacaciones">'[41]NOMINA 1'!$N$37</definedName>
    <definedName name="TotAuxAlim">'[11]NOMINA-1'!$E$37</definedName>
    <definedName name="TotAuxAlimentacion">'[41]NOMINA 1'!$E$38</definedName>
    <definedName name="TotAuxCom">'[11]NOMINA-1'!$E$39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'[11]NOMINA-1'!$E$41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'[11]NOMINA-1'!$N$39</definedName>
    <definedName name="TotPrimConvencional">'[41]NOMINA 1'!$N$40</definedName>
    <definedName name="TotPrimVac">'[11]NOMINA-1'!$N$40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'[11]NOMINA-1'!$N$36</definedName>
    <definedName name="tr" hidden="1">{"TAB1",#N/A,TRUE,"GENERAL";"TAB2",#N/A,TRUE,"GENERAL";"TAB3",#N/A,TRUE,"GENERAL";"TAB4",#N/A,TRUE,"GENERAL";"TAB5",#N/A,TRUE,"GENERAL"}</definedName>
    <definedName name="TrainSpec">#REF!</definedName>
    <definedName name="Transmisores">#REF!</definedName>
    <definedName name="Transporte">'[11]DATOS CONTRATO'!$E$16</definedName>
    <definedName name="TRAT">[105]desmonte!$E$48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[106]Tablas!$B$2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[13]Tablas!#REF!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'[107]Lista APU'!$A$3:$D$479</definedName>
    <definedName name="UNITARIO">[108]Unitarios!$A$3:$D$13</definedName>
    <definedName name="Unitarios">#REF!</definedName>
    <definedName name="unj" hidden="1">[19]INST!#REF!</definedName>
    <definedName name="uno" localSheetId="1">[6]!ERR</definedName>
    <definedName name="uno">[6]!ERR</definedName>
    <definedName name="UOUIV" hidden="1">{"TAB1",#N/A,TRUE,"GENERAL";"TAB2",#N/A,TRUE,"GENERAL";"TAB3",#N/A,TRUE,"GENERAL";"TAB4",#N/A,TRUE,"GENERAL";"TAB5",#N/A,TRUE,"GENERAL"}</definedName>
    <definedName name="uriel" localSheetId="1">[6]!ERR</definedName>
    <definedName name="uriel">[6]!ERR</definedName>
    <definedName name="uryur" hidden="1">{"TAB1",#N/A,TRUE,"GENERAL";"TAB2",#N/A,TRUE,"GENERAL";"TAB3",#N/A,TRUE,"GENERAL";"TAB4",#N/A,TRUE,"GENERAL";"TAB5",#N/A,TRUE,"GENERAL"}</definedName>
    <definedName name="USxCOL">#REF!</definedName>
    <definedName name="ut">'[78]1'!$N$42</definedName>
    <definedName name="UTL">[26]otros!$C$4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[21]Varios.!$E$1:$E$65536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[13]Tablas!#REF!</definedName>
    <definedName name="VEX_ON">#REF!</definedName>
    <definedName name="VEX1_1">[13]Tablas!#REF!</definedName>
    <definedName name="VEX1_1_1">[13]Tablas!#REF!</definedName>
    <definedName name="VEX1_1_2">[13]Tablas!#REF!</definedName>
    <definedName name="VEX1_1_3">[13]Tablas!#REF!</definedName>
    <definedName name="VEX1_1_4">[13]Tablas!#REF!</definedName>
    <definedName name="VEX1_2">[13]Tablas!#REF!</definedName>
    <definedName name="VEX1_3">[13]Tablas!#REF!</definedName>
    <definedName name="VFA">[13]Tablas!#REF!</definedName>
    <definedName name="VFA1_1">[13]Tablas!#REF!</definedName>
    <definedName name="VFA1_1_1">[13]Tablas!#REF!</definedName>
    <definedName name="VFA1_1_2">[13]Tablas!#REF!</definedName>
    <definedName name="VFA1_1_3">[13]Tablas!#REF!</definedName>
    <definedName name="VFA1_1_4">[13]Tablas!#REF!</definedName>
    <definedName name="VFA1_1_5">[13]Tablas!#REF!</definedName>
    <definedName name="VFA1_1_6">[13]Tablas!#REF!</definedName>
    <definedName name="VFA1_2">[13]Tablas!#REF!</definedName>
    <definedName name="VFA1_3">[13]Tablas!#REF!</definedName>
    <definedName name="vfbgnhyt" hidden="1">{"via1",#N/A,TRUE,"general";"via2",#N/A,TRUE,"general";"via3",#N/A,TRUE,"general"}</definedName>
    <definedName name="vfh">'[75]7422CW00'!#REF!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[13]Tablas!#REF!</definedName>
    <definedName name="VIT1_1">[13]Tablas!#REF!</definedName>
    <definedName name="VIT1_1_1">[13]Tablas!#REF!</definedName>
    <definedName name="VIT1_1_10">[13]Tablas!#REF!</definedName>
    <definedName name="VIT1_1_11">[13]Tablas!#REF!</definedName>
    <definedName name="VIT1_1_12">[13]Tablas!#REF!</definedName>
    <definedName name="VIT1_1_13">[13]Tablas!#REF!</definedName>
    <definedName name="VIT1_1_14">[13]Tablas!#REF!</definedName>
    <definedName name="VIT1_1_15">[13]Tablas!#REF!</definedName>
    <definedName name="VIT1_1_16">[13]Tablas!#REF!</definedName>
    <definedName name="VIt1_1_17">[13]Tablas!#REF!</definedName>
    <definedName name="VIT1_1_18">[13]Tablas!#REF!</definedName>
    <definedName name="VIt1_1_19">[13]Tablas!#REF!</definedName>
    <definedName name="VIT1_1_2">[13]Tablas!#REF!</definedName>
    <definedName name="VIT1_1_20">[13]Tablas!#REF!</definedName>
    <definedName name="VIT1_1_3">[13]Tablas!#REF!</definedName>
    <definedName name="VIT1_1_4">[13]Tablas!#REF!</definedName>
    <definedName name="VIT1_1_5">[13]Tablas!#REF!</definedName>
    <definedName name="VIT1_1_6">[13]Tablas!#REF!</definedName>
    <definedName name="VIT1_1_7">[13]Tablas!#REF!</definedName>
    <definedName name="VIT1_1_8">[13]Tablas!#REF!</definedName>
    <definedName name="VIT1_1_9">[13]Tablas!#REF!</definedName>
    <definedName name="VIT1_2">[13]Tablas!#REF!</definedName>
    <definedName name="VIT1_3">[13]Tablas!#REF!</definedName>
    <definedName name="VIT1_4">[13]Tablas!#REF!</definedName>
    <definedName name="VIT1_5">[13]Tablas!#REF!</definedName>
    <definedName name="VIT1_6">[13]Tablas!#REF!</definedName>
    <definedName name="vital5">[51]Personalizar!$E$15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[13]Tablas!#REF!</definedName>
    <definedName name="VPR1_1_1">[13]Tablas!#REF!</definedName>
    <definedName name="VPR1_1_10">[13]Tablas!#REF!</definedName>
    <definedName name="VPR1_1_11">[13]Tablas!#REF!</definedName>
    <definedName name="VPR1_1_12">[13]Tablas!#REF!</definedName>
    <definedName name="VPR1_1_13">[13]Tablas!#REF!</definedName>
    <definedName name="VPR1_1_14">[13]Tablas!#REF!</definedName>
    <definedName name="VPR1_1_15">[13]Tablas!#REF!</definedName>
    <definedName name="VPR1_1_16">[13]Tablas!#REF!</definedName>
    <definedName name="VPR1_1_17">[13]Tablas!#REF!</definedName>
    <definedName name="VPR1_1_18">[13]Tablas!#REF!</definedName>
    <definedName name="VPR1_1_19">[13]Tablas!#REF!</definedName>
    <definedName name="VPR1_1_2">[13]Tablas!#REF!</definedName>
    <definedName name="VPR1_1_20">[13]Tablas!#REF!</definedName>
    <definedName name="VPR1_1_21">[13]Tablas!#REF!</definedName>
    <definedName name="VPR1_1_22">[13]Tablas!#REF!</definedName>
    <definedName name="VPR1_1_23">[13]Tablas!#REF!</definedName>
    <definedName name="VPR1_1_24">[13]Tablas!#REF!</definedName>
    <definedName name="VPR1_1_25">[13]Tablas!#REF!</definedName>
    <definedName name="VPR1_1_26">[13]Tablas!#REF!</definedName>
    <definedName name="VPR1_1_27">[13]Tablas!#REF!</definedName>
    <definedName name="VPR1_1_28">[13]Tablas!#REF!</definedName>
    <definedName name="VPR1_1_29">[13]Tablas!#REF!</definedName>
    <definedName name="VPR1_1_3">[13]Tablas!#REF!</definedName>
    <definedName name="VPR1_1_30">[13]Tablas!#REF!</definedName>
    <definedName name="VPR1_1_31">[13]Tablas!#REF!</definedName>
    <definedName name="VPR1_1_32">[13]Tablas!#REF!</definedName>
    <definedName name="VPR1_1_4">[13]Tablas!#REF!</definedName>
    <definedName name="VPR1_1_5">[13]Tablas!#REF!</definedName>
    <definedName name="VPR1_1_6">[13]Tablas!#REF!</definedName>
    <definedName name="VPR1_1_7">[13]Tablas!#REF!</definedName>
    <definedName name="VPR1_1_8">[13]Tablas!#REF!</definedName>
    <definedName name="VPR1_1_9">[13]Tablas!#REF!</definedName>
    <definedName name="VPR1_2">[13]Tablas!#REF!</definedName>
    <definedName name="VPR1_3">[13]Tablas!#REF!</definedName>
    <definedName name="VPR1_4">[13]Tablas!#REF!</definedName>
    <definedName name="VPR1_5">[13]Tablas!#REF!</definedName>
    <definedName name="VPR1_6">[13]Tablas!#REF!</definedName>
    <definedName name="vpt">#REF!</definedName>
    <definedName name="VRP">[13]Tablas!#REF!</definedName>
    <definedName name="VRP_PETROQ">#REF!</definedName>
    <definedName name="VRP1_1">[13]Tablas!#REF!</definedName>
    <definedName name="VRP1_1_1">[13]Tablas!#REF!</definedName>
    <definedName name="VRP1_1_10">[13]Tablas!#REF!</definedName>
    <definedName name="VRP1_1_11">[13]Tablas!#REF!</definedName>
    <definedName name="VRP1_1_12">[13]Tablas!#REF!</definedName>
    <definedName name="VRP1_1_13">[13]Tablas!#REF!</definedName>
    <definedName name="VRP1_1_14">[13]Tablas!#REF!</definedName>
    <definedName name="VRP1_1_15">[13]Tablas!#REF!</definedName>
    <definedName name="VRP1_1_16">[13]Tablas!#REF!</definedName>
    <definedName name="VRP1_1_17">[13]Tablas!#REF!</definedName>
    <definedName name="VRP1_1_18">[13]Tablas!#REF!</definedName>
    <definedName name="VRP1_1_19">[13]Tablas!#REF!</definedName>
    <definedName name="VRP1_1_2">[13]Tablas!#REF!</definedName>
    <definedName name="VRP1_1_20">[13]Tablas!#REF!</definedName>
    <definedName name="VRP1_1_21">[13]Tablas!#REF!</definedName>
    <definedName name="VRP1_1_22">[13]Tablas!#REF!</definedName>
    <definedName name="VRP1_1_23">[13]Tablas!#REF!</definedName>
    <definedName name="VRP1_1_3">[13]Tablas!#REF!</definedName>
    <definedName name="VRP1_1_4">[13]Tablas!#REF!</definedName>
    <definedName name="VRP1_1_5">[13]Tablas!#REF!</definedName>
    <definedName name="VRP1_1_6">[13]Tablas!#REF!</definedName>
    <definedName name="VRP1_1_7">[13]Tablas!#REF!</definedName>
    <definedName name="VRP1_1_8">[13]Tablas!#REF!</definedName>
    <definedName name="VRP1_1_9">[13]Tablas!#REF!</definedName>
    <definedName name="VRP1_2">[13]Tablas!#REF!</definedName>
    <definedName name="VRP1_3">[13]Tablas!#REF!</definedName>
    <definedName name="VRP1_4">[13]Tablas!#REF!</definedName>
    <definedName name="vsdfj" hidden="1">{"via1",#N/A,TRUE,"general";"via2",#N/A,TRUE,"general";"via3",#N/A,TRUE,"general"}</definedName>
    <definedName name="VSM">[13]Tablas!#REF!</definedName>
    <definedName name="VSM1_1">[13]Tablas!#REF!</definedName>
    <definedName name="VSM1_1_1">[13]Tablas!#REF!</definedName>
    <definedName name="VSM1_1_2">[13]Tablas!#REF!</definedName>
    <definedName name="VSM1_1_3">[13]Tablas!#REF!</definedName>
    <definedName name="VSM1_1_4">[13]Tablas!#REF!</definedName>
    <definedName name="VSM1_1_5">[13]Tablas!#REF!</definedName>
    <definedName name="VSM1_2">[13]Tablas!#REF!</definedName>
    <definedName name="VSM1_3">[13]Tablas!#REF!</definedName>
    <definedName name="VSM1_4">[13]Tablas!#REF!</definedName>
    <definedName name="VSM1_5">[13]Tablas!#REF!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'[110]2004'!#REF!</definedName>
    <definedName name="Wcut">#REF!</definedName>
    <definedName name="WD">#REF!</definedName>
    <definedName name="WDD" hidden="1">{#N/A,#N/A,FALSE,"orthoflow";#N/A,#N/A,FALSE,"Miscelaneos";#N/A,#N/A,FALSE,"Instrumentacio";#N/A,#N/A,FALSE,"Electrico";#N/A,#N/A,FALSE,"Valv. Seguridad"}</definedName>
    <definedName name="WDFSDF">'[38]Res-Accide-10'!#REF!</definedName>
    <definedName name="wedw">#REF!</definedName>
    <definedName name="WEFWE">'[38]Res-Accide-10'!#REF!</definedName>
    <definedName name="WER">'[38]Res-Accide-10'!$S$2:$S$7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'[38]Res-Accide-10'!#REF!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7">[111]!absc</definedName>
    <definedName name="xxxxx" localSheetId="1">[111]!absc</definedName>
    <definedName name="xxxxx">[111]!absc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7">[27]!absc</definedName>
    <definedName name="Y" localSheetId="1">[27]!absc</definedName>
    <definedName name="Y">[27]!absc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'[112]AISLAMIENTO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 localSheetId="1">[6]!ERR</definedName>
    <definedName name="zx">[6]!ERR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16" i="265" l="1"/>
  <c r="I15" i="265"/>
  <c r="I20" i="265"/>
  <c r="I17" i="265"/>
  <c r="I18" i="265"/>
  <c r="I19" i="265"/>
  <c r="I14" i="265"/>
  <c r="K56" i="273"/>
  <c r="L19" i="265" l="1"/>
  <c r="L20" i="265"/>
  <c r="L19" i="286"/>
  <c r="K23" i="286"/>
  <c r="K25" i="286" s="1"/>
  <c r="K30" i="286" s="1"/>
  <c r="C16" i="279"/>
  <c r="F16" i="279" s="1"/>
  <c r="C15" i="279"/>
  <c r="C14" i="279"/>
  <c r="C13" i="279"/>
  <c r="F13" i="279" s="1"/>
  <c r="K32" i="275"/>
  <c r="M32" i="275" s="1"/>
  <c r="H56" i="275"/>
  <c r="H55" i="275"/>
  <c r="C34" i="279"/>
  <c r="C33" i="279"/>
  <c r="K34" i="275"/>
  <c r="M34" i="275" s="1"/>
  <c r="K31" i="275"/>
  <c r="M31" i="275" s="1"/>
  <c r="J17" i="275"/>
  <c r="J16" i="275"/>
  <c r="H58" i="274"/>
  <c r="H57" i="274"/>
  <c r="K36" i="274"/>
  <c r="K34" i="274"/>
  <c r="J20" i="274"/>
  <c r="J19" i="274"/>
  <c r="H47" i="273"/>
  <c r="H46" i="273"/>
  <c r="H45" i="273"/>
  <c r="K30" i="273"/>
  <c r="M30" i="273" s="1"/>
  <c r="M33" i="273" s="1"/>
  <c r="J21" i="276"/>
  <c r="M21" i="276" s="1"/>
  <c r="J19" i="276"/>
  <c r="M19" i="276" s="1"/>
  <c r="J18" i="276"/>
  <c r="M18" i="276" s="1"/>
  <c r="K29" i="276"/>
  <c r="M29" i="276" s="1"/>
  <c r="K28" i="276"/>
  <c r="M28" i="276" s="1"/>
  <c r="K27" i="276"/>
  <c r="M27" i="276" s="1"/>
  <c r="M30" i="276" s="1"/>
  <c r="J23" i="273"/>
  <c r="J22" i="273"/>
  <c r="J20" i="273"/>
  <c r="K32" i="273"/>
  <c r="M32" i="273" s="1"/>
  <c r="K31" i="273"/>
  <c r="M31" i="273" s="1"/>
  <c r="H45" i="276"/>
  <c r="H44" i="276"/>
  <c r="H44" i="270"/>
  <c r="H43" i="270"/>
  <c r="H41" i="270"/>
  <c r="H42" i="276"/>
  <c r="H43" i="276"/>
  <c r="H42" i="270"/>
  <c r="K28" i="270"/>
  <c r="M28" i="270" s="1"/>
  <c r="M27" i="270"/>
  <c r="M29" i="270" s="1"/>
  <c r="J21" i="270"/>
  <c r="J19" i="270"/>
  <c r="J18" i="270"/>
  <c r="M35" i="271"/>
  <c r="M34" i="271"/>
  <c r="J28" i="271"/>
  <c r="J26" i="271"/>
  <c r="J25" i="271"/>
  <c r="H50" i="271"/>
  <c r="H49" i="271"/>
  <c r="H48" i="271"/>
  <c r="M36" i="271" l="1"/>
  <c r="M36" i="275"/>
  <c r="M17" i="275"/>
  <c r="M20" i="274"/>
  <c r="M19" i="270"/>
  <c r="M22" i="273"/>
  <c r="M23" i="273"/>
  <c r="F33" i="279" l="1"/>
  <c r="G30" i="279"/>
  <c r="F21" i="279"/>
  <c r="F20" i="279"/>
  <c r="G24" i="279" s="1"/>
  <c r="F15" i="279"/>
  <c r="F14" i="279"/>
  <c r="G17" i="279" s="1"/>
  <c r="F34" i="279" l="1"/>
  <c r="G37" i="279" s="1"/>
  <c r="G39" i="279" s="1"/>
  <c r="F44" i="279" l="1"/>
  <c r="F42" i="279"/>
  <c r="F43" i="279"/>
  <c r="J45" i="276"/>
  <c r="M45" i="276" s="1"/>
  <c r="J44" i="276"/>
  <c r="M44" i="276" s="1"/>
  <c r="J43" i="276"/>
  <c r="M43" i="276" s="1"/>
  <c r="J42" i="276"/>
  <c r="M42" i="276" s="1"/>
  <c r="M46" i="276" s="1"/>
  <c r="J56" i="275"/>
  <c r="M56" i="275" s="1"/>
  <c r="J55" i="275"/>
  <c r="M55" i="275" s="1"/>
  <c r="M59" i="275" s="1"/>
  <c r="M16" i="275"/>
  <c r="J58" i="274"/>
  <c r="M58" i="274" s="1"/>
  <c r="J57" i="274"/>
  <c r="M57" i="274" s="1"/>
  <c r="M61" i="274" s="1"/>
  <c r="M36" i="274"/>
  <c r="M35" i="274"/>
  <c r="M34" i="274"/>
  <c r="M38" i="274" s="1"/>
  <c r="M19" i="274"/>
  <c r="J47" i="273"/>
  <c r="M47" i="273" s="1"/>
  <c r="J46" i="273"/>
  <c r="M46" i="273" s="1"/>
  <c r="J45" i="273"/>
  <c r="M45" i="273" s="1"/>
  <c r="M49" i="273" s="1"/>
  <c r="M20" i="273"/>
  <c r="J50" i="271"/>
  <c r="M50" i="271" s="1"/>
  <c r="J49" i="271"/>
  <c r="M49" i="271" s="1"/>
  <c r="J48" i="271"/>
  <c r="M48" i="271" s="1"/>
  <c r="M52" i="271" s="1"/>
  <c r="M28" i="271"/>
  <c r="M26" i="271"/>
  <c r="M25" i="271"/>
  <c r="J44" i="270"/>
  <c r="M44" i="270" s="1"/>
  <c r="J43" i="270"/>
  <c r="M43" i="270" s="1"/>
  <c r="J42" i="270"/>
  <c r="M42" i="270" s="1"/>
  <c r="J41" i="270"/>
  <c r="M41" i="270" s="1"/>
  <c r="M45" i="270" s="1"/>
  <c r="M21" i="270"/>
  <c r="M18" i="270"/>
  <c r="G45" i="279" l="1"/>
  <c r="G47" i="279" s="1"/>
  <c r="J20" i="276"/>
  <c r="M20" i="276" s="1"/>
  <c r="M22" i="276" s="1"/>
  <c r="M48" i="276" s="1"/>
  <c r="J27" i="271"/>
  <c r="M27" i="271" s="1"/>
  <c r="M29" i="271" s="1"/>
  <c r="M54" i="271" s="1"/>
  <c r="J20" i="270"/>
  <c r="M20" i="270" s="1"/>
  <c r="M22" i="270" s="1"/>
  <c r="M47" i="270" s="1"/>
  <c r="J21" i="273"/>
  <c r="M21" i="273" s="1"/>
  <c r="M25" i="273" s="1"/>
  <c r="M51" i="273" s="1"/>
  <c r="K54" i="270" l="1"/>
  <c r="K53" i="270"/>
  <c r="K52" i="270"/>
  <c r="K58" i="273"/>
  <c r="K57" i="273"/>
  <c r="M59" i="273"/>
  <c r="M61" i="273" s="1"/>
  <c r="K61" i="271"/>
  <c r="K59" i="271"/>
  <c r="K60" i="271"/>
  <c r="J20" i="265"/>
  <c r="K20" i="265" s="1"/>
  <c r="M18" i="275"/>
  <c r="M21" i="274"/>
  <c r="M55" i="270" l="1"/>
  <c r="M57" i="270" s="1"/>
  <c r="M62" i="271"/>
  <c r="M64" i="271" s="1"/>
  <c r="M29" i="274"/>
  <c r="M63" i="274" s="1"/>
  <c r="M26" i="275"/>
  <c r="M61" i="275" s="1"/>
  <c r="K55" i="276"/>
  <c r="K53" i="276"/>
  <c r="K54" i="276"/>
  <c r="K68" i="275" l="1"/>
  <c r="K66" i="275"/>
  <c r="K67" i="275"/>
  <c r="M56" i="276"/>
  <c r="M58" i="276" s="1"/>
  <c r="K69" i="274"/>
  <c r="K68" i="274"/>
  <c r="K70" i="274"/>
  <c r="J15" i="265"/>
  <c r="K15" i="265" s="1"/>
  <c r="M71" i="274" l="1"/>
  <c r="M73" i="274" s="1"/>
  <c r="J18" i="265" s="1"/>
  <c r="K18" i="265" s="1"/>
  <c r="M69" i="275"/>
  <c r="M71" i="275" s="1"/>
  <c r="J16" i="265"/>
  <c r="K16" i="265" s="1"/>
  <c r="J14" i="265"/>
  <c r="K14" i="265" s="1"/>
  <c r="J19" i="265"/>
  <c r="K19" i="265" s="1"/>
  <c r="J17" i="265"/>
  <c r="K17" i="265" s="1"/>
  <c r="K21" i="265" l="1"/>
  <c r="K23" i="265" s="1"/>
  <c r="K28" i="265" s="1"/>
</calcChain>
</file>

<file path=xl/sharedStrings.xml><?xml version="1.0" encoding="utf-8"?>
<sst xmlns="http://schemas.openxmlformats.org/spreadsheetml/2006/main" count="679" uniqueCount="170">
  <si>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</si>
  <si>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</si>
  <si>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</si>
  <si>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</si>
  <si>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</si>
  <si>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</si>
  <si>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</si>
  <si>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</si>
  <si>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</si>
  <si>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</si>
  <si>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</si>
  <si>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</si>
  <si>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</si>
  <si>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</si>
  <si>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VALOR TOTAL</t>
  </si>
  <si>
    <t>DESCRIPCION</t>
  </si>
  <si>
    <t>Código</t>
  </si>
  <si>
    <t>CCE-EICP-FM-14</t>
  </si>
  <si>
    <t>Versión</t>
  </si>
  <si>
    <t>VERSIÓN</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</si>
  <si>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</si>
  <si>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</si>
  <si>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</si>
  <si>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</si>
  <si>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</si>
  <si>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</si>
  <si>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</si>
  <si>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</si>
  <si>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</si>
  <si>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</si>
  <si>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</si>
  <si>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</si>
  <si>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</si>
  <si>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</si>
  <si>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</si>
  <si>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</si>
  <si>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</si>
  <si>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</si>
  <si>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</si>
  <si>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</si>
  <si>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</si>
  <si>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</si>
  <si>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</si>
  <si>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</si>
  <si>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</si>
  <si>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</si>
  <si>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</si>
  <si>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</si>
  <si>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</si>
  <si>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</si>
  <si>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</si>
  <si>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</si>
  <si>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</si>
  <si>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</si>
  <si>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</si>
  <si>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</si>
  <si>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</si>
  <si>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</si>
  <si>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</si>
  <si>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</si>
  <si>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</si>
  <si>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</si>
  <si>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</si>
  <si>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</si>
  <si>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</si>
  <si>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</si>
  <si>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</si>
  <si>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</si>
  <si>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</si>
  <si>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</si>
  <si>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t>Formulario 1 - Propuesta económica  - Documento tipo de licitación de obra pública de infraestructura de transporte - versión 3</t>
  </si>
  <si>
    <t>X</t>
  </si>
  <si>
    <t>UN.</t>
  </si>
  <si>
    <t>ML.</t>
  </si>
  <si>
    <t xml:space="preserve">Suministro y aplicación de pintura acrílica imprimante color negro para marcas viales (cebras, flechas pictogramas…), 50% sólidos por volumen </t>
  </si>
  <si>
    <t>M2</t>
  </si>
  <si>
    <t>Camion de Apoyo</t>
  </si>
  <si>
    <t>Operador</t>
  </si>
  <si>
    <t>Premarcador</t>
  </si>
  <si>
    <t>Ayudantes 2</t>
  </si>
  <si>
    <t>PROCESO No.</t>
  </si>
  <si>
    <t>Equipo Delineador</t>
  </si>
  <si>
    <t>Herramienta menor</t>
  </si>
  <si>
    <t>Señalizacion y Otros</t>
  </si>
  <si>
    <t>Gl</t>
  </si>
  <si>
    <t>Hora</t>
  </si>
  <si>
    <t>Imprimante Acrilico Negro</t>
  </si>
  <si>
    <t>Disolvente</t>
  </si>
  <si>
    <t>GAL.</t>
  </si>
  <si>
    <t>Alineador</t>
  </si>
  <si>
    <t>Esferas reflectivas</t>
  </si>
  <si>
    <t>KG</t>
  </si>
  <si>
    <t>HORA</t>
  </si>
  <si>
    <t>GL</t>
  </si>
  <si>
    <t>M3</t>
  </si>
  <si>
    <t>Camioneta D-300</t>
  </si>
  <si>
    <t>HERRAMIENTA MENOR (%)</t>
  </si>
  <si>
    <t>Concreto Resistencia 14 MPA</t>
  </si>
  <si>
    <t>Oficial</t>
  </si>
  <si>
    <t>Disolvente Xilol</t>
  </si>
  <si>
    <t>Tablero en lamina Galvanizada Calibre 16 material Reflectivo grado IV</t>
  </si>
  <si>
    <t>Obreros 3</t>
  </si>
  <si>
    <t xml:space="preserve">Suministro y aplicación de pintura  acrílica base solvente  color Amarillo y Blanco  ancho de la línea de 12 cm, espesor seco de 12 mils, 50% de sólidos por volumen </t>
  </si>
  <si>
    <t>Pintura Acrilica Base Solvente Pura</t>
  </si>
  <si>
    <t xml:space="preserve">Suministro y aplicación de pintura imprimante acrílica color negro ancho de la línea de 15 cm, espesor seco de 8 mils, 50% de sólidos por volumen </t>
  </si>
  <si>
    <t xml:space="preserve">Suministro y aplicación de pintura pintura Acrilica Base Solvente  espesor seco Minima  de 12 mils, con microesfera de vidrio  </t>
  </si>
  <si>
    <t xml:space="preserve">Equipo Airlees  para Aplicación Pintura </t>
  </si>
  <si>
    <t xml:space="preserve">Ayudantes </t>
  </si>
  <si>
    <t>Unidad</t>
  </si>
  <si>
    <t>Cantidad</t>
  </si>
  <si>
    <t>Rendimiento</t>
  </si>
  <si>
    <t>Valor-Parcial</t>
  </si>
  <si>
    <t>Equipo de limpieza</t>
  </si>
  <si>
    <t>Generador de energia</t>
  </si>
  <si>
    <t>Rotomartillo</t>
  </si>
  <si>
    <t>Camion de apoyo</t>
  </si>
  <si>
    <t>Sub-Total</t>
  </si>
  <si>
    <t>II. MATERIALES EN OBRA</t>
  </si>
  <si>
    <t>Precio Unitario</t>
  </si>
  <si>
    <t>-</t>
  </si>
  <si>
    <t>KIT</t>
  </si>
  <si>
    <t>Resina epoxica o bicomponente para bandas</t>
  </si>
  <si>
    <t>Precio unitario</t>
  </si>
  <si>
    <t>Total Costo Directo</t>
  </si>
  <si>
    <t>Administración</t>
  </si>
  <si>
    <t>Imprevistos</t>
  </si>
  <si>
    <t>Utilidades</t>
  </si>
  <si>
    <t>Precio unitario total</t>
  </si>
  <si>
    <t>ML</t>
  </si>
  <si>
    <t>Prestaciones</t>
  </si>
  <si>
    <t>Obreros 2</t>
  </si>
  <si>
    <t xml:space="preserve">Oficial </t>
  </si>
  <si>
    <t>operador 1</t>
  </si>
  <si>
    <t>Ayudante 2</t>
  </si>
  <si>
    <t>UND</t>
  </si>
  <si>
    <t>IMPREVISTOS</t>
  </si>
  <si>
    <t xml:space="preserve">UTILIDAD </t>
  </si>
  <si>
    <t>ITEM:      7</t>
  </si>
  <si>
    <t>Construcción de bandas sonoras reductoras de velocidad de 30CM de ancho *  2,5 cm de altura, construida con gravilla de 1/2", pintura de larga duración blanca y resina epoxica</t>
  </si>
  <si>
    <t>ESP. 700,1 INVIAS</t>
  </si>
  <si>
    <t>ESP. 700,3 INVIAS</t>
  </si>
  <si>
    <t>ESP.710.1.1 INVIAS</t>
  </si>
  <si>
    <t>DIA</t>
  </si>
  <si>
    <t>ESP. MANUAL DE SEÑALIZACION VIAL 2024</t>
  </si>
  <si>
    <t xml:space="preserve">Suministro y aplicación de pintura pintura Acrilica Base Solvente  pigmentada Multicolor   espesor seco Minima  de 12 mils,con antideslizante </t>
  </si>
  <si>
    <t>GLOBAL</t>
  </si>
  <si>
    <t>Suministro,  instalación y georreferenciación de señales verticales SP, SR y SI de 75*75 Cm en material reflectivo grado XI o superior, lámina galvanizada calibre 16  cumpliendo con el manual de señalización vial de MINTRANSPORTE 2024</t>
  </si>
  <si>
    <t>Suministro,  instalación y georreferenciación de señales verticales  Duplex SP, SR y SI de 75*75 Cm en material reflectivo grado XI o superior, lámina galvanizada calibre 16  cumpliendo con el manual de señalización vial de MINTRANSPORTE 2024</t>
  </si>
  <si>
    <r>
      <t>[La entidad puede utilizar este formulario de detalle del</t>
    </r>
    <r>
      <rPr>
        <b/>
        <u/>
        <sz val="10"/>
        <rFont val="Arial"/>
        <family val="2"/>
      </rPr>
      <t xml:space="preserve"> presupuesto oficial</t>
    </r>
    <r>
      <rPr>
        <sz val="10"/>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</si>
  <si>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10% MO</t>
  </si>
  <si>
    <t xml:space="preserve">Camion de apoyo </t>
  </si>
  <si>
    <t xml:space="preserve">HORA </t>
  </si>
  <si>
    <t>SEÑALIZACION Y OTROS</t>
  </si>
  <si>
    <t>TARIFA HORA</t>
  </si>
  <si>
    <t>A</t>
  </si>
  <si>
    <t>I</t>
  </si>
  <si>
    <t>U</t>
  </si>
  <si>
    <t>SUBTOTAL OBRAS  (AIU Incluido)</t>
  </si>
  <si>
    <t>Suministro y aplicación manual ( metodo llana) de pintura plastico en frio metilmetacrilato ( colores Pigmentados o Multicolor)  con microesferas para Marcas viales de espesor seco de 50 mls , según norma NTC 4777 y/o  normatividad Vigente</t>
  </si>
  <si>
    <t>PROPUESTA ECONOMICA</t>
  </si>
  <si>
    <t>Suministro y aplicación de pintura pintura Acrilica Base Solvente  espesor seco Minima  de 12 mils, con Antidelizante</t>
  </si>
  <si>
    <t>Microesfera antideslizante</t>
  </si>
  <si>
    <t>Tablero en lamina Galvanizada Calibre 16 material Reflectivo grado XI</t>
  </si>
  <si>
    <t xml:space="preserve">poste en Tubo de acero Galvanizado redondo de 2" calibre 3mm   de 3,5 Metros Pintura Electrostatica  para Señal </t>
  </si>
  <si>
    <t>Suministro,  instalación y georreferenciación de señales verticales  Duplex SP, SR y SI de 75*75 Cm en material reflectivo grado XI o superior, lámina galvanizada calibre 16 y  poste en Tubo de acero Galvanizado redondo de 2" calibre 3mm  cumpliendo con el manual de señalización vial de MINTRANSPORTE 2024</t>
  </si>
  <si>
    <t xml:space="preserve">Poste en Tubo de acero Galvanizado redondo de 2" calibre 3mm  de 3,5 Metros Pintura Electrostatica  para Señal </t>
  </si>
  <si>
    <t>Gravilla  de 1/2"</t>
  </si>
  <si>
    <t>Suministro,  instalación y georreferSP 47- 47A- 47B  de 75*75 Cm en material reflectivo grado XI o superior, lámina galvanizada calibre 16  cumpliendo con el manual de señalización vial de MINTRANSPORTE 2024</t>
  </si>
  <si>
    <t>Suministro,  instalación y georreferenciación de señales verticales SP 47- 47A 47B  75*75 Cm en material reflectivo grado XI o superior, lámina galvanizada calibre 16 y poste en Tubo de acero Galvanizado redondo de 2" calibre 3mm  cumpliendo con el manual de señalización vial de MINTRANSPORTE 2024</t>
  </si>
  <si>
    <t>INSTITUTO DE TRANSPORTES Y TRANSITO DEL HUILA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</si>
</sst>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5">
    <numFmt numFmtId="5" formatCode="&quot;$&quot;\ #,##0;\-&quot;$&quot;\ #,##0"/>
    <numFmt numFmtId="7" formatCode="&quot;$&quot;\ #,##0.00;\-&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_([$$-240A]\ * #,##0.00_);_([$$-240A]\ * \(#,##0.00\);_([$$-240A]\ * &quot;-&quot;??_);_(@_)"/>
    <numFmt numFmtId="179" formatCode="_-* #,##0.00\ [$€]_-;\-* #,##0.00\ [$€]_-;_-* &quot;-&quot;??\ [$€]_-;_-@_-"/>
    <numFmt numFmtId="180" formatCode="_ * #,##0_ ;_ * \-#,##0_ ;_ * &quot;-&quot;??_ ;_ @_ "/>
    <numFmt numFmtId="181" formatCode="_-[$$-240A]\ * #,##0.00_ ;_-[$$-240A]\ * \-#,##0.00\ ;_-[$$-240A]\ * &quot;-&quot;??_ ;_-@_ "/>
    <numFmt numFmtId="182" formatCode="_-[$$-240A]* #,##0.00_-;\-[$$-240A]* #,##0.00_-;_-[$$-240A]* &quot;-&quot;??_-;_-@_-"/>
    <numFmt numFmtId="183" formatCode="##0"/>
    <numFmt numFmtId="184" formatCode="0.000"/>
    <numFmt numFmtId="185" formatCode="0.0000"/>
    <numFmt numFmtId="186" formatCode="_-* #,##0\ _P_t_s_-;\-* #,##0\ _P_t_s_-;_-* &quot;-&quot;??\ _P_t_s_-;_-@_-"/>
    <numFmt numFmtId="187" formatCode="0.00%;\-0.00%;&quot;&quot;"/>
    <numFmt numFmtId="188" formatCode="&quot;$&quot;#,##0\ ;\(&quot;$&quot;#,##0\)"/>
    <numFmt numFmtId="189" formatCode="\(0%\)"/>
    <numFmt numFmtId="190" formatCode=";;"/>
    <numFmt numFmtId="191" formatCode="d\ \d\e\ mmmm\ \d\e\ yyyy"/>
    <numFmt numFmtId="192" formatCode="0%;\-0%;&quot;&quot;"/>
    <numFmt numFmtId="193" formatCode="#0&quot;.&quot;000&quot;´&quot;000&quot;.&quot;000"/>
    <numFmt numFmtId="194" formatCode="##0&quot;.&quot;000"/>
    <numFmt numFmtId="195" formatCode="##0&quot;´&quot;000&quot;.&quot;000"/>
    <numFmt numFmtId="196" formatCode="_(&quot;$&quot;\ * #,##0_);_(&quot;$&quot;\ * \(#,##0\);_(&quot;$&quot;\ * &quot;-&quot;??_);_(@_)"/>
    <numFmt numFmtId="197" formatCode="#0&quot;.&quot;"/>
    <numFmt numFmtId="198" formatCode="0.0%;\-0.0%;&quot;&quot;"/>
    <numFmt numFmtId="199" formatCode="&quot;$&quot;\ #,##0.0;\-&quot;$&quot;\ #,##0.0"/>
    <numFmt numFmtId="200" formatCode="[$$-240A]\ #,##0"/>
    <numFmt numFmtId="201" formatCode="_-[$$-240A]* #,##0_-;\-[$$-240A]* #,##0_-;_-[$$-240A]* &quot;-&quot;??_-;_-@_-"/>
    <numFmt numFmtId="204" formatCode="_-[$$-240A]\ * #,##0.00_-;\-[$$-240A]\ * #,##0.00_-;_-[$$-240A]\ * &quot;-&quot;??_-;_-@_-"/>
  </numFmts>
  <fonts count="5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9"/>
      <name val="Arial Narrow"/>
      <family val="2"/>
    </font>
    <font>
      <sz val="10"/>
      <name val="Geneva"/>
    </font>
    <font>
      <u/>
      <sz val="10"/>
      <color indexed="12"/>
      <name val="Arial"/>
      <family val="2"/>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sz val="10"/>
      <name val="Arial"/>
      <family val="2"/>
    </font>
    <font>
      <sz val="11"/>
      <color rgb="FF000000"/>
      <name val="Calibri"/>
      <family val="2"/>
    </font>
    <font>
      <sz val="10"/>
      <name val="Arial"/>
      <family val="2"/>
    </font>
    <font>
      <b/>
      <sz val="10"/>
      <name val="Arial Narrow"/>
      <family val="2"/>
    </font>
    <font>
      <b/>
      <u/>
      <sz val="10"/>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rgb="FFFFFFFF"/>
        <bgColor rgb="FF000000"/>
      </patternFill>
    </fill>
    <fill>
      <patternFill patternType="solid">
        <fgColor theme="0" tint="-0.14999847407452621"/>
        <bgColor indexed="64"/>
      </patternFill>
    </fill>
    <fill>
      <patternFill patternType="solid">
        <fgColor theme="0"/>
        <bgColor rgb="FF000000"/>
      </patternFill>
    </fill>
  </fills>
  <borders count="11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style="double">
        <color indexed="64"/>
      </left>
      <right/>
      <top style="double">
        <color indexed="64"/>
      </top>
      <bottom/>
      <diagonal/>
    </border>
    <border>
      <left/>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medium">
        <color indexed="64"/>
      </bottom>
      <diagonal/>
    </border>
    <border>
      <left/>
      <right style="thin">
        <color indexed="8"/>
      </right>
      <top style="thin">
        <color indexed="8"/>
      </top>
      <bottom style="medium">
        <color indexed="64"/>
      </bottom>
      <diagonal/>
    </border>
    <border>
      <left style="thin">
        <color indexed="8"/>
      </left>
      <right/>
      <top style="thin">
        <color indexed="64"/>
      </top>
      <bottom style="thin">
        <color indexed="8"/>
      </bottom>
      <diagonal/>
    </border>
    <border>
      <left/>
      <right/>
      <top style="thin">
        <color indexed="64"/>
      </top>
      <bottom style="thin">
        <color indexed="8"/>
      </bottom>
      <diagonal/>
    </border>
    <border>
      <left/>
      <right style="thin">
        <color indexed="8"/>
      </right>
      <top style="thin">
        <color indexed="64"/>
      </top>
      <bottom style="thin">
        <color indexed="8"/>
      </bottom>
      <diagonal/>
    </border>
    <border>
      <left/>
      <right/>
      <top style="thin">
        <color indexed="8"/>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8"/>
      </left>
      <right/>
      <top style="thin">
        <color indexed="8"/>
      </top>
      <bottom style="thin">
        <color indexed="8"/>
      </bottom>
      <diagonal/>
    </border>
    <border>
      <left style="thin">
        <color indexed="64"/>
      </left>
      <right/>
      <top style="thin">
        <color indexed="64"/>
      </top>
      <bottom style="thin">
        <color indexed="8"/>
      </bottom>
      <diagonal/>
    </border>
    <border>
      <left/>
      <right style="thin">
        <color indexed="64"/>
      </right>
      <top style="thin">
        <color indexed="64"/>
      </top>
      <bottom style="thin">
        <color indexed="8"/>
      </bottom>
      <diagonal/>
    </border>
    <border>
      <left style="thin">
        <color indexed="8"/>
      </left>
      <right style="thin">
        <color indexed="8"/>
      </right>
      <top/>
      <bottom style="thin">
        <color indexed="8"/>
      </bottom>
      <diagonal/>
    </border>
    <border>
      <left/>
      <right style="thin">
        <color indexed="8"/>
      </right>
      <top/>
      <bottom style="medium">
        <color indexed="64"/>
      </bottom>
      <diagonal/>
    </border>
    <border>
      <left style="thin">
        <color indexed="64"/>
      </left>
      <right/>
      <top style="thin">
        <color indexed="8"/>
      </top>
      <bottom style="medium">
        <color indexed="64"/>
      </bottom>
      <diagonal/>
    </border>
    <border>
      <left/>
      <right style="thin">
        <color indexed="64"/>
      </right>
      <top style="thin">
        <color indexed="8"/>
      </top>
      <bottom style="medium">
        <color indexed="64"/>
      </bottom>
      <diagonal/>
    </border>
    <border>
      <left style="thin">
        <color indexed="8"/>
      </left>
      <right style="thin">
        <color indexed="8"/>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style="thin">
        <color indexed="8"/>
      </top>
      <bottom/>
      <diagonal/>
    </border>
    <border>
      <left style="thin">
        <color indexed="8"/>
      </left>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thin">
        <color indexed="8"/>
      </left>
      <right/>
      <top style="thin">
        <color indexed="64"/>
      </top>
      <bottom/>
      <diagonal/>
    </border>
    <border>
      <left/>
      <right style="thin">
        <color indexed="64"/>
      </right>
      <top style="double">
        <color indexed="64"/>
      </top>
      <bottom/>
      <diagonal/>
    </border>
  </borders>
  <cellStyleXfs count="265">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79"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76"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3" fontId="7" fillId="0" borderId="49">
      <alignment horizontal="right"/>
    </xf>
    <xf numFmtId="183" fontId="7" fillId="0" borderId="49">
      <alignment horizontal="right"/>
    </xf>
    <xf numFmtId="2" fontId="7" fillId="0" borderId="0"/>
    <xf numFmtId="2" fontId="7" fillId="0" borderId="0"/>
    <xf numFmtId="2" fontId="7" fillId="0" borderId="0"/>
    <xf numFmtId="184" fontId="7" fillId="0" borderId="0"/>
    <xf numFmtId="184" fontId="7" fillId="0" borderId="0"/>
    <xf numFmtId="184" fontId="7" fillId="0" borderId="0"/>
    <xf numFmtId="185" fontId="8" fillId="0" borderId="0"/>
    <xf numFmtId="185" fontId="8" fillId="0" borderId="0"/>
    <xf numFmtId="185" fontId="8" fillId="0" borderId="0"/>
    <xf numFmtId="183" fontId="7" fillId="0" borderId="49">
      <alignment horizontal="right"/>
    </xf>
    <xf numFmtId="186" fontId="5" fillId="0" borderId="0">
      <protection locked="0"/>
    </xf>
    <xf numFmtId="3" fontId="34" fillId="0" borderId="0" applyFont="0" applyFill="0" applyBorder="0" applyAlignment="0" applyProtection="0"/>
    <xf numFmtId="187" fontId="5" fillId="0" borderId="0">
      <protection locked="0"/>
    </xf>
    <xf numFmtId="188" fontId="34" fillId="0" borderId="0" applyFont="0" applyFill="0" applyBorder="0" applyAlignment="0" applyProtection="0"/>
    <xf numFmtId="189"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0" fontId="35" fillId="0" borderId="0">
      <protection locked="0"/>
    </xf>
    <xf numFmtId="191" fontId="5" fillId="0" borderId="0">
      <protection locked="0"/>
    </xf>
    <xf numFmtId="0" fontId="36" fillId="0" borderId="0" applyNumberFormat="0" applyFill="0" applyBorder="0" applyAlignment="0" applyProtection="0"/>
    <xf numFmtId="0" fontId="37" fillId="0" borderId="0" applyNumberFormat="0" applyFill="0" applyBorder="0" applyAlignment="0" applyProtection="0"/>
    <xf numFmtId="192" fontId="5" fillId="0" borderId="0">
      <protection locked="0"/>
    </xf>
    <xf numFmtId="192" fontId="5" fillId="0" borderId="0">
      <protection locked="0"/>
    </xf>
    <xf numFmtId="0" fontId="17" fillId="3" borderId="0" applyNumberFormat="0" applyBorder="0" applyAlignment="0" applyProtection="0"/>
    <xf numFmtId="193" fontId="7" fillId="0" borderId="0">
      <alignment horizontal="right"/>
    </xf>
    <xf numFmtId="193" fontId="7" fillId="0" borderId="0">
      <alignment horizontal="right"/>
    </xf>
    <xf numFmtId="193" fontId="7" fillId="0" borderId="0">
      <alignment horizontal="right"/>
    </xf>
    <xf numFmtId="194" fontId="7" fillId="0" borderId="0" applyFont="0" applyFill="0" applyBorder="0" applyAlignment="0">
      <alignment horizontal="center"/>
    </xf>
    <xf numFmtId="194"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68" fontId="38" fillId="0" borderId="0" applyFont="0" applyFill="0" applyBorder="0" applyAlignment="0" applyProtection="0"/>
    <xf numFmtId="195" fontId="7" fillId="0" borderId="0">
      <alignment horizontal="right"/>
    </xf>
    <xf numFmtId="195" fontId="7" fillId="0" borderId="0">
      <alignment horizontal="right"/>
    </xf>
    <xf numFmtId="195" fontId="7" fillId="0" borderId="0">
      <alignment horizontal="right"/>
    </xf>
    <xf numFmtId="196" fontId="5" fillId="0" borderId="0" applyFont="0" applyFill="0" applyBorder="0" applyAlignment="0" applyProtection="0"/>
    <xf numFmtId="196"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96" fontId="5" fillId="0" borderId="0" applyFont="0" applyFill="0" applyBorder="0" applyAlignment="0" applyProtection="0"/>
    <xf numFmtId="164" fontId="5" fillId="0" borderId="0" applyFont="0" applyFill="0" applyBorder="0" applyAlignment="0" applyProtection="0"/>
    <xf numFmtId="167" fontId="9" fillId="0" borderId="0" applyFont="0" applyFill="0" applyBorder="0" applyAlignment="0" applyProtection="0"/>
    <xf numFmtId="188" fontId="39" fillId="0" borderId="0" applyFont="0" applyFill="0" applyBorder="0" applyAlignment="0" applyProtection="0"/>
    <xf numFmtId="0" fontId="18" fillId="22" borderId="0" applyNumberFormat="0" applyBorder="0" applyAlignment="0" applyProtection="0"/>
    <xf numFmtId="197" fontId="7" fillId="0" borderId="0" applyFont="0" applyFill="0" applyBorder="0" applyAlignment="0">
      <alignment horizontal="center"/>
    </xf>
    <xf numFmtId="197" fontId="7" fillId="0" borderId="0" applyFont="0" applyFill="0" applyBorder="0" applyAlignment="0">
      <alignment horizontal="center"/>
    </xf>
    <xf numFmtId="0" fontId="5" fillId="0" borderId="0"/>
    <xf numFmtId="0" fontId="5" fillId="0" borderId="0"/>
    <xf numFmtId="0" fontId="38" fillId="0" borderId="0"/>
    <xf numFmtId="0" fontId="2" fillId="0" borderId="0"/>
    <xf numFmtId="0" fontId="38" fillId="0" borderId="0"/>
    <xf numFmtId="0" fontId="5" fillId="0" borderId="0"/>
    <xf numFmtId="0" fontId="5" fillId="0" borderId="0"/>
    <xf numFmtId="0" fontId="5" fillId="0" borderId="0"/>
    <xf numFmtId="0" fontId="5" fillId="0" borderId="0"/>
    <xf numFmtId="0" fontId="40" fillId="0" borderId="0"/>
    <xf numFmtId="0" fontId="5" fillId="0" borderId="0"/>
    <xf numFmtId="0" fontId="5" fillId="23" borderId="5" applyNumberFormat="0" applyFont="0" applyAlignment="0" applyProtection="0"/>
    <xf numFmtId="198"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0" fontId="41"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2" fontId="5" fillId="0" borderId="53">
      <protection locked="0"/>
    </xf>
    <xf numFmtId="0" fontId="43" fillId="0" borderId="0"/>
    <xf numFmtId="0" fontId="44" fillId="0" borderId="0" applyNumberFormat="0" applyFill="0" applyBorder="0" applyAlignment="0" applyProtection="0">
      <alignment vertical="top"/>
      <protection locked="0"/>
    </xf>
    <xf numFmtId="41" fontId="52" fillId="0" borderId="0" applyFont="0" applyFill="0" applyBorder="0" applyAlignment="0" applyProtection="0"/>
    <xf numFmtId="0" fontId="53" fillId="0" borderId="0" applyNumberFormat="0" applyBorder="0" applyAlignment="0"/>
    <xf numFmtId="0" fontId="5" fillId="0" borderId="0"/>
    <xf numFmtId="44" fontId="52" fillId="0" borderId="0" applyFont="0" applyFill="0" applyBorder="0" applyAlignment="0" applyProtection="0"/>
    <xf numFmtId="42" fontId="54" fillId="0" borderId="0" applyFont="0" applyFill="0" applyBorder="0" applyAlignment="0" applyProtection="0"/>
    <xf numFmtId="9" fontId="5" fillId="0" borderId="0" applyFont="0" applyFill="0" applyBorder="0" applyAlignment="0" applyProtection="0"/>
    <xf numFmtId="0" fontId="1" fillId="0" borderId="0"/>
    <xf numFmtId="177" fontId="5" fillId="0" borderId="0" applyFont="0" applyFill="0" applyBorder="0" applyAlignment="0" applyProtection="0"/>
    <xf numFmtId="44" fontId="5" fillId="0" borderId="0" applyFont="0" applyFill="0" applyBorder="0" applyAlignment="0" applyProtection="0"/>
  </cellStyleXfs>
  <cellXfs count="597">
    <xf numFmtId="0" fontId="0" fillId="0" borderId="0" xfId="0"/>
    <xf numFmtId="0" fontId="30" fillId="0" borderId="0" xfId="88" applyFont="1"/>
    <xf numFmtId="0" fontId="30" fillId="0" borderId="0" xfId="88" applyFont="1" applyAlignment="1">
      <alignment horizontal="center"/>
    </xf>
    <xf numFmtId="0" fontId="32" fillId="0" borderId="0" xfId="89" applyFont="1"/>
    <xf numFmtId="0" fontId="33" fillId="0" borderId="0" xfId="88" applyFont="1"/>
    <xf numFmtId="0" fontId="33" fillId="0" borderId="0" xfId="88" applyFont="1" applyAlignment="1">
      <alignment horizontal="center"/>
    </xf>
    <xf numFmtId="0" fontId="33" fillId="0" borderId="39" xfId="88" applyFont="1" applyBorder="1"/>
    <xf numFmtId="0" fontId="33" fillId="0" borderId="40" xfId="88" applyFont="1" applyBorder="1"/>
    <xf numFmtId="0" fontId="33" fillId="0" borderId="40" xfId="88" applyFont="1" applyBorder="1" applyAlignment="1">
      <alignment horizontal="center"/>
    </xf>
    <xf numFmtId="0" fontId="33" fillId="0" borderId="38" xfId="88" applyFont="1" applyBorder="1"/>
    <xf numFmtId="0" fontId="33" fillId="0" borderId="0" xfId="89" applyFont="1"/>
    <xf numFmtId="0" fontId="33" fillId="0" borderId="38" xfId="89" applyFont="1" applyBorder="1"/>
    <xf numFmtId="0" fontId="33" fillId="0" borderId="36" xfId="89" applyFont="1" applyBorder="1"/>
    <xf numFmtId="0" fontId="33" fillId="0" borderId="37" xfId="88" applyFont="1" applyBorder="1"/>
    <xf numFmtId="0" fontId="33" fillId="0" borderId="37" xfId="88" applyFont="1" applyBorder="1" applyAlignment="1">
      <alignment horizontal="center"/>
    </xf>
    <xf numFmtId="180" fontId="33" fillId="0" borderId="37" xfId="34" applyNumberFormat="1" applyFont="1" applyBorder="1"/>
    <xf numFmtId="0" fontId="31" fillId="0" borderId="0" xfId="0" applyFont="1"/>
    <xf numFmtId="0" fontId="33" fillId="25" borderId="0" xfId="88" applyFont="1" applyFill="1"/>
    <xf numFmtId="0" fontId="30" fillId="25" borderId="0" xfId="88" applyFont="1" applyFill="1"/>
    <xf numFmtId="0" fontId="31" fillId="0" borderId="80" xfId="0" applyFont="1" applyBorder="1"/>
    <xf numFmtId="0" fontId="45" fillId="0" borderId="0" xfId="0" applyFont="1"/>
    <xf numFmtId="0" fontId="45" fillId="0" borderId="62" xfId="0" applyFont="1" applyBorder="1" applyAlignment="1">
      <alignment horizontal="center"/>
    </xf>
    <xf numFmtId="0" fontId="47" fillId="0" borderId="54" xfId="0" applyFont="1" applyBorder="1" applyAlignment="1">
      <alignment horizontal="center"/>
    </xf>
    <xf numFmtId="0" fontId="45" fillId="0" borderId="54" xfId="0" applyFont="1" applyBorder="1" applyAlignment="1">
      <alignment vertical="center"/>
    </xf>
    <xf numFmtId="0" fontId="45" fillId="0" borderId="73" xfId="0" applyFont="1" applyBorder="1" applyAlignment="1">
      <alignment vertical="center"/>
    </xf>
    <xf numFmtId="0" fontId="45" fillId="0" borderId="59" xfId="0" applyFont="1" applyBorder="1" applyAlignment="1">
      <alignment horizontal="center"/>
    </xf>
    <xf numFmtId="0" fontId="45" fillId="0" borderId="58" xfId="0" applyFont="1" applyBorder="1" applyAlignment="1">
      <alignment horizontal="right" vertical="center"/>
    </xf>
    <xf numFmtId="0" fontId="45" fillId="0" borderId="29" xfId="0" applyFont="1" applyBorder="1" applyAlignment="1">
      <alignment horizontal="center" vertical="center"/>
    </xf>
    <xf numFmtId="0" fontId="45" fillId="0" borderId="35" xfId="0" applyFont="1" applyBorder="1" applyAlignment="1">
      <alignment horizontal="center" vertical="center"/>
    </xf>
    <xf numFmtId="0" fontId="45" fillId="0" borderId="11" xfId="0" applyFont="1" applyBorder="1" applyAlignment="1">
      <alignment horizontal="center"/>
    </xf>
    <xf numFmtId="0" fontId="45" fillId="0" borderId="0" xfId="0" applyFont="1" applyAlignment="1">
      <alignment horizontal="right" vertical="center"/>
    </xf>
    <xf numFmtId="1" fontId="45" fillId="0" borderId="18" xfId="0" applyNumberFormat="1" applyFont="1" applyBorder="1" applyAlignment="1">
      <alignment horizontal="center" vertical="center"/>
    </xf>
    <xf numFmtId="1" fontId="45" fillId="0" borderId="30" xfId="0" applyNumberFormat="1" applyFont="1" applyBorder="1" applyAlignment="1">
      <alignment horizontal="center" vertical="center"/>
    </xf>
    <xf numFmtId="1" fontId="45" fillId="0" borderId="12" xfId="0" applyNumberFormat="1" applyFont="1" applyBorder="1" applyAlignment="1">
      <alignment horizontal="center" vertical="center"/>
    </xf>
    <xf numFmtId="0" fontId="45" fillId="0" borderId="72" xfId="0" applyFont="1" applyBorder="1" applyAlignment="1">
      <alignment horizontal="left"/>
    </xf>
    <xf numFmtId="0" fontId="45" fillId="0" borderId="55" xfId="0" applyFont="1" applyBorder="1" applyAlignment="1">
      <alignment horizontal="center"/>
    </xf>
    <xf numFmtId="0" fontId="45" fillId="0" borderId="71" xfId="0" applyFont="1" applyBorder="1" applyAlignment="1">
      <alignment horizontal="center"/>
    </xf>
    <xf numFmtId="0" fontId="45" fillId="0" borderId="27" xfId="0" applyFont="1" applyBorder="1"/>
    <xf numFmtId="0" fontId="45" fillId="0" borderId="31" xfId="0" applyFont="1" applyBorder="1"/>
    <xf numFmtId="0" fontId="45" fillId="0" borderId="69" xfId="0" applyFont="1" applyBorder="1"/>
    <xf numFmtId="0" fontId="45" fillId="0" borderId="59" xfId="0" applyFont="1" applyBorder="1"/>
    <xf numFmtId="0" fontId="45" fillId="0" borderId="58" xfId="0" applyFont="1" applyBorder="1"/>
    <xf numFmtId="0" fontId="45" fillId="0" borderId="57" xfId="0" applyFont="1" applyBorder="1"/>
    <xf numFmtId="0" fontId="45" fillId="0" borderId="11" xfId="0" applyFont="1" applyBorder="1"/>
    <xf numFmtId="0" fontId="45" fillId="0" borderId="12" xfId="0" applyFont="1" applyBorder="1"/>
    <xf numFmtId="0" fontId="47" fillId="24" borderId="70" xfId="0" applyFont="1" applyFill="1" applyBorder="1" applyAlignment="1">
      <alignment horizontal="center" vertical="center"/>
    </xf>
    <xf numFmtId="0" fontId="45" fillId="24" borderId="68" xfId="0" applyFont="1" applyFill="1" applyBorder="1" applyAlignment="1">
      <alignment horizontal="center" vertical="center"/>
    </xf>
    <xf numFmtId="4" fontId="45" fillId="24" borderId="68" xfId="0" applyNumberFormat="1" applyFont="1" applyFill="1" applyBorder="1" applyAlignment="1">
      <alignment horizontal="center" vertical="center"/>
    </xf>
    <xf numFmtId="0" fontId="47" fillId="24" borderId="29" xfId="0" applyFont="1" applyFill="1" applyBorder="1" applyAlignment="1">
      <alignment horizontal="center"/>
    </xf>
    <xf numFmtId="0" fontId="47" fillId="24" borderId="35" xfId="0" applyFont="1" applyFill="1" applyBorder="1" applyAlignment="1">
      <alignment horizontal="center"/>
    </xf>
    <xf numFmtId="172" fontId="45" fillId="0" borderId="30" xfId="34" applyFont="1" applyBorder="1"/>
    <xf numFmtId="0" fontId="45" fillId="0" borderId="62" xfId="0" applyFont="1" applyBorder="1"/>
    <xf numFmtId="0" fontId="45" fillId="0" borderId="54" xfId="0" applyFont="1" applyBorder="1"/>
    <xf numFmtId="0" fontId="45" fillId="0" borderId="64" xfId="0" applyFont="1" applyBorder="1"/>
    <xf numFmtId="0" fontId="45" fillId="0" borderId="65" xfId="0" applyFont="1" applyBorder="1"/>
    <xf numFmtId="172" fontId="45" fillId="0" borderId="60" xfId="0" applyNumberFormat="1" applyFont="1" applyBorder="1"/>
    <xf numFmtId="2" fontId="45" fillId="0" borderId="18" xfId="0" applyNumberFormat="1" applyFont="1" applyBorder="1"/>
    <xf numFmtId="0" fontId="45" fillId="0" borderId="20" xfId="0" applyFont="1" applyBorder="1"/>
    <xf numFmtId="0" fontId="47" fillId="24" borderId="29" xfId="0" applyFont="1" applyFill="1" applyBorder="1"/>
    <xf numFmtId="2" fontId="45" fillId="0" borderId="18" xfId="0" applyNumberFormat="1" applyFont="1" applyBorder="1" applyAlignment="1">
      <alignment horizontal="center"/>
    </xf>
    <xf numFmtId="2" fontId="45" fillId="0" borderId="22" xfId="0" applyNumberFormat="1" applyFont="1" applyBorder="1" applyAlignment="1">
      <alignment horizontal="center"/>
    </xf>
    <xf numFmtId="0" fontId="45" fillId="0" borderId="63" xfId="0" applyFont="1" applyBorder="1"/>
    <xf numFmtId="0" fontId="45" fillId="0" borderId="14" xfId="0" applyFont="1" applyBorder="1"/>
    <xf numFmtId="172" fontId="45" fillId="0" borderId="41" xfId="34" applyFont="1" applyBorder="1"/>
    <xf numFmtId="0" fontId="47" fillId="24" borderId="29" xfId="0" applyFont="1" applyFill="1" applyBorder="1" applyAlignment="1">
      <alignment horizontal="center" wrapText="1"/>
    </xf>
    <xf numFmtId="0" fontId="47" fillId="24" borderId="35" xfId="0" applyFont="1" applyFill="1" applyBorder="1" applyAlignment="1">
      <alignment horizontal="center" wrapText="1"/>
    </xf>
    <xf numFmtId="0" fontId="45" fillId="0" borderId="22" xfId="0" applyFont="1" applyBorder="1" applyAlignment="1">
      <alignment horizontal="left"/>
    </xf>
    <xf numFmtId="43" fontId="45" fillId="0" borderId="22" xfId="34" applyNumberFormat="1" applyFont="1" applyBorder="1"/>
    <xf numFmtId="9" fontId="45" fillId="0" borderId="23" xfId="94" applyFont="1" applyBorder="1"/>
    <xf numFmtId="9" fontId="45" fillId="0" borderId="18" xfId="94" applyFont="1" applyBorder="1" applyAlignment="1">
      <alignment horizontal="center"/>
    </xf>
    <xf numFmtId="43" fontId="45" fillId="0" borderId="30" xfId="34" applyNumberFormat="1" applyFont="1" applyBorder="1"/>
    <xf numFmtId="43" fontId="45" fillId="0" borderId="31" xfId="34" applyNumberFormat="1" applyFont="1" applyBorder="1"/>
    <xf numFmtId="9" fontId="45" fillId="0" borderId="28" xfId="94" applyFont="1" applyBorder="1"/>
    <xf numFmtId="0" fontId="45" fillId="0" borderId="55" xfId="0" applyFont="1" applyBorder="1"/>
    <xf numFmtId="0" fontId="45" fillId="0" borderId="0" xfId="0" applyFont="1" applyAlignment="1">
      <alignment horizontal="center"/>
    </xf>
    <xf numFmtId="0" fontId="45" fillId="0" borderId="12" xfId="0" applyFont="1" applyBorder="1" applyAlignment="1">
      <alignment horizontal="center"/>
    </xf>
    <xf numFmtId="0" fontId="47" fillId="0" borderId="21" xfId="0" applyFont="1" applyBorder="1"/>
    <xf numFmtId="0" fontId="45" fillId="0" borderId="22" xfId="0" applyFont="1" applyBorder="1"/>
    <xf numFmtId="0" fontId="45" fillId="0" borderId="56" xfId="0" applyFont="1" applyBorder="1"/>
    <xf numFmtId="0" fontId="47" fillId="0" borderId="11" xfId="0" applyFont="1" applyBorder="1" applyAlignment="1">
      <alignment horizontal="left"/>
    </xf>
    <xf numFmtId="0" fontId="45" fillId="0" borderId="11" xfId="0" applyFont="1" applyBorder="1" applyAlignment="1">
      <alignment horizontal="left"/>
    </xf>
    <xf numFmtId="0" fontId="47" fillId="0" borderId="20" xfId="125" applyFont="1" applyBorder="1" applyAlignment="1">
      <alignment horizontal="center" vertical="center" wrapText="1"/>
    </xf>
    <xf numFmtId="0" fontId="47" fillId="24" borderId="42" xfId="72" applyFont="1" applyFill="1" applyBorder="1" applyAlignment="1">
      <alignment vertical="center"/>
    </xf>
    <xf numFmtId="0" fontId="47" fillId="24" borderId="44" xfId="72" applyFont="1" applyFill="1" applyBorder="1" applyAlignment="1">
      <alignment vertical="center"/>
    </xf>
    <xf numFmtId="0" fontId="45" fillId="0" borderId="18" xfId="73" applyFont="1" applyBorder="1" applyAlignment="1">
      <alignment horizontal="center" vertical="center"/>
    </xf>
    <xf numFmtId="49" fontId="47" fillId="0" borderId="0" xfId="130" applyNumberFormat="1" applyFont="1" applyAlignment="1">
      <alignment horizontal="right" vertical="center"/>
    </xf>
    <xf numFmtId="0" fontId="45" fillId="0" borderId="0" xfId="127" applyFont="1"/>
    <xf numFmtId="0" fontId="45" fillId="0" borderId="0" xfId="127" applyFont="1" applyAlignment="1">
      <alignment horizontal="center"/>
    </xf>
    <xf numFmtId="0" fontId="45" fillId="0" borderId="0" xfId="125" applyFont="1" applyAlignment="1">
      <alignment horizontal="center" vertical="center"/>
    </xf>
    <xf numFmtId="2" fontId="45" fillId="0" borderId="0" xfId="127" applyNumberFormat="1" applyFont="1"/>
    <xf numFmtId="0" fontId="47" fillId="0" borderId="34" xfId="78" applyFont="1" applyBorder="1" applyAlignment="1">
      <alignment vertical="center"/>
    </xf>
    <xf numFmtId="0" fontId="50" fillId="0" borderId="82" xfId="0" applyFont="1" applyBorder="1" applyAlignment="1">
      <alignment horizontal="left" vertical="center"/>
    </xf>
    <xf numFmtId="0" fontId="51" fillId="0" borderId="82" xfId="0" applyFont="1" applyBorder="1" applyAlignment="1">
      <alignment horizontal="left" vertical="center"/>
    </xf>
    <xf numFmtId="0" fontId="45" fillId="0" borderId="14" xfId="0" applyFont="1" applyBorder="1" applyAlignment="1">
      <alignment vertical="center" wrapText="1"/>
    </xf>
    <xf numFmtId="0" fontId="45" fillId="0" borderId="24" xfId="0" applyFont="1" applyBorder="1" applyAlignment="1">
      <alignment vertical="center" wrapText="1"/>
    </xf>
    <xf numFmtId="0" fontId="45" fillId="0" borderId="13" xfId="0" applyFont="1" applyBorder="1" applyAlignment="1">
      <alignment vertical="center" wrapText="1"/>
    </xf>
    <xf numFmtId="0" fontId="33" fillId="25" borderId="38" xfId="88" applyFont="1" applyFill="1" applyBorder="1"/>
    <xf numFmtId="49" fontId="47" fillId="0" borderId="11" xfId="130" applyNumberFormat="1" applyFont="1" applyBorder="1" applyAlignment="1">
      <alignment horizontal="right" vertical="center"/>
    </xf>
    <xf numFmtId="181" fontId="47" fillId="0" borderId="12" xfId="130" applyNumberFormat="1" applyFont="1" applyBorder="1" applyAlignment="1">
      <alignment vertical="center"/>
    </xf>
    <xf numFmtId="0" fontId="45" fillId="0" borderId="11" xfId="127" applyFont="1" applyBorder="1"/>
    <xf numFmtId="178" fontId="45" fillId="0" borderId="0" xfId="128" applyNumberFormat="1" applyFont="1" applyBorder="1"/>
    <xf numFmtId="39" fontId="47" fillId="0" borderId="12" xfId="128" applyNumberFormat="1" applyFont="1" applyBorder="1" applyAlignment="1">
      <alignment vertical="center"/>
    </xf>
    <xf numFmtId="0" fontId="45" fillId="0" borderId="86" xfId="0" applyFont="1" applyBorder="1"/>
    <xf numFmtId="0" fontId="45" fillId="0" borderId="87" xfId="0" applyFont="1" applyBorder="1"/>
    <xf numFmtId="0" fontId="45" fillId="0" borderId="88" xfId="0" applyFont="1" applyBorder="1"/>
    <xf numFmtId="0" fontId="45" fillId="0" borderId="54" xfId="0" applyFont="1" applyBorder="1" applyAlignment="1">
      <alignment horizontal="center"/>
    </xf>
    <xf numFmtId="7" fontId="45" fillId="0" borderId="18" xfId="34" applyNumberFormat="1" applyFont="1" applyBorder="1"/>
    <xf numFmtId="7" fontId="45" fillId="0" borderId="63" xfId="34" applyNumberFormat="1" applyFont="1" applyBorder="1"/>
    <xf numFmtId="0" fontId="45" fillId="0" borderId="18" xfId="0" applyFont="1" applyBorder="1"/>
    <xf numFmtId="0" fontId="47" fillId="24" borderId="91" xfId="0" applyFont="1" applyFill="1" applyBorder="1" applyAlignment="1">
      <alignment horizontal="center"/>
    </xf>
    <xf numFmtId="0" fontId="47" fillId="24" borderId="58" xfId="0" applyFont="1" applyFill="1" applyBorder="1" applyAlignment="1">
      <alignment horizontal="center" wrapText="1"/>
    </xf>
    <xf numFmtId="7" fontId="45" fillId="0" borderId="18" xfId="34" applyNumberFormat="1" applyFont="1" applyBorder="1" applyAlignment="1">
      <alignment horizontal="center"/>
    </xf>
    <xf numFmtId="0" fontId="45" fillId="0" borderId="18" xfId="94" applyNumberFormat="1" applyFont="1" applyBorder="1" applyAlignment="1">
      <alignment horizontal="center"/>
    </xf>
    <xf numFmtId="5" fontId="45" fillId="0" borderId="18" xfId="34" applyNumberFormat="1" applyFont="1" applyBorder="1" applyAlignment="1">
      <alignment horizontal="center"/>
    </xf>
    <xf numFmtId="5" fontId="45" fillId="0" borderId="92" xfId="34" applyNumberFormat="1" applyFont="1" applyBorder="1" applyAlignment="1">
      <alignment horizontal="center"/>
    </xf>
    <xf numFmtId="5" fontId="45" fillId="24" borderId="92" xfId="34" applyNumberFormat="1" applyFont="1" applyFill="1" applyBorder="1" applyAlignment="1">
      <alignment horizontal="center"/>
    </xf>
    <xf numFmtId="199" fontId="45" fillId="24" borderId="60" xfId="0" applyNumberFormat="1" applyFont="1" applyFill="1" applyBorder="1"/>
    <xf numFmtId="0" fontId="45" fillId="0" borderId="93" xfId="0" applyFont="1" applyBorder="1"/>
    <xf numFmtId="0" fontId="45" fillId="0" borderId="93" xfId="0" applyFont="1" applyBorder="1" applyAlignment="1">
      <alignment horizontal="left"/>
    </xf>
    <xf numFmtId="0" fontId="45" fillId="0" borderId="89" xfId="0" applyFont="1" applyBorder="1"/>
    <xf numFmtId="0" fontId="45" fillId="0" borderId="85" xfId="0" applyFont="1" applyBorder="1"/>
    <xf numFmtId="0" fontId="45" fillId="0" borderId="83" xfId="0" applyFont="1" applyBorder="1"/>
    <xf numFmtId="5" fontId="45" fillId="0" borderId="63" xfId="34" applyNumberFormat="1" applyFont="1" applyBorder="1"/>
    <xf numFmtId="5" fontId="45" fillId="0" borderId="18" xfId="34" applyNumberFormat="1" applyFont="1" applyBorder="1"/>
    <xf numFmtId="5" fontId="45" fillId="24" borderId="60" xfId="0" applyNumberFormat="1" applyFont="1" applyFill="1" applyBorder="1"/>
    <xf numFmtId="7" fontId="45" fillId="0" borderId="90" xfId="34" applyNumberFormat="1" applyFont="1" applyBorder="1" applyAlignment="1"/>
    <xf numFmtId="7" fontId="45" fillId="0" borderId="52" xfId="34" applyNumberFormat="1" applyFont="1" applyBorder="1" applyAlignment="1"/>
    <xf numFmtId="184" fontId="45" fillId="0" borderId="18" xfId="0" applyNumberFormat="1" applyFont="1" applyBorder="1"/>
    <xf numFmtId="167" fontId="45" fillId="25" borderId="18" xfId="34" applyNumberFormat="1" applyFont="1" applyFill="1" applyBorder="1"/>
    <xf numFmtId="2" fontId="45" fillId="0" borderId="65" xfId="0" applyNumberFormat="1" applyFont="1" applyBorder="1" applyAlignment="1">
      <alignment horizontal="center"/>
    </xf>
    <xf numFmtId="2" fontId="45" fillId="0" borderId="64" xfId="0" applyNumberFormat="1" applyFont="1" applyBorder="1" applyAlignment="1">
      <alignment horizontal="center"/>
    </xf>
    <xf numFmtId="172" fontId="45" fillId="0" borderId="50" xfId="34" applyFont="1" applyBorder="1"/>
    <xf numFmtId="0" fontId="45" fillId="25" borderId="22" xfId="0" applyFont="1" applyFill="1" applyBorder="1" applyAlignment="1">
      <alignment horizontal="center"/>
    </xf>
    <xf numFmtId="184" fontId="45" fillId="0" borderId="76" xfId="0" applyNumberFormat="1" applyFont="1" applyBorder="1"/>
    <xf numFmtId="0" fontId="45" fillId="0" borderId="96" xfId="0" applyFont="1" applyBorder="1"/>
    <xf numFmtId="0" fontId="45" fillId="0" borderId="97" xfId="0" applyFont="1" applyBorder="1"/>
    <xf numFmtId="0" fontId="45" fillId="25" borderId="18" xfId="0" applyFont="1" applyFill="1" applyBorder="1"/>
    <xf numFmtId="0" fontId="45" fillId="0" borderId="18" xfId="0" applyFont="1" applyBorder="1" applyAlignment="1">
      <alignment horizontal="center"/>
    </xf>
    <xf numFmtId="0" fontId="45" fillId="25" borderId="18" xfId="0" applyFont="1" applyFill="1" applyBorder="1" applyAlignment="1">
      <alignment horizontal="center"/>
    </xf>
    <xf numFmtId="200" fontId="45" fillId="0" borderId="65" xfId="256" applyNumberFormat="1" applyFont="1" applyFill="1" applyBorder="1" applyAlignment="1" applyProtection="1">
      <alignment horizontal="center"/>
    </xf>
    <xf numFmtId="200" fontId="45" fillId="0" borderId="64" xfId="256" applyNumberFormat="1" applyFont="1" applyFill="1" applyBorder="1" applyAlignment="1" applyProtection="1">
      <alignment horizontal="center"/>
    </xf>
    <xf numFmtId="0" fontId="45" fillId="0" borderId="18" xfId="0" applyFont="1" applyBorder="1" applyAlignment="1">
      <alignment horizontal="left"/>
    </xf>
    <xf numFmtId="0" fontId="5" fillId="28" borderId="54" xfId="257" applyFont="1" applyFill="1" applyBorder="1" applyAlignment="1">
      <alignment horizontal="left"/>
    </xf>
    <xf numFmtId="0" fontId="5" fillId="28" borderId="64" xfId="257" applyFont="1" applyFill="1" applyBorder="1" applyAlignment="1">
      <alignment horizontal="left"/>
    </xf>
    <xf numFmtId="0" fontId="5" fillId="28" borderId="22" xfId="257" applyFont="1" applyFill="1" applyBorder="1" applyAlignment="1">
      <alignment horizontal="center"/>
    </xf>
    <xf numFmtId="0" fontId="5" fillId="28" borderId="54" xfId="257" applyFont="1" applyFill="1" applyBorder="1" applyAlignment="1">
      <alignment horizontal="center"/>
    </xf>
    <xf numFmtId="0" fontId="5" fillId="28" borderId="64" xfId="257" applyFont="1" applyFill="1" applyBorder="1" applyAlignment="1">
      <alignment horizontal="center"/>
    </xf>
    <xf numFmtId="0" fontId="45" fillId="28" borderId="72" xfId="257" applyFont="1" applyFill="1" applyBorder="1" applyAlignment="1">
      <alignment horizontal="left"/>
    </xf>
    <xf numFmtId="0" fontId="45" fillId="28" borderId="21" xfId="257" applyFont="1" applyFill="1" applyBorder="1" applyAlignment="1"/>
    <xf numFmtId="178" fontId="45" fillId="28" borderId="18" xfId="257" applyNumberFormat="1" applyFont="1" applyFill="1" applyBorder="1"/>
    <xf numFmtId="0" fontId="45" fillId="0" borderId="100" xfId="0" applyFont="1" applyBorder="1"/>
    <xf numFmtId="0" fontId="45" fillId="0" borderId="101" xfId="0" applyFont="1" applyBorder="1"/>
    <xf numFmtId="0" fontId="45" fillId="0" borderId="102" xfId="0" applyFont="1" applyBorder="1"/>
    <xf numFmtId="0" fontId="45" fillId="0" borderId="76" xfId="0" applyFont="1" applyBorder="1"/>
    <xf numFmtId="7" fontId="45" fillId="0" borderId="49" xfId="34" applyNumberFormat="1" applyFont="1" applyBorder="1"/>
    <xf numFmtId="0" fontId="45" fillId="0" borderId="22" xfId="0" applyFont="1" applyBorder="1" applyAlignment="1">
      <alignment horizontal="center" vertical="center"/>
    </xf>
    <xf numFmtId="0" fontId="45" fillId="0" borderId="54" xfId="0" applyFont="1" applyBorder="1" applyAlignment="1">
      <alignment horizontal="center" vertical="center"/>
    </xf>
    <xf numFmtId="0" fontId="45" fillId="0" borderId="18" xfId="0" applyFont="1" applyBorder="1" applyAlignment="1">
      <alignment horizontal="center" vertical="center"/>
    </xf>
    <xf numFmtId="0" fontId="45" fillId="0" borderId="76" xfId="0" applyFont="1" applyBorder="1" applyAlignment="1">
      <alignment horizontal="center" vertical="center"/>
    </xf>
    <xf numFmtId="0" fontId="47" fillId="24" borderId="16" xfId="0" applyFont="1" applyFill="1" applyBorder="1" applyAlignment="1">
      <alignment horizontal="center"/>
    </xf>
    <xf numFmtId="0" fontId="45" fillId="0" borderId="19" xfId="0" applyFont="1" applyBorder="1" applyAlignment="1">
      <alignment horizontal="center"/>
    </xf>
    <xf numFmtId="0" fontId="45" fillId="0" borderId="22" xfId="0" applyFont="1" applyBorder="1" applyAlignment="1">
      <alignment horizontal="center"/>
    </xf>
    <xf numFmtId="0" fontId="45" fillId="0" borderId="23" xfId="0" applyFont="1" applyBorder="1" applyAlignment="1">
      <alignment horizontal="center"/>
    </xf>
    <xf numFmtId="0" fontId="45" fillId="0" borderId="0" xfId="0" applyFont="1" applyAlignment="1">
      <alignment horizontal="left"/>
    </xf>
    <xf numFmtId="2" fontId="45" fillId="0" borderId="23" xfId="0" applyNumberFormat="1" applyFont="1" applyBorder="1" applyAlignment="1">
      <alignment horizontal="center"/>
    </xf>
    <xf numFmtId="0" fontId="47" fillId="24" borderId="17" xfId="0" applyFont="1" applyFill="1" applyBorder="1" applyAlignment="1">
      <alignment horizontal="center" wrapText="1"/>
    </xf>
    <xf numFmtId="0" fontId="47" fillId="24" borderId="47" xfId="0" applyFont="1" applyFill="1" applyBorder="1" applyAlignment="1">
      <alignment horizontal="center"/>
    </xf>
    <xf numFmtId="0" fontId="45" fillId="0" borderId="28" xfId="0" applyFont="1" applyBorder="1"/>
    <xf numFmtId="0" fontId="45" fillId="0" borderId="23" xfId="0" applyFont="1" applyBorder="1"/>
    <xf numFmtId="0" fontId="45" fillId="0" borderId="19" xfId="0" applyFont="1" applyBorder="1"/>
    <xf numFmtId="0" fontId="5" fillId="28" borderId="21" xfId="257" applyFont="1" applyFill="1" applyBorder="1" applyAlignment="1">
      <alignment horizontal="left"/>
    </xf>
    <xf numFmtId="0" fontId="5" fillId="28" borderId="22" xfId="257" applyFont="1" applyFill="1" applyBorder="1" applyAlignment="1">
      <alignment horizontal="left"/>
    </xf>
    <xf numFmtId="0" fontId="47" fillId="0" borderId="58" xfId="0" applyFont="1" applyBorder="1" applyAlignment="1">
      <alignment horizontal="center"/>
    </xf>
    <xf numFmtId="0" fontId="47" fillId="0" borderId="0" xfId="0" applyFont="1" applyAlignment="1">
      <alignment horizontal="center"/>
    </xf>
    <xf numFmtId="0" fontId="55" fillId="0" borderId="13" xfId="0" applyFont="1" applyBorder="1"/>
    <xf numFmtId="0" fontId="55" fillId="0" borderId="14" xfId="0" applyFont="1" applyBorder="1"/>
    <xf numFmtId="4" fontId="55" fillId="0" borderId="14" xfId="0" applyNumberFormat="1" applyFont="1" applyBorder="1"/>
    <xf numFmtId="0" fontId="55" fillId="0" borderId="15" xfId="0" applyFont="1" applyBorder="1"/>
    <xf numFmtId="0" fontId="55" fillId="0" borderId="107" xfId="0" applyFont="1" applyBorder="1" applyAlignment="1">
      <alignment horizontal="centerContinuous"/>
    </xf>
    <xf numFmtId="0" fontId="55" fillId="25" borderId="107" xfId="0" applyFont="1" applyFill="1" applyBorder="1" applyAlignment="1">
      <alignment horizontal="center"/>
    </xf>
    <xf numFmtId="4" fontId="55" fillId="25" borderId="107" xfId="0" applyNumberFormat="1" applyFont="1" applyFill="1" applyBorder="1" applyAlignment="1">
      <alignment horizontal="center"/>
    </xf>
    <xf numFmtId="0" fontId="55" fillId="0" borderId="57" xfId="0" applyFont="1" applyBorder="1"/>
    <xf numFmtId="0" fontId="31" fillId="0" borderId="105" xfId="0" applyFont="1" applyBorder="1" applyAlignment="1">
      <alignment horizontal="left" vertical="center"/>
    </xf>
    <xf numFmtId="0" fontId="31" fillId="0" borderId="105" xfId="0" applyFont="1" applyBorder="1" applyAlignment="1">
      <alignment horizontal="center" vertical="center"/>
    </xf>
    <xf numFmtId="196" fontId="31" fillId="0" borderId="105" xfId="260" applyNumberFormat="1" applyFont="1" applyBorder="1" applyAlignment="1">
      <alignment horizontal="right" vertical="center"/>
    </xf>
    <xf numFmtId="4" fontId="31" fillId="0" borderId="105" xfId="0" applyNumberFormat="1" applyFont="1" applyBorder="1" applyAlignment="1">
      <alignment horizontal="center" vertical="center"/>
    </xf>
    <xf numFmtId="175" fontId="31" fillId="0" borderId="105" xfId="260" applyNumberFormat="1" applyFont="1" applyBorder="1" applyAlignment="1">
      <alignment horizontal="right" vertical="center"/>
    </xf>
    <xf numFmtId="175" fontId="55" fillId="0" borderId="105" xfId="0" applyNumberFormat="1" applyFont="1" applyBorder="1" applyAlignment="1">
      <alignment vertical="center"/>
    </xf>
    <xf numFmtId="0" fontId="31" fillId="0" borderId="106" xfId="0" applyFont="1" applyBorder="1" applyAlignment="1">
      <alignment horizontal="left" vertical="center"/>
    </xf>
    <xf numFmtId="196" fontId="31" fillId="0" borderId="106" xfId="260" applyNumberFormat="1" applyFont="1" applyBorder="1" applyAlignment="1">
      <alignment horizontal="right" vertical="center"/>
    </xf>
    <xf numFmtId="4" fontId="31" fillId="0" borderId="106" xfId="0" applyNumberFormat="1" applyFont="1" applyBorder="1" applyAlignment="1">
      <alignment horizontal="center" vertical="center"/>
    </xf>
    <xf numFmtId="175" fontId="55" fillId="0" borderId="106" xfId="0" applyNumberFormat="1" applyFont="1" applyBorder="1" applyAlignment="1">
      <alignment vertical="center"/>
    </xf>
    <xf numFmtId="0" fontId="31" fillId="0" borderId="68" xfId="0" applyFont="1" applyBorder="1" applyAlignment="1">
      <alignment horizontal="left" vertical="center"/>
    </xf>
    <xf numFmtId="0" fontId="31" fillId="0" borderId="68" xfId="0" applyFont="1" applyBorder="1" applyAlignment="1">
      <alignment horizontal="center" vertical="center"/>
    </xf>
    <xf numFmtId="4" fontId="31" fillId="0" borderId="68" xfId="0" applyNumberFormat="1" applyFont="1" applyBorder="1" applyAlignment="1">
      <alignment horizontal="center" vertical="center"/>
    </xf>
    <xf numFmtId="0" fontId="55" fillId="0" borderId="11" xfId="0" applyFont="1" applyBorder="1"/>
    <xf numFmtId="0" fontId="55" fillId="0" borderId="0" xfId="0" applyFont="1"/>
    <xf numFmtId="4" fontId="55" fillId="0" borderId="0" xfId="0" applyNumberFormat="1" applyFont="1"/>
    <xf numFmtId="175" fontId="55" fillId="0" borderId="0" xfId="0" applyNumberFormat="1" applyFont="1" applyAlignment="1">
      <alignment horizontal="center"/>
    </xf>
    <xf numFmtId="175" fontId="55" fillId="29" borderId="60" xfId="0" applyNumberFormat="1" applyFont="1" applyFill="1" applyBorder="1"/>
    <xf numFmtId="175" fontId="55" fillId="0" borderId="0" xfId="0" applyNumberFormat="1" applyFont="1"/>
    <xf numFmtId="175" fontId="55" fillId="0" borderId="12" xfId="0" applyNumberFormat="1" applyFont="1" applyBorder="1"/>
    <xf numFmtId="0" fontId="55" fillId="0" borderId="60" xfId="0" applyFont="1" applyBorder="1" applyAlignment="1">
      <alignment horizontal="center"/>
    </xf>
    <xf numFmtId="4" fontId="55" fillId="0" borderId="60" xfId="0" applyNumberFormat="1" applyFont="1" applyBorder="1" applyAlignment="1">
      <alignment horizontal="center"/>
    </xf>
    <xf numFmtId="175" fontId="55" fillId="0" borderId="60" xfId="0" applyNumberFormat="1" applyFont="1" applyBorder="1" applyAlignment="1">
      <alignment horizontal="center"/>
    </xf>
    <xf numFmtId="175" fontId="55" fillId="0" borderId="60" xfId="0" applyNumberFormat="1" applyFont="1" applyBorder="1"/>
    <xf numFmtId="196" fontId="31" fillId="0" borderId="70" xfId="260" applyNumberFormat="1" applyFont="1" applyBorder="1" applyAlignment="1">
      <alignment horizontal="right"/>
    </xf>
    <xf numFmtId="175" fontId="31" fillId="0" borderId="70" xfId="260" applyNumberFormat="1" applyFont="1" applyBorder="1" applyAlignment="1">
      <alignment horizontal="right"/>
    </xf>
    <xf numFmtId="0" fontId="31" fillId="0" borderId="70" xfId="0" applyFont="1" applyBorder="1" applyAlignment="1">
      <alignment horizontal="left" vertical="center"/>
    </xf>
    <xf numFmtId="0" fontId="31" fillId="0" borderId="70" xfId="0" applyFont="1" applyBorder="1" applyAlignment="1">
      <alignment horizontal="center" vertical="center"/>
    </xf>
    <xf numFmtId="177" fontId="31" fillId="0" borderId="108" xfId="0" applyNumberFormat="1" applyFont="1" applyBorder="1" applyAlignment="1">
      <alignment horizontal="center" vertical="center"/>
    </xf>
    <xf numFmtId="4" fontId="31" fillId="0" borderId="105" xfId="0" applyNumberFormat="1" applyFont="1" applyBorder="1" applyAlignment="1">
      <alignment horizontal="center"/>
    </xf>
    <xf numFmtId="175" fontId="55" fillId="0" borderId="70" xfId="0" applyNumberFormat="1" applyFont="1" applyBorder="1"/>
    <xf numFmtId="0" fontId="31" fillId="0" borderId="108" xfId="0" applyFont="1" applyBorder="1" applyAlignment="1">
      <alignment horizontal="left" vertical="center"/>
    </xf>
    <xf numFmtId="0" fontId="31" fillId="0" borderId="108" xfId="0" applyFont="1" applyBorder="1" applyAlignment="1">
      <alignment horizontal="center" vertical="center"/>
    </xf>
    <xf numFmtId="196" fontId="31" fillId="0" borderId="108" xfId="260" applyNumberFormat="1" applyFont="1" applyBorder="1" applyAlignment="1">
      <alignment horizontal="right"/>
    </xf>
    <xf numFmtId="175" fontId="31" fillId="0" borderId="108" xfId="260" applyNumberFormat="1" applyFont="1" applyBorder="1" applyAlignment="1">
      <alignment horizontal="right"/>
    </xf>
    <xf numFmtId="175" fontId="55" fillId="0" borderId="108" xfId="0" applyNumberFormat="1" applyFont="1" applyBorder="1"/>
    <xf numFmtId="196" fontId="31" fillId="0" borderId="105" xfId="260" applyNumberFormat="1" applyFont="1" applyBorder="1" applyAlignment="1">
      <alignment horizontal="right"/>
    </xf>
    <xf numFmtId="175" fontId="31" fillId="0" borderId="105" xfId="260" applyNumberFormat="1" applyFont="1" applyBorder="1" applyAlignment="1">
      <alignment horizontal="right"/>
    </xf>
    <xf numFmtId="175" fontId="55" fillId="0" borderId="105" xfId="0" applyNumberFormat="1" applyFont="1" applyBorder="1"/>
    <xf numFmtId="196" fontId="31" fillId="0" borderId="68" xfId="260" applyNumberFormat="1" applyFont="1" applyBorder="1" applyAlignment="1">
      <alignment horizontal="right"/>
    </xf>
    <xf numFmtId="4" fontId="31" fillId="0" borderId="68" xfId="0" applyNumberFormat="1" applyFont="1" applyBorder="1" applyAlignment="1">
      <alignment horizontal="center"/>
    </xf>
    <xf numFmtId="175" fontId="31" fillId="0" borderId="68" xfId="260" applyNumberFormat="1" applyFont="1" applyBorder="1" applyAlignment="1">
      <alignment horizontal="right"/>
    </xf>
    <xf numFmtId="175" fontId="55" fillId="0" borderId="68" xfId="0" applyNumberFormat="1" applyFont="1" applyBorder="1"/>
    <xf numFmtId="4" fontId="55" fillId="0" borderId="107" xfId="0" applyNumberFormat="1" applyFont="1" applyBorder="1" applyAlignment="1">
      <alignment horizontal="center"/>
    </xf>
    <xf numFmtId="175" fontId="55" fillId="0" borderId="107" xfId="0" applyNumberFormat="1" applyFont="1" applyBorder="1" applyAlignment="1">
      <alignment horizontal="center"/>
    </xf>
    <xf numFmtId="175" fontId="55" fillId="0" borderId="57" xfId="0" applyNumberFormat="1" applyFont="1" applyBorder="1"/>
    <xf numFmtId="0" fontId="55" fillId="0" borderId="70" xfId="0" applyFont="1" applyBorder="1" applyAlignment="1">
      <alignment horizontal="center"/>
    </xf>
    <xf numFmtId="4" fontId="55" fillId="0" borderId="70" xfId="0" applyNumberFormat="1" applyFont="1" applyBorder="1" applyAlignment="1">
      <alignment horizontal="center"/>
    </xf>
    <xf numFmtId="4" fontId="55" fillId="0" borderId="26" xfId="0" applyNumberFormat="1" applyFont="1" applyBorder="1" applyAlignment="1">
      <alignment horizontal="center"/>
    </xf>
    <xf numFmtId="175" fontId="55" fillId="0" borderId="70" xfId="0" applyNumberFormat="1" applyFont="1" applyBorder="1" applyAlignment="1">
      <alignment horizontal="center"/>
    </xf>
    <xf numFmtId="175" fontId="55" fillId="0" borderId="26" xfId="0" applyNumberFormat="1" applyFont="1" applyBorder="1"/>
    <xf numFmtId="0" fontId="55" fillId="0" borderId="105" xfId="0" applyFont="1" applyBorder="1" applyAlignment="1">
      <alignment horizontal="center"/>
    </xf>
    <xf numFmtId="4" fontId="55" fillId="0" borderId="105" xfId="0" applyNumberFormat="1" applyFont="1" applyBorder="1" applyAlignment="1">
      <alignment horizontal="center"/>
    </xf>
    <xf numFmtId="4" fontId="55" fillId="0" borderId="56" xfId="0" applyNumberFormat="1" applyFont="1" applyBorder="1" applyAlignment="1">
      <alignment horizontal="center"/>
    </xf>
    <xf numFmtId="175" fontId="55" fillId="0" borderId="105" xfId="0" applyNumberFormat="1" applyFont="1" applyBorder="1" applyAlignment="1">
      <alignment horizontal="center"/>
    </xf>
    <xf numFmtId="175" fontId="55" fillId="0" borderId="56" xfId="0" applyNumberFormat="1" applyFont="1" applyBorder="1"/>
    <xf numFmtId="0" fontId="55" fillId="0" borderId="68" xfId="0" applyFont="1" applyBorder="1" applyAlignment="1">
      <alignment horizontal="center"/>
    </xf>
    <xf numFmtId="0" fontId="55" fillId="0" borderId="68" xfId="0" applyFont="1" applyBorder="1"/>
    <xf numFmtId="196" fontId="55" fillId="0" borderId="69" xfId="260" applyNumberFormat="1" applyFont="1" applyBorder="1" applyAlignment="1">
      <alignment horizontal="right"/>
    </xf>
    <xf numFmtId="4" fontId="55" fillId="0" borderId="68" xfId="0" applyNumberFormat="1" applyFont="1" applyBorder="1" applyAlignment="1">
      <alignment horizontal="right"/>
    </xf>
    <xf numFmtId="175" fontId="55" fillId="0" borderId="68" xfId="260" applyNumberFormat="1" applyFont="1" applyBorder="1" applyAlignment="1">
      <alignment horizontal="right"/>
    </xf>
    <xf numFmtId="175" fontId="55" fillId="0" borderId="69" xfId="0" applyNumberFormat="1" applyFont="1" applyBorder="1"/>
    <xf numFmtId="0" fontId="55" fillId="0" borderId="60" xfId="0" applyFont="1" applyBorder="1" applyAlignment="1">
      <alignment horizontal="centerContinuous"/>
    </xf>
    <xf numFmtId="175" fontId="55" fillId="0" borderId="45" xfId="0" applyNumberFormat="1" applyFont="1" applyBorder="1"/>
    <xf numFmtId="0" fontId="31" fillId="0" borderId="108" xfId="0" applyFont="1" applyBorder="1" applyAlignment="1">
      <alignment vertical="center"/>
    </xf>
    <xf numFmtId="0" fontId="31" fillId="0" borderId="105" xfId="0" applyFont="1" applyBorder="1" applyAlignment="1">
      <alignment vertical="center"/>
    </xf>
    <xf numFmtId="0" fontId="31" fillId="0" borderId="68" xfId="0" applyFont="1" applyBorder="1" applyAlignment="1">
      <alignment vertical="center"/>
    </xf>
    <xf numFmtId="4" fontId="55" fillId="0" borderId="0" xfId="0" applyNumberFormat="1" applyFont="1" applyAlignment="1">
      <alignment horizontal="centerContinuous"/>
    </xf>
    <xf numFmtId="175" fontId="55" fillId="0" borderId="0" xfId="0" applyNumberFormat="1" applyFont="1" applyAlignment="1">
      <alignment horizontal="centerContinuous"/>
    </xf>
    <xf numFmtId="4" fontId="55" fillId="0" borderId="45" xfId="0" applyNumberFormat="1" applyFont="1" applyBorder="1" applyAlignment="1">
      <alignment horizontal="center"/>
    </xf>
    <xf numFmtId="175" fontId="55" fillId="0" borderId="71" xfId="0" applyNumberFormat="1" applyFont="1" applyBorder="1"/>
    <xf numFmtId="175" fontId="55" fillId="0" borderId="0" xfId="0" applyNumberFormat="1" applyFont="1" applyAlignment="1">
      <alignment horizontal="right"/>
    </xf>
    <xf numFmtId="0" fontId="55" fillId="0" borderId="12" xfId="0" applyFont="1" applyBorder="1"/>
    <xf numFmtId="0" fontId="55" fillId="0" borderId="11" xfId="0" applyFont="1" applyBorder="1" applyAlignment="1">
      <alignment horizontal="left" vertical="center" wrapText="1"/>
    </xf>
    <xf numFmtId="0" fontId="55" fillId="0" borderId="0" xfId="0" applyFont="1" applyAlignment="1">
      <alignment vertical="center" wrapText="1"/>
    </xf>
    <xf numFmtId="184" fontId="45" fillId="0" borderId="18" xfId="34" applyNumberFormat="1" applyFont="1" applyBorder="1" applyAlignment="1">
      <alignment horizontal="center" vertical="center"/>
    </xf>
    <xf numFmtId="184" fontId="45" fillId="0" borderId="18" xfId="0" applyNumberFormat="1" applyFont="1" applyBorder="1" applyAlignment="1">
      <alignment horizontal="center" vertical="center"/>
    </xf>
    <xf numFmtId="0" fontId="45" fillId="25" borderId="18" xfId="73" applyFont="1" applyFill="1" applyBorder="1" applyAlignment="1">
      <alignment horizontal="center" vertical="center"/>
    </xf>
    <xf numFmtId="3" fontId="45" fillId="25" borderId="18" xfId="39" applyNumberFormat="1" applyFont="1" applyFill="1" applyBorder="1" applyAlignment="1">
      <alignment horizontal="center" vertical="center" wrapText="1"/>
    </xf>
    <xf numFmtId="9" fontId="45" fillId="0" borderId="18" xfId="127" applyNumberFormat="1" applyFont="1" applyBorder="1" applyAlignment="1">
      <alignment horizontal="center" vertical="center"/>
    </xf>
    <xf numFmtId="0" fontId="45" fillId="0" borderId="19" xfId="0" applyFont="1" applyBorder="1" applyAlignment="1">
      <alignment horizontal="left"/>
    </xf>
    <xf numFmtId="0" fontId="47" fillId="0" borderId="18" xfId="0" applyFont="1" applyBorder="1" applyAlignment="1">
      <alignment vertical="center" wrapText="1"/>
    </xf>
    <xf numFmtId="0" fontId="55" fillId="0" borderId="0" xfId="0" applyFont="1" applyAlignment="1">
      <alignment horizontal="right"/>
    </xf>
    <xf numFmtId="15" fontId="55" fillId="0" borderId="0" xfId="0" applyNumberFormat="1" applyFont="1" applyAlignment="1">
      <alignment horizontal="center" vertical="center"/>
    </xf>
    <xf numFmtId="0" fontId="47" fillId="0" borderId="18" xfId="0" applyFont="1" applyBorder="1" applyAlignment="1">
      <alignment horizontal="left"/>
    </xf>
    <xf numFmtId="175" fontId="55" fillId="29" borderId="42" xfId="0" applyNumberFormat="1" applyFont="1" applyFill="1" applyBorder="1"/>
    <xf numFmtId="10" fontId="55" fillId="0" borderId="108" xfId="0" applyNumberFormat="1" applyFont="1" applyBorder="1" applyAlignment="1">
      <alignment horizontal="left"/>
    </xf>
    <xf numFmtId="175" fontId="55" fillId="0" borderId="108" xfId="0" applyNumberFormat="1" applyFont="1" applyBorder="1" applyAlignment="1">
      <alignment horizontal="left"/>
    </xf>
    <xf numFmtId="10" fontId="55" fillId="0" borderId="105" xfId="0" applyNumberFormat="1" applyFont="1" applyBorder="1" applyAlignment="1">
      <alignment horizontal="left"/>
    </xf>
    <xf numFmtId="175" fontId="55" fillId="0" borderId="105" xfId="0" applyNumberFormat="1" applyFont="1" applyBorder="1" applyAlignment="1">
      <alignment horizontal="left"/>
    </xf>
    <xf numFmtId="10" fontId="55" fillId="0" borderId="68" xfId="0" applyNumberFormat="1" applyFont="1" applyBorder="1" applyAlignment="1">
      <alignment horizontal="left"/>
    </xf>
    <xf numFmtId="175" fontId="55" fillId="0" borderId="68" xfId="0" applyNumberFormat="1" applyFont="1" applyBorder="1" applyAlignment="1">
      <alignment horizontal="left"/>
    </xf>
    <xf numFmtId="7" fontId="45" fillId="24" borderId="92" xfId="34" applyNumberFormat="1" applyFont="1" applyFill="1" applyBorder="1" applyAlignment="1">
      <alignment horizontal="center"/>
    </xf>
    <xf numFmtId="199" fontId="45" fillId="0" borderId="92" xfId="34" applyNumberFormat="1" applyFont="1" applyBorder="1" applyAlignment="1">
      <alignment horizontal="center"/>
    </xf>
    <xf numFmtId="0" fontId="49" fillId="0" borderId="18" xfId="134" applyFont="1" applyBorder="1" applyAlignment="1">
      <alignment horizontal="center" vertical="center" wrapText="1"/>
    </xf>
    <xf numFmtId="0" fontId="49" fillId="0" borderId="18" xfId="134" applyFont="1" applyBorder="1" applyAlignment="1">
      <alignment horizontal="center" vertical="center"/>
    </xf>
    <xf numFmtId="0" fontId="30" fillId="0" borderId="18" xfId="88" applyFont="1" applyBorder="1" applyAlignment="1">
      <alignment horizontal="center" vertical="center"/>
    </xf>
    <xf numFmtId="0" fontId="49" fillId="25" borderId="18" xfId="134" applyFont="1" applyFill="1" applyBorder="1" applyAlignment="1">
      <alignment horizontal="center" vertical="center" wrapText="1"/>
    </xf>
    <xf numFmtId="0" fontId="47" fillId="0" borderId="74" xfId="0" applyFont="1" applyBorder="1" applyAlignment="1">
      <alignment horizontal="center"/>
    </xf>
    <xf numFmtId="0" fontId="47" fillId="0" borderId="46" xfId="0" applyFont="1" applyBorder="1" applyAlignment="1">
      <alignment horizontal="center"/>
    </xf>
    <xf numFmtId="7" fontId="45" fillId="0" borderId="90" xfId="34" applyNumberFormat="1" applyFont="1" applyBorder="1" applyAlignment="1">
      <alignment horizontal="center"/>
    </xf>
    <xf numFmtId="7" fontId="45" fillId="0" borderId="52" xfId="34" applyNumberFormat="1" applyFont="1" applyBorder="1" applyAlignment="1">
      <alignment horizontal="center"/>
    </xf>
    <xf numFmtId="0" fontId="47" fillId="24" borderId="18" xfId="72" applyFont="1" applyFill="1" applyBorder="1" applyAlignment="1">
      <alignment vertical="center"/>
    </xf>
    <xf numFmtId="166" fontId="45" fillId="0" borderId="18" xfId="61" applyNumberFormat="1" applyFont="1" applyBorder="1" applyAlignment="1">
      <alignment horizontal="center" vertical="center" wrapText="1"/>
    </xf>
    <xf numFmtId="0" fontId="5" fillId="25" borderId="18" xfId="73" applyFont="1" applyFill="1" applyBorder="1" applyAlignment="1">
      <alignment horizontal="left" vertical="center" wrapText="1"/>
    </xf>
    <xf numFmtId="0" fontId="0" fillId="0" borderId="0" xfId="0" applyAlignment="1">
      <alignment vertical="center"/>
    </xf>
    <xf numFmtId="0" fontId="0" fillId="0" borderId="0" xfId="0" applyAlignment="1">
      <alignment horizontal="center"/>
    </xf>
    <xf numFmtId="7" fontId="45" fillId="0" borderId="63" xfId="34" applyNumberFormat="1" applyFont="1" applyBorder="1" applyAlignment="1">
      <alignment horizontal="center"/>
    </xf>
    <xf numFmtId="0" fontId="45" fillId="0" borderId="63" xfId="0" applyFont="1" applyBorder="1" applyAlignment="1">
      <alignment horizontal="center"/>
    </xf>
    <xf numFmtId="0" fontId="45" fillId="0" borderId="58" xfId="0" applyFont="1" applyBorder="1" applyAlignment="1">
      <alignment horizontal="center"/>
    </xf>
    <xf numFmtId="0" fontId="47" fillId="24" borderId="91" xfId="0" applyFont="1" applyFill="1" applyBorder="1" applyAlignment="1">
      <alignment horizontal="center" vertical="center"/>
    </xf>
    <xf numFmtId="0" fontId="47" fillId="24" borderId="58" xfId="0" applyFont="1" applyFill="1" applyBorder="1" applyAlignment="1">
      <alignment horizontal="center" vertical="center" wrapText="1"/>
    </xf>
    <xf numFmtId="0" fontId="47" fillId="24" borderId="29" xfId="0" applyFont="1" applyFill="1" applyBorder="1" applyAlignment="1">
      <alignment horizontal="center" vertical="center" wrapText="1"/>
    </xf>
    <xf numFmtId="0" fontId="47" fillId="24" borderId="35" xfId="0" applyFont="1" applyFill="1" applyBorder="1" applyAlignment="1">
      <alignment horizontal="center" vertical="center" wrapText="1"/>
    </xf>
    <xf numFmtId="5" fontId="0" fillId="0" borderId="0" xfId="0" applyNumberFormat="1" applyAlignment="1">
      <alignment vertical="center"/>
    </xf>
    <xf numFmtId="0" fontId="0" fillId="0" borderId="0" xfId="0" applyAlignment="1">
      <alignment horizontal="center" vertical="center"/>
    </xf>
    <xf numFmtId="0" fontId="47" fillId="24" borderId="35" xfId="0" applyFont="1" applyFill="1" applyBorder="1" applyAlignment="1">
      <alignment horizontal="center" vertical="center"/>
    </xf>
    <xf numFmtId="7" fontId="45" fillId="0" borderId="18" xfId="34" applyNumberFormat="1" applyFont="1" applyBorder="1" applyAlignment="1">
      <alignment horizontal="center" vertical="center"/>
    </xf>
    <xf numFmtId="5" fontId="45" fillId="0" borderId="18" xfId="34" applyNumberFormat="1" applyFont="1" applyBorder="1" applyAlignment="1">
      <alignment horizontal="center" vertical="center"/>
    </xf>
    <xf numFmtId="5" fontId="45" fillId="0" borderId="63" xfId="34" applyNumberFormat="1" applyFont="1" applyBorder="1" applyAlignment="1">
      <alignment horizontal="center" vertical="center"/>
    </xf>
    <xf numFmtId="7" fontId="45" fillId="0" borderId="63" xfId="34" applyNumberFormat="1" applyFont="1" applyBorder="1" applyAlignment="1">
      <alignment horizontal="center" vertical="center"/>
    </xf>
    <xf numFmtId="172" fontId="45" fillId="0" borderId="30" xfId="34" applyFont="1" applyBorder="1" applyAlignment="1">
      <alignment horizontal="center" vertical="center"/>
    </xf>
    <xf numFmtId="172" fontId="45" fillId="0" borderId="50" xfId="34" applyFont="1" applyBorder="1" applyAlignment="1">
      <alignment horizontal="center" vertical="center"/>
    </xf>
    <xf numFmtId="172" fontId="45" fillId="0" borderId="41" xfId="34" applyFont="1" applyBorder="1" applyAlignment="1">
      <alignment horizontal="center" vertical="center"/>
    </xf>
    <xf numFmtId="172" fontId="45" fillId="0" borderId="60" xfId="0" applyNumberFormat="1" applyFont="1" applyBorder="1" applyAlignment="1">
      <alignment horizontal="center" vertical="center"/>
    </xf>
    <xf numFmtId="5" fontId="45" fillId="0" borderId="92" xfId="34" applyNumberFormat="1" applyFont="1" applyBorder="1" applyAlignment="1">
      <alignment horizontal="center" vertical="center"/>
    </xf>
    <xf numFmtId="0" fontId="45" fillId="0" borderId="12" xfId="0" applyFont="1" applyBorder="1" applyAlignment="1">
      <alignment horizontal="center" vertical="center"/>
    </xf>
    <xf numFmtId="7" fontId="45" fillId="24" borderId="92" xfId="34" applyNumberFormat="1" applyFont="1" applyFill="1" applyBorder="1" applyAlignment="1">
      <alignment horizontal="center" vertical="center"/>
    </xf>
    <xf numFmtId="43" fontId="45" fillId="0" borderId="30" xfId="34" applyNumberFormat="1" applyFont="1" applyBorder="1" applyAlignment="1">
      <alignment horizontal="center" vertical="center"/>
    </xf>
    <xf numFmtId="0" fontId="45" fillId="0" borderId="57" xfId="0" applyFont="1" applyBorder="1" applyAlignment="1">
      <alignment horizontal="center" vertical="center"/>
    </xf>
    <xf numFmtId="0" fontId="45" fillId="0" borderId="56" xfId="0" applyFont="1" applyBorder="1" applyAlignment="1">
      <alignment horizontal="center" vertical="center"/>
    </xf>
    <xf numFmtId="0" fontId="5" fillId="28" borderId="21" xfId="257" applyFont="1" applyFill="1" applyBorder="1" applyAlignment="1"/>
    <xf numFmtId="0" fontId="5" fillId="28" borderId="22" xfId="257" applyFont="1" applyFill="1" applyBorder="1" applyAlignment="1"/>
    <xf numFmtId="7" fontId="45" fillId="24" borderId="60" xfId="0" applyNumberFormat="1" applyFont="1" applyFill="1" applyBorder="1" applyAlignment="1">
      <alignment vertical="center"/>
    </xf>
    <xf numFmtId="7" fontId="45" fillId="24" borderId="60" xfId="0" applyNumberFormat="1" applyFont="1" applyFill="1" applyBorder="1" applyAlignment="1">
      <alignment horizontal="center" vertical="center"/>
    </xf>
    <xf numFmtId="182" fontId="47" fillId="24" borderId="18" xfId="72" applyNumberFormat="1" applyFont="1" applyFill="1" applyBorder="1" applyAlignment="1">
      <alignment horizontal="center" vertical="center"/>
    </xf>
    <xf numFmtId="7" fontId="45" fillId="0" borderId="78" xfId="34" applyNumberFormat="1" applyFont="1" applyBorder="1" applyAlignment="1">
      <alignment horizontal="center" vertical="center"/>
    </xf>
    <xf numFmtId="7" fontId="45" fillId="0" borderId="61" xfId="34" applyNumberFormat="1" applyFont="1" applyBorder="1" applyAlignment="1">
      <alignment horizontal="center" vertical="center"/>
    </xf>
    <xf numFmtId="7" fontId="45" fillId="0" borderId="28" xfId="34" applyNumberFormat="1" applyFont="1" applyBorder="1" applyAlignment="1">
      <alignment horizontal="center" vertical="center"/>
    </xf>
    <xf numFmtId="175" fontId="45" fillId="25" borderId="19" xfId="61" applyNumberFormat="1" applyFont="1" applyFill="1" applyBorder="1" applyAlignment="1">
      <alignment horizontal="center" vertical="center" wrapText="1"/>
    </xf>
    <xf numFmtId="175" fontId="45" fillId="25" borderId="18" xfId="61" applyNumberFormat="1" applyFont="1" applyFill="1" applyBorder="1" applyAlignment="1">
      <alignment horizontal="center" vertical="center" wrapText="1"/>
    </xf>
    <xf numFmtId="175" fontId="45" fillId="25" borderId="65" xfId="61" applyNumberFormat="1" applyFont="1" applyFill="1" applyBorder="1" applyAlignment="1">
      <alignment horizontal="center" vertical="center" wrapText="1"/>
    </xf>
    <xf numFmtId="0" fontId="45" fillId="25" borderId="23" xfId="0" applyFont="1" applyFill="1" applyBorder="1" applyAlignment="1">
      <alignment horizontal="center"/>
    </xf>
    <xf numFmtId="0" fontId="45" fillId="25" borderId="22" xfId="0" applyFont="1" applyFill="1" applyBorder="1"/>
    <xf numFmtId="0" fontId="45" fillId="25" borderId="23" xfId="0" applyFont="1" applyFill="1" applyBorder="1"/>
    <xf numFmtId="0" fontId="31" fillId="25" borderId="68" xfId="0" applyFont="1" applyFill="1" applyBorder="1" applyAlignment="1">
      <alignment horizontal="left" vertical="center"/>
    </xf>
    <xf numFmtId="0" fontId="31" fillId="25" borderId="68" xfId="0" applyFont="1" applyFill="1" applyBorder="1" applyAlignment="1">
      <alignment horizontal="center" vertical="center"/>
    </xf>
    <xf numFmtId="196" fontId="31" fillId="25" borderId="68" xfId="260" applyNumberFormat="1" applyFont="1" applyFill="1" applyBorder="1" applyAlignment="1">
      <alignment horizontal="right" vertical="center"/>
    </xf>
    <xf numFmtId="9" fontId="45" fillId="25" borderId="19" xfId="0" applyNumberFormat="1" applyFont="1" applyFill="1" applyBorder="1" applyAlignment="1">
      <alignment horizontal="center"/>
    </xf>
    <xf numFmtId="7" fontId="45" fillId="25" borderId="18" xfId="34" applyNumberFormat="1" applyFont="1" applyFill="1" applyBorder="1" applyAlignment="1">
      <alignment horizontal="center" vertical="center"/>
    </xf>
    <xf numFmtId="0" fontId="45" fillId="30" borderId="21" xfId="257" applyFont="1" applyFill="1" applyBorder="1" applyAlignment="1"/>
    <xf numFmtId="0" fontId="45" fillId="25" borderId="19" xfId="0" applyFont="1" applyFill="1" applyBorder="1"/>
    <xf numFmtId="184" fontId="45" fillId="25" borderId="76" xfId="0" applyNumberFormat="1" applyFont="1" applyFill="1" applyBorder="1"/>
    <xf numFmtId="5" fontId="45" fillId="25" borderId="63" xfId="34" applyNumberFormat="1" applyFont="1" applyFill="1" applyBorder="1" applyAlignment="1">
      <alignment horizontal="center" vertical="center"/>
    </xf>
    <xf numFmtId="7" fontId="45" fillId="25" borderId="18" xfId="34" applyNumberFormat="1" applyFont="1" applyFill="1" applyBorder="1"/>
    <xf numFmtId="0" fontId="45" fillId="25" borderId="65" xfId="0" applyFont="1" applyFill="1" applyBorder="1" applyAlignment="1">
      <alignment horizontal="center"/>
    </xf>
    <xf numFmtId="0" fontId="45" fillId="25" borderId="64" xfId="0" applyFont="1" applyFill="1" applyBorder="1" applyAlignment="1">
      <alignment horizontal="center"/>
    </xf>
    <xf numFmtId="4" fontId="45" fillId="25" borderId="68" xfId="0" applyNumberFormat="1" applyFont="1" applyFill="1" applyBorder="1" applyAlignment="1">
      <alignment horizontal="center" vertical="center"/>
    </xf>
    <xf numFmtId="0" fontId="45" fillId="25" borderId="93" xfId="0" applyFont="1" applyFill="1" applyBorder="1"/>
    <xf numFmtId="0" fontId="45" fillId="25" borderId="54" xfId="0" applyFont="1" applyFill="1" applyBorder="1"/>
    <xf numFmtId="0" fontId="45" fillId="25" borderId="64" xfId="0" applyFont="1" applyFill="1" applyBorder="1"/>
    <xf numFmtId="0" fontId="45" fillId="25" borderId="65" xfId="0" applyFont="1" applyFill="1" applyBorder="1"/>
    <xf numFmtId="0" fontId="45" fillId="25" borderId="93" xfId="0" applyFont="1" applyFill="1" applyBorder="1" applyAlignment="1">
      <alignment horizontal="left"/>
    </xf>
    <xf numFmtId="0" fontId="45" fillId="25" borderId="31" xfId="0" applyFont="1" applyFill="1" applyBorder="1"/>
    <xf numFmtId="0" fontId="45" fillId="25" borderId="28" xfId="0" applyFont="1" applyFill="1" applyBorder="1"/>
    <xf numFmtId="7" fontId="45" fillId="25" borderId="63" xfId="34" applyNumberFormat="1" applyFont="1" applyFill="1" applyBorder="1"/>
    <xf numFmtId="201" fontId="47" fillId="24" borderId="45" xfId="72" applyNumberFormat="1" applyFont="1" applyFill="1" applyBorder="1" applyAlignment="1">
      <alignment horizontal="center" vertical="center"/>
    </xf>
    <xf numFmtId="0" fontId="33" fillId="0" borderId="110" xfId="88" applyFont="1" applyBorder="1"/>
    <xf numFmtId="0" fontId="33" fillId="0" borderId="46" xfId="88" applyFont="1" applyBorder="1"/>
    <xf numFmtId="7" fontId="45" fillId="25" borderId="77" xfId="34" applyNumberFormat="1" applyFont="1" applyFill="1" applyBorder="1" applyAlignment="1">
      <alignment horizontal="center" vertical="center"/>
    </xf>
    <xf numFmtId="44" fontId="32" fillId="0" borderId="0" xfId="259" applyFont="1"/>
    <xf numFmtId="3" fontId="30" fillId="0" borderId="0" xfId="88" applyNumberFormat="1" applyFont="1"/>
    <xf numFmtId="201" fontId="32" fillId="0" borderId="0" xfId="89" applyNumberFormat="1" applyFont="1"/>
    <xf numFmtId="204" fontId="30" fillId="0" borderId="0" xfId="88" applyNumberFormat="1" applyFont="1"/>
    <xf numFmtId="7" fontId="45" fillId="0" borderId="92" xfId="34" applyNumberFormat="1" applyFont="1" applyBorder="1" applyAlignment="1">
      <alignment horizontal="center"/>
    </xf>
    <xf numFmtId="7" fontId="45" fillId="0" borderId="12" xfId="0" applyNumberFormat="1" applyFont="1" applyBorder="1"/>
    <xf numFmtId="182" fontId="47" fillId="24" borderId="45" xfId="72" applyNumberFormat="1" applyFont="1" applyFill="1" applyBorder="1" applyAlignment="1">
      <alignment horizontal="center" vertical="center"/>
    </xf>
    <xf numFmtId="5" fontId="45" fillId="24" borderId="60" xfId="0" applyNumberFormat="1" applyFont="1" applyFill="1" applyBorder="1" applyAlignment="1">
      <alignment vertical="center"/>
    </xf>
    <xf numFmtId="0" fontId="47" fillId="25" borderId="32" xfId="72" applyFont="1" applyFill="1" applyBorder="1" applyAlignment="1">
      <alignment horizontal="center" vertical="center" wrapText="1"/>
    </xf>
    <xf numFmtId="0" fontId="47" fillId="25" borderId="48" xfId="72" applyFont="1" applyFill="1" applyBorder="1" applyAlignment="1">
      <alignment horizontal="center" vertical="center" wrapText="1"/>
    </xf>
    <xf numFmtId="0" fontId="47" fillId="25" borderId="29" xfId="72" applyFont="1" applyFill="1" applyBorder="1" applyAlignment="1">
      <alignment horizontal="center" vertical="center" wrapText="1"/>
    </xf>
    <xf numFmtId="0" fontId="47" fillId="25" borderId="20" xfId="72" applyFont="1" applyFill="1" applyBorder="1" applyAlignment="1">
      <alignment horizontal="center" vertical="center" wrapText="1"/>
    </xf>
    <xf numFmtId="0" fontId="47" fillId="0" borderId="29" xfId="125" applyFont="1" applyBorder="1" applyAlignment="1">
      <alignment horizontal="center" vertical="center" wrapText="1"/>
    </xf>
    <xf numFmtId="0" fontId="45" fillId="25" borderId="20" xfId="129" applyFont="1" applyFill="1" applyBorder="1" applyAlignment="1">
      <alignment horizontal="center" vertical="center" wrapText="1"/>
    </xf>
    <xf numFmtId="0" fontId="45" fillId="25" borderId="43" xfId="129" applyFont="1" applyFill="1" applyBorder="1" applyAlignment="1">
      <alignment horizontal="center" vertical="center" wrapText="1"/>
    </xf>
    <xf numFmtId="0" fontId="47" fillId="0" borderId="72" xfId="72" applyFont="1" applyBorder="1" applyAlignment="1">
      <alignment horizontal="right" vertical="center"/>
    </xf>
    <xf numFmtId="0" fontId="47" fillId="0" borderId="55" xfId="72" applyFont="1" applyBorder="1" applyAlignment="1">
      <alignment horizontal="right" vertical="center"/>
    </xf>
    <xf numFmtId="0" fontId="47" fillId="0" borderId="18" xfId="127" applyFont="1" applyBorder="1" applyAlignment="1">
      <alignment horizontal="right" vertical="center"/>
    </xf>
    <xf numFmtId="0" fontId="42" fillId="0" borderId="81" xfId="88" applyFont="1" applyBorder="1" applyAlignment="1">
      <alignment horizontal="center" wrapText="1"/>
    </xf>
    <xf numFmtId="0" fontId="47" fillId="24" borderId="13" xfId="72" applyFont="1" applyFill="1" applyBorder="1" applyAlignment="1">
      <alignment horizontal="left" vertical="center"/>
    </xf>
    <xf numFmtId="0" fontId="47" fillId="24" borderId="14" xfId="72" applyFont="1" applyFill="1" applyBorder="1" applyAlignment="1">
      <alignment horizontal="left" vertical="center"/>
    </xf>
    <xf numFmtId="0" fontId="47" fillId="24" borderId="12" xfId="72" applyFont="1" applyFill="1" applyBorder="1" applyAlignment="1">
      <alignment horizontal="left" vertical="center"/>
    </xf>
    <xf numFmtId="0" fontId="47" fillId="24" borderId="42" xfId="72" applyFont="1" applyFill="1" applyBorder="1" applyAlignment="1">
      <alignment horizontal="right" vertical="center"/>
    </xf>
    <xf numFmtId="0" fontId="47" fillId="24" borderId="44" xfId="72" applyFont="1" applyFill="1" applyBorder="1" applyAlignment="1">
      <alignment horizontal="right" vertical="center"/>
    </xf>
    <xf numFmtId="0" fontId="47" fillId="24" borderId="52" xfId="72" applyFont="1" applyFill="1" applyBorder="1" applyAlignment="1">
      <alignment horizontal="right" vertical="center"/>
    </xf>
    <xf numFmtId="0" fontId="45" fillId="0" borderId="16" xfId="78" applyFont="1" applyBorder="1" applyAlignment="1">
      <alignment horizontal="center" vertical="center"/>
    </xf>
    <xf numFmtId="0" fontId="45" fillId="0" borderId="26" xfId="78" applyFont="1" applyBorder="1" applyAlignment="1">
      <alignment horizontal="center" vertical="center"/>
    </xf>
    <xf numFmtId="0" fontId="47" fillId="0" borderId="14" xfId="129" applyFont="1" applyBorder="1" applyAlignment="1">
      <alignment horizontal="center"/>
    </xf>
    <xf numFmtId="0" fontId="47" fillId="0" borderId="24" xfId="129" applyFont="1" applyBorder="1" applyAlignment="1">
      <alignment horizontal="center"/>
    </xf>
    <xf numFmtId="0" fontId="47" fillId="0" borderId="18" xfId="127" applyFont="1" applyBorder="1" applyAlignment="1">
      <alignment horizontal="right" vertical="center" wrapText="1"/>
    </xf>
    <xf numFmtId="0" fontId="47" fillId="0" borderId="0" xfId="129" applyFont="1" applyAlignment="1">
      <alignment horizontal="center" vertical="top"/>
    </xf>
    <xf numFmtId="0" fontId="47" fillId="0" borderId="46" xfId="129" applyFont="1" applyBorder="1" applyAlignment="1">
      <alignment horizontal="center" vertical="top"/>
    </xf>
    <xf numFmtId="4" fontId="47" fillId="25" borderId="47" xfId="72" applyNumberFormat="1" applyFont="1" applyFill="1" applyBorder="1" applyAlignment="1">
      <alignment horizontal="center" vertical="center" wrapText="1"/>
    </xf>
    <xf numFmtId="4" fontId="47" fillId="25" borderId="61" xfId="72" applyNumberFormat="1" applyFont="1" applyFill="1" applyBorder="1" applyAlignment="1">
      <alignment horizontal="center" vertical="center" wrapText="1"/>
    </xf>
    <xf numFmtId="4" fontId="47" fillId="25" borderId="18" xfId="72" applyNumberFormat="1" applyFont="1" applyFill="1" applyBorder="1" applyAlignment="1">
      <alignment horizontal="center" vertical="center" wrapText="1"/>
    </xf>
    <xf numFmtId="0" fontId="5" fillId="27" borderId="32" xfId="88" applyFont="1" applyFill="1" applyBorder="1" applyAlignment="1">
      <alignment horizontal="left" vertical="center" wrapText="1"/>
    </xf>
    <xf numFmtId="0" fontId="5" fillId="27" borderId="29" xfId="88" applyFont="1" applyFill="1" applyBorder="1" applyAlignment="1">
      <alignment horizontal="left" vertical="center" wrapText="1"/>
    </xf>
    <xf numFmtId="0" fontId="5" fillId="27" borderId="35" xfId="88" applyFont="1" applyFill="1" applyBorder="1" applyAlignment="1">
      <alignment horizontal="left" vertical="center" wrapText="1"/>
    </xf>
    <xf numFmtId="0" fontId="5" fillId="27" borderId="33" xfId="88" applyFont="1" applyFill="1" applyBorder="1" applyAlignment="1">
      <alignment horizontal="left" vertical="center" wrapText="1"/>
    </xf>
    <xf numFmtId="0" fontId="5" fillId="27" borderId="18" xfId="88" applyFont="1" applyFill="1" applyBorder="1" applyAlignment="1">
      <alignment horizontal="left" vertical="center" wrapText="1"/>
    </xf>
    <xf numFmtId="0" fontId="5" fillId="27" borderId="30" xfId="88" applyFont="1" applyFill="1" applyBorder="1" applyAlignment="1">
      <alignment horizontal="left" vertical="center" wrapText="1"/>
    </xf>
    <xf numFmtId="0" fontId="5" fillId="26" borderId="21" xfId="88" applyFont="1" applyFill="1" applyBorder="1" applyAlignment="1">
      <alignment horizontal="center" vertical="center" wrapText="1"/>
    </xf>
    <xf numFmtId="0" fontId="5" fillId="26" borderId="22" xfId="88" applyFont="1" applyFill="1" applyBorder="1" applyAlignment="1">
      <alignment horizontal="center" vertical="center" wrapText="1"/>
    </xf>
    <xf numFmtId="0" fontId="5" fillId="26" borderId="56" xfId="88" applyFont="1" applyFill="1" applyBorder="1" applyAlignment="1">
      <alignment horizontal="center" vertical="center" wrapText="1"/>
    </xf>
    <xf numFmtId="0" fontId="47" fillId="24" borderId="62" xfId="72" applyFont="1" applyFill="1" applyBorder="1" applyAlignment="1">
      <alignment horizontal="center" vertical="center"/>
    </xf>
    <xf numFmtId="0" fontId="47" fillId="24" borderId="54" xfId="72" applyFont="1" applyFill="1" applyBorder="1" applyAlignment="1">
      <alignment horizontal="center" vertical="center"/>
    </xf>
    <xf numFmtId="0" fontId="47" fillId="24" borderId="64" xfId="72" applyFont="1" applyFill="1" applyBorder="1" applyAlignment="1">
      <alignment horizontal="center" vertical="center"/>
    </xf>
    <xf numFmtId="0" fontId="47" fillId="0" borderId="27" xfId="127" applyFont="1" applyBorder="1" applyAlignment="1">
      <alignment horizontal="center" vertical="center"/>
    </xf>
    <xf numFmtId="0" fontId="47" fillId="0" borderId="31" xfId="127" applyFont="1" applyBorder="1" applyAlignment="1">
      <alignment horizontal="center" vertical="center"/>
    </xf>
    <xf numFmtId="0" fontId="47" fillId="0" borderId="28" xfId="127" applyFont="1" applyBorder="1" applyAlignment="1">
      <alignment horizontal="center" vertical="center"/>
    </xf>
    <xf numFmtId="0" fontId="45" fillId="0" borderId="21" xfId="0" applyFont="1" applyBorder="1" applyAlignment="1">
      <alignment horizontal="center"/>
    </xf>
    <xf numFmtId="0" fontId="45" fillId="0" borderId="22" xfId="0" applyFont="1" applyBorder="1" applyAlignment="1">
      <alignment horizontal="center"/>
    </xf>
    <xf numFmtId="0" fontId="45" fillId="0" borderId="56" xfId="0" applyFont="1" applyBorder="1" applyAlignment="1">
      <alignment horizontal="center"/>
    </xf>
    <xf numFmtId="0" fontId="47" fillId="0" borderId="11" xfId="0" applyFont="1" applyBorder="1" applyAlignment="1">
      <alignment wrapText="1"/>
    </xf>
    <xf numFmtId="0" fontId="47" fillId="0" borderId="0" xfId="0" applyFont="1" applyAlignment="1">
      <alignment wrapText="1"/>
    </xf>
    <xf numFmtId="0" fontId="47" fillId="0" borderId="12" xfId="0" applyFont="1" applyBorder="1" applyAlignment="1">
      <alignment wrapText="1"/>
    </xf>
    <xf numFmtId="0" fontId="45" fillId="0" borderId="0" xfId="0" applyFont="1" applyAlignment="1">
      <alignment horizontal="right"/>
    </xf>
    <xf numFmtId="0" fontId="45" fillId="0" borderId="12" xfId="0" applyFont="1" applyBorder="1" applyAlignment="1">
      <alignment horizontal="right"/>
    </xf>
    <xf numFmtId="0" fontId="45" fillId="0" borderId="14" xfId="0" applyFont="1" applyBorder="1" applyAlignment="1">
      <alignment horizontal="right"/>
    </xf>
    <xf numFmtId="0" fontId="45" fillId="0" borderId="15" xfId="0" applyFont="1" applyBorder="1" applyAlignment="1">
      <alignment horizontal="right"/>
    </xf>
    <xf numFmtId="0" fontId="45" fillId="0" borderId="13" xfId="0" applyFont="1" applyBorder="1" applyAlignment="1">
      <alignment horizontal="left"/>
    </xf>
    <xf numFmtId="0" fontId="45" fillId="0" borderId="14" xfId="0" applyFont="1" applyBorder="1" applyAlignment="1">
      <alignment horizontal="left"/>
    </xf>
    <xf numFmtId="0" fontId="47" fillId="24" borderId="42" xfId="0" applyFont="1" applyFill="1" applyBorder="1" applyAlignment="1">
      <alignment horizontal="right"/>
    </xf>
    <xf numFmtId="0" fontId="47" fillId="24" borderId="44" xfId="0" applyFont="1" applyFill="1" applyBorder="1" applyAlignment="1">
      <alignment horizontal="right"/>
    </xf>
    <xf numFmtId="0" fontId="47" fillId="24" borderId="45" xfId="0" applyFont="1" applyFill="1" applyBorder="1" applyAlignment="1">
      <alignment horizontal="right"/>
    </xf>
    <xf numFmtId="2" fontId="45" fillId="0" borderId="19" xfId="0" applyNumberFormat="1" applyFont="1" applyBorder="1" applyAlignment="1">
      <alignment horizontal="center"/>
    </xf>
    <xf numFmtId="2" fontId="45" fillId="0" borderId="23" xfId="0" applyNumberFormat="1" applyFont="1" applyBorder="1" applyAlignment="1">
      <alignment horizontal="center"/>
    </xf>
    <xf numFmtId="0" fontId="47" fillId="0" borderId="42" xfId="0" applyFont="1" applyBorder="1" applyAlignment="1">
      <alignment horizontal="right"/>
    </xf>
    <xf numFmtId="0" fontId="47" fillId="0" borderId="44" xfId="0" applyFont="1" applyBorder="1" applyAlignment="1">
      <alignment horizontal="right"/>
    </xf>
    <xf numFmtId="0" fontId="47" fillId="0" borderId="45" xfId="0" applyFont="1" applyBorder="1" applyAlignment="1">
      <alignment horizontal="right"/>
    </xf>
    <xf numFmtId="0" fontId="47" fillId="0" borderId="59" xfId="0" applyFont="1" applyBorder="1" applyAlignment="1">
      <alignment horizontal="left" vertical="center"/>
    </xf>
    <xf numFmtId="0" fontId="47" fillId="0" borderId="58" xfId="0" applyFont="1" applyBorder="1" applyAlignment="1">
      <alignment horizontal="left" vertical="center"/>
    </xf>
    <xf numFmtId="0" fontId="47" fillId="0" borderId="57" xfId="0" applyFont="1" applyBorder="1" applyAlignment="1">
      <alignment horizontal="left" vertical="center"/>
    </xf>
    <xf numFmtId="0" fontId="47" fillId="0" borderId="11" xfId="0" applyFont="1" applyBorder="1" applyAlignment="1">
      <alignment horizontal="left" vertical="center"/>
    </xf>
    <xf numFmtId="0" fontId="47" fillId="0" borderId="0" xfId="0" applyFont="1" applyAlignment="1">
      <alignment horizontal="left" vertical="center"/>
    </xf>
    <xf numFmtId="0" fontId="47" fillId="0" borderId="12" xfId="0" applyFont="1" applyBorder="1" applyAlignment="1">
      <alignment horizontal="left" vertical="center"/>
    </xf>
    <xf numFmtId="0" fontId="47" fillId="0" borderId="13" xfId="0" applyFont="1" applyBorder="1" applyAlignment="1">
      <alignment horizontal="left" vertical="center"/>
    </xf>
    <xf numFmtId="0" fontId="47" fillId="0" borderId="14" xfId="0" applyFont="1" applyBorder="1" applyAlignment="1">
      <alignment horizontal="left" vertical="center"/>
    </xf>
    <xf numFmtId="0" fontId="47" fillId="0" borderId="15" xfId="0" applyFont="1" applyBorder="1" applyAlignment="1">
      <alignment horizontal="left" vertical="center"/>
    </xf>
    <xf numFmtId="0" fontId="47" fillId="24" borderId="34" xfId="0" applyFont="1" applyFill="1" applyBorder="1" applyAlignment="1">
      <alignment horizontal="center"/>
    </xf>
    <xf numFmtId="0" fontId="47" fillId="24" borderId="16" xfId="0" applyFont="1" applyFill="1" applyBorder="1" applyAlignment="1">
      <alignment horizontal="center"/>
    </xf>
    <xf numFmtId="0" fontId="47" fillId="24" borderId="47" xfId="0" applyFont="1" applyFill="1" applyBorder="1" applyAlignment="1">
      <alignment horizontal="center" wrapText="1"/>
    </xf>
    <xf numFmtId="0" fontId="47" fillId="24" borderId="17" xfId="0" applyFont="1" applyFill="1" applyBorder="1" applyAlignment="1">
      <alignment horizontal="center" wrapText="1"/>
    </xf>
    <xf numFmtId="0" fontId="45" fillId="0" borderId="21" xfId="0" applyFont="1" applyBorder="1"/>
    <xf numFmtId="0" fontId="45" fillId="0" borderId="22" xfId="0" applyFont="1" applyBorder="1"/>
    <xf numFmtId="7" fontId="45" fillId="0" borderId="19" xfId="34" applyNumberFormat="1" applyFont="1" applyBorder="1" applyAlignment="1">
      <alignment horizontal="center"/>
    </xf>
    <xf numFmtId="7" fontId="45" fillId="0" borderId="23" xfId="34" applyNumberFormat="1" applyFont="1" applyBorder="1" applyAlignment="1">
      <alignment horizontal="center"/>
    </xf>
    <xf numFmtId="0" fontId="47" fillId="24" borderId="47" xfId="0" applyFont="1" applyFill="1" applyBorder="1" applyAlignment="1">
      <alignment horizontal="center"/>
    </xf>
    <xf numFmtId="0" fontId="47" fillId="24" borderId="17" xfId="0" applyFont="1" applyFill="1" applyBorder="1" applyAlignment="1">
      <alignment horizontal="center"/>
    </xf>
    <xf numFmtId="0" fontId="45" fillId="0" borderId="61" xfId="0" applyFont="1" applyBorder="1" applyAlignment="1">
      <alignment horizontal="center"/>
    </xf>
    <xf numFmtId="0" fontId="45" fillId="0" borderId="28" xfId="0" applyFont="1" applyBorder="1" applyAlignment="1">
      <alignment horizontal="center"/>
    </xf>
    <xf numFmtId="2" fontId="45" fillId="0" borderId="19" xfId="0" applyNumberFormat="1" applyFont="1" applyBorder="1" applyAlignment="1">
      <alignment horizontal="center" wrapText="1"/>
    </xf>
    <xf numFmtId="2" fontId="45" fillId="0" borderId="23" xfId="0" applyNumberFormat="1" applyFont="1" applyBorder="1" applyAlignment="1">
      <alignment horizontal="center" wrapText="1"/>
    </xf>
    <xf numFmtId="0" fontId="45" fillId="0" borderId="19" xfId="0" applyFont="1" applyBorder="1" applyAlignment="1">
      <alignment horizontal="center"/>
    </xf>
    <xf numFmtId="0" fontId="45" fillId="0" borderId="23" xfId="0" applyFont="1" applyBorder="1" applyAlignment="1">
      <alignment horizontal="center"/>
    </xf>
    <xf numFmtId="0" fontId="45" fillId="25" borderId="19" xfId="0" applyFont="1" applyFill="1" applyBorder="1" applyAlignment="1">
      <alignment horizontal="center"/>
    </xf>
    <xf numFmtId="0" fontId="45" fillId="25" borderId="23" xfId="0" applyFont="1" applyFill="1" applyBorder="1" applyAlignment="1">
      <alignment horizontal="center"/>
    </xf>
    <xf numFmtId="0" fontId="45" fillId="25" borderId="94" xfId="0" applyFont="1" applyFill="1" applyBorder="1" applyAlignment="1">
      <alignment horizontal="center"/>
    </xf>
    <xf numFmtId="0" fontId="45" fillId="25" borderId="95" xfId="0" applyFont="1" applyFill="1" applyBorder="1" applyAlignment="1">
      <alignment horizontal="center"/>
    </xf>
    <xf numFmtId="0" fontId="45" fillId="25" borderId="61" xfId="0" applyFont="1" applyFill="1" applyBorder="1"/>
    <xf numFmtId="0" fontId="45" fillId="25" borderId="28" xfId="0" applyFont="1" applyFill="1" applyBorder="1"/>
    <xf numFmtId="7" fontId="45" fillId="0" borderId="61" xfId="34" applyNumberFormat="1" applyFont="1" applyBorder="1" applyAlignment="1">
      <alignment horizontal="center"/>
    </xf>
    <xf numFmtId="7" fontId="45" fillId="0" borderId="28" xfId="34" applyNumberFormat="1" applyFont="1" applyBorder="1" applyAlignment="1">
      <alignment horizontal="center"/>
    </xf>
    <xf numFmtId="7" fontId="45" fillId="0" borderId="90" xfId="34" applyNumberFormat="1" applyFont="1" applyBorder="1" applyAlignment="1">
      <alignment horizontal="center"/>
    </xf>
    <xf numFmtId="7" fontId="45" fillId="0" borderId="52" xfId="34" applyNumberFormat="1" applyFont="1" applyBorder="1" applyAlignment="1">
      <alignment horizontal="center"/>
    </xf>
    <xf numFmtId="0" fontId="45" fillId="0" borderId="109" xfId="0" applyFont="1" applyBorder="1" applyAlignment="1">
      <alignment horizontal="left"/>
    </xf>
    <xf numFmtId="0" fontId="45" fillId="0" borderId="54" xfId="0" applyFont="1" applyBorder="1" applyAlignment="1">
      <alignment horizontal="left"/>
    </xf>
    <xf numFmtId="0" fontId="45" fillId="0" borderId="64" xfId="0" applyFont="1" applyBorder="1" applyAlignment="1">
      <alignment horizontal="left"/>
    </xf>
    <xf numFmtId="0" fontId="45" fillId="24" borderId="16" xfId="0" applyFont="1" applyFill="1" applyBorder="1" applyAlignment="1">
      <alignment horizontal="center"/>
    </xf>
    <xf numFmtId="0" fontId="45" fillId="24" borderId="17" xfId="0" applyFont="1" applyFill="1" applyBorder="1" applyAlignment="1">
      <alignment horizontal="center"/>
    </xf>
    <xf numFmtId="0" fontId="47" fillId="24" borderId="67" xfId="0" applyFont="1" applyFill="1" applyBorder="1" applyAlignment="1">
      <alignment horizontal="center"/>
    </xf>
    <xf numFmtId="0" fontId="47" fillId="24" borderId="66" xfId="0" applyFont="1" applyFill="1" applyBorder="1" applyAlignment="1">
      <alignment horizontal="center"/>
    </xf>
    <xf numFmtId="0" fontId="45" fillId="0" borderId="76" xfId="254" applyFont="1" applyBorder="1" applyAlignment="1">
      <alignment horizontal="center" vertical="center"/>
    </xf>
    <xf numFmtId="0" fontId="45" fillId="0" borderId="49" xfId="254" applyFont="1" applyBorder="1" applyAlignment="1">
      <alignment horizontal="center" vertical="center"/>
    </xf>
    <xf numFmtId="0" fontId="47" fillId="24" borderId="34" xfId="0" applyFont="1" applyFill="1" applyBorder="1" applyAlignment="1">
      <alignment horizontal="center" vertical="center" wrapText="1"/>
    </xf>
    <xf numFmtId="0" fontId="47" fillId="24" borderId="16" xfId="0" applyFont="1" applyFill="1" applyBorder="1" applyAlignment="1">
      <alignment horizontal="center" vertical="center" wrapText="1"/>
    </xf>
    <xf numFmtId="0" fontId="47" fillId="24" borderId="26" xfId="0" applyFont="1" applyFill="1" applyBorder="1" applyAlignment="1">
      <alignment horizontal="center" vertical="center" wrapText="1"/>
    </xf>
    <xf numFmtId="0" fontId="47" fillId="24" borderId="34" xfId="0" applyFont="1" applyFill="1" applyBorder="1" applyAlignment="1">
      <alignment horizontal="center" vertical="center"/>
    </xf>
    <xf numFmtId="0" fontId="47" fillId="24" borderId="26" xfId="0" applyFont="1" applyFill="1" applyBorder="1" applyAlignment="1">
      <alignment horizontal="center" vertical="center"/>
    </xf>
    <xf numFmtId="0" fontId="45" fillId="24" borderId="27" xfId="0" applyFont="1" applyFill="1" applyBorder="1" applyAlignment="1">
      <alignment horizontal="center" vertical="center" wrapText="1"/>
    </xf>
    <xf numFmtId="0" fontId="45" fillId="24" borderId="31" xfId="0" applyFont="1" applyFill="1" applyBorder="1" applyAlignment="1">
      <alignment horizontal="center" vertical="center" wrapText="1"/>
    </xf>
    <xf numFmtId="0" fontId="45" fillId="24" borderId="69" xfId="0" applyFont="1" applyFill="1" applyBorder="1" applyAlignment="1">
      <alignment horizontal="center" vertical="center" wrapText="1"/>
    </xf>
    <xf numFmtId="0" fontId="45" fillId="24" borderId="27" xfId="0" applyFont="1" applyFill="1" applyBorder="1" applyAlignment="1">
      <alignment horizontal="center" vertical="center"/>
    </xf>
    <xf numFmtId="0" fontId="45" fillId="24" borderId="69" xfId="0" applyFont="1" applyFill="1" applyBorder="1" applyAlignment="1">
      <alignment horizontal="center" vertical="center"/>
    </xf>
    <xf numFmtId="0" fontId="45" fillId="0" borderId="75" xfId="254" applyFont="1" applyBorder="1" applyAlignment="1">
      <alignment horizontal="center" vertical="center"/>
    </xf>
    <xf numFmtId="0" fontId="45" fillId="0" borderId="50" xfId="254" applyFont="1" applyBorder="1" applyAlignment="1">
      <alignment horizontal="center" vertical="center"/>
    </xf>
    <xf numFmtId="0" fontId="47" fillId="0" borderId="74" xfId="0" applyFont="1" applyBorder="1" applyAlignment="1">
      <alignment horizontal="center"/>
    </xf>
    <xf numFmtId="0" fontId="47" fillId="0" borderId="0" xfId="0" applyFont="1" applyAlignment="1">
      <alignment horizontal="center"/>
    </xf>
    <xf numFmtId="0" fontId="47" fillId="0" borderId="46" xfId="0" applyFont="1" applyBorder="1" applyAlignment="1">
      <alignment horizontal="center"/>
    </xf>
    <xf numFmtId="0" fontId="47" fillId="0" borderId="11" xfId="0" applyFont="1" applyBorder="1" applyAlignment="1">
      <alignment horizontal="right" vertical="center"/>
    </xf>
    <xf numFmtId="0" fontId="47" fillId="0" borderId="0" xfId="0" applyFont="1" applyAlignment="1">
      <alignment horizontal="right" vertical="center"/>
    </xf>
    <xf numFmtId="0" fontId="47" fillId="0" borderId="59" xfId="0" applyFont="1" applyBorder="1" applyAlignment="1" applyProtection="1">
      <alignment horizontal="center"/>
      <protection locked="0"/>
    </xf>
    <xf numFmtId="0" fontId="47" fillId="0" borderId="58" xfId="0" applyFont="1" applyBorder="1" applyAlignment="1" applyProtection="1">
      <alignment horizontal="center"/>
      <protection locked="0"/>
    </xf>
    <xf numFmtId="0" fontId="47" fillId="0" borderId="57" xfId="0" applyFont="1" applyBorder="1" applyAlignment="1" applyProtection="1">
      <alignment horizontal="center"/>
      <protection locked="0"/>
    </xf>
    <xf numFmtId="0" fontId="46" fillId="0" borderId="79" xfId="255" applyFont="1" applyBorder="1" applyAlignment="1" applyProtection="1">
      <alignment horizontal="center"/>
    </xf>
    <xf numFmtId="0" fontId="46" fillId="0" borderId="51" xfId="255" applyFont="1" applyBorder="1" applyAlignment="1" applyProtection="1">
      <alignment horizontal="center"/>
    </xf>
    <xf numFmtId="0" fontId="47" fillId="0" borderId="74" xfId="0" applyFont="1" applyBorder="1" applyAlignment="1">
      <alignment horizontal="center" vertical="center" wrapText="1"/>
    </xf>
    <xf numFmtId="0" fontId="47" fillId="0" borderId="0" xfId="0" applyFont="1" applyAlignment="1">
      <alignment horizontal="center" vertical="center" wrapText="1"/>
    </xf>
    <xf numFmtId="0" fontId="47" fillId="0" borderId="46" xfId="0" applyFont="1" applyBorder="1" applyAlignment="1">
      <alignment horizontal="center" vertical="center" wrapText="1"/>
    </xf>
    <xf numFmtId="0" fontId="45" fillId="0" borderId="58" xfId="254" applyFont="1" applyBorder="1" applyAlignment="1">
      <alignment horizontal="center" vertical="center"/>
    </xf>
    <xf numFmtId="0" fontId="45" fillId="0" borderId="57" xfId="254" applyFont="1" applyBorder="1" applyAlignment="1">
      <alignment horizontal="center" vertical="center"/>
    </xf>
    <xf numFmtId="0" fontId="45" fillId="0" borderId="55" xfId="254" applyFont="1" applyBorder="1" applyAlignment="1">
      <alignment horizontal="center" vertical="center"/>
    </xf>
    <xf numFmtId="0" fontId="45" fillId="0" borderId="71" xfId="254" applyFont="1" applyBorder="1" applyAlignment="1">
      <alignment horizontal="center" vertical="center"/>
    </xf>
    <xf numFmtId="0" fontId="45" fillId="0" borderId="77" xfId="254" applyFont="1" applyBorder="1" applyAlignment="1">
      <alignment horizontal="center" vertical="center"/>
    </xf>
    <xf numFmtId="0" fontId="45" fillId="0" borderId="67" xfId="254" applyFont="1" applyBorder="1" applyAlignment="1">
      <alignment horizontal="center" vertical="center"/>
    </xf>
    <xf numFmtId="0" fontId="47" fillId="0" borderId="77" xfId="0" applyFont="1" applyBorder="1" applyAlignment="1">
      <alignment horizontal="center"/>
    </xf>
    <xf numFmtId="0" fontId="47" fillId="0" borderId="58" xfId="0" applyFont="1" applyBorder="1" applyAlignment="1">
      <alignment horizontal="center"/>
    </xf>
    <xf numFmtId="0" fontId="47" fillId="0" borderId="78" xfId="0" applyFont="1" applyBorder="1" applyAlignment="1">
      <alignment horizontal="center"/>
    </xf>
    <xf numFmtId="0" fontId="45" fillId="0" borderId="25" xfId="0" applyFont="1" applyBorder="1" applyAlignment="1">
      <alignment horizontal="center" vertical="center"/>
    </xf>
    <xf numFmtId="0" fontId="45" fillId="0" borderId="65" xfId="254" applyFont="1" applyBorder="1" applyAlignment="1">
      <alignment horizontal="center" vertical="center"/>
    </xf>
    <xf numFmtId="0" fontId="45" fillId="0" borderId="54" xfId="254" applyFont="1" applyBorder="1" applyAlignment="1">
      <alignment horizontal="center" vertical="center"/>
    </xf>
    <xf numFmtId="0" fontId="45" fillId="0" borderId="73" xfId="254" applyFont="1" applyBorder="1" applyAlignment="1">
      <alignment horizontal="center" vertical="center"/>
    </xf>
    <xf numFmtId="0" fontId="45" fillId="0" borderId="67" xfId="0" applyFont="1" applyBorder="1" applyAlignment="1">
      <alignment horizontal="center" vertical="center"/>
    </xf>
    <xf numFmtId="0" fontId="45" fillId="0" borderId="55" xfId="0" applyFont="1" applyBorder="1" applyAlignment="1">
      <alignment horizontal="center" vertical="center"/>
    </xf>
    <xf numFmtId="0" fontId="45" fillId="0" borderId="71" xfId="0" applyFont="1" applyBorder="1" applyAlignment="1">
      <alignment horizontal="center" vertical="center"/>
    </xf>
    <xf numFmtId="0" fontId="47" fillId="0" borderId="74" xfId="0" applyFont="1" applyBorder="1" applyAlignment="1">
      <alignment horizontal="left"/>
    </xf>
    <xf numFmtId="0" fontId="47" fillId="0" borderId="0" xfId="0" applyFont="1" applyAlignment="1">
      <alignment horizontal="left"/>
    </xf>
    <xf numFmtId="0" fontId="47" fillId="0" borderId="46" xfId="0" applyFont="1" applyBorder="1" applyAlignment="1">
      <alignment horizontal="left"/>
    </xf>
    <xf numFmtId="0" fontId="47" fillId="24" borderId="42" xfId="0" applyFont="1" applyFill="1" applyBorder="1" applyAlignment="1">
      <alignment horizontal="right" vertical="center"/>
    </xf>
    <xf numFmtId="0" fontId="47" fillId="24" borderId="44" xfId="0" applyFont="1" applyFill="1" applyBorder="1" applyAlignment="1">
      <alignment horizontal="right" vertical="center"/>
    </xf>
    <xf numFmtId="0" fontId="47" fillId="24" borderId="45" xfId="0" applyFont="1" applyFill="1" applyBorder="1" applyAlignment="1">
      <alignment horizontal="right" vertical="center"/>
    </xf>
    <xf numFmtId="2" fontId="45" fillId="0" borderId="28" xfId="0" applyNumberFormat="1" applyFont="1" applyBorder="1" applyAlignment="1">
      <alignment horizontal="center"/>
    </xf>
    <xf numFmtId="0" fontId="45" fillId="0" borderId="27" xfId="0" applyFont="1" applyBorder="1"/>
    <xf numFmtId="0" fontId="45" fillId="0" borderId="31" xfId="0" applyFont="1" applyBorder="1"/>
    <xf numFmtId="0" fontId="45" fillId="0" borderId="28" xfId="0" applyFont="1" applyBorder="1"/>
    <xf numFmtId="0" fontId="45" fillId="0" borderId="23" xfId="0" applyFont="1" applyBorder="1"/>
    <xf numFmtId="0" fontId="47" fillId="24" borderId="59" xfId="0" applyFont="1" applyFill="1" applyBorder="1" applyAlignment="1">
      <alignment horizontal="center"/>
    </xf>
    <xf numFmtId="0" fontId="47" fillId="24" borderId="58" xfId="0" applyFont="1" applyFill="1" applyBorder="1" applyAlignment="1">
      <alignment horizontal="center"/>
    </xf>
    <xf numFmtId="0" fontId="47" fillId="24" borderId="78" xfId="0" applyFont="1" applyFill="1" applyBorder="1" applyAlignment="1">
      <alignment horizontal="center"/>
    </xf>
    <xf numFmtId="0" fontId="45" fillId="0" borderId="84" xfId="0" applyFont="1" applyBorder="1" applyAlignment="1">
      <alignment horizontal="center"/>
    </xf>
    <xf numFmtId="0" fontId="45" fillId="0" borderId="89" xfId="0" applyFont="1" applyBorder="1" applyAlignment="1">
      <alignment horizontal="center"/>
    </xf>
    <xf numFmtId="0" fontId="45" fillId="0" borderId="19" xfId="0" applyFont="1" applyBorder="1"/>
    <xf numFmtId="0" fontId="45" fillId="0" borderId="98" xfId="0" applyFont="1" applyBorder="1" applyAlignment="1">
      <alignment horizontal="center"/>
    </xf>
    <xf numFmtId="0" fontId="45" fillId="0" borderId="99" xfId="0" applyFont="1" applyBorder="1" applyAlignment="1">
      <alignment horizontal="center"/>
    </xf>
    <xf numFmtId="0" fontId="45" fillId="0" borderId="61" xfId="0" applyFont="1" applyBorder="1"/>
    <xf numFmtId="0" fontId="45" fillId="0" borderId="104" xfId="0" applyFont="1" applyBorder="1" applyAlignment="1">
      <alignment horizontal="left"/>
    </xf>
    <xf numFmtId="0" fontId="45" fillId="0" borderId="0" xfId="0" applyFont="1" applyAlignment="1">
      <alignment horizontal="left"/>
    </xf>
    <xf numFmtId="0" fontId="45" fillId="0" borderId="46" xfId="0" applyFont="1" applyBorder="1" applyAlignment="1">
      <alignment horizontal="left"/>
    </xf>
    <xf numFmtId="0" fontId="45" fillId="0" borderId="0" xfId="254" applyFont="1" applyAlignment="1">
      <alignment horizontal="center" vertical="center"/>
    </xf>
    <xf numFmtId="0" fontId="45" fillId="0" borderId="12" xfId="254" applyFont="1" applyBorder="1" applyAlignment="1">
      <alignment horizontal="center" vertical="center"/>
    </xf>
    <xf numFmtId="0" fontId="45" fillId="0" borderId="74" xfId="254" applyFont="1" applyBorder="1" applyAlignment="1">
      <alignment horizontal="center" vertical="center"/>
    </xf>
    <xf numFmtId="7" fontId="45" fillId="0" borderId="61" xfId="34" applyNumberFormat="1" applyFont="1" applyBorder="1" applyAlignment="1">
      <alignment horizontal="center" vertical="center"/>
    </xf>
    <xf numFmtId="7" fontId="45" fillId="0" borderId="28" xfId="34" applyNumberFormat="1" applyFont="1" applyBorder="1" applyAlignment="1">
      <alignment horizontal="center" vertical="center"/>
    </xf>
    <xf numFmtId="175" fontId="45" fillId="0" borderId="19" xfId="259" applyNumberFormat="1" applyFont="1" applyBorder="1" applyAlignment="1">
      <alignment horizontal="center" vertical="center"/>
    </xf>
    <xf numFmtId="175" fontId="45" fillId="0" borderId="23" xfId="259" applyNumberFormat="1" applyFont="1" applyBorder="1" applyAlignment="1">
      <alignment horizontal="center" vertical="center"/>
    </xf>
    <xf numFmtId="0" fontId="47" fillId="0" borderId="13" xfId="0" applyFont="1" applyBorder="1" applyAlignment="1">
      <alignment horizontal="right"/>
    </xf>
    <xf numFmtId="0" fontId="47" fillId="0" borderId="14" xfId="0" applyFont="1" applyBorder="1" applyAlignment="1">
      <alignment horizontal="right"/>
    </xf>
    <xf numFmtId="0" fontId="47" fillId="0" borderId="15" xfId="0" applyFont="1" applyBorder="1" applyAlignment="1">
      <alignment horizontal="right"/>
    </xf>
    <xf numFmtId="0" fontId="45" fillId="0" borderId="103" xfId="0" applyFont="1" applyBorder="1" applyAlignment="1">
      <alignment horizontal="center"/>
    </xf>
    <xf numFmtId="0" fontId="45" fillId="0" borderId="101" xfId="0" applyFont="1" applyBorder="1" applyAlignment="1">
      <alignment horizontal="center"/>
    </xf>
    <xf numFmtId="7" fontId="45" fillId="0" borderId="77" xfId="34" applyNumberFormat="1" applyFont="1" applyBorder="1" applyAlignment="1">
      <alignment horizontal="center" vertical="center"/>
    </xf>
    <xf numFmtId="7" fontId="45" fillId="0" borderId="78" xfId="34" applyNumberFormat="1" applyFont="1" applyBorder="1" applyAlignment="1">
      <alignment horizontal="center" vertical="center"/>
    </xf>
    <xf numFmtId="0" fontId="47" fillId="24" borderId="16" xfId="0" applyFont="1" applyFill="1" applyBorder="1" applyAlignment="1">
      <alignment horizontal="center" vertical="center"/>
    </xf>
    <xf numFmtId="0" fontId="47" fillId="24" borderId="17" xfId="0" applyFont="1" applyFill="1" applyBorder="1" applyAlignment="1">
      <alignment horizontal="center" vertical="center"/>
    </xf>
    <xf numFmtId="0" fontId="47" fillId="24" borderId="47" xfId="0" applyFont="1" applyFill="1" applyBorder="1" applyAlignment="1">
      <alignment horizontal="center" vertical="center" wrapText="1"/>
    </xf>
    <xf numFmtId="0" fontId="47" fillId="24" borderId="17" xfId="0" applyFont="1" applyFill="1" applyBorder="1" applyAlignment="1">
      <alignment horizontal="center" vertical="center" wrapText="1"/>
    </xf>
    <xf numFmtId="0" fontId="45" fillId="0" borderId="19" xfId="0" applyFont="1" applyBorder="1" applyAlignment="1">
      <alignment horizontal="left"/>
    </xf>
    <xf numFmtId="0" fontId="45" fillId="0" borderId="22" xfId="0" applyFont="1" applyBorder="1" applyAlignment="1">
      <alignment horizontal="left"/>
    </xf>
    <xf numFmtId="0" fontId="45" fillId="0" borderId="23" xfId="0" applyFont="1" applyBorder="1" applyAlignment="1">
      <alignment horizontal="left"/>
    </xf>
    <xf numFmtId="7" fontId="45" fillId="0" borderId="19" xfId="34" applyNumberFormat="1" applyFont="1" applyBorder="1" applyAlignment="1">
      <alignment horizontal="center" vertical="center"/>
    </xf>
    <xf numFmtId="7" fontId="45" fillId="0" borderId="23" xfId="34" applyNumberFormat="1" applyFont="1" applyBorder="1" applyAlignment="1">
      <alignment horizontal="center" vertical="center"/>
    </xf>
    <xf numFmtId="0" fontId="45" fillId="0" borderId="94" xfId="0" applyFont="1" applyBorder="1" applyAlignment="1">
      <alignment horizontal="center"/>
    </xf>
    <xf numFmtId="0" fontId="45" fillId="0" borderId="95" xfId="0" applyFont="1" applyBorder="1" applyAlignment="1">
      <alignment horizontal="center"/>
    </xf>
    <xf numFmtId="0" fontId="47" fillId="24" borderId="42" xfId="0" applyFont="1" applyFill="1" applyBorder="1" applyAlignment="1">
      <alignment horizontal="center" vertical="center"/>
    </xf>
    <xf numFmtId="0" fontId="47" fillId="24" borderId="44" xfId="0" applyFont="1" applyFill="1" applyBorder="1" applyAlignment="1">
      <alignment horizontal="center" vertical="center"/>
    </xf>
    <xf numFmtId="0" fontId="47" fillId="24" borderId="45" xfId="0" applyFont="1" applyFill="1" applyBorder="1" applyAlignment="1">
      <alignment horizontal="center" vertical="center"/>
    </xf>
    <xf numFmtId="0" fontId="5" fillId="0" borderId="21" xfId="258" applyBorder="1" applyAlignment="1">
      <alignment horizontal="left"/>
    </xf>
    <xf numFmtId="0" fontId="5" fillId="0" borderId="22" xfId="257" applyFont="1" applyBorder="1"/>
    <xf numFmtId="0" fontId="5" fillId="28" borderId="21" xfId="257" applyFont="1" applyFill="1" applyBorder="1" applyAlignment="1">
      <alignment horizontal="left"/>
    </xf>
    <xf numFmtId="0" fontId="5" fillId="28" borderId="22" xfId="257" applyFont="1" applyFill="1" applyBorder="1" applyAlignment="1">
      <alignment horizontal="left"/>
    </xf>
    <xf numFmtId="0" fontId="5" fillId="28" borderId="23" xfId="257" applyFont="1" applyFill="1" applyBorder="1" applyAlignment="1">
      <alignment horizontal="left"/>
    </xf>
    <xf numFmtId="0" fontId="5" fillId="28" borderId="18" xfId="257" applyFont="1" applyFill="1" applyBorder="1" applyAlignment="1">
      <alignment horizontal="center"/>
    </xf>
    <xf numFmtId="0" fontId="5" fillId="28" borderId="22" xfId="257" applyFont="1" applyFill="1" applyBorder="1" applyAlignment="1">
      <alignment horizontal="center"/>
    </xf>
    <xf numFmtId="0" fontId="5" fillId="28" borderId="23" xfId="257" applyFont="1" applyFill="1" applyBorder="1" applyAlignment="1">
      <alignment horizontal="center"/>
    </xf>
    <xf numFmtId="0" fontId="0" fillId="0" borderId="18" xfId="0" applyBorder="1" applyAlignment="1">
      <alignment horizontal="center"/>
    </xf>
    <xf numFmtId="200" fontId="45" fillId="0" borderId="19" xfId="256" applyNumberFormat="1" applyFont="1" applyFill="1" applyBorder="1" applyAlignment="1" applyProtection="1">
      <alignment horizontal="center"/>
    </xf>
    <xf numFmtId="200" fontId="45" fillId="0" borderId="23" xfId="256" applyNumberFormat="1" applyFont="1" applyFill="1" applyBorder="1" applyAlignment="1" applyProtection="1">
      <alignment horizontal="center"/>
    </xf>
    <xf numFmtId="200" fontId="45" fillId="25" borderId="19" xfId="256" applyNumberFormat="1" applyFont="1" applyFill="1" applyBorder="1" applyAlignment="1" applyProtection="1">
      <alignment horizontal="center"/>
    </xf>
    <xf numFmtId="200" fontId="45" fillId="25" borderId="23" xfId="256" applyNumberFormat="1" applyFont="1" applyFill="1" applyBorder="1" applyAlignment="1" applyProtection="1">
      <alignment horizontal="center"/>
    </xf>
    <xf numFmtId="200" fontId="45" fillId="0" borderId="61" xfId="256" applyNumberFormat="1" applyFont="1" applyFill="1" applyBorder="1" applyAlignment="1" applyProtection="1">
      <alignment horizontal="center"/>
    </xf>
    <xf numFmtId="200" fontId="45" fillId="0" borderId="28" xfId="256" applyNumberFormat="1" applyFont="1" applyFill="1" applyBorder="1" applyAlignment="1" applyProtection="1">
      <alignment horizontal="center"/>
    </xf>
    <xf numFmtId="0" fontId="45" fillId="0" borderId="0" xfId="0" applyFont="1" applyAlignment="1">
      <alignment horizontal="center"/>
    </xf>
    <xf numFmtId="0" fontId="46" fillId="0" borderId="18" xfId="255" applyFont="1" applyBorder="1" applyAlignment="1" applyProtection="1">
      <alignment horizontal="center"/>
    </xf>
    <xf numFmtId="0" fontId="55" fillId="0" borderId="54" xfId="0" applyFont="1" applyBorder="1" applyAlignment="1">
      <alignment horizontal="center" vertical="center" wrapText="1"/>
    </xf>
    <xf numFmtId="0" fontId="55" fillId="0" borderId="73" xfId="0" applyFont="1" applyBorder="1" applyAlignment="1">
      <alignment horizontal="center" vertical="center" wrapText="1"/>
    </xf>
    <xf numFmtId="0" fontId="55" fillId="0" borderId="62" xfId="0" applyFont="1" applyBorder="1" applyAlignment="1">
      <alignment horizontal="left"/>
    </xf>
    <xf numFmtId="0" fontId="55" fillId="0" borderId="54" xfId="0" applyFont="1" applyBorder="1" applyAlignment="1">
      <alignment horizontal="left"/>
    </xf>
    <xf numFmtId="0" fontId="55" fillId="0" borderId="69" xfId="0" applyFont="1" applyBorder="1" applyAlignment="1">
      <alignment horizontal="left"/>
    </xf>
    <xf numFmtId="0" fontId="55" fillId="0" borderId="0" xfId="0" applyFont="1" applyAlignment="1">
      <alignment horizontal="center" vertical="center"/>
    </xf>
    <xf numFmtId="0" fontId="55" fillId="0" borderId="42" xfId="0" applyFont="1" applyBorder="1" applyAlignment="1">
      <alignment horizontal="center"/>
    </xf>
    <xf numFmtId="0" fontId="55" fillId="0" borderId="44" xfId="0" applyFont="1" applyBorder="1" applyAlignment="1">
      <alignment horizontal="center"/>
    </xf>
    <xf numFmtId="0" fontId="55" fillId="0" borderId="34" xfId="0" applyFont="1" applyBorder="1" applyAlignment="1">
      <alignment horizontal="left"/>
    </xf>
    <xf numFmtId="0" fontId="55" fillId="0" borderId="16" xfId="0" applyFont="1" applyBorder="1" applyAlignment="1">
      <alignment horizontal="left"/>
    </xf>
    <xf numFmtId="0" fontId="55" fillId="0" borderId="26" xfId="0" applyFont="1" applyBorder="1" applyAlignment="1">
      <alignment horizontal="left"/>
    </xf>
    <xf numFmtId="0" fontId="55" fillId="0" borderId="21" xfId="0" applyFont="1" applyBorder="1" applyAlignment="1">
      <alignment horizontal="left"/>
    </xf>
    <xf numFmtId="0" fontId="55" fillId="0" borderId="22" xfId="0" applyFont="1" applyBorder="1" applyAlignment="1">
      <alignment horizontal="left"/>
    </xf>
    <xf numFmtId="0" fontId="55" fillId="0" borderId="56" xfId="0" applyFont="1" applyBorder="1" applyAlignment="1">
      <alignment horizontal="left"/>
    </xf>
    <xf numFmtId="0" fontId="47" fillId="0" borderId="18" xfId="0" applyFont="1" applyBorder="1" applyAlignment="1">
      <alignment horizontal="center" vertical="center"/>
    </xf>
    <xf numFmtId="0" fontId="47" fillId="0" borderId="18" xfId="0" applyFont="1" applyBorder="1" applyAlignment="1">
      <alignment horizontal="center" vertical="center" wrapText="1"/>
    </xf>
    <xf numFmtId="0" fontId="47" fillId="0" borderId="18" xfId="0" applyFont="1" applyBorder="1" applyAlignment="1">
      <alignment horizontal="left" vertical="top"/>
    </xf>
    <xf numFmtId="0" fontId="47" fillId="0" borderId="19" xfId="0" applyFont="1" applyBorder="1" applyAlignment="1">
      <alignment horizontal="left" vertical="top"/>
    </xf>
    <xf numFmtId="0" fontId="47" fillId="0" borderId="18" xfId="0" applyFont="1" applyBorder="1" applyAlignment="1">
      <alignment horizontal="left" vertical="top" wrapText="1"/>
    </xf>
    <xf numFmtId="0" fontId="47" fillId="0" borderId="19" xfId="0" applyFont="1" applyBorder="1" applyAlignment="1">
      <alignment horizontal="left" vertical="top" wrapText="1"/>
    </xf>
    <xf numFmtId="0" fontId="47" fillId="0" borderId="18" xfId="0" applyFont="1" applyBorder="1" applyAlignment="1">
      <alignment horizontal="center"/>
    </xf>
    <xf numFmtId="0" fontId="47" fillId="0" borderId="18" xfId="0" applyFont="1" applyBorder="1" applyAlignment="1">
      <alignment horizontal="left" vertical="center"/>
    </xf>
  </cellXfs>
  <cellStyles count="265">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0]" xfId="256" builtinId="6"/>
    <cellStyle name="Millares [2]" xfId="35" xr:uid="{00000000-0005-0000-0000-000066000000}"/>
    <cellStyle name="Millares [2] 2" xfId="201" xr:uid="{00000000-0005-0000-0000-000067000000}"/>
    <cellStyle name="Millares 10" xfId="36" xr:uid="{00000000-0005-0000-0000-000068000000}"/>
    <cellStyle name="Millares 10 2" xfId="37" xr:uid="{00000000-0005-0000-0000-000069000000}"/>
    <cellStyle name="Millares 11" xfId="38" xr:uid="{00000000-0005-0000-0000-00006A000000}"/>
    <cellStyle name="Millares 11 2" xfId="202" xr:uid="{00000000-0005-0000-0000-00006B000000}"/>
    <cellStyle name="Millares 12" xfId="124" xr:uid="{00000000-0005-0000-0000-00006C000000}"/>
    <cellStyle name="Millares 13" xfId="133" xr:uid="{00000000-0005-0000-0000-00006D000000}"/>
    <cellStyle name="Millares 2" xfId="39" xr:uid="{00000000-0005-0000-0000-00006E000000}"/>
    <cellStyle name="Millares 2 2" xfId="40" xr:uid="{00000000-0005-0000-0000-00006F000000}"/>
    <cellStyle name="Millares 2 3" xfId="41" xr:uid="{00000000-0005-0000-0000-000070000000}"/>
    <cellStyle name="Millares 2 4" xfId="203" xr:uid="{00000000-0005-0000-0000-000071000000}"/>
    <cellStyle name="Millares 2 5" xfId="42" xr:uid="{00000000-0005-0000-0000-000072000000}"/>
    <cellStyle name="Millares 2_APU´S_NO_PREVISTOS (1)" xfId="204" xr:uid="{00000000-0005-0000-0000-000073000000}"/>
    <cellStyle name="Millares 3" xfId="43" xr:uid="{00000000-0005-0000-0000-000074000000}"/>
    <cellStyle name="Millares 3 2" xfId="44" xr:uid="{00000000-0005-0000-0000-000075000000}"/>
    <cellStyle name="Millares 3 3" xfId="45" xr:uid="{00000000-0005-0000-0000-000076000000}"/>
    <cellStyle name="Millares 3 4" xfId="46" xr:uid="{00000000-0005-0000-0000-000077000000}"/>
    <cellStyle name="Millares 3 5" xfId="47" xr:uid="{00000000-0005-0000-0000-000078000000}"/>
    <cellStyle name="Millares 3 6" xfId="263" xr:uid="{00000000-0005-0000-0000-000079000000}"/>
    <cellStyle name="Millares 4" xfId="48" xr:uid="{00000000-0005-0000-0000-00007A000000}"/>
    <cellStyle name="Millares 4 2" xfId="49" xr:uid="{00000000-0005-0000-0000-00007B000000}"/>
    <cellStyle name="Millares 4 3" xfId="205" xr:uid="{00000000-0005-0000-0000-00007C000000}"/>
    <cellStyle name="Millares 4_APU´S_NO_PREVISTOS (1)" xfId="206" xr:uid="{00000000-0005-0000-0000-00007D000000}"/>
    <cellStyle name="Millares 5" xfId="50" xr:uid="{00000000-0005-0000-0000-00007E000000}"/>
    <cellStyle name="Millares 5 2" xfId="207" xr:uid="{00000000-0005-0000-0000-00007F000000}"/>
    <cellStyle name="Millares 6" xfId="51" xr:uid="{00000000-0005-0000-0000-000080000000}"/>
    <cellStyle name="Millares 6 2" xfId="52" xr:uid="{00000000-0005-0000-0000-000081000000}"/>
    <cellStyle name="Millares 7" xfId="53" xr:uid="{00000000-0005-0000-0000-000082000000}"/>
    <cellStyle name="Millares 7 2" xfId="54" xr:uid="{00000000-0005-0000-0000-000083000000}"/>
    <cellStyle name="Millares 7 2 2" xfId="55" xr:uid="{00000000-0005-0000-0000-000084000000}"/>
    <cellStyle name="Millares 8" xfId="56" xr:uid="{00000000-0005-0000-0000-000085000000}"/>
    <cellStyle name="Millares 8 2" xfId="57" xr:uid="{00000000-0005-0000-0000-000086000000}"/>
    <cellStyle name="Millares 9" xfId="58" xr:uid="{00000000-0005-0000-0000-000087000000}"/>
    <cellStyle name="Millares 9 2" xfId="59" xr:uid="{00000000-0005-0000-0000-000088000000}"/>
    <cellStyle name="MILLONES" xfId="208" xr:uid="{00000000-0005-0000-0000-000089000000}"/>
    <cellStyle name="MILLONES 2" xfId="209" xr:uid="{00000000-0005-0000-0000-00008A000000}"/>
    <cellStyle name="MILLONES_PRESUPUESTO FASE III ABR-2015 Rev3" xfId="210" xr:uid="{00000000-0005-0000-0000-00008B000000}"/>
    <cellStyle name="Moneda" xfId="259" builtinId="4"/>
    <cellStyle name="Moneda [0]" xfId="260" builtinId="7"/>
    <cellStyle name="Moneda 10 2" xfId="60" xr:uid="{00000000-0005-0000-0000-00008E000000}"/>
    <cellStyle name="Moneda 2" xfId="61" xr:uid="{00000000-0005-0000-0000-00008F000000}"/>
    <cellStyle name="Moneda 2 10" xfId="211" xr:uid="{00000000-0005-0000-0000-000090000000}"/>
    <cellStyle name="Moneda 2 11" xfId="212" xr:uid="{00000000-0005-0000-0000-000091000000}"/>
    <cellStyle name="Moneda 2 12" xfId="213" xr:uid="{00000000-0005-0000-0000-000092000000}"/>
    <cellStyle name="Moneda 2 2" xfId="62" xr:uid="{00000000-0005-0000-0000-000093000000}"/>
    <cellStyle name="Moneda 2 2 2" xfId="63" xr:uid="{00000000-0005-0000-0000-000094000000}"/>
    <cellStyle name="Moneda 2 2 2 2" xfId="64" xr:uid="{00000000-0005-0000-0000-000095000000}"/>
    <cellStyle name="Moneda 2 2 2 2 2" xfId="128" xr:uid="{00000000-0005-0000-0000-000096000000}"/>
    <cellStyle name="Moneda 2 2 3" xfId="65" xr:uid="{00000000-0005-0000-0000-000097000000}"/>
    <cellStyle name="Moneda 2 2 4" xfId="66" xr:uid="{00000000-0005-0000-0000-000098000000}"/>
    <cellStyle name="Moneda 2 2 5" xfId="67" xr:uid="{00000000-0005-0000-0000-000099000000}"/>
    <cellStyle name="Moneda 2 2_APU´S_NO_PREVISTOS (1)" xfId="214" xr:uid="{00000000-0005-0000-0000-00009A000000}"/>
    <cellStyle name="Moneda 2 3" xfId="68" xr:uid="{00000000-0005-0000-0000-00009B000000}"/>
    <cellStyle name="Moneda 2 4" xfId="215" xr:uid="{00000000-0005-0000-0000-00009C000000}"/>
    <cellStyle name="Moneda 2 5" xfId="216" xr:uid="{00000000-0005-0000-0000-00009D000000}"/>
    <cellStyle name="Moneda 2 6" xfId="217" xr:uid="{00000000-0005-0000-0000-00009E000000}"/>
    <cellStyle name="Moneda 2 7" xfId="218" xr:uid="{00000000-0005-0000-0000-00009F000000}"/>
    <cellStyle name="Moneda 2 8" xfId="219" xr:uid="{00000000-0005-0000-0000-0000A0000000}"/>
    <cellStyle name="Moneda 2 9" xfId="220" xr:uid="{00000000-0005-0000-0000-0000A1000000}"/>
    <cellStyle name="Moneda 2_APU´S_NO_PREVISTOS (1)" xfId="221" xr:uid="{00000000-0005-0000-0000-0000A2000000}"/>
    <cellStyle name="Moneda 3" xfId="69" xr:uid="{00000000-0005-0000-0000-0000A3000000}"/>
    <cellStyle name="Moneda 4" xfId="222" xr:uid="{00000000-0005-0000-0000-0000A4000000}"/>
    <cellStyle name="Moneda 5" xfId="264" xr:uid="{00000000-0005-0000-0000-0000A5000000}"/>
    <cellStyle name="Monetario0" xfId="223" xr:uid="{00000000-0005-0000-0000-0000A7000000}"/>
    <cellStyle name="Neutral" xfId="70" builtinId="28" customBuiltin="1"/>
    <cellStyle name="Neutral 2" xfId="71" xr:uid="{00000000-0005-0000-0000-0000A9000000}"/>
    <cellStyle name="Neutral 3" xfId="224" xr:uid="{00000000-0005-0000-0000-0000AA000000}"/>
    <cellStyle name="No. punto" xfId="225" xr:uid="{00000000-0005-0000-0000-0000AB000000}"/>
    <cellStyle name="No. punto 2" xfId="226" xr:uid="{00000000-0005-0000-0000-0000AC000000}"/>
    <cellStyle name="Normal" xfId="0" builtinId="0"/>
    <cellStyle name="Normal 11" xfId="257" xr:uid="{00000000-0005-0000-0000-0000AE000000}"/>
    <cellStyle name="Normal 14" xfId="258" xr:uid="{00000000-0005-0000-0000-0000AF000000}"/>
    <cellStyle name="Normal 2" xfId="72" xr:uid="{00000000-0005-0000-0000-0000B0000000}"/>
    <cellStyle name="Normal 2 10" xfId="73" xr:uid="{00000000-0005-0000-0000-0000B1000000}"/>
    <cellStyle name="Normal 2 10 2" xfId="74" xr:uid="{00000000-0005-0000-0000-0000B2000000}"/>
    <cellStyle name="Normal 2 10 2 2" xfId="134" xr:uid="{00000000-0005-0000-0000-0000B3000000}"/>
    <cellStyle name="Normal 2 10 3" xfId="125" xr:uid="{00000000-0005-0000-0000-0000B4000000}"/>
    <cellStyle name="Normal 2 11" xfId="75" xr:uid="{00000000-0005-0000-0000-0000B5000000}"/>
    <cellStyle name="Normal 2 12" xfId="76" xr:uid="{00000000-0005-0000-0000-0000B6000000}"/>
    <cellStyle name="Normal 2 13" xfId="77" xr:uid="{00000000-0005-0000-0000-0000B7000000}"/>
    <cellStyle name="Normal 2 2" xfId="78" xr:uid="{00000000-0005-0000-0000-0000B8000000}"/>
    <cellStyle name="Normal 2 2 2" xfId="227" xr:uid="{00000000-0005-0000-0000-0000B9000000}"/>
    <cellStyle name="Normal 2 2 3" xfId="228" xr:uid="{00000000-0005-0000-0000-0000BA000000}"/>
    <cellStyle name="Normal 2 3" xfId="79" xr:uid="{00000000-0005-0000-0000-0000BB000000}"/>
    <cellStyle name="Normal 2 3 2" xfId="229" xr:uid="{00000000-0005-0000-0000-0000BC000000}"/>
    <cellStyle name="Normal 2 4" xfId="80" xr:uid="{00000000-0005-0000-0000-0000BD000000}"/>
    <cellStyle name="Normal 2 5" xfId="81" xr:uid="{00000000-0005-0000-0000-0000BE000000}"/>
    <cellStyle name="Normal 2 6" xfId="82" xr:uid="{00000000-0005-0000-0000-0000BF000000}"/>
    <cellStyle name="Normal 2 7" xfId="83" xr:uid="{00000000-0005-0000-0000-0000C0000000}"/>
    <cellStyle name="Normal 2 8" xfId="84" xr:uid="{00000000-0005-0000-0000-0000C1000000}"/>
    <cellStyle name="Normal 2 9" xfId="85" xr:uid="{00000000-0005-0000-0000-0000C2000000}"/>
    <cellStyle name="Normal 2_APU NO PREVISTOS MTTO" xfId="86" xr:uid="{00000000-0005-0000-0000-0000C3000000}"/>
    <cellStyle name="Normal 29" xfId="87" xr:uid="{00000000-0005-0000-0000-0000C4000000}"/>
    <cellStyle name="Normal 3" xfId="88" xr:uid="{00000000-0005-0000-0000-0000C5000000}"/>
    <cellStyle name="Normal 3 11" xfId="129" xr:uid="{00000000-0005-0000-0000-0000C6000000}"/>
    <cellStyle name="Normal 3 2" xfId="89" xr:uid="{00000000-0005-0000-0000-0000C7000000}"/>
    <cellStyle name="Normal 3 2 2" xfId="127" xr:uid="{00000000-0005-0000-0000-0000C8000000}"/>
    <cellStyle name="Normal 3 3" xfId="230" xr:uid="{00000000-0005-0000-0000-0000C9000000}"/>
    <cellStyle name="Normal 3 4" xfId="262" xr:uid="{00000000-0005-0000-0000-0000CA000000}"/>
    <cellStyle name="Normal 3_APU´S_NO_PREVISTOS (1)" xfId="231" xr:uid="{00000000-0005-0000-0000-0000CB000000}"/>
    <cellStyle name="Normal 4" xfId="90" xr:uid="{00000000-0005-0000-0000-0000CC000000}"/>
    <cellStyle name="Normal 4 2" xfId="91" xr:uid="{00000000-0005-0000-0000-0000CD000000}"/>
    <cellStyle name="Normal 4 2 2" xfId="232" xr:uid="{00000000-0005-0000-0000-0000CE000000}"/>
    <cellStyle name="Normal 5" xfId="132" xr:uid="{00000000-0005-0000-0000-0000CF000000}"/>
    <cellStyle name="Normal 6" xfId="233" xr:uid="{00000000-0005-0000-0000-0000D0000000}"/>
    <cellStyle name="Normal 6 2" xfId="234" xr:uid="{00000000-0005-0000-0000-0000D1000000}"/>
    <cellStyle name="Normal 7" xfId="235" xr:uid="{00000000-0005-0000-0000-0000D2000000}"/>
    <cellStyle name="Normal 8" xfId="236" xr:uid="{00000000-0005-0000-0000-0000D3000000}"/>
    <cellStyle name="Normal 9" xfId="237" xr:uid="{00000000-0005-0000-0000-0000D4000000}"/>
    <cellStyle name="Normal 9 2" xfId="131" xr:uid="{00000000-0005-0000-0000-0000D5000000}"/>
    <cellStyle name="Normal_modelo ACTA OBRA y MODIFICACION" xfId="254" xr:uid="{00000000-0005-0000-0000-0000D6000000}"/>
    <cellStyle name="Normal_PTO OFICIAL PREPLIEGO (CORREGIDO) 2" xfId="130" xr:uid="{00000000-0005-0000-0000-0000D7000000}"/>
    <cellStyle name="Notas 2" xfId="92" xr:uid="{00000000-0005-0000-0000-0000D8000000}"/>
    <cellStyle name="Notas 3" xfId="238" xr:uid="{00000000-0005-0000-0000-0000D9000000}"/>
    <cellStyle name="Percent" xfId="239" xr:uid="{00000000-0005-0000-0000-0000DA000000}"/>
    <cellStyle name="Porcentaje" xfId="94" builtinId="5"/>
    <cellStyle name="Porcentaje 2" xfId="240" xr:uid="{00000000-0005-0000-0000-0000DC000000}"/>
    <cellStyle name="Porcentaje 3" xfId="93" xr:uid="{00000000-0005-0000-0000-0000DD000000}"/>
    <cellStyle name="Porcentaje 4" xfId="241" xr:uid="{00000000-0005-0000-0000-0000DE000000}"/>
    <cellStyle name="Porcentaje 5" xfId="242" xr:uid="{00000000-0005-0000-0000-0000DF000000}"/>
    <cellStyle name="Porcentaje 5 2" xfId="243" xr:uid="{00000000-0005-0000-0000-0000E0000000}"/>
    <cellStyle name="Porcentaje 8" xfId="261" xr:uid="{00000000-0005-0000-0000-0000E1000000}"/>
    <cellStyle name="Porcentual 2" xfId="95" xr:uid="{00000000-0005-0000-0000-0000E2000000}"/>
    <cellStyle name="Porcentual 2 10" xfId="96" xr:uid="{00000000-0005-0000-0000-0000E3000000}"/>
    <cellStyle name="Porcentual 2 10 2" xfId="97" xr:uid="{00000000-0005-0000-0000-0000E4000000}"/>
    <cellStyle name="Porcentual 2 11" xfId="98" xr:uid="{00000000-0005-0000-0000-0000E5000000}"/>
    <cellStyle name="Porcentual 2 12" xfId="99" xr:uid="{00000000-0005-0000-0000-0000E6000000}"/>
    <cellStyle name="Porcentual 2 2" xfId="100" xr:uid="{00000000-0005-0000-0000-0000E7000000}"/>
    <cellStyle name="Porcentual 2 3" xfId="101" xr:uid="{00000000-0005-0000-0000-0000E8000000}"/>
    <cellStyle name="Porcentual 2 4" xfId="102" xr:uid="{00000000-0005-0000-0000-0000E9000000}"/>
    <cellStyle name="Porcentual 2 5" xfId="103" xr:uid="{00000000-0005-0000-0000-0000EA000000}"/>
    <cellStyle name="Porcentual 2 6" xfId="104" xr:uid="{00000000-0005-0000-0000-0000EB000000}"/>
    <cellStyle name="Porcentual 2 7" xfId="105" xr:uid="{00000000-0005-0000-0000-0000EC000000}"/>
    <cellStyle name="Porcentual 2 8" xfId="106" xr:uid="{00000000-0005-0000-0000-0000ED000000}"/>
    <cellStyle name="Porcentual 2 9" xfId="107" xr:uid="{00000000-0005-0000-0000-0000EE000000}"/>
    <cellStyle name="Porcentual 3" xfId="108" xr:uid="{00000000-0005-0000-0000-0000EF000000}"/>
    <cellStyle name="Porcentual 4" xfId="109" xr:uid="{00000000-0005-0000-0000-0000F0000000}"/>
    <cellStyle name="Porcentual 4 2" xfId="110" xr:uid="{00000000-0005-0000-0000-0000F1000000}"/>
    <cellStyle name="Porcentual 5" xfId="111" xr:uid="{00000000-0005-0000-0000-0000F2000000}"/>
    <cellStyle name="Porcentual 5 2" xfId="244" xr:uid="{00000000-0005-0000-0000-0000F3000000}"/>
    <cellStyle name="Porcentual 6" xfId="112" xr:uid="{00000000-0005-0000-0000-0000F4000000}"/>
    <cellStyle name="Porcentual 6 2" xfId="113" xr:uid="{00000000-0005-0000-0000-0000F5000000}"/>
    <cellStyle name="Porcentual 7" xfId="114" xr:uid="{00000000-0005-0000-0000-0000F6000000}"/>
    <cellStyle name="Porcentual 8" xfId="126" xr:uid="{00000000-0005-0000-0000-0000F7000000}"/>
    <cellStyle name="resaltado" xfId="245" xr:uid="{00000000-0005-0000-0000-0000F8000000}"/>
    <cellStyle name="Salida 2" xfId="115" xr:uid="{00000000-0005-0000-0000-0000F9000000}"/>
    <cellStyle name="Salida 3" xfId="246" xr:uid="{00000000-0005-0000-0000-0000FA000000}"/>
    <cellStyle name="Texto de advertencia 2" xfId="116" xr:uid="{00000000-0005-0000-0000-0000FB000000}"/>
    <cellStyle name="Texto de advertencia 3" xfId="247" xr:uid="{00000000-0005-0000-0000-0000FC000000}"/>
    <cellStyle name="Texto explicativo 2" xfId="117" xr:uid="{00000000-0005-0000-0000-0000FD000000}"/>
    <cellStyle name="Texto explicativo 3" xfId="248" xr:uid="{00000000-0005-0000-0000-0000FE000000}"/>
    <cellStyle name="Título 1 2" xfId="118" xr:uid="{00000000-0005-0000-0000-0000FF000000}"/>
    <cellStyle name="Título 1 3" xfId="249" xr:uid="{00000000-0005-0000-0000-000000010000}"/>
    <cellStyle name="Título 2 2" xfId="119" xr:uid="{00000000-0005-0000-0000-000001010000}"/>
    <cellStyle name="Título 2 3" xfId="250" xr:uid="{00000000-0005-0000-0000-000002010000}"/>
    <cellStyle name="Título 3 2" xfId="120" xr:uid="{00000000-0005-0000-0000-000003010000}"/>
    <cellStyle name="Título 3 3" xfId="251" xr:uid="{00000000-0005-0000-0000-000004010000}"/>
    <cellStyle name="Título 4" xfId="121" xr:uid="{00000000-0005-0000-0000-000005010000}"/>
    <cellStyle name="Título 5" xfId="252" xr:uid="{00000000-0005-0000-0000-000006010000}"/>
    <cellStyle name="Total" xfId="122" builtinId="25" customBuiltin="1"/>
    <cellStyle name="Total 2" xfId="123" xr:uid="{00000000-0005-0000-0000-000008010000}"/>
    <cellStyle name="Total 3" xfId="253" xr:uid="{00000000-0005-0000-0000-000009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17.xml"/><Relationship Id="rId117" Type="http://schemas.openxmlformats.org/officeDocument/2006/relationships/externalLink" Target="externalLinks/externalLink108.xml"/><Relationship Id="rId21" Type="http://schemas.openxmlformats.org/officeDocument/2006/relationships/externalLink" Target="externalLinks/externalLink12.xml"/><Relationship Id="rId42" Type="http://schemas.openxmlformats.org/officeDocument/2006/relationships/externalLink" Target="externalLinks/externalLink33.xml"/><Relationship Id="rId47" Type="http://schemas.openxmlformats.org/officeDocument/2006/relationships/externalLink" Target="externalLinks/externalLink38.xml"/><Relationship Id="rId63" Type="http://schemas.openxmlformats.org/officeDocument/2006/relationships/externalLink" Target="externalLinks/externalLink54.xml"/><Relationship Id="rId68" Type="http://schemas.openxmlformats.org/officeDocument/2006/relationships/externalLink" Target="externalLinks/externalLink59.xml"/><Relationship Id="rId84" Type="http://schemas.openxmlformats.org/officeDocument/2006/relationships/externalLink" Target="externalLinks/externalLink75.xml"/><Relationship Id="rId89" Type="http://schemas.openxmlformats.org/officeDocument/2006/relationships/externalLink" Target="externalLinks/externalLink80.xml"/><Relationship Id="rId112" Type="http://schemas.openxmlformats.org/officeDocument/2006/relationships/externalLink" Target="externalLinks/externalLink103.xml"/><Relationship Id="rId16" Type="http://schemas.openxmlformats.org/officeDocument/2006/relationships/externalLink" Target="externalLinks/externalLink7.xml"/><Relationship Id="rId107" Type="http://schemas.openxmlformats.org/officeDocument/2006/relationships/externalLink" Target="externalLinks/externalLink98.xml"/><Relationship Id="rId11" Type="http://schemas.openxmlformats.org/officeDocument/2006/relationships/externalLink" Target="externalLinks/externalLink2.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53" Type="http://schemas.openxmlformats.org/officeDocument/2006/relationships/externalLink" Target="externalLinks/externalLink44.xml"/><Relationship Id="rId58" Type="http://schemas.openxmlformats.org/officeDocument/2006/relationships/externalLink" Target="externalLinks/externalLink49.xml"/><Relationship Id="rId74" Type="http://schemas.openxmlformats.org/officeDocument/2006/relationships/externalLink" Target="externalLinks/externalLink65.xml"/><Relationship Id="rId79" Type="http://schemas.openxmlformats.org/officeDocument/2006/relationships/externalLink" Target="externalLinks/externalLink70.xml"/><Relationship Id="rId102" Type="http://schemas.openxmlformats.org/officeDocument/2006/relationships/externalLink" Target="externalLinks/externalLink93.xml"/><Relationship Id="rId123" Type="http://schemas.openxmlformats.org/officeDocument/2006/relationships/styles" Target="styles.xml"/><Relationship Id="rId128" Type="http://schemas.openxmlformats.org/officeDocument/2006/relationships/customXml" Target="../customXml/item3.xml"/><Relationship Id="rId5" Type="http://schemas.openxmlformats.org/officeDocument/2006/relationships/worksheet" Target="worksheets/sheet5.xml"/><Relationship Id="rId90" Type="http://schemas.openxmlformats.org/officeDocument/2006/relationships/externalLink" Target="externalLinks/externalLink81.xml"/><Relationship Id="rId95" Type="http://schemas.openxmlformats.org/officeDocument/2006/relationships/externalLink" Target="externalLinks/externalLink86.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43" Type="http://schemas.openxmlformats.org/officeDocument/2006/relationships/externalLink" Target="externalLinks/externalLink34.xml"/><Relationship Id="rId48" Type="http://schemas.openxmlformats.org/officeDocument/2006/relationships/externalLink" Target="externalLinks/externalLink39.xml"/><Relationship Id="rId64" Type="http://schemas.openxmlformats.org/officeDocument/2006/relationships/externalLink" Target="externalLinks/externalLink55.xml"/><Relationship Id="rId69" Type="http://schemas.openxmlformats.org/officeDocument/2006/relationships/externalLink" Target="externalLinks/externalLink60.xml"/><Relationship Id="rId113" Type="http://schemas.openxmlformats.org/officeDocument/2006/relationships/externalLink" Target="externalLinks/externalLink104.xml"/><Relationship Id="rId118" Type="http://schemas.openxmlformats.org/officeDocument/2006/relationships/externalLink" Target="externalLinks/externalLink109.xml"/><Relationship Id="rId80" Type="http://schemas.openxmlformats.org/officeDocument/2006/relationships/externalLink" Target="externalLinks/externalLink71.xml"/><Relationship Id="rId85" Type="http://schemas.openxmlformats.org/officeDocument/2006/relationships/externalLink" Target="externalLinks/externalLink76.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33" Type="http://schemas.openxmlformats.org/officeDocument/2006/relationships/externalLink" Target="externalLinks/externalLink24.xml"/><Relationship Id="rId38" Type="http://schemas.openxmlformats.org/officeDocument/2006/relationships/externalLink" Target="externalLinks/externalLink29.xml"/><Relationship Id="rId59" Type="http://schemas.openxmlformats.org/officeDocument/2006/relationships/externalLink" Target="externalLinks/externalLink50.xml"/><Relationship Id="rId103" Type="http://schemas.openxmlformats.org/officeDocument/2006/relationships/externalLink" Target="externalLinks/externalLink94.xml"/><Relationship Id="rId108" Type="http://schemas.openxmlformats.org/officeDocument/2006/relationships/externalLink" Target="externalLinks/externalLink99.xml"/><Relationship Id="rId124" Type="http://schemas.openxmlformats.org/officeDocument/2006/relationships/sharedStrings" Target="sharedStrings.xml"/><Relationship Id="rId54" Type="http://schemas.openxmlformats.org/officeDocument/2006/relationships/externalLink" Target="externalLinks/externalLink45.xml"/><Relationship Id="rId70" Type="http://schemas.openxmlformats.org/officeDocument/2006/relationships/externalLink" Target="externalLinks/externalLink61.xml"/><Relationship Id="rId75" Type="http://schemas.openxmlformats.org/officeDocument/2006/relationships/externalLink" Target="externalLinks/externalLink66.xml"/><Relationship Id="rId91" Type="http://schemas.openxmlformats.org/officeDocument/2006/relationships/externalLink" Target="externalLinks/externalLink82.xml"/><Relationship Id="rId96" Type="http://schemas.openxmlformats.org/officeDocument/2006/relationships/externalLink" Target="externalLinks/externalLink87.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49" Type="http://schemas.openxmlformats.org/officeDocument/2006/relationships/externalLink" Target="externalLinks/externalLink40.xml"/><Relationship Id="rId114" Type="http://schemas.openxmlformats.org/officeDocument/2006/relationships/externalLink" Target="externalLinks/externalLink105.xml"/><Relationship Id="rId119" Type="http://schemas.openxmlformats.org/officeDocument/2006/relationships/externalLink" Target="externalLinks/externalLink110.xml"/><Relationship Id="rId44" Type="http://schemas.openxmlformats.org/officeDocument/2006/relationships/externalLink" Target="externalLinks/externalLink35.xml"/><Relationship Id="rId60" Type="http://schemas.openxmlformats.org/officeDocument/2006/relationships/externalLink" Target="externalLinks/externalLink51.xml"/><Relationship Id="rId65" Type="http://schemas.openxmlformats.org/officeDocument/2006/relationships/externalLink" Target="externalLinks/externalLink56.xml"/><Relationship Id="rId81" Type="http://schemas.openxmlformats.org/officeDocument/2006/relationships/externalLink" Target="externalLinks/externalLink72.xml"/><Relationship Id="rId86" Type="http://schemas.openxmlformats.org/officeDocument/2006/relationships/externalLink" Target="externalLinks/externalLink77.xml"/><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39" Type="http://schemas.openxmlformats.org/officeDocument/2006/relationships/externalLink" Target="externalLinks/externalLink30.xml"/><Relationship Id="rId109" Type="http://schemas.openxmlformats.org/officeDocument/2006/relationships/externalLink" Target="externalLinks/externalLink100.xml"/><Relationship Id="rId34" Type="http://schemas.openxmlformats.org/officeDocument/2006/relationships/externalLink" Target="externalLinks/externalLink25.xml"/><Relationship Id="rId50" Type="http://schemas.openxmlformats.org/officeDocument/2006/relationships/externalLink" Target="externalLinks/externalLink41.xml"/><Relationship Id="rId55" Type="http://schemas.openxmlformats.org/officeDocument/2006/relationships/externalLink" Target="externalLinks/externalLink46.xml"/><Relationship Id="rId76" Type="http://schemas.openxmlformats.org/officeDocument/2006/relationships/externalLink" Target="externalLinks/externalLink67.xml"/><Relationship Id="rId97" Type="http://schemas.openxmlformats.org/officeDocument/2006/relationships/externalLink" Target="externalLinks/externalLink88.xml"/><Relationship Id="rId104" Type="http://schemas.openxmlformats.org/officeDocument/2006/relationships/externalLink" Target="externalLinks/externalLink95.xml"/><Relationship Id="rId120" Type="http://schemas.openxmlformats.org/officeDocument/2006/relationships/externalLink" Target="externalLinks/externalLink111.xml"/><Relationship Id="rId125"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62.xml"/><Relationship Id="rId92" Type="http://schemas.openxmlformats.org/officeDocument/2006/relationships/externalLink" Target="externalLinks/externalLink83.xml"/><Relationship Id="rId2" Type="http://schemas.openxmlformats.org/officeDocument/2006/relationships/worksheet" Target="worksheets/sheet2.xml"/><Relationship Id="rId29" Type="http://schemas.openxmlformats.org/officeDocument/2006/relationships/externalLink" Target="externalLinks/externalLink20.xml"/><Relationship Id="rId24" Type="http://schemas.openxmlformats.org/officeDocument/2006/relationships/externalLink" Target="externalLinks/externalLink15.xml"/><Relationship Id="rId40" Type="http://schemas.openxmlformats.org/officeDocument/2006/relationships/externalLink" Target="externalLinks/externalLink31.xml"/><Relationship Id="rId45" Type="http://schemas.openxmlformats.org/officeDocument/2006/relationships/externalLink" Target="externalLinks/externalLink36.xml"/><Relationship Id="rId66" Type="http://schemas.openxmlformats.org/officeDocument/2006/relationships/externalLink" Target="externalLinks/externalLink57.xml"/><Relationship Id="rId87" Type="http://schemas.openxmlformats.org/officeDocument/2006/relationships/externalLink" Target="externalLinks/externalLink78.xml"/><Relationship Id="rId110" Type="http://schemas.openxmlformats.org/officeDocument/2006/relationships/externalLink" Target="externalLinks/externalLink101.xml"/><Relationship Id="rId115" Type="http://schemas.openxmlformats.org/officeDocument/2006/relationships/externalLink" Target="externalLinks/externalLink106.xml"/><Relationship Id="rId61" Type="http://schemas.openxmlformats.org/officeDocument/2006/relationships/externalLink" Target="externalLinks/externalLink52.xml"/><Relationship Id="rId82" Type="http://schemas.openxmlformats.org/officeDocument/2006/relationships/externalLink" Target="externalLinks/externalLink73.xml"/><Relationship Id="rId19" Type="http://schemas.openxmlformats.org/officeDocument/2006/relationships/externalLink" Target="externalLinks/externalLink10.xml"/><Relationship Id="rId14" Type="http://schemas.openxmlformats.org/officeDocument/2006/relationships/externalLink" Target="externalLinks/externalLink5.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56" Type="http://schemas.openxmlformats.org/officeDocument/2006/relationships/externalLink" Target="externalLinks/externalLink47.xml"/><Relationship Id="rId77" Type="http://schemas.openxmlformats.org/officeDocument/2006/relationships/externalLink" Target="externalLinks/externalLink68.xml"/><Relationship Id="rId100" Type="http://schemas.openxmlformats.org/officeDocument/2006/relationships/externalLink" Target="externalLinks/externalLink91.xml"/><Relationship Id="rId105" Type="http://schemas.openxmlformats.org/officeDocument/2006/relationships/externalLink" Target="externalLinks/externalLink96.xml"/><Relationship Id="rId126" Type="http://schemas.openxmlformats.org/officeDocument/2006/relationships/customXml" Target="../customXml/item1.xml"/><Relationship Id="rId8" Type="http://schemas.openxmlformats.org/officeDocument/2006/relationships/worksheet" Target="worksheets/sheet8.xml"/><Relationship Id="rId51" Type="http://schemas.openxmlformats.org/officeDocument/2006/relationships/externalLink" Target="externalLinks/externalLink42.xml"/><Relationship Id="rId72" Type="http://schemas.openxmlformats.org/officeDocument/2006/relationships/externalLink" Target="externalLinks/externalLink63.xml"/><Relationship Id="rId93" Type="http://schemas.openxmlformats.org/officeDocument/2006/relationships/externalLink" Target="externalLinks/externalLink84.xml"/><Relationship Id="rId98" Type="http://schemas.openxmlformats.org/officeDocument/2006/relationships/externalLink" Target="externalLinks/externalLink89.xml"/><Relationship Id="rId121" Type="http://schemas.openxmlformats.org/officeDocument/2006/relationships/externalLink" Target="externalLinks/externalLink112.xml"/><Relationship Id="rId3" Type="http://schemas.openxmlformats.org/officeDocument/2006/relationships/worksheet" Target="worksheets/sheet3.xml"/><Relationship Id="rId25" Type="http://schemas.openxmlformats.org/officeDocument/2006/relationships/externalLink" Target="externalLinks/externalLink16.xml"/><Relationship Id="rId46" Type="http://schemas.openxmlformats.org/officeDocument/2006/relationships/externalLink" Target="externalLinks/externalLink37.xml"/><Relationship Id="rId67" Type="http://schemas.openxmlformats.org/officeDocument/2006/relationships/externalLink" Target="externalLinks/externalLink58.xml"/><Relationship Id="rId116" Type="http://schemas.openxmlformats.org/officeDocument/2006/relationships/externalLink" Target="externalLinks/externalLink107.xml"/><Relationship Id="rId20" Type="http://schemas.openxmlformats.org/officeDocument/2006/relationships/externalLink" Target="externalLinks/externalLink11.xml"/><Relationship Id="rId41" Type="http://schemas.openxmlformats.org/officeDocument/2006/relationships/externalLink" Target="externalLinks/externalLink32.xml"/><Relationship Id="rId62" Type="http://schemas.openxmlformats.org/officeDocument/2006/relationships/externalLink" Target="externalLinks/externalLink53.xml"/><Relationship Id="rId83" Type="http://schemas.openxmlformats.org/officeDocument/2006/relationships/externalLink" Target="externalLinks/externalLink74.xml"/><Relationship Id="rId88" Type="http://schemas.openxmlformats.org/officeDocument/2006/relationships/externalLink" Target="externalLinks/externalLink79.xml"/><Relationship Id="rId111" Type="http://schemas.openxmlformats.org/officeDocument/2006/relationships/externalLink" Target="externalLinks/externalLink102.xml"/><Relationship Id="rId15" Type="http://schemas.openxmlformats.org/officeDocument/2006/relationships/externalLink" Target="externalLinks/externalLink6.xml"/><Relationship Id="rId36" Type="http://schemas.openxmlformats.org/officeDocument/2006/relationships/externalLink" Target="externalLinks/externalLink27.xml"/><Relationship Id="rId57" Type="http://schemas.openxmlformats.org/officeDocument/2006/relationships/externalLink" Target="externalLinks/externalLink48.xml"/><Relationship Id="rId106" Type="http://schemas.openxmlformats.org/officeDocument/2006/relationships/externalLink" Target="externalLinks/externalLink97.xml"/><Relationship Id="rId127" Type="http://schemas.openxmlformats.org/officeDocument/2006/relationships/customXml" Target="../customXml/item2.xml"/><Relationship Id="rId10" Type="http://schemas.openxmlformats.org/officeDocument/2006/relationships/externalLink" Target="externalLinks/externalLink1.xml"/><Relationship Id="rId31" Type="http://schemas.openxmlformats.org/officeDocument/2006/relationships/externalLink" Target="externalLinks/externalLink22.xml"/><Relationship Id="rId52" Type="http://schemas.openxmlformats.org/officeDocument/2006/relationships/externalLink" Target="externalLinks/externalLink43.xml"/><Relationship Id="rId73" Type="http://schemas.openxmlformats.org/officeDocument/2006/relationships/externalLink" Target="externalLinks/externalLink64.xml"/><Relationship Id="rId78" Type="http://schemas.openxmlformats.org/officeDocument/2006/relationships/externalLink" Target="externalLinks/externalLink69.xml"/><Relationship Id="rId94" Type="http://schemas.openxmlformats.org/officeDocument/2006/relationships/externalLink" Target="externalLinks/externalLink85.xml"/><Relationship Id="rId99" Type="http://schemas.openxmlformats.org/officeDocument/2006/relationships/externalLink" Target="externalLinks/externalLink90.xml"/><Relationship Id="rId101" Type="http://schemas.openxmlformats.org/officeDocument/2006/relationships/externalLink" Target="externalLinks/externalLink92.xml"/><Relationship Id="rId122"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4</xdr:col>
      <xdr:colOff>152400</xdr:colOff>
      <xdr:row>11</xdr:row>
      <xdr:rowOff>142875</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C7CECD5-8D89-4FC8-925E-A59122908201}"/>
            </a:ext>
          </a:extLst>
        </xdr:cNvPr>
        <xdr:cNvSpPr/>
      </xdr:nvSpPr>
      <xdr:spPr bwMode="auto">
        <a:xfrm>
          <a:off x="4290060" y="25288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11</xdr:row>
      <xdr:rowOff>142875</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80A1EAE-E402-465D-A525-D1B765EC018D}"/>
            </a:ext>
          </a:extLst>
        </xdr:cNvPr>
        <xdr:cNvSpPr/>
      </xdr:nvSpPr>
      <xdr:spPr bwMode="auto">
        <a:xfrm>
          <a:off x="8008620" y="2528887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1</xdr:colOff>
      <xdr:row>2</xdr:row>
      <xdr:rowOff>0</xdr:rowOff>
    </xdr:from>
    <xdr:to>
      <xdr:col>0</xdr:col>
      <xdr:colOff>762001</xdr:colOff>
      <xdr:row>8</xdr:row>
      <xdr:rowOff>99060</xdr:rowOff>
    </xdr:to>
    <xdr:pic>
      <xdr:nvPicPr>
        <xdr:cNvPr id="4" name="Imagen 3">
          <a:extLst>
            <a:ext uri="{FF2B5EF4-FFF2-40B4-BE49-F238E27FC236}">
              <a16:creationId xmlns:a16="http://schemas.microsoft.com/office/drawing/2014/main" id="{8E4AF98C-1A8E-0095-9AF7-0EA3D9F9421E}"/>
            </a:ext>
          </a:extLst>
        </xdr:cNvPr>
        <xdr:cNvPicPr>
          <a:picLocks noChangeAspect="1"/>
        </xdr:cNvPicPr>
      </xdr:nvPicPr>
      <xdr:blipFill>
        <a:blip xmlns:r="http://schemas.openxmlformats.org/officeDocument/2006/relationships" r:embed="rId1"/>
        <a:stretch>
          <a:fillRect/>
        </a:stretch>
      </xdr:blipFill>
      <xdr:spPr>
        <a:xfrm>
          <a:off x="1" y="342900"/>
          <a:ext cx="762000" cy="11353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xdr:colOff>
      <xdr:row>2</xdr:row>
      <xdr:rowOff>0</xdr:rowOff>
    </xdr:from>
    <xdr:to>
      <xdr:col>0</xdr:col>
      <xdr:colOff>717177</xdr:colOff>
      <xdr:row>7</xdr:row>
      <xdr:rowOff>62753</xdr:rowOff>
    </xdr:to>
    <xdr:pic>
      <xdr:nvPicPr>
        <xdr:cNvPr id="3" name="Imagen 2">
          <a:extLst>
            <a:ext uri="{FF2B5EF4-FFF2-40B4-BE49-F238E27FC236}">
              <a16:creationId xmlns:a16="http://schemas.microsoft.com/office/drawing/2014/main" id="{02BD33C7-C5EB-A92D-D08E-B369253518B3}"/>
            </a:ext>
          </a:extLst>
        </xdr:cNvPr>
        <xdr:cNvPicPr>
          <a:picLocks noChangeAspect="1"/>
        </xdr:cNvPicPr>
      </xdr:nvPicPr>
      <xdr:blipFill>
        <a:blip xmlns:r="http://schemas.openxmlformats.org/officeDocument/2006/relationships" r:embed="rId1"/>
        <a:stretch>
          <a:fillRect/>
        </a:stretch>
      </xdr:blipFill>
      <xdr:spPr>
        <a:xfrm>
          <a:off x="1" y="349624"/>
          <a:ext cx="717176" cy="95025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2</xdr:row>
      <xdr:rowOff>-1</xdr:rowOff>
    </xdr:from>
    <xdr:to>
      <xdr:col>0</xdr:col>
      <xdr:colOff>699247</xdr:colOff>
      <xdr:row>9</xdr:row>
      <xdr:rowOff>26893</xdr:rowOff>
    </xdr:to>
    <xdr:pic>
      <xdr:nvPicPr>
        <xdr:cNvPr id="2" name="Imagen 1">
          <a:extLst>
            <a:ext uri="{FF2B5EF4-FFF2-40B4-BE49-F238E27FC236}">
              <a16:creationId xmlns:a16="http://schemas.microsoft.com/office/drawing/2014/main" id="{8EB7FFDA-6242-8599-1E65-17C94F5A3D04}"/>
            </a:ext>
          </a:extLst>
        </xdr:cNvPr>
        <xdr:cNvPicPr>
          <a:picLocks noChangeAspect="1"/>
        </xdr:cNvPicPr>
      </xdr:nvPicPr>
      <xdr:blipFill>
        <a:blip xmlns:r="http://schemas.openxmlformats.org/officeDocument/2006/relationships" r:embed="rId1"/>
        <a:stretch>
          <a:fillRect/>
        </a:stretch>
      </xdr:blipFill>
      <xdr:spPr>
        <a:xfrm>
          <a:off x="0" y="349623"/>
          <a:ext cx="699247" cy="131781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152400</xdr:colOff>
      <xdr:row>10</xdr:row>
      <xdr:rowOff>0</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2ECE013-86E3-44E4-BB8A-4ED71FEC7FC1}"/>
            </a:ext>
          </a:extLst>
        </xdr:cNvPr>
        <xdr:cNvSpPr/>
      </xdr:nvSpPr>
      <xdr:spPr bwMode="auto">
        <a:xfrm>
          <a:off x="4290060" y="447046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10</xdr:row>
      <xdr:rowOff>0</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01BA059-E2C0-446E-ADBF-6157B19B808B}"/>
            </a:ext>
          </a:extLst>
        </xdr:cNvPr>
        <xdr:cNvSpPr/>
      </xdr:nvSpPr>
      <xdr:spPr bwMode="auto">
        <a:xfrm>
          <a:off x="8008620" y="4470463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2</xdr:row>
      <xdr:rowOff>0</xdr:rowOff>
    </xdr:from>
    <xdr:to>
      <xdr:col>0</xdr:col>
      <xdr:colOff>699247</xdr:colOff>
      <xdr:row>8</xdr:row>
      <xdr:rowOff>89647</xdr:rowOff>
    </xdr:to>
    <xdr:pic>
      <xdr:nvPicPr>
        <xdr:cNvPr id="5" name="Imagen 4">
          <a:extLst>
            <a:ext uri="{FF2B5EF4-FFF2-40B4-BE49-F238E27FC236}">
              <a16:creationId xmlns:a16="http://schemas.microsoft.com/office/drawing/2014/main" id="{5CD84A4F-1657-497D-85E4-761A2003DE8D}"/>
            </a:ext>
          </a:extLst>
        </xdr:cNvPr>
        <xdr:cNvPicPr>
          <a:picLocks noChangeAspect="1"/>
        </xdr:cNvPicPr>
      </xdr:nvPicPr>
      <xdr:blipFill>
        <a:blip xmlns:r="http://schemas.openxmlformats.org/officeDocument/2006/relationships" r:embed="rId1"/>
        <a:stretch>
          <a:fillRect/>
        </a:stretch>
      </xdr:blipFill>
      <xdr:spPr>
        <a:xfrm>
          <a:off x="0" y="349624"/>
          <a:ext cx="699247" cy="114748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oneCellAnchor>
    <xdr:from>
      <xdr:col>4</xdr:col>
      <xdr:colOff>152400</xdr:colOff>
      <xdr:row>9</xdr:row>
      <xdr:rowOff>0</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423C2B5-28A4-4CBD-8847-4FA01778D724}"/>
            </a:ext>
          </a:extLst>
        </xdr:cNvPr>
        <xdr:cNvSpPr/>
      </xdr:nvSpPr>
      <xdr:spPr bwMode="auto">
        <a:xfrm>
          <a:off x="4290060" y="663759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xdr:row>
      <xdr:rowOff>0</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35B210F-F458-4374-A07D-973C96C39C55}"/>
            </a:ext>
          </a:extLst>
        </xdr:cNvPr>
        <xdr:cNvSpPr/>
      </xdr:nvSpPr>
      <xdr:spPr bwMode="auto">
        <a:xfrm>
          <a:off x="8008620" y="6637591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xdr:row>
      <xdr:rowOff>0</xdr:rowOff>
    </xdr:from>
    <xdr:ext cx="295275" cy="225426"/>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3155CE5A-F8A0-465C-A1B1-11B2FF215D06}"/>
            </a:ext>
          </a:extLst>
        </xdr:cNvPr>
        <xdr:cNvSpPr/>
      </xdr:nvSpPr>
      <xdr:spPr bwMode="auto">
        <a:xfrm>
          <a:off x="3322320" y="139446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xdr:row>
      <xdr:rowOff>0</xdr:rowOff>
    </xdr:from>
    <xdr:ext cx="295275" cy="225426"/>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124EED65-5737-493D-A0ED-DF2FD8ECAD4C}"/>
            </a:ext>
          </a:extLst>
        </xdr:cNvPr>
        <xdr:cNvSpPr/>
      </xdr:nvSpPr>
      <xdr:spPr bwMode="auto">
        <a:xfrm>
          <a:off x="6492240" y="139446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2</xdr:row>
      <xdr:rowOff>0</xdr:rowOff>
    </xdr:from>
    <xdr:to>
      <xdr:col>0</xdr:col>
      <xdr:colOff>728133</xdr:colOff>
      <xdr:row>8</xdr:row>
      <xdr:rowOff>84667</xdr:rowOff>
    </xdr:to>
    <xdr:pic>
      <xdr:nvPicPr>
        <xdr:cNvPr id="7" name="Imagen 6">
          <a:extLst>
            <a:ext uri="{FF2B5EF4-FFF2-40B4-BE49-F238E27FC236}">
              <a16:creationId xmlns:a16="http://schemas.microsoft.com/office/drawing/2014/main" id="{4046458D-F343-8A8E-B352-5D0CDF7F9A2D}"/>
            </a:ext>
          </a:extLst>
        </xdr:cNvPr>
        <xdr:cNvPicPr>
          <a:picLocks noChangeAspect="1"/>
        </xdr:cNvPicPr>
      </xdr:nvPicPr>
      <xdr:blipFill>
        <a:blip xmlns:r="http://schemas.openxmlformats.org/officeDocument/2006/relationships" r:embed="rId1"/>
        <a:stretch>
          <a:fillRect/>
        </a:stretch>
      </xdr:blipFill>
      <xdr:spPr>
        <a:xfrm>
          <a:off x="0" y="347133"/>
          <a:ext cx="728133" cy="113453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4</xdr:col>
      <xdr:colOff>152400</xdr:colOff>
      <xdr:row>4</xdr:row>
      <xdr:rowOff>142875</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F1BE992-B2A8-4F2E-AEBD-BC524DDB4D37}"/>
            </a:ext>
          </a:extLst>
        </xdr:cNvPr>
        <xdr:cNvSpPr/>
      </xdr:nvSpPr>
      <xdr:spPr bwMode="auto">
        <a:xfrm>
          <a:off x="3322320" y="17125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4</xdr:row>
      <xdr:rowOff>142875</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147F7EE-36E5-4545-A626-8448D9130F83}"/>
            </a:ext>
          </a:extLst>
        </xdr:cNvPr>
        <xdr:cNvSpPr/>
      </xdr:nvSpPr>
      <xdr:spPr bwMode="auto">
        <a:xfrm>
          <a:off x="6690360" y="17125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xdr:row>
      <xdr:rowOff>0</xdr:rowOff>
    </xdr:from>
    <xdr:ext cx="295275" cy="225426"/>
    <xdr:sp macro="" textlink="">
      <xdr:nvSpPr>
        <xdr:cNvPr id="4" name="Check Box 5" hidden="1">
          <a:extLst>
            <a:ext uri="{63B3BB69-23CF-44E3-9099-C40C66FF867C}">
              <a14:compatExt xmlns:a14="http://schemas.microsoft.com/office/drawing/2010/main" spid="_x0000_s2051"/>
            </a:ext>
            <a:ext uri="{FF2B5EF4-FFF2-40B4-BE49-F238E27FC236}">
              <a16:creationId xmlns:a16="http://schemas.microsoft.com/office/drawing/2014/main" id="{76494733-69C8-4266-963B-1F0BB0875CDF}"/>
            </a:ext>
          </a:extLst>
        </xdr:cNvPr>
        <xdr:cNvSpPr/>
      </xdr:nvSpPr>
      <xdr:spPr bwMode="auto">
        <a:xfrm>
          <a:off x="3322320" y="121920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xdr:row>
      <xdr:rowOff>0</xdr:rowOff>
    </xdr:from>
    <xdr:ext cx="295275" cy="225426"/>
    <xdr:sp macro="" textlink="">
      <xdr:nvSpPr>
        <xdr:cNvPr id="5" name="Check Box 6" hidden="1">
          <a:extLst>
            <a:ext uri="{63B3BB69-23CF-44E3-9099-C40C66FF867C}">
              <a14:compatExt xmlns:a14="http://schemas.microsoft.com/office/drawing/2010/main" spid="_x0000_s2052"/>
            </a:ext>
            <a:ext uri="{FF2B5EF4-FFF2-40B4-BE49-F238E27FC236}">
              <a16:creationId xmlns:a16="http://schemas.microsoft.com/office/drawing/2014/main" id="{4A194B6C-25BA-41A3-BDC2-DEF6B01D5EC4}"/>
            </a:ext>
          </a:extLst>
        </xdr:cNvPr>
        <xdr:cNvSpPr/>
      </xdr:nvSpPr>
      <xdr:spPr bwMode="auto">
        <a:xfrm>
          <a:off x="6690360" y="121920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4</xdr:col>
      <xdr:colOff>152400</xdr:colOff>
      <xdr:row>9</xdr:row>
      <xdr:rowOff>0</xdr:rowOff>
    </xdr:from>
    <xdr:ext cx="295275" cy="225426"/>
    <xdr:sp macro="" textlink="">
      <xdr:nvSpPr>
        <xdr:cNvPr id="6" name="Check Box 5" hidden="1">
          <a:extLst>
            <a:ext uri="{63B3BB69-23CF-44E3-9099-C40C66FF867C}">
              <a14:compatExt xmlns:a14="http://schemas.microsoft.com/office/drawing/2010/main" spid="_x0000_s2051"/>
            </a:ext>
            <a:ext uri="{FF2B5EF4-FFF2-40B4-BE49-F238E27FC236}">
              <a16:creationId xmlns:a16="http://schemas.microsoft.com/office/drawing/2014/main" id="{1F9FF262-1C9C-4D9C-994E-50A42528A7AE}"/>
            </a:ext>
          </a:extLst>
        </xdr:cNvPr>
        <xdr:cNvSpPr/>
      </xdr:nvSpPr>
      <xdr:spPr bwMode="auto">
        <a:xfrm>
          <a:off x="3322320" y="121920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8</xdr:col>
      <xdr:colOff>152400</xdr:colOff>
      <xdr:row>9</xdr:row>
      <xdr:rowOff>0</xdr:rowOff>
    </xdr:from>
    <xdr:ext cx="295275" cy="225426"/>
    <xdr:sp macro="" textlink="">
      <xdr:nvSpPr>
        <xdr:cNvPr id="7" name="Check Box 6" hidden="1">
          <a:extLst>
            <a:ext uri="{63B3BB69-23CF-44E3-9099-C40C66FF867C}">
              <a14:compatExt xmlns:a14="http://schemas.microsoft.com/office/drawing/2010/main" spid="_x0000_s2052"/>
            </a:ext>
            <a:ext uri="{FF2B5EF4-FFF2-40B4-BE49-F238E27FC236}">
              <a16:creationId xmlns:a16="http://schemas.microsoft.com/office/drawing/2014/main" id="{E447D46D-FE47-4A50-AC77-37B4CDBFD0E9}"/>
            </a:ext>
          </a:extLst>
        </xdr:cNvPr>
        <xdr:cNvSpPr/>
      </xdr:nvSpPr>
      <xdr:spPr bwMode="auto">
        <a:xfrm>
          <a:off x="6690360" y="1219200"/>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0</xdr:colOff>
      <xdr:row>2</xdr:row>
      <xdr:rowOff>-1</xdr:rowOff>
    </xdr:from>
    <xdr:to>
      <xdr:col>0</xdr:col>
      <xdr:colOff>753035</xdr:colOff>
      <xdr:row>8</xdr:row>
      <xdr:rowOff>107575</xdr:rowOff>
    </xdr:to>
    <xdr:pic>
      <xdr:nvPicPr>
        <xdr:cNvPr id="9" name="Imagen 8">
          <a:extLst>
            <a:ext uri="{FF2B5EF4-FFF2-40B4-BE49-F238E27FC236}">
              <a16:creationId xmlns:a16="http://schemas.microsoft.com/office/drawing/2014/main" id="{681BB9D0-A929-C133-4823-AC2CA91EE5EF}"/>
            </a:ext>
          </a:extLst>
        </xdr:cNvPr>
        <xdr:cNvPicPr>
          <a:picLocks noChangeAspect="1"/>
        </xdr:cNvPicPr>
      </xdr:nvPicPr>
      <xdr:blipFill>
        <a:blip xmlns:r="http://schemas.openxmlformats.org/officeDocument/2006/relationships" r:embed="rId1"/>
        <a:stretch>
          <a:fillRect/>
        </a:stretch>
      </xdr:blipFill>
      <xdr:spPr>
        <a:xfrm>
          <a:off x="0" y="349623"/>
          <a:ext cx="753035" cy="116541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4</xdr:col>
      <xdr:colOff>152400</xdr:colOff>
      <xdr:row>2</xdr:row>
      <xdr:rowOff>142875</xdr:rowOff>
    </xdr:from>
    <xdr:ext cx="295275" cy="225426"/>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26D19A3-E9E5-4EAC-9EE1-42D8333004F8}"/>
            </a:ext>
          </a:extLst>
        </xdr:cNvPr>
        <xdr:cNvSpPr/>
      </xdr:nvSpPr>
      <xdr:spPr bwMode="auto">
        <a:xfrm>
          <a:off x="3322320" y="4933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oneCellAnchor>
    <xdr:from>
      <xdr:col>7</xdr:col>
      <xdr:colOff>0</xdr:colOff>
      <xdr:row>2</xdr:row>
      <xdr:rowOff>142875</xdr:rowOff>
    </xdr:from>
    <xdr:ext cx="295275" cy="225426"/>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CF4CB44-BDA3-4BA5-818E-62936757AF7C}"/>
            </a:ext>
          </a:extLst>
        </xdr:cNvPr>
        <xdr:cNvSpPr/>
      </xdr:nvSpPr>
      <xdr:spPr bwMode="auto">
        <a:xfrm>
          <a:off x="6690360" y="493395"/>
          <a:ext cx="295275" cy="225426"/>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editAs="oneCell">
    <xdr:from>
      <xdr:col>0</xdr:col>
      <xdr:colOff>466164</xdr:colOff>
      <xdr:row>0</xdr:row>
      <xdr:rowOff>107576</xdr:rowOff>
    </xdr:from>
    <xdr:to>
      <xdr:col>0</xdr:col>
      <xdr:colOff>1568823</xdr:colOff>
      <xdr:row>6</xdr:row>
      <xdr:rowOff>160445</xdr:rowOff>
    </xdr:to>
    <xdr:pic>
      <xdr:nvPicPr>
        <xdr:cNvPr id="5" name="Imagen 4">
          <a:extLst>
            <a:ext uri="{FF2B5EF4-FFF2-40B4-BE49-F238E27FC236}">
              <a16:creationId xmlns:a16="http://schemas.microsoft.com/office/drawing/2014/main" id="{635FC6CC-0112-AE50-662C-3B084D8120B2}"/>
            </a:ext>
          </a:extLst>
        </xdr:cNvPr>
        <xdr:cNvPicPr>
          <a:picLocks noChangeAspect="1"/>
        </xdr:cNvPicPr>
      </xdr:nvPicPr>
      <xdr:blipFill>
        <a:blip xmlns:r="http://schemas.openxmlformats.org/officeDocument/2006/relationships" r:embed="rId1"/>
        <a:stretch>
          <a:fillRect/>
        </a:stretch>
      </xdr:blipFill>
      <xdr:spPr>
        <a:xfrm>
          <a:off x="466164" y="107576"/>
          <a:ext cx="1102659" cy="108381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microsoft.com/office/2006/relationships/xlExternalLinkPath/xlPathMissing" Target="Libro1"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B6BDE76C\V&#237;nculoExternoRecuperado1"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2" Type="http://schemas.openxmlformats.org/officeDocument/2006/relationships/externalLinkPath" Target="../../../../a%20%20aaInformaci&#243;n%20GRUPO%204/A%20MInformes%20Mensuales/Informe%20de%20estado%20vial%20ene/aCCIDENTES%20DE%201995%20-%201996.xls" TargetMode="External"/><Relationship Id="rId1" Type="http://schemas.openxmlformats.org/officeDocument/2006/relationships/externalLinkPath" Target="/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B6BDE76C\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2" Type="http://schemas.openxmlformats.org/officeDocument/2006/relationships/externalLinkPath" Target="../../../../Documents%20and%20Settings/usurio/Escritorio/Jose%20luis/Domingo%2006-05%20Memory/cca/InformeEjecutivoU-200_ViscoTM.xls" TargetMode="External"/><Relationship Id="rId1" Type="http://schemas.openxmlformats.org/officeDocument/2006/relationships/externalLinkPath" Target="/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B6BDE76C\REPROJM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6BDE76C\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B6BDE76C\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Libro1"/>
      <sheetName val="PRESUPUESTO OFICIAL"/>
    </sheetNames>
    <definedNames>
      <definedName name="ERR"/>
    </definedNames>
    <sheetDataSet>
      <sheetData sheetId="0"/>
      <sheetData sheetId="1" refreshError="1"/>
      <sheetData sheetId="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CRA.MODI"/>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TARIFAS MATERIALES"/>
      <sheetName val="TARIFAS EQUIPOS "/>
      <sheetName val="TARIFA SALARIOS"/>
      <sheetName val="PRES"/>
      <sheetName val="ó&gt;_x005f_x0000__x005f_x0001__x005f_x0000__x005f_x0000__"/>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LISTA"/>
      <sheetName val="BASE DE DATOS DE PRECIOS"/>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Patrimonio neto personal"/>
      <sheetName val="Cálculos"/>
      <sheetName val="_x0000_㈀㰰⌀_x0000_㈀㰮⌀_x0000_䰀଒v_x0000__x0000__x0000_頀"/>
      <sheetName val="Paral. 1"/>
      <sheetName val="Paral. 2"/>
      <sheetName val="Paral. 3"/>
      <sheetName val="Paral.4"/>
      <sheetName val="Lista ICCU"/>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AMOBLAMINETO"/>
      <sheetName val="MATERIALES Y RECURSOS"/>
      <sheetName val="ó&gt;????j0$?#???j_$?#???LÓu????"/>
      <sheetName val="CORTE DE OBRA N° 1"/>
      <sheetName val="memoria"/>
      <sheetName val="memoria 1"/>
      <sheetName val="REAJUSTESACTA1PROVI"/>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TORTA_EST8"/>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TORTA_EST6"/>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TORTA_EST7"/>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TORTA_EST9"/>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TORTA_EST10"/>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TORTA_EST15"/>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TORTA_EST11"/>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TORTA_EST13"/>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TORTA_EST12"/>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TORTA_EST14"/>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TORTA_EST16"/>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TORTA_EST17"/>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TORTA_EST18"/>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TORTA_EST20"/>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TORTA_EST19"/>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strsumm0"/>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MYE_OBRA1"/>
      <sheetName val="MDC-1_COLOCACION_1"/>
      <sheetName val="D-20_COLOCACION_1"/>
      <sheetName val="TRANSPORTE_MEZCLA_ASFALTICA1"/>
      <sheetName val="EXT_microagomerado1"/>
      <sheetName val="Indicadores_Y_Listas1"/>
      <sheetName val="Grafico_Avance1"/>
      <sheetName val="Tramo_21"/>
      <sheetName val="&quot;PAGA&quot;"/>
      <sheetName val="Indicadores_Y_Listas4"/>
      <sheetName val="Indicadores_Y_Listas2"/>
      <sheetName val="Indicadores_Y_Listas3"/>
      <sheetName val="Indicadores_Y_Listas9"/>
      <sheetName val="Indicadores_Y_Listas5"/>
      <sheetName val="Indicadores_Y_Listas6"/>
      <sheetName val="Indicadores_Y_Listas7"/>
      <sheetName val="Indicadores_Y_Listas8"/>
      <sheetName val="Indicadores_Y_Listas10"/>
      <sheetName val="Indicadores_Y_Listas11"/>
      <sheetName val="Indicadores_Y_Listas12"/>
      <sheetName val="Indicadores_Y_Listas13"/>
      <sheetName val="Indicadores_Y_Listas14"/>
      <sheetName val="Indicadores_Y_Listas15"/>
      <sheetName val="Indicadores_Y_Listas17"/>
      <sheetName val="Indicadores_Y_Listas16"/>
      <sheetName val="Indicadores_Y_Listas18"/>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BASE_DE_DATOS_DE_PRECIOS"/>
      <sheetName val="BASE_DE_DATOS_DE_PRECIOS1"/>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efreshError="1"/>
      <sheetData sheetId="875" refreshError="1"/>
      <sheetData sheetId="876" refreshError="1"/>
      <sheetData sheetId="877" refreshError="1"/>
      <sheetData sheetId="878" refreshError="1"/>
      <sheetData sheetId="879" refreshError="1"/>
      <sheetData sheetId="880" refreshError="1"/>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efreshError="1"/>
      <sheetData sheetId="1027" refreshError="1"/>
      <sheetData sheetId="1028" refreshError="1"/>
      <sheetData sheetId="1029">
        <row r="2">
          <cell r="A2">
            <v>0</v>
          </cell>
        </row>
      </sheetData>
      <sheetData sheetId="1030">
        <row r="2">
          <cell r="A2">
            <v>0</v>
          </cell>
        </row>
      </sheetData>
      <sheetData sheetId="1031">
        <row r="2">
          <cell r="A2">
            <v>0</v>
          </cell>
        </row>
      </sheetData>
      <sheetData sheetId="1032">
        <row r="2">
          <cell r="A2">
            <v>0</v>
          </cell>
        </row>
      </sheetData>
      <sheetData sheetId="1033" refreshError="1"/>
      <sheetData sheetId="1034">
        <row r="2">
          <cell r="A2">
            <v>0</v>
          </cell>
        </row>
      </sheetData>
      <sheetData sheetId="1035">
        <row r="2">
          <cell r="A2">
            <v>0</v>
          </cell>
        </row>
      </sheetData>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ow r="2">
          <cell r="A2">
            <v>0</v>
          </cell>
        </row>
      </sheetData>
      <sheetData sheetId="1062">
        <row r="2">
          <cell r="A2">
            <v>0</v>
          </cell>
        </row>
      </sheetData>
      <sheetData sheetId="1063">
        <row r="2">
          <cell r="A2">
            <v>0</v>
          </cell>
        </row>
      </sheetData>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sheetData sheetId="1329"/>
      <sheetData sheetId="1330"/>
      <sheetData sheetId="1331"/>
      <sheetData sheetId="1332">
        <row r="5">
          <cell r="B5" t="str">
            <v>T1</v>
          </cell>
        </row>
      </sheetData>
      <sheetData sheetId="1333">
        <row r="2">
          <cell r="B2">
            <v>100</v>
          </cell>
        </row>
      </sheetData>
      <sheetData sheetId="1334">
        <row r="2">
          <cell r="A2">
            <v>0</v>
          </cell>
        </row>
      </sheetData>
      <sheetData sheetId="1335">
        <row r="2">
          <cell r="A2">
            <v>0</v>
          </cell>
        </row>
      </sheetData>
      <sheetData sheetId="1336"/>
      <sheetData sheetId="1337"/>
      <sheetData sheetId="1338"/>
      <sheetData sheetId="1339"/>
      <sheetData sheetId="1340"/>
      <sheetData sheetId="1341"/>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sheetData sheetId="1375"/>
      <sheetData sheetId="1376"/>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sheetData sheetId="1675"/>
      <sheetData sheetId="1676" refreshError="1"/>
      <sheetData sheetId="1677" refreshError="1"/>
      <sheetData sheetId="1678" refreshError="1"/>
      <sheetData sheetId="1679" refreshError="1"/>
      <sheetData sheetId="1680">
        <row r="2">
          <cell r="A2">
            <v>0</v>
          </cell>
        </row>
      </sheetData>
      <sheetData sheetId="1681">
        <row r="2">
          <cell r="A2">
            <v>0</v>
          </cell>
        </row>
      </sheetData>
      <sheetData sheetId="1682"/>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efreshError="1"/>
      <sheetData sheetId="1693" refreshError="1"/>
      <sheetData sheetId="1694" refreshError="1"/>
      <sheetData sheetId="1695">
        <row r="2">
          <cell r="A2">
            <v>0</v>
          </cell>
        </row>
      </sheetData>
      <sheetData sheetId="1696">
        <row r="2">
          <cell r="A2">
            <v>0</v>
          </cell>
        </row>
      </sheetData>
      <sheetData sheetId="1697">
        <row r="2">
          <cell r="A2">
            <v>0</v>
          </cell>
        </row>
      </sheetData>
      <sheetData sheetId="1698"/>
      <sheetData sheetId="1699"/>
      <sheetData sheetId="1700"/>
      <sheetData sheetId="1701"/>
      <sheetData sheetId="1702" refreshError="1"/>
      <sheetData sheetId="1703">
        <row r="2">
          <cell r="A2">
            <v>0</v>
          </cell>
        </row>
      </sheetData>
      <sheetData sheetId="1704">
        <row r="2">
          <cell r="A2">
            <v>0</v>
          </cell>
        </row>
      </sheetData>
      <sheetData sheetId="1705" refreshError="1"/>
      <sheetData sheetId="1706" refreshError="1"/>
      <sheetData sheetId="1707" refreshError="1"/>
      <sheetData sheetId="1708" refreshError="1"/>
      <sheetData sheetId="1709" refreshError="1"/>
      <sheetData sheetId="1710" refreshError="1"/>
      <sheetData sheetId="1711">
        <row r="2">
          <cell r="A2">
            <v>0</v>
          </cell>
        </row>
      </sheetData>
      <sheetData sheetId="1712"/>
      <sheetData sheetId="1713" refreshError="1"/>
      <sheetData sheetId="1714" refreshError="1"/>
      <sheetData sheetId="1715"/>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sheetData sheetId="1729"/>
      <sheetData sheetId="1730"/>
      <sheetData sheetId="1731"/>
      <sheetData sheetId="1732"/>
      <sheetData sheetId="1733"/>
      <sheetData sheetId="1734"/>
      <sheetData sheetId="1735"/>
      <sheetData sheetId="1736" refreshError="1"/>
      <sheetData sheetId="1737" refreshError="1"/>
      <sheetData sheetId="1738"/>
      <sheetData sheetId="1739"/>
      <sheetData sheetId="1740" refreshError="1"/>
      <sheetData sheetId="1741" refreshError="1"/>
      <sheetData sheetId="1742"/>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sheetData sheetId="1752"/>
      <sheetData sheetId="1753"/>
      <sheetData sheetId="1754"/>
      <sheetData sheetId="1755"/>
      <sheetData sheetId="1756"/>
      <sheetData sheetId="1757"/>
      <sheetData sheetId="1758"/>
      <sheetData sheetId="1759"/>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refreshError="1"/>
      <sheetData sheetId="1772" refreshError="1"/>
      <sheetData sheetId="1773" refreshError="1"/>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efreshError="1"/>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sheetData sheetId="2105"/>
      <sheetData sheetId="2106"/>
      <sheetData sheetId="2107"/>
      <sheetData sheetId="2108"/>
      <sheetData sheetId="2109"/>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sheetData sheetId="2163"/>
      <sheetData sheetId="2164"/>
      <sheetData sheetId="2165"/>
      <sheetData sheetId="2166"/>
      <sheetData sheetId="2167"/>
      <sheetData sheetId="2168"/>
      <sheetData sheetId="2169"/>
      <sheetData sheetId="2170"/>
      <sheetData sheetId="2171">
        <row r="2">
          <cell r="A2">
            <v>0</v>
          </cell>
        </row>
      </sheetData>
      <sheetData sheetId="2172">
        <row r="2">
          <cell r="A2">
            <v>0</v>
          </cell>
        </row>
      </sheetData>
      <sheetData sheetId="2173">
        <row r="2">
          <cell r="A2">
            <v>0</v>
          </cell>
        </row>
      </sheetData>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row r="2">
          <cell r="A2">
            <v>0</v>
          </cell>
        </row>
      </sheetData>
      <sheetData sheetId="2195"/>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sheetData sheetId="2310"/>
      <sheetData sheetId="2311"/>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row r="2">
          <cell r="A2">
            <v>0</v>
          </cell>
        </row>
      </sheetData>
      <sheetData sheetId="2355"/>
      <sheetData sheetId="2356">
        <row r="2">
          <cell r="A2">
            <v>0</v>
          </cell>
        </row>
      </sheetData>
      <sheetData sheetId="2357">
        <row r="2">
          <cell r="A2">
            <v>0</v>
          </cell>
        </row>
      </sheetData>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row r="2">
          <cell r="A2">
            <v>0</v>
          </cell>
        </row>
      </sheetData>
      <sheetData sheetId="2388"/>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sheetData sheetId="2473"/>
      <sheetData sheetId="2474"/>
      <sheetData sheetId="2475"/>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sheetData sheetId="2494"/>
      <sheetData sheetId="2495"/>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row r="2">
          <cell r="A2">
            <v>0</v>
          </cell>
        </row>
      </sheetData>
      <sheetData sheetId="2541">
        <row r="2">
          <cell r="A2">
            <v>0</v>
          </cell>
        </row>
      </sheetData>
      <sheetData sheetId="2542"/>
      <sheetData sheetId="2543"/>
      <sheetData sheetId="2544"/>
      <sheetData sheetId="2545"/>
      <sheetData sheetId="2546" refreshError="1"/>
      <sheetData sheetId="2547"/>
      <sheetData sheetId="2548"/>
      <sheetData sheetId="2549"/>
      <sheetData sheetId="2550">
        <row r="2">
          <cell r="A2">
            <v>0</v>
          </cell>
        </row>
      </sheetData>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ow r="2">
          <cell r="A2">
            <v>0</v>
          </cell>
        </row>
      </sheetData>
      <sheetData sheetId="2724">
        <row r="2">
          <cell r="A2">
            <v>0</v>
          </cell>
        </row>
      </sheetData>
      <sheetData sheetId="2725">
        <row r="2">
          <cell r="A2">
            <v>0</v>
          </cell>
        </row>
      </sheetData>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row r="2">
          <cell r="A2">
            <v>0</v>
          </cell>
        </row>
      </sheetData>
      <sheetData sheetId="2754"/>
      <sheetData sheetId="2755"/>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sheetData sheetId="2890"/>
      <sheetData sheetId="2891"/>
      <sheetData sheetId="2892"/>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row r="2">
          <cell r="A2">
            <v>0</v>
          </cell>
        </row>
      </sheetData>
      <sheetData sheetId="3088"/>
      <sheetData sheetId="3089"/>
      <sheetData sheetId="3090"/>
      <sheetData sheetId="3091"/>
      <sheetData sheetId="3092">
        <row r="2">
          <cell r="A2">
            <v>0</v>
          </cell>
        </row>
      </sheetData>
      <sheetData sheetId="3093">
        <row r="2">
          <cell r="A2">
            <v>0</v>
          </cell>
        </row>
      </sheetData>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row r="2">
          <cell r="A2">
            <v>0</v>
          </cell>
        </row>
      </sheetData>
      <sheetData sheetId="3121"/>
      <sheetData sheetId="3122"/>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sheetData sheetId="3209"/>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row r="2">
          <cell r="A2">
            <v>0</v>
          </cell>
        </row>
      </sheetData>
      <sheetData sheetId="3273"/>
      <sheetData sheetId="3274"/>
      <sheetData sheetId="3275"/>
      <sheetData sheetId="3276">
        <row r="2">
          <cell r="A2">
            <v>0</v>
          </cell>
        </row>
      </sheetData>
      <sheetData sheetId="3277">
        <row r="2">
          <cell r="A2">
            <v>0</v>
          </cell>
        </row>
      </sheetData>
      <sheetData sheetId="3278">
        <row r="2">
          <cell r="A2">
            <v>0</v>
          </cell>
        </row>
      </sheetData>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row r="2">
          <cell r="A2">
            <v>0</v>
          </cell>
        </row>
      </sheetData>
      <sheetData sheetId="3306"/>
      <sheetData sheetId="3307"/>
      <sheetData sheetId="3308">
        <row r="2">
          <cell r="A2">
            <v>0</v>
          </cell>
        </row>
      </sheetData>
      <sheetData sheetId="3309">
        <row r="2">
          <cell r="A2">
            <v>0</v>
          </cell>
        </row>
      </sheetData>
      <sheetData sheetId="3310">
        <row r="2">
          <cell r="A2">
            <v>0</v>
          </cell>
        </row>
      </sheetData>
      <sheetData sheetId="3311"/>
      <sheetData sheetId="3312"/>
      <sheetData sheetId="3313">
        <row r="2">
          <cell r="A2">
            <v>0</v>
          </cell>
        </row>
      </sheetData>
      <sheetData sheetId="3314">
        <row r="2">
          <cell r="A2">
            <v>0</v>
          </cell>
        </row>
      </sheetData>
      <sheetData sheetId="3315">
        <row r="2">
          <cell r="A2">
            <v>0</v>
          </cell>
        </row>
      </sheetData>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row r="2">
          <cell r="A2">
            <v>0</v>
          </cell>
        </row>
      </sheetData>
      <sheetData sheetId="3456"/>
      <sheetData sheetId="3457"/>
      <sheetData sheetId="3458"/>
      <sheetData sheetId="3459"/>
      <sheetData sheetId="3460">
        <row r="2">
          <cell r="A2">
            <v>0</v>
          </cell>
        </row>
      </sheetData>
      <sheetData sheetId="3461"/>
      <sheetData sheetId="3462"/>
      <sheetData sheetId="3463">
        <row r="2">
          <cell r="A2">
            <v>0</v>
          </cell>
        </row>
      </sheetData>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row r="2">
          <cell r="A2">
            <v>0</v>
          </cell>
        </row>
      </sheetData>
      <sheetData sheetId="3489"/>
      <sheetData sheetId="3490"/>
      <sheetData sheetId="3491"/>
      <sheetData sheetId="3492"/>
      <sheetData sheetId="3493">
        <row r="2">
          <cell r="A2">
            <v>0</v>
          </cell>
        </row>
      </sheetData>
      <sheetData sheetId="3494"/>
      <sheetData sheetId="3495"/>
      <sheetData sheetId="3496"/>
      <sheetData sheetId="3497"/>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sheetData sheetId="3506"/>
      <sheetData sheetId="3507">
        <row r="2">
          <cell r="A2">
            <v>0</v>
          </cell>
        </row>
      </sheetData>
      <sheetData sheetId="3508"/>
      <sheetData sheetId="3509"/>
      <sheetData sheetId="3510"/>
      <sheetData sheetId="3511"/>
      <sheetData sheetId="3512"/>
      <sheetData sheetId="3513"/>
      <sheetData sheetId="3514"/>
      <sheetData sheetId="3515"/>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sheetData sheetId="3579"/>
      <sheetData sheetId="3580"/>
      <sheetData sheetId="3581"/>
      <sheetData sheetId="3582"/>
      <sheetData sheetId="3583"/>
      <sheetData sheetId="3584"/>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row r="2">
          <cell r="A2">
            <v>0</v>
          </cell>
        </row>
      </sheetData>
      <sheetData sheetId="3640">
        <row r="2">
          <cell r="A2">
            <v>0</v>
          </cell>
        </row>
      </sheetData>
      <sheetData sheetId="3641"/>
      <sheetData sheetId="3642"/>
      <sheetData sheetId="3643"/>
      <sheetData sheetId="3644">
        <row r="2">
          <cell r="A2">
            <v>0</v>
          </cell>
        </row>
      </sheetData>
      <sheetData sheetId="3645">
        <row r="2">
          <cell r="A2">
            <v>0</v>
          </cell>
        </row>
      </sheetData>
      <sheetData sheetId="3646"/>
      <sheetData sheetId="3647"/>
      <sheetData sheetId="3648">
        <row r="2">
          <cell r="A2">
            <v>0</v>
          </cell>
        </row>
      </sheetData>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row r="2">
          <cell r="A2">
            <v>0</v>
          </cell>
        </row>
      </sheetData>
      <sheetData sheetId="3673">
        <row r="2">
          <cell r="A2">
            <v>0</v>
          </cell>
        </row>
      </sheetData>
      <sheetData sheetId="3674"/>
      <sheetData sheetId="3675"/>
      <sheetData sheetId="3676"/>
      <sheetData sheetId="3677">
        <row r="2">
          <cell r="A2">
            <v>0</v>
          </cell>
        </row>
      </sheetData>
      <sheetData sheetId="3678">
        <row r="2">
          <cell r="A2">
            <v>0</v>
          </cell>
        </row>
      </sheetData>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row r="2">
          <cell r="A2">
            <v>0</v>
          </cell>
        </row>
      </sheetData>
      <sheetData sheetId="3824">
        <row r="2">
          <cell r="A2">
            <v>0</v>
          </cell>
        </row>
      </sheetData>
      <sheetData sheetId="3825"/>
      <sheetData sheetId="3826"/>
      <sheetData sheetId="3827"/>
      <sheetData sheetId="3828">
        <row r="2">
          <cell r="A2">
            <v>0</v>
          </cell>
        </row>
      </sheetData>
      <sheetData sheetId="3829">
        <row r="2">
          <cell r="A2">
            <v>0</v>
          </cell>
        </row>
      </sheetData>
      <sheetData sheetId="3830"/>
      <sheetData sheetId="3831"/>
      <sheetData sheetId="3832"/>
      <sheetData sheetId="3833">
        <row r="2">
          <cell r="A2">
            <v>0</v>
          </cell>
        </row>
      </sheetData>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row r="2">
          <cell r="A2">
            <v>0</v>
          </cell>
        </row>
      </sheetData>
      <sheetData sheetId="3857">
        <row r="2">
          <cell r="A2">
            <v>0</v>
          </cell>
        </row>
      </sheetData>
      <sheetData sheetId="3858"/>
      <sheetData sheetId="3859"/>
      <sheetData sheetId="3860"/>
      <sheetData sheetId="3861">
        <row r="2">
          <cell r="A2">
            <v>0</v>
          </cell>
        </row>
      </sheetData>
      <sheetData sheetId="3862">
        <row r="2">
          <cell r="A2">
            <v>0</v>
          </cell>
        </row>
      </sheetData>
      <sheetData sheetId="3863"/>
      <sheetData sheetId="3864"/>
      <sheetData sheetId="3865"/>
      <sheetData sheetId="3866"/>
      <sheetData sheetId="3867"/>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sheetData sheetId="3876"/>
      <sheetData sheetId="3877">
        <row r="2">
          <cell r="A2">
            <v>0</v>
          </cell>
        </row>
      </sheetData>
      <sheetData sheetId="3878"/>
      <sheetData sheetId="3879"/>
      <sheetData sheetId="3880"/>
      <sheetData sheetId="3881"/>
      <sheetData sheetId="3882"/>
      <sheetData sheetId="3883"/>
      <sheetData sheetId="3884"/>
      <sheetData sheetId="3885"/>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sheetData sheetId="3949"/>
      <sheetData sheetId="3950"/>
      <sheetData sheetId="3951"/>
      <sheetData sheetId="3952"/>
      <sheetData sheetId="3953"/>
      <sheetData sheetId="3954"/>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row r="2">
          <cell r="A2">
            <v>0</v>
          </cell>
        </row>
      </sheetData>
      <sheetData sheetId="4008">
        <row r="2">
          <cell r="A2">
            <v>0</v>
          </cell>
        </row>
      </sheetData>
      <sheetData sheetId="4009"/>
      <sheetData sheetId="4010"/>
      <sheetData sheetId="4011"/>
      <sheetData sheetId="4012">
        <row r="2">
          <cell r="A2">
            <v>0</v>
          </cell>
        </row>
      </sheetData>
      <sheetData sheetId="4013">
        <row r="2">
          <cell r="A2">
            <v>0</v>
          </cell>
        </row>
      </sheetData>
      <sheetData sheetId="4014"/>
      <sheetData sheetId="4015"/>
      <sheetData sheetId="4016"/>
      <sheetData sheetId="4017"/>
      <sheetData sheetId="4018">
        <row r="2">
          <cell r="A2">
            <v>0</v>
          </cell>
        </row>
      </sheetData>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row r="2">
          <cell r="A2">
            <v>0</v>
          </cell>
        </row>
      </sheetData>
      <sheetData sheetId="4041">
        <row r="2">
          <cell r="A2">
            <v>0</v>
          </cell>
        </row>
      </sheetData>
      <sheetData sheetId="4042"/>
      <sheetData sheetId="4043"/>
      <sheetData sheetId="4044"/>
      <sheetData sheetId="4045">
        <row r="2">
          <cell r="A2">
            <v>0</v>
          </cell>
        </row>
      </sheetData>
      <sheetData sheetId="4046">
        <row r="2">
          <cell r="A2">
            <v>0</v>
          </cell>
        </row>
      </sheetData>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row r="2">
          <cell r="A2">
            <v>0</v>
          </cell>
        </row>
      </sheetData>
      <sheetData sheetId="4192">
        <row r="2">
          <cell r="A2">
            <v>0</v>
          </cell>
        </row>
      </sheetData>
      <sheetData sheetId="4193"/>
      <sheetData sheetId="4194"/>
      <sheetData sheetId="4195"/>
      <sheetData sheetId="4196">
        <row r="2">
          <cell r="A2">
            <v>0</v>
          </cell>
        </row>
      </sheetData>
      <sheetData sheetId="4197">
        <row r="2">
          <cell r="A2">
            <v>0</v>
          </cell>
        </row>
      </sheetData>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row r="2">
          <cell r="A2">
            <v>0</v>
          </cell>
        </row>
      </sheetData>
      <sheetData sheetId="4225">
        <row r="2">
          <cell r="A2">
            <v>0</v>
          </cell>
        </row>
      </sheetData>
      <sheetData sheetId="4226"/>
      <sheetData sheetId="4227"/>
      <sheetData sheetId="4228"/>
      <sheetData sheetId="4229">
        <row r="2">
          <cell r="A2">
            <v>0</v>
          </cell>
        </row>
      </sheetData>
      <sheetData sheetId="4230">
        <row r="2">
          <cell r="A2">
            <v>0</v>
          </cell>
        </row>
      </sheetData>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row r="2">
          <cell r="A2">
            <v>0</v>
          </cell>
        </row>
      </sheetData>
      <sheetData sheetId="4377"/>
      <sheetData sheetId="4378"/>
      <sheetData sheetId="4379"/>
      <sheetData sheetId="4380"/>
      <sheetData sheetId="4381">
        <row r="2">
          <cell r="A2">
            <v>0</v>
          </cell>
        </row>
      </sheetData>
      <sheetData sheetId="4382"/>
      <sheetData sheetId="4383"/>
      <sheetData sheetId="4384"/>
      <sheetData sheetId="4385"/>
      <sheetData sheetId="4386"/>
      <sheetData sheetId="4387"/>
      <sheetData sheetId="4388">
        <row r="2">
          <cell r="A2">
            <v>0</v>
          </cell>
        </row>
      </sheetData>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row r="2">
          <cell r="A2">
            <v>0</v>
          </cell>
        </row>
      </sheetData>
      <sheetData sheetId="4410"/>
      <sheetData sheetId="4411"/>
      <sheetData sheetId="4412"/>
      <sheetData sheetId="4413"/>
      <sheetData sheetId="4414">
        <row r="2">
          <cell r="A2">
            <v>0</v>
          </cell>
        </row>
      </sheetData>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row r="2">
          <cell r="A2">
            <v>0</v>
          </cell>
        </row>
      </sheetData>
      <sheetData sheetId="4560"/>
      <sheetData sheetId="4561"/>
      <sheetData sheetId="4562"/>
      <sheetData sheetId="4563"/>
      <sheetData sheetId="4564">
        <row r="2">
          <cell r="A2">
            <v>0</v>
          </cell>
        </row>
      </sheetData>
      <sheetData sheetId="4565"/>
      <sheetData sheetId="4566"/>
      <sheetData sheetId="4567"/>
      <sheetData sheetId="4568"/>
      <sheetData sheetId="4569"/>
      <sheetData sheetId="4570"/>
      <sheetData sheetId="4571"/>
      <sheetData sheetId="4572"/>
      <sheetData sheetId="4573">
        <row r="2">
          <cell r="A2">
            <v>0</v>
          </cell>
        </row>
      </sheetData>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row r="2">
          <cell r="A2">
            <v>0</v>
          </cell>
        </row>
      </sheetData>
      <sheetData sheetId="4593"/>
      <sheetData sheetId="4594"/>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sheetData sheetId="4681"/>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row r="2">
          <cell r="A2">
            <v>0</v>
          </cell>
        </row>
      </sheetData>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sheetData sheetId="4795"/>
      <sheetData sheetId="4796">
        <row r="2">
          <cell r="A2">
            <v>0</v>
          </cell>
        </row>
      </sheetData>
      <sheetData sheetId="4797"/>
      <sheetData sheetId="4798"/>
      <sheetData sheetId="4799"/>
      <sheetData sheetId="4800"/>
      <sheetData sheetId="4801"/>
      <sheetData sheetId="4802"/>
      <sheetData sheetId="4803"/>
      <sheetData sheetId="4804"/>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sheetData sheetId="4868"/>
      <sheetData sheetId="4869"/>
      <sheetData sheetId="4870"/>
      <sheetData sheetId="4871"/>
      <sheetData sheetId="4872"/>
      <sheetData sheetId="4873"/>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row r="2">
          <cell r="A2">
            <v>0</v>
          </cell>
        </row>
      </sheetData>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row r="2">
          <cell r="A2">
            <v>0</v>
          </cell>
        </row>
      </sheetData>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row r="2">
          <cell r="A2">
            <v>0</v>
          </cell>
        </row>
      </sheetData>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sheetData sheetId="5350"/>
      <sheetData sheetId="5351">
        <row r="2">
          <cell r="A2">
            <v>0</v>
          </cell>
        </row>
      </sheetData>
      <sheetData sheetId="5352"/>
      <sheetData sheetId="5353"/>
      <sheetData sheetId="5354"/>
      <sheetData sheetId="5355"/>
      <sheetData sheetId="5356"/>
      <sheetData sheetId="5357"/>
      <sheetData sheetId="5358"/>
      <sheetData sheetId="5359"/>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sheetData sheetId="5423"/>
      <sheetData sheetId="5424"/>
      <sheetData sheetId="5425"/>
      <sheetData sheetId="5426"/>
      <sheetData sheetId="5427"/>
      <sheetData sheetId="5428"/>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row r="2">
          <cell r="A2">
            <v>0</v>
          </cell>
        </row>
      </sheetData>
      <sheetData sheetId="5493"/>
      <sheetData sheetId="5494" refreshError="1"/>
      <sheetData sheetId="5495"/>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1.1"/>
      <sheetName val="232,1"/>
      <sheetName val="312.1"/>
      <sheetName val="312.2"/>
      <sheetName val="342.1"/>
      <sheetName val="416,2P"/>
      <sheetName val="432,1"/>
      <sheetName val="432,2"/>
      <sheetName val="451. 1P"/>
      <sheetName val="460.1"/>
      <sheetName val="460,2"/>
      <sheetName val="465,1"/>
      <sheetName val="466,1"/>
      <sheetName val="466,2"/>
      <sheetName val="CLASE C"/>
      <sheetName val="632,1"/>
      <sheetName val="661.1 TIPO I"/>
      <sheetName val="681,1"/>
      <sheetName val="682,1"/>
      <sheetName val="730,1P"/>
      <sheetName val="801.1"/>
      <sheetName val="801.2"/>
      <sheetName val="801.3"/>
      <sheetName val="801.4"/>
      <sheetName val="801.5"/>
      <sheetName val="801.6"/>
      <sheetName val="801.7"/>
      <sheetName val="Comentari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REF"/>
      <sheetName val="Formulario No.1 "/>
      <sheetName val="450.2P  Vía 9003"/>
      <sheetName val="632.1P "/>
      <sheetName val="630.4 Vía 9003"/>
      <sheetName val="630.6 Vía 78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V%C3%ADnculoExternoRecuperado1"/>
      <sheetName val="CUADRILLA"/>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GEN"/>
      <sheetName val="CUMPLIMIENTO % "/>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DEFENSA VIAS"/>
      <sheetName val="SEGUIMIENTO"/>
      <sheetName val="CUANTI AMV"/>
      <sheetName val="CUALI AMV"/>
      <sheetName val="CUANTI MICRO"/>
      <sheetName val="CUALI MICRO"/>
      <sheetName val="SEPARA. PRENSA"/>
      <sheetName val="CUNE"/>
      <sheetName val="FILTROS "/>
      <sheetName val="REALCE BORDILLOS "/>
      <sheetName val="PUENTES"/>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20.3"/>
      <sheetName val="320.4"/>
      <sheetName val="340.1-02"/>
      <sheetName val="342P"/>
      <sheetName val="343.P"/>
      <sheetName val="344.P"/>
      <sheetName val="413"/>
      <sheetName val="441.3P COMPRADA "/>
      <sheetName val="450.2P COMPRADA"/>
      <sheetName val="450.3P COMPRADA"/>
      <sheetName val="450.4P COMPRADA"/>
      <sheetName val="451.2 COMPRADA "/>
      <sheetName val="451.3P COMPRADA  "/>
      <sheetName val="451.3 COMPRADA"/>
      <sheetName val="452.1P COMPRADA"/>
      <sheetName val="452.2P COMPRADA"/>
      <sheetName val="452.3P COMPRADA"/>
      <sheetName val="452.4 COMPRADA"/>
      <sheetName val="630P MORTERO 1;3"/>
      <sheetName val="PRESUPUESTOS+PERSONAL"/>
      <sheetName val="PROPONENTES"/>
      <sheetName val="KRC"/>
      <sheetName val="EXPER.GRAL-PRECAL"/>
      <sheetName val="CAP-OPERATIVA"/>
      <sheetName val="SMLM"/>
      <sheetName val="NOTAS"/>
      <sheetName val="LISTAS"/>
      <sheetName val="tabla de contenido"/>
      <sheetName val="GENERALIDADES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NEC PTES"/>
      <sheetName val="PONTONES"/>
      <sheetName val="NEC. PONTONES"/>
      <sheetName val="señal v"/>
      <sheetName val="señal H"/>
      <sheetName val="ACC-5607 Y 55CN03"/>
      <sheetName val="ACC-4006A"/>
      <sheetName val="ACC -55CN01"/>
      <sheetName val="ACC-40CN01,CNA,CNB"/>
      <sheetName val="SEPARADORES"/>
      <sheetName val="COMENTARIOS 1"/>
      <sheetName val="precios-básicos2002"/>
      <sheetName val="UNITARIO"/>
      <sheetName val="lecho rio"/>
      <sheetName val="110.1 P"/>
      <sheetName val="110.2 P"/>
      <sheetName val="201.1P-201.5P"/>
      <sheetName val="201.2P"/>
      <sheetName val="210.2 SIN EXPLO"/>
      <sheetName val="211.1.P1"/>
      <sheetName val="211P.2"/>
      <sheetName val="311P4"/>
      <sheetName val="312.3"/>
      <sheetName val="312.4"/>
      <sheetName val="320.1P"/>
      <sheetName val="320.2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3 COMPRADA  "/>
      <sheetName val="452.1 COMPRADA"/>
      <sheetName val="452.2 COMPRADA"/>
      <sheetName val="452.3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Informacion"/>
      <sheetName val="a"/>
      <sheetName val="armada"/>
      <sheetName val="RESUMEN ITEMS (2)"/>
      <sheetName val="RESUMEN ITEMS"/>
      <sheetName val="OBRAS"/>
      <sheetName val="CANTIDADES"/>
      <sheetName val="drenaje"/>
      <sheetName val="protec"/>
      <sheetName val="ubicacion"/>
      <sheetName val="contenido"/>
      <sheetName val="PORTADAS"/>
      <sheetName val="Hoja4 (2)"/>
      <sheetName val="Hoja4 (3)"/>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MdeO"/>
      <sheetName val="Total Insumos"/>
      <sheetName val="PRECIOS INSUMOS"/>
      <sheetName val="APUs"/>
      <sheetName val="Presupuesto HMP E1"/>
      <sheetName val="Presupuesto HMP CIRUGÍA"/>
      <sheetName val="Presupuesto HMP E2A"/>
      <sheetName val="Presupuesto HMP E2B"/>
      <sheetName val="Total Etapas Presupuesto HMP"/>
      <sheetName val="Presupuesto Estructural"/>
      <sheetName val="Gráfico1"/>
      <sheetName val="Resumen Presupuesto"/>
      <sheetName val="ACERO chele "/>
      <sheetName val="CANTIDAD DE OBRA"/>
      <sheetName val="CANT"/>
      <sheetName val="ACERO ITA "/>
      <sheetName val="CANTIDAD DE OBRA ITA"/>
      <sheetName val="ACERO "/>
      <sheetName val="PRESUPUESTO LICITACIÓN SRN 001"/>
      <sheetName val="SRN_005"/>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Control"/>
      <sheetName val="AVANCE"/>
      <sheetName val="curva_Avance"/>
      <sheetName val="ejecutivo"/>
      <sheetName val="Módulo2"/>
      <sheetName val="Módulo3"/>
      <sheetName val="LN5-CHC.4-7-SS7"/>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CALCULATIONS"/>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D"/>
      <sheetName val="2500psi"/>
      <sheetName val="3000psi"/>
      <sheetName val="fi"/>
      <sheetName val="1.2"/>
      <sheetName val="1,3"/>
      <sheetName val="1,4"/>
      <sheetName val="1,5"/>
      <sheetName val="1.1"/>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PTO (VIEJO)"/>
      <sheetName val="CO"/>
      <sheetName val="PPTO"/>
      <sheetName val="BASICOS"/>
      <sheetName val="MANUAL"/>
      <sheetName val="Insumo"/>
      <sheetName val="M.Obra"/>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Listado"/>
      <sheetName val="des_rps"/>
      <sheetName val="SOLICITUD"/>
      <sheetName val=" NIVEL DE CRITICIDAD"/>
      <sheetName val="REQUISITOS MINIMOS"/>
      <sheetName val="FACTORES DE EVALUACION"/>
      <sheetName val="EVALUACION DEL RIESGO"/>
      <sheetName val="MATRIZ RIESGO Y EXPOSICION"/>
      <sheetName val="FACTOR J"/>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CUAD-DIURNA"/>
      <sheetName val="DISEÑO HIDROSANITARIO"/>
      <sheetName val="DISEÑO ELECTRICO"/>
      <sheetName val="OBRA EJECUTADA"/>
      <sheetName val="OBRA EJECUTADA POR CANCELAR"/>
      <sheetName val="OBRA A EJECUTAR"/>
      <sheetName val="BALANCE 1P INICIAL"/>
      <sheetName val="BALANCE 1P FINAL"/>
      <sheetName val="C-M-H"/>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FEBRERO"/>
      <sheetName val="MARZO"/>
      <sheetName val="ABRIL"/>
      <sheetName val="MAYO"/>
      <sheetName val="JUNIO"/>
      <sheetName val="JULIO"/>
      <sheetName val="SEPTIEMBRE"/>
      <sheetName val="OCTUBRE"/>
      <sheetName val="NOV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Ppto EL COPEY"/>
      <sheetName val="APU "/>
      <sheetName val="bocatoma"/>
      <sheetName val="MO"/>
      <sheetName val="ANALISIS DE PRECIOS BASICOS"/>
      <sheetName val="PRESUPUESTO GENERAL"/>
      <sheetName val="P. MATERIAL A.C.T CER"/>
      <sheetName val="ANALISIS DE PRECIOS UNITARIOS"/>
      <sheetName val="P. TOTAL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DATOS"/>
      <sheetName val="V.R. 13 AL 26 MAR"/>
      <sheetName val="B.A. 13 AL 26 MAR"/>
      <sheetName val="L.M 10 AL 23 DE ABRIL"/>
      <sheetName val="V.R 10 AL 23 ABRIL"/>
      <sheetName val="J.CRUZ 10AL23 ABRIL"/>
      <sheetName val="J. BUELVAS 1-15 FEB"/>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resumen carcel x 16.7%"/>
      <sheetName val="resumen carcel "/>
      <sheetName val="resumen carcel con baño x 16.7%"/>
      <sheetName val="resumen carcel con baño"/>
      <sheetName val="Unitario "/>
      <sheetName val="Auxiliares "/>
      <sheetName val="Análisis de cuadrilla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Grupo 3 "/>
      <sheetName val="Grupo 2."/>
      <sheetName val="Informe semanal 22"/>
      <sheetName val="Lista chequeo"/>
      <sheetName val="Acta de Comité de Obra"/>
      <sheetName val="Acta de Comité de Obra 12"/>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EXCAVACIONES"/>
      <sheetName val="EJECUCION PRESUPUESTAL"/>
      <sheetName val="AFECTACION"/>
      <sheetName val="COPIA PARAFISCALES"/>
      <sheetName val="Financiera "/>
      <sheetName val="ACTA DE COSTOS 8"/>
      <sheetName val="HOJA DE RUTA 11-2-6"/>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6"/>
      <sheetName val="1,7"/>
      <sheetName val="2,1"/>
      <sheetName val="2,2"/>
      <sheetName val="2,3"/>
      <sheetName val="3,1"/>
      <sheetName val="3,2"/>
      <sheetName val="3,3"/>
      <sheetName val="3,4"/>
      <sheetName val="3,5"/>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SEMAFORO 55-01"/>
      <sheetName val="CANT OBRA B-C"/>
      <sheetName val="CANT OBRA Z-U"/>
      <sheetName val="ACCIDENTALIDAD junio"/>
      <sheetName val="ACCIDENTALIDAD julio"/>
      <sheetName val="ACCIDENTALIDAD agosto"/>
      <sheetName val="RESUM.ACCID"/>
      <sheetName val="RESUM.ACCID (2)"/>
      <sheetName val="FACTORES"/>
      <sheetName val="AC2-AG96"/>
      <sheetName val="G.G"/>
      <sheetName val="TIEMPO-TRAB"/>
      <sheetName val="COLILLAS"/>
      <sheetName val="CONSO-PERSONA"/>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CONCRET"/>
      <sheetName val="MANO OBRA"/>
      <sheetName val="PROG TRAB (2)"/>
      <sheetName val="Compensada"/>
      <sheetName val="3.2"/>
      <sheetName val="3.3"/>
      <sheetName val="3.4"/>
      <sheetName val="3.5"/>
      <sheetName val="3.6"/>
      <sheetName val="3.7"/>
      <sheetName val="7.8"/>
      <sheetName val="7.9"/>
      <sheetName val="7.10"/>
      <sheetName val="7.11"/>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FS-01"/>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MO ELECTRI"/>
      <sheetName val="PRESUPUESTO POZOS"/>
      <sheetName val="ANALISIS UNITARIOS "/>
      <sheetName val="ANALISIS U. POZOS"/>
      <sheetName val="MEMORIA DE CANTIDADES"/>
      <sheetName val="MEMORIA DE CANTIDADES POZOS"/>
      <sheetName val="ANALISIS BASICOS"/>
      <sheetName val="MORTEROS Y CONCRETOS"/>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aCCIDENTES DE 19"/>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Datos entrada"/>
      <sheetName val="Analisis transporte"/>
      <sheetName val="Salarios"/>
      <sheetName val="Morteros"/>
      <sheetName val="Acero refuerz"/>
      <sheetName val="1.1 obras Prelimin"/>
      <sheetName val="ALCANTARILLADO"/>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VR-PROP MOD 1"/>
      <sheetName val="FORMULA"/>
      <sheetName val="PRECIO"/>
      <sheetName val="I M"/>
      <sheetName val="SOÑANDO"/>
      <sheetName val="EV 424 CON 5 (2)"/>
      <sheetName val="Precios no oficial"/>
      <sheetName val="OFERTA ECON"/>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Users\aljipego\Downloads\Víncu"/>
      <sheetName val="COMPONENTE II"/>
      <sheetName val="CONSOLIDADO."/>
      <sheetName val="PtoOficial"/>
      <sheetName val="APU II"/>
      <sheetName val="Hora efectiva (base calendario)"/>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S_RES"/>
      <sheetName val="PRES_GEN"/>
      <sheetName val="ANALISIS DE CANTIDADES"/>
      <sheetName val="APU-2"/>
      <sheetName val="JUSTIFICACION AIU"/>
      <sheetName val="CRONOGRAMA DE OBRA"/>
      <sheetName val="COMPONENTES"/>
      <sheetName val="XComponentes"/>
      <sheetName val="XActividade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STRSUMM0"/>
      <sheetName val="$ Directo"/>
      <sheetName val="mat&amp;sub"/>
      <sheetName val="indir"/>
      <sheetName val="gene"/>
      <sheetName val="tot"/>
      <sheetName val="prog "/>
      <sheetName val="pres_comp"/>
      <sheetName val="civ_1"/>
      <sheetName val="kp_civ1"/>
      <sheetName val="KP"/>
      <sheetName val="civpl1"/>
      <sheetName val="7417stiA"/>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UNITARIOS"/>
      <sheetName val="RECIBO FINAL"/>
      <sheetName val="Desmonte y Limpieza"/>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Cofinanciacion\FICHAS Y FORMAT"/>
      <sheetName val="\A\Cofinanciacion\FICHAS Y FOR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factor (2)"/>
      <sheetName val="\\Master\luis carlos\Documents "/>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row r="52">
          <cell r="H52">
            <v>117768</v>
          </cell>
        </row>
      </sheetData>
      <sheetData sheetId="74"/>
      <sheetData sheetId="75" refreshError="1"/>
      <sheetData sheetId="76" refreshError="1"/>
      <sheetData sheetId="77" refreshError="1"/>
      <sheetData sheetId="78" refreshError="1"/>
      <sheetData sheetId="79">
        <row r="6">
          <cell r="A6" t="str">
            <v>CO-A1</v>
          </cell>
        </row>
      </sheetData>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ow r="4">
          <cell r="B4" t="str">
            <v xml:space="preserve"> Bisagra Pivotante </v>
          </cell>
        </row>
      </sheetData>
      <sheetData sheetId="190"/>
      <sheetData sheetId="191"/>
      <sheetData sheetId="192">
        <row r="1">
          <cell r="A1" t="str">
            <v>ITEM</v>
          </cell>
        </row>
      </sheetData>
      <sheetData sheetId="193">
        <row r="1">
          <cell r="A1" t="str">
            <v>EQUIPO</v>
          </cell>
        </row>
      </sheetData>
      <sheetData sheetId="194">
        <row r="1">
          <cell r="A1" t="str">
            <v>ADMINISTRACION</v>
          </cell>
        </row>
      </sheetData>
      <sheetData sheetId="195"/>
      <sheetData sheetId="196"/>
      <sheetData sheetId="197" refreshError="1"/>
      <sheetData sheetId="198" refreshError="1"/>
      <sheetData sheetId="199" refreshError="1"/>
      <sheetData sheetId="200">
        <row r="33">
          <cell r="C33">
            <v>0.77967625899280601</v>
          </cell>
        </row>
      </sheetData>
      <sheetData sheetId="201">
        <row r="2">
          <cell r="A2">
            <v>2</v>
          </cell>
        </row>
      </sheetData>
      <sheetData sheetId="202">
        <row r="1">
          <cell r="A1" t="str">
            <v>ITEM</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2">
          <cell r="A2" t="str">
            <v>ACTA No</v>
          </cell>
        </row>
      </sheetData>
      <sheetData sheetId="211">
        <row r="33">
          <cell r="C33">
            <v>0.77967625899280601</v>
          </cell>
        </row>
      </sheetData>
      <sheetData sheetId="212"/>
      <sheetData sheetId="213">
        <row r="33">
          <cell r="C33">
            <v>0.77967625899280601</v>
          </cell>
        </row>
      </sheetData>
      <sheetData sheetId="214"/>
      <sheetData sheetId="215">
        <row r="1">
          <cell r="A1" t="str">
            <v>ITEM</v>
          </cell>
        </row>
      </sheetData>
      <sheetData sheetId="216">
        <row r="1">
          <cell r="A1" t="str">
            <v>ITEM</v>
          </cell>
        </row>
      </sheetData>
      <sheetData sheetId="217">
        <row r="1">
          <cell r="A1" t="str">
            <v>EQUIPO</v>
          </cell>
        </row>
      </sheetData>
      <sheetData sheetId="218">
        <row r="1">
          <cell r="A1" t="str">
            <v>ADMINISTRACION</v>
          </cell>
        </row>
      </sheetData>
      <sheetData sheetId="219">
        <row r="3">
          <cell r="A3">
            <v>5.0999999999999996</v>
          </cell>
        </row>
      </sheetData>
      <sheetData sheetId="220"/>
      <sheetData sheetId="221">
        <row r="3">
          <cell r="A3">
            <v>5.0999999999999996</v>
          </cell>
        </row>
      </sheetData>
      <sheetData sheetId="222">
        <row r="33">
          <cell r="C33">
            <v>0.77967625899280601</v>
          </cell>
        </row>
      </sheetData>
      <sheetData sheetId="223"/>
      <sheetData sheetId="224">
        <row r="4">
          <cell r="B4" t="str">
            <v xml:space="preserve"> Bisagra Pivotante </v>
          </cell>
        </row>
      </sheetData>
      <sheetData sheetId="225"/>
      <sheetData sheetId="226">
        <row r="1">
          <cell r="A1" t="str">
            <v>ADMINISTRACION</v>
          </cell>
        </row>
      </sheetData>
      <sheetData sheetId="227"/>
      <sheetData sheetId="228">
        <row r="1">
          <cell r="B1" t="str">
            <v>CTO-102-2002</v>
          </cell>
        </row>
      </sheetData>
      <sheetData sheetId="229"/>
      <sheetData sheetId="230"/>
      <sheetData sheetId="231"/>
      <sheetData sheetId="232">
        <row r="1">
          <cell r="A1" t="str">
            <v>ITEM</v>
          </cell>
        </row>
      </sheetData>
      <sheetData sheetId="233">
        <row r="33">
          <cell r="C33">
            <v>0.77967625899280601</v>
          </cell>
        </row>
      </sheetData>
      <sheetData sheetId="234">
        <row r="1">
          <cell r="A1" t="str">
            <v>EQUIPO</v>
          </cell>
        </row>
      </sheetData>
      <sheetData sheetId="235">
        <row r="4">
          <cell r="B4" t="str">
            <v xml:space="preserve"> Bisagra Pivotante </v>
          </cell>
        </row>
      </sheetData>
      <sheetData sheetId="236"/>
      <sheetData sheetId="237"/>
      <sheetData sheetId="238"/>
      <sheetData sheetId="239">
        <row r="2">
          <cell r="A2">
            <v>2</v>
          </cell>
        </row>
      </sheetData>
      <sheetData sheetId="240">
        <row r="1">
          <cell r="A1" t="str">
            <v>ITEM</v>
          </cell>
        </row>
      </sheetData>
      <sheetData sheetId="241">
        <row r="1">
          <cell r="A1" t="str">
            <v>EQUIPO</v>
          </cell>
        </row>
      </sheetData>
      <sheetData sheetId="242">
        <row r="1">
          <cell r="A1" t="str">
            <v>ADMINISTRACION</v>
          </cell>
        </row>
      </sheetData>
      <sheetData sheetId="243">
        <row r="1">
          <cell r="A1" t="str">
            <v>ADMINISTRACION</v>
          </cell>
        </row>
      </sheetData>
      <sheetData sheetId="244">
        <row r="1">
          <cell r="A1" t="str">
            <v>ADMINISTRACION</v>
          </cell>
        </row>
      </sheetData>
      <sheetData sheetId="245">
        <row r="52">
          <cell r="H52">
            <v>177657</v>
          </cell>
        </row>
      </sheetData>
      <sheetData sheetId="246"/>
      <sheetData sheetId="247"/>
      <sheetData sheetId="248"/>
      <sheetData sheetId="249">
        <row r="1">
          <cell r="A1" t="str">
            <v>ITEM</v>
          </cell>
        </row>
      </sheetData>
      <sheetData sheetId="250">
        <row r="1">
          <cell r="A1" t="str">
            <v>EQUIPO</v>
          </cell>
        </row>
      </sheetData>
      <sheetData sheetId="251">
        <row r="1">
          <cell r="A1" t="str">
            <v>ADMINISTRACION</v>
          </cell>
        </row>
      </sheetData>
      <sheetData sheetId="252">
        <row r="1">
          <cell r="A1" t="str">
            <v>ADMINISTRACION</v>
          </cell>
        </row>
      </sheetData>
      <sheetData sheetId="253"/>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row r="1">
          <cell r="A1" t="str">
            <v>EQUIPO</v>
          </cell>
        </row>
      </sheetData>
      <sheetData sheetId="262">
        <row r="1">
          <cell r="A1" t="str">
            <v>ITEM</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row r="1">
          <cell r="A1" t="str">
            <v>ITEM</v>
          </cell>
        </row>
      </sheetData>
      <sheetData sheetId="276">
        <row r="1">
          <cell r="A1" t="str">
            <v>EQUIPO</v>
          </cell>
        </row>
      </sheetData>
      <sheetData sheetId="277">
        <row r="1">
          <cell r="A1" t="str">
            <v>ADMINISTRACION</v>
          </cell>
        </row>
      </sheetData>
      <sheetData sheetId="278">
        <row r="1">
          <cell r="A1" t="str">
            <v>EQUIPO</v>
          </cell>
        </row>
      </sheetData>
      <sheetData sheetId="279">
        <row r="1">
          <cell r="A1" t="str">
            <v>ADMINISTRACION</v>
          </cell>
        </row>
      </sheetData>
      <sheetData sheetId="280">
        <row r="1">
          <cell r="A1" t="str">
            <v>ADMINISTRACION</v>
          </cell>
        </row>
      </sheetData>
      <sheetData sheetId="281">
        <row r="1">
          <cell r="A1" t="str">
            <v>ADMINISTRACION</v>
          </cell>
        </row>
      </sheetData>
      <sheetData sheetId="282"/>
      <sheetData sheetId="283"/>
      <sheetData sheetId="284"/>
      <sheetData sheetId="285"/>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row r="33">
          <cell r="C33">
            <v>0.77967625899280601</v>
          </cell>
        </row>
      </sheetData>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row r="2">
          <cell r="A2">
            <v>2</v>
          </cell>
        </row>
      </sheetData>
      <sheetData sheetId="314">
        <row r="1">
          <cell r="A1" t="str">
            <v>ITEM</v>
          </cell>
        </row>
      </sheetData>
      <sheetData sheetId="315">
        <row r="1">
          <cell r="A1" t="str">
            <v>EQUIPO</v>
          </cell>
        </row>
      </sheetData>
      <sheetData sheetId="316">
        <row r="1">
          <cell r="A1" t="str">
            <v>ADMINISTRACION</v>
          </cell>
        </row>
      </sheetData>
      <sheetData sheetId="317"/>
      <sheetData sheetId="318">
        <row r="1">
          <cell r="A1" t="str">
            <v>ADMINISTRACION</v>
          </cell>
        </row>
      </sheetData>
      <sheetData sheetId="319"/>
      <sheetData sheetId="320">
        <row r="2">
          <cell r="A2" t="str">
            <v>HOSPITAL HERNANDO MONCALEANO PERDOMO ETAPA 1</v>
          </cell>
        </row>
      </sheetData>
      <sheetData sheetId="321"/>
      <sheetData sheetId="322">
        <row r="2">
          <cell r="A2" t="str">
            <v>HOSPITAL HERNANDO MONCALEANO PERDOMO ETAPA 2 A</v>
          </cell>
        </row>
      </sheetData>
      <sheetData sheetId="323">
        <row r="2">
          <cell r="A2" t="str">
            <v>HOSPITAL HERNANDO MONCALEANO PERDOMO ETAPA 2B</v>
          </cell>
        </row>
      </sheetData>
      <sheetData sheetId="324"/>
      <sheetData sheetId="325">
        <row r="1">
          <cell r="B1" t="str">
            <v>CTO-102-2002</v>
          </cell>
        </row>
      </sheetData>
      <sheetData sheetId="326"/>
      <sheetData sheetId="327"/>
      <sheetData sheetId="328"/>
      <sheetData sheetId="329"/>
      <sheetData sheetId="330"/>
      <sheetData sheetId="331"/>
      <sheetData sheetId="332"/>
      <sheetData sheetId="333"/>
      <sheetData sheetId="334"/>
      <sheetData sheetId="335"/>
      <sheetData sheetId="336">
        <row r="4">
          <cell r="C4" t="str">
            <v>INTERVENTORIA TECNICO ADMINISTRATIVA PARA LA CONSTRUCCION, INSTALACION DE EQUIPOS, PRUEBAS Y PUESTA EN MARCHA DEL SISTEMA DE SECTORIZACION DEL OLEODUCTO TRANSANDINO.</v>
          </cell>
        </row>
      </sheetData>
      <sheetData sheetId="337"/>
      <sheetData sheetId="338"/>
      <sheetData sheetId="339"/>
      <sheetData sheetId="340"/>
      <sheetData sheetId="341"/>
      <sheetData sheetId="342"/>
      <sheetData sheetId="343"/>
      <sheetData sheetId="344">
        <row r="1">
          <cell r="A1" t="str">
            <v>ITEM</v>
          </cell>
        </row>
      </sheetData>
      <sheetData sheetId="345">
        <row r="1">
          <cell r="A1" t="str">
            <v>EQUIPO</v>
          </cell>
        </row>
      </sheetData>
      <sheetData sheetId="346">
        <row r="1">
          <cell r="A1" t="str">
            <v>ADMINISTRACION</v>
          </cell>
        </row>
      </sheetData>
      <sheetData sheetId="347">
        <row r="1">
          <cell r="A1" t="str">
            <v>ITEM</v>
          </cell>
        </row>
      </sheetData>
      <sheetData sheetId="348"/>
      <sheetData sheetId="349">
        <row r="1">
          <cell r="A1" t="str">
            <v>EQUIPO</v>
          </cell>
        </row>
      </sheetData>
      <sheetData sheetId="350">
        <row r="1">
          <cell r="B1" t="str">
            <v>CTO-102-2002</v>
          </cell>
        </row>
      </sheetData>
      <sheetData sheetId="351">
        <row r="1">
          <cell r="A1" t="str">
            <v>ADMINISTRACION</v>
          </cell>
        </row>
      </sheetData>
      <sheetData sheetId="352"/>
      <sheetData sheetId="353"/>
      <sheetData sheetId="354">
        <row r="4">
          <cell r="E4" t="str">
            <v>GUPCO</v>
          </cell>
        </row>
      </sheetData>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row r="33">
          <cell r="C33">
            <v>0.77967625899280601</v>
          </cell>
        </row>
      </sheetData>
      <sheetData sheetId="366">
        <row r="33">
          <cell r="C33">
            <v>0.77967625899280601</v>
          </cell>
        </row>
      </sheetData>
      <sheetData sheetId="367"/>
      <sheetData sheetId="368"/>
      <sheetData sheetId="369">
        <row r="1">
          <cell r="A1" t="str">
            <v>ITEM</v>
          </cell>
        </row>
      </sheetData>
      <sheetData sheetId="370"/>
      <sheetData sheetId="371">
        <row r="1">
          <cell r="A1" t="str">
            <v>ADMINISTRACION</v>
          </cell>
        </row>
      </sheetData>
      <sheetData sheetId="372"/>
      <sheetData sheetId="373"/>
      <sheetData sheetId="374"/>
      <sheetData sheetId="375"/>
      <sheetData sheetId="376"/>
      <sheetData sheetId="377"/>
      <sheetData sheetId="378"/>
      <sheetData sheetId="379">
        <row r="50">
          <cell r="H50">
            <v>4886</v>
          </cell>
        </row>
      </sheetData>
      <sheetData sheetId="380"/>
      <sheetData sheetId="381">
        <row r="1">
          <cell r="A1" t="str">
            <v>ITEM</v>
          </cell>
        </row>
      </sheetData>
      <sheetData sheetId="382">
        <row r="1">
          <cell r="A1" t="str">
            <v>EQUIPO</v>
          </cell>
        </row>
      </sheetData>
      <sheetData sheetId="383">
        <row r="1">
          <cell r="A1" t="str">
            <v>ADMINISTRACION</v>
          </cell>
        </row>
      </sheetData>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row r="1">
          <cell r="A1" t="str">
            <v>ITEM</v>
          </cell>
        </row>
      </sheetData>
      <sheetData sheetId="399">
        <row r="1">
          <cell r="A1" t="str">
            <v>EQUIPO</v>
          </cell>
        </row>
      </sheetData>
      <sheetData sheetId="400">
        <row r="1">
          <cell r="A1" t="str">
            <v>ADMINISTRACION</v>
          </cell>
        </row>
      </sheetData>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sheetData sheetId="423"/>
      <sheetData sheetId="424"/>
      <sheetData sheetId="425">
        <row r="1">
          <cell r="A1" t="str">
            <v>INSTITUTO NACIONAL DE VIAS</v>
          </cell>
        </row>
      </sheetData>
      <sheetData sheetId="426"/>
      <sheetData sheetId="427"/>
      <sheetData sheetId="428"/>
      <sheetData sheetId="429"/>
      <sheetData sheetId="430"/>
      <sheetData sheetId="431"/>
      <sheetData sheetId="432"/>
      <sheetData sheetId="433"/>
      <sheetData sheetId="434"/>
      <sheetData sheetId="435">
        <row r="1">
          <cell r="A1" t="str">
            <v>ITEM</v>
          </cell>
        </row>
      </sheetData>
      <sheetData sheetId="436">
        <row r="1">
          <cell r="A1" t="str">
            <v>EQUIPO</v>
          </cell>
        </row>
      </sheetData>
      <sheetData sheetId="437">
        <row r="1">
          <cell r="A1" t="str">
            <v>ADMINISTRACION</v>
          </cell>
        </row>
      </sheetData>
      <sheetData sheetId="438"/>
      <sheetData sheetId="439"/>
      <sheetData sheetId="440"/>
      <sheetData sheetId="441"/>
      <sheetData sheetId="442"/>
      <sheetData sheetId="443"/>
      <sheetData sheetId="444"/>
      <sheetData sheetId="445"/>
      <sheetData sheetId="446"/>
      <sheetData sheetId="447"/>
      <sheetData sheetId="448"/>
      <sheetData sheetId="449">
        <row r="1">
          <cell r="A1" t="str">
            <v>INSTITUTO NACIONAL DE VIAS</v>
          </cell>
        </row>
      </sheetData>
      <sheetData sheetId="450">
        <row r="33">
          <cell r="C33">
            <v>0.77967625899280601</v>
          </cell>
        </row>
      </sheetData>
      <sheetData sheetId="451">
        <row r="33">
          <cell r="C33">
            <v>0.77967625899280601</v>
          </cell>
        </row>
      </sheetData>
      <sheetData sheetId="452"/>
      <sheetData sheetId="453"/>
      <sheetData sheetId="454"/>
      <sheetData sheetId="455"/>
      <sheetData sheetId="456"/>
      <sheetData sheetId="457"/>
      <sheetData sheetId="458"/>
      <sheetData sheetId="459"/>
      <sheetData sheetId="460"/>
      <sheetData sheetId="461">
        <row r="33">
          <cell r="C33">
            <v>0.77967625899280601</v>
          </cell>
        </row>
      </sheetData>
      <sheetData sheetId="462"/>
      <sheetData sheetId="463"/>
      <sheetData sheetId="464"/>
      <sheetData sheetId="465">
        <row r="1">
          <cell r="B1" t="str">
            <v>CTO-102-2002</v>
          </cell>
        </row>
      </sheetData>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row r="1">
          <cell r="A1" t="str">
            <v>ITEM</v>
          </cell>
        </row>
      </sheetData>
      <sheetData sheetId="489">
        <row r="1">
          <cell r="A1" t="str">
            <v>EQUIPO</v>
          </cell>
        </row>
      </sheetData>
      <sheetData sheetId="490">
        <row r="1">
          <cell r="A1" t="str">
            <v>ADMINISTRACION</v>
          </cell>
        </row>
      </sheetData>
      <sheetData sheetId="491">
        <row r="1">
          <cell r="A1" t="str">
            <v>ADMINISTRACION</v>
          </cell>
        </row>
      </sheetData>
      <sheetData sheetId="492"/>
      <sheetData sheetId="493"/>
      <sheetData sheetId="494">
        <row r="2">
          <cell r="A2" t="str">
            <v>ACTA No</v>
          </cell>
        </row>
      </sheetData>
      <sheetData sheetId="495">
        <row r="33">
          <cell r="C33">
            <v>0.77967625899280601</v>
          </cell>
        </row>
      </sheetData>
      <sheetData sheetId="496">
        <row r="33">
          <cell r="C33">
            <v>0.77967625899280601</v>
          </cell>
        </row>
      </sheetData>
      <sheetData sheetId="497">
        <row r="6">
          <cell r="A6" t="str">
            <v>TOPÓGRAFO</v>
          </cell>
        </row>
      </sheetData>
      <sheetData sheetId="498"/>
      <sheetData sheetId="499">
        <row r="1">
          <cell r="B1" t="str">
            <v>CTO-102-2002</v>
          </cell>
        </row>
      </sheetData>
      <sheetData sheetId="500">
        <row r="1">
          <cell r="B1" t="str">
            <v>CTO-102-2002</v>
          </cell>
        </row>
      </sheetData>
      <sheetData sheetId="501">
        <row r="1">
          <cell r="A1" t="str">
            <v>ITEM</v>
          </cell>
        </row>
      </sheetData>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row r="5">
          <cell r="E5" t="str">
            <v>CANTIDAD</v>
          </cell>
        </row>
      </sheetData>
      <sheetData sheetId="514">
        <row r="5">
          <cell r="E5" t="str">
            <v>CANTIDAD</v>
          </cell>
        </row>
      </sheetData>
      <sheetData sheetId="515">
        <row r="5">
          <cell r="E5" t="str">
            <v>CANTIDAD</v>
          </cell>
        </row>
      </sheetData>
      <sheetData sheetId="516">
        <row r="5">
          <cell r="E5" t="str">
            <v>CANTIDAD</v>
          </cell>
        </row>
      </sheetData>
      <sheetData sheetId="517">
        <row r="5">
          <cell r="E5" t="str">
            <v>CANTIDAD</v>
          </cell>
        </row>
      </sheetData>
      <sheetData sheetId="518">
        <row r="5">
          <cell r="E5" t="str">
            <v>CANTIDAD</v>
          </cell>
        </row>
      </sheetData>
      <sheetData sheetId="519">
        <row r="5">
          <cell r="E5" t="str">
            <v>CANTIDAD</v>
          </cell>
        </row>
      </sheetData>
      <sheetData sheetId="520">
        <row r="5">
          <cell r="E5" t="str">
            <v>CANTIDAD</v>
          </cell>
        </row>
      </sheetData>
      <sheetData sheetId="521">
        <row r="5">
          <cell r="E5" t="str">
            <v>CANTIDAD</v>
          </cell>
        </row>
      </sheetData>
      <sheetData sheetId="522">
        <row r="5">
          <cell r="E5" t="str">
            <v>CANTIDAD</v>
          </cell>
        </row>
      </sheetData>
      <sheetData sheetId="523"/>
      <sheetData sheetId="524"/>
      <sheetData sheetId="525"/>
      <sheetData sheetId="526">
        <row r="2">
          <cell r="A2" t="str">
            <v>ACTA No</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sheetData sheetId="572"/>
      <sheetData sheetId="573"/>
      <sheetData sheetId="574" refreshError="1"/>
      <sheetData sheetId="575" refreshError="1"/>
      <sheetData sheetId="576" refreshError="1"/>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row r="1">
          <cell r="A1" t="str">
            <v>INSTITUTO NACIONAL DE VIAS</v>
          </cell>
        </row>
      </sheetData>
      <sheetData sheetId="598"/>
      <sheetData sheetId="599"/>
      <sheetData sheetId="600"/>
      <sheetData sheetId="601"/>
      <sheetData sheetId="602"/>
      <sheetData sheetId="603"/>
      <sheetData sheetId="604">
        <row r="1">
          <cell r="A1" t="str">
            <v>INSTITUTO NACIONAL DE VIAS</v>
          </cell>
        </row>
      </sheetData>
      <sheetData sheetId="605">
        <row r="1">
          <cell r="A1" t="str">
            <v>INSTITUTO NACIONAL DE VIAS</v>
          </cell>
        </row>
      </sheetData>
      <sheetData sheetId="606"/>
      <sheetData sheetId="607"/>
      <sheetData sheetId="608"/>
      <sheetData sheetId="609"/>
      <sheetData sheetId="610"/>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sheetData sheetId="730" refreshError="1"/>
      <sheetData sheetId="731" refreshError="1"/>
      <sheetData sheetId="732" refreshError="1"/>
      <sheetData sheetId="733" refreshError="1"/>
      <sheetData sheetId="734" refreshError="1"/>
      <sheetData sheetId="735" refreshError="1"/>
      <sheetData sheetId="736" refreshError="1"/>
      <sheetData sheetId="737">
        <row r="1">
          <cell r="A1" t="str">
            <v>ABRAZADERA DE SALIDA TIPO 1</v>
          </cell>
        </row>
      </sheetData>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sheetData sheetId="777"/>
      <sheetData sheetId="778"/>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refreshError="1"/>
      <sheetData sheetId="810" refreshError="1"/>
      <sheetData sheetId="811" refreshError="1"/>
      <sheetData sheetId="812">
        <row r="1">
          <cell r="A1" t="str">
            <v>ABRAZADERA DE SALIDA TIPO 1</v>
          </cell>
        </row>
      </sheetData>
      <sheetData sheetId="813" refreshError="1"/>
      <sheetData sheetId="814"/>
      <sheetData sheetId="815" refreshError="1"/>
      <sheetData sheetId="816" refreshError="1"/>
      <sheetData sheetId="817">
        <row r="1">
          <cell r="A1" t="str">
            <v>EQUIPO</v>
          </cell>
        </row>
      </sheetData>
      <sheetData sheetId="818"/>
      <sheetData sheetId="819"/>
      <sheetData sheetId="820"/>
      <sheetData sheetId="821"/>
      <sheetData sheetId="822"/>
      <sheetData sheetId="823"/>
      <sheetData sheetId="824"/>
      <sheetData sheetId="825"/>
      <sheetData sheetId="826"/>
      <sheetData sheetId="827"/>
      <sheetData sheetId="828"/>
      <sheetData sheetId="829"/>
      <sheetData sheetId="830">
        <row r="2">
          <cell r="A2" t="str">
            <v>ACTA No</v>
          </cell>
        </row>
      </sheetData>
      <sheetData sheetId="831"/>
      <sheetData sheetId="832"/>
      <sheetData sheetId="833"/>
      <sheetData sheetId="834"/>
      <sheetData sheetId="835"/>
      <sheetData sheetId="836"/>
      <sheetData sheetId="837"/>
      <sheetData sheetId="838">
        <row r="33">
          <cell r="C33">
            <v>0.77967625899280601</v>
          </cell>
        </row>
      </sheetData>
      <sheetData sheetId="839"/>
      <sheetData sheetId="840"/>
      <sheetData sheetId="841"/>
      <sheetData sheetId="842">
        <row r="33">
          <cell r="C33">
            <v>0.77967625899280601</v>
          </cell>
        </row>
      </sheetData>
      <sheetData sheetId="843">
        <row r="1">
          <cell r="B1" t="str">
            <v>CTO-102-2002</v>
          </cell>
        </row>
      </sheetData>
      <sheetData sheetId="844">
        <row r="1">
          <cell r="A1" t="str">
            <v>ABRAZADERA DE SALIDA TIPO 1</v>
          </cell>
        </row>
      </sheetData>
      <sheetData sheetId="845">
        <row r="4">
          <cell r="B4" t="str">
            <v xml:space="preserve"> Bisagra Pivotante </v>
          </cell>
        </row>
      </sheetData>
      <sheetData sheetId="846"/>
      <sheetData sheetId="847"/>
      <sheetData sheetId="848">
        <row r="1">
          <cell r="B1" t="str">
            <v>CTO-102-2002</v>
          </cell>
        </row>
      </sheetData>
      <sheetData sheetId="849">
        <row r="1">
          <cell r="B1" t="str">
            <v>CTO-102-2002</v>
          </cell>
        </row>
      </sheetData>
      <sheetData sheetId="850"/>
      <sheetData sheetId="851">
        <row r="1">
          <cell r="B1" t="str">
            <v>CTO-102-2002</v>
          </cell>
        </row>
      </sheetData>
      <sheetData sheetId="852"/>
      <sheetData sheetId="853"/>
      <sheetData sheetId="854"/>
      <sheetData sheetId="855">
        <row r="50">
          <cell r="H50">
            <v>971</v>
          </cell>
        </row>
      </sheetData>
      <sheetData sheetId="856">
        <row r="50">
          <cell r="H50">
            <v>1192</v>
          </cell>
        </row>
      </sheetData>
      <sheetData sheetId="857">
        <row r="168">
          <cell r="D168">
            <v>10046</v>
          </cell>
        </row>
      </sheetData>
      <sheetData sheetId="858">
        <row r="168">
          <cell r="D168">
            <v>10046</v>
          </cell>
        </row>
      </sheetData>
      <sheetData sheetId="859">
        <row r="51">
          <cell r="D51">
            <v>698</v>
          </cell>
        </row>
      </sheetData>
      <sheetData sheetId="860"/>
      <sheetData sheetId="861"/>
      <sheetData sheetId="862"/>
      <sheetData sheetId="863">
        <row r="4">
          <cell r="B4" t="str">
            <v xml:space="preserve"> Bisagra Pivotante </v>
          </cell>
        </row>
      </sheetData>
      <sheetData sheetId="864"/>
      <sheetData sheetId="865"/>
      <sheetData sheetId="866">
        <row r="4">
          <cell r="B4" t="str">
            <v xml:space="preserve"> Bisagra Pivotante </v>
          </cell>
        </row>
      </sheetData>
      <sheetData sheetId="867"/>
      <sheetData sheetId="868">
        <row r="4">
          <cell r="B4" t="str">
            <v xml:space="preserve"> Bisagra Pivotante </v>
          </cell>
        </row>
      </sheetData>
      <sheetData sheetId="869">
        <row r="4">
          <cell r="B4" t="str">
            <v xml:space="preserve"> Bisagra Pivotante </v>
          </cell>
        </row>
      </sheetData>
      <sheetData sheetId="870">
        <row r="1">
          <cell r="A1" t="str">
            <v>MATERIALES</v>
          </cell>
        </row>
      </sheetData>
      <sheetData sheetId="871"/>
      <sheetData sheetId="872">
        <row r="168">
          <cell r="D168">
            <v>0.16</v>
          </cell>
        </row>
      </sheetData>
      <sheetData sheetId="873"/>
      <sheetData sheetId="874">
        <row r="7">
          <cell r="B7">
            <v>1</v>
          </cell>
        </row>
      </sheetData>
      <sheetData sheetId="875">
        <row r="1">
          <cell r="A1" t="str">
            <v>INSTITUTO NACIONAL DE VIAS</v>
          </cell>
        </row>
      </sheetData>
      <sheetData sheetId="876"/>
      <sheetData sheetId="877"/>
      <sheetData sheetId="878"/>
      <sheetData sheetId="879"/>
      <sheetData sheetId="880"/>
      <sheetData sheetId="881"/>
      <sheetData sheetId="882">
        <row r="4">
          <cell r="E4" t="str">
            <v>GUPCO</v>
          </cell>
        </row>
      </sheetData>
      <sheetData sheetId="883"/>
      <sheetData sheetId="884"/>
      <sheetData sheetId="885">
        <row r="33">
          <cell r="C33">
            <v>0.77967625899280601</v>
          </cell>
        </row>
      </sheetData>
      <sheetData sheetId="886">
        <row r="33">
          <cell r="C33">
            <v>0.77967625899280601</v>
          </cell>
        </row>
      </sheetData>
      <sheetData sheetId="887">
        <row r="33">
          <cell r="C33">
            <v>0.77967625899280601</v>
          </cell>
        </row>
      </sheetData>
      <sheetData sheetId="888">
        <row r="33">
          <cell r="C33">
            <v>0.77967625899280601</v>
          </cell>
        </row>
      </sheetData>
      <sheetData sheetId="889">
        <row r="33">
          <cell r="C33">
            <v>0.77967625899280601</v>
          </cell>
        </row>
      </sheetData>
      <sheetData sheetId="890"/>
      <sheetData sheetId="891"/>
      <sheetData sheetId="892"/>
      <sheetData sheetId="893"/>
      <sheetData sheetId="894"/>
      <sheetData sheetId="895"/>
      <sheetData sheetId="896"/>
      <sheetData sheetId="897"/>
      <sheetData sheetId="898"/>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sheetData sheetId="1172"/>
      <sheetData sheetId="1173"/>
      <sheetData sheetId="1174"/>
      <sheetData sheetId="1175"/>
      <sheetData sheetId="1176"/>
      <sheetData sheetId="1177"/>
      <sheetData sheetId="1178"/>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row r="8">
          <cell r="A8">
            <v>2.1</v>
          </cell>
        </row>
      </sheetData>
      <sheetData sheetId="1714">
        <row r="2">
          <cell r="A2" t="str">
            <v>CODIGO</v>
          </cell>
        </row>
      </sheetData>
      <sheetData sheetId="1715">
        <row r="7">
          <cell r="B7">
            <v>1</v>
          </cell>
        </row>
      </sheetData>
      <sheetData sheetId="1716">
        <row r="33">
          <cell r="G33">
            <v>0.59504299999999999</v>
          </cell>
        </row>
      </sheetData>
      <sheetData sheetId="1717"/>
      <sheetData sheetId="1718"/>
      <sheetData sheetId="1719"/>
      <sheetData sheetId="1720"/>
      <sheetData sheetId="1721">
        <row r="3">
          <cell r="A3">
            <v>1</v>
          </cell>
        </row>
      </sheetData>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row r="8">
          <cell r="A8">
            <v>2.1</v>
          </cell>
        </row>
      </sheetData>
      <sheetData sheetId="2427">
        <row r="8">
          <cell r="A8">
            <v>3.1</v>
          </cell>
        </row>
      </sheetData>
      <sheetData sheetId="2428"/>
      <sheetData sheetId="2429"/>
      <sheetData sheetId="2430"/>
      <sheetData sheetId="2431"/>
      <sheetData sheetId="2432"/>
      <sheetData sheetId="2433">
        <row r="3">
          <cell r="A3">
            <v>1</v>
          </cell>
        </row>
      </sheetData>
      <sheetData sheetId="2434"/>
      <sheetData sheetId="2435"/>
      <sheetData sheetId="2436"/>
      <sheetData sheetId="2437"/>
      <sheetData sheetId="2438"/>
      <sheetData sheetId="2439"/>
      <sheetData sheetId="2440">
        <row r="1">
          <cell r="A1" t="str">
            <v>LISTADO DE INSUMOS GENERAL</v>
          </cell>
        </row>
      </sheetData>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row r="8">
          <cell r="A8">
            <v>2.1</v>
          </cell>
        </row>
      </sheetData>
      <sheetData sheetId="2458">
        <row r="8">
          <cell r="A8">
            <v>3.1</v>
          </cell>
        </row>
      </sheetData>
      <sheetData sheetId="2459">
        <row r="8">
          <cell r="A8">
            <v>2.1</v>
          </cell>
        </row>
      </sheetData>
      <sheetData sheetId="2460">
        <row r="8">
          <cell r="A8">
            <v>3.1</v>
          </cell>
        </row>
      </sheetData>
      <sheetData sheetId="2461"/>
      <sheetData sheetId="2462">
        <row r="3">
          <cell r="A3">
            <v>1</v>
          </cell>
        </row>
      </sheetData>
      <sheetData sheetId="2463"/>
      <sheetData sheetId="2464">
        <row r="3">
          <cell r="A3">
            <v>1</v>
          </cell>
        </row>
      </sheetData>
      <sheetData sheetId="2465"/>
      <sheetData sheetId="2466">
        <row r="3">
          <cell r="A3">
            <v>1</v>
          </cell>
        </row>
      </sheetData>
      <sheetData sheetId="2467"/>
      <sheetData sheetId="2468" refreshError="1"/>
      <sheetData sheetId="2469">
        <row r="1">
          <cell r="A1" t="str">
            <v>LISTADO DE INSUMOS GENERAL</v>
          </cell>
        </row>
      </sheetData>
      <sheetData sheetId="2470" refreshError="1"/>
      <sheetData sheetId="2471">
        <row r="1">
          <cell r="A1" t="str">
            <v>LISTADO DE INSUMOS GENERAL</v>
          </cell>
        </row>
      </sheetData>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ow r="15">
          <cell r="B15" t="str">
            <v>ROSY ARTEAGA ORTEGA</v>
          </cell>
        </row>
      </sheetData>
      <sheetData sheetId="2859">
        <row r="15">
          <cell r="B15" t="str">
            <v>ROSY ARTEAGA ORTEGA</v>
          </cell>
        </row>
      </sheetData>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sheetData sheetId="2979"/>
      <sheetData sheetId="2980"/>
      <sheetData sheetId="2981"/>
      <sheetData sheetId="2982" refreshError="1"/>
      <sheetData sheetId="2983"/>
      <sheetData sheetId="2984"/>
      <sheetData sheetId="2985"/>
      <sheetData sheetId="2986"/>
      <sheetData sheetId="2987"/>
      <sheetData sheetId="2988"/>
      <sheetData sheetId="2989"/>
      <sheetData sheetId="2990"/>
      <sheetData sheetId="2991" refreshError="1"/>
      <sheetData sheetId="2992" refreshError="1"/>
      <sheetData sheetId="2993"/>
      <sheetData sheetId="2994" refreshError="1"/>
      <sheetData sheetId="2995" refreshError="1"/>
      <sheetData sheetId="2996" refreshError="1"/>
      <sheetData sheetId="2997">
        <row r="4">
          <cell r="B4" t="str">
            <v xml:space="preserve"> Bisagra Pivotante </v>
          </cell>
        </row>
      </sheetData>
      <sheetData sheetId="2998" refreshError="1"/>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row r="1">
          <cell r="A1" t="str">
            <v>EQUIPO</v>
          </cell>
        </row>
      </sheetData>
      <sheetData sheetId="3024">
        <row r="1">
          <cell r="A1" t="str">
            <v>ITEM</v>
          </cell>
        </row>
      </sheetData>
      <sheetData sheetId="3025"/>
      <sheetData sheetId="3026">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027"/>
      <sheetData sheetId="3028"/>
      <sheetData sheetId="3029"/>
      <sheetData sheetId="3030">
        <row r="2">
          <cell r="A2" t="str">
            <v>HOSPITAL HERNANDO MONCALEANO PERDOMO ETAPA 1</v>
          </cell>
        </row>
      </sheetData>
      <sheetData sheetId="3031"/>
      <sheetData sheetId="3032">
        <row r="2">
          <cell r="A2" t="str">
            <v>HOSPITAL HERNANDO MONCALEANO PERDOMO ETAPA 2 A</v>
          </cell>
        </row>
      </sheetData>
      <sheetData sheetId="3033">
        <row r="2">
          <cell r="A2" t="str">
            <v>HOSPITAL HERNANDO MONCALEANO PERDOMO ETAPA 2B</v>
          </cell>
        </row>
      </sheetData>
      <sheetData sheetId="3034"/>
      <sheetData sheetId="3035"/>
      <sheetData sheetId="3036" refreshError="1"/>
      <sheetData sheetId="3037"/>
      <sheetData sheetId="3038"/>
      <sheetData sheetId="3039"/>
      <sheetData sheetId="3040"/>
      <sheetData sheetId="3041" refreshError="1"/>
      <sheetData sheetId="3042"/>
      <sheetData sheetId="3043"/>
      <sheetData sheetId="3044"/>
      <sheetData sheetId="3045">
        <row r="1">
          <cell r="B1" t="str">
            <v>Orden de Trabajo PDT-025-02
REPOSICION DE APROX. 100 MTS DE TUBERIA DE 14", INSTALACION DE 16 VALVULAS DE 14", SUBTERRANIZACION, SANDBLASTING Y PINTURA DE 500 M2 EN EL OLEODUCTO TRANSANDINO TRAMO ESTACION PARAMO - ESTACION TERMINAL TUMACO DE LA GERENCIA S</v>
          </cell>
        </row>
      </sheetData>
      <sheetData sheetId="3046" refreshError="1"/>
      <sheetData sheetId="3047">
        <row r="4">
          <cell r="C4" t="str">
            <v>INTERVENTORIA TECNICO ADMINISTRATIVA PARA LA CONSTRUCCION, INSTALACION DE EQUIPOS, PRUEBAS Y PUESTA EN MARCHA DEL SISTEMA DE SECTORIZACION DEL OLEODUCTO TRANSANDINO.</v>
          </cell>
        </row>
      </sheetData>
      <sheetData sheetId="3048"/>
      <sheetData sheetId="3049"/>
      <sheetData sheetId="3050"/>
      <sheetData sheetId="3051"/>
      <sheetData sheetId="3052"/>
      <sheetData sheetId="3053">
        <row r="34">
          <cell r="E34">
            <v>38196</v>
          </cell>
        </row>
      </sheetData>
      <sheetData sheetId="3054"/>
      <sheetData sheetId="3055"/>
      <sheetData sheetId="3056" refreshError="1"/>
      <sheetData sheetId="3057" refreshError="1"/>
      <sheetData sheetId="3058" refreshError="1"/>
      <sheetData sheetId="3059" refreshError="1"/>
      <sheetData sheetId="3060">
        <row r="4">
          <cell r="E4" t="str">
            <v>GUPCO</v>
          </cell>
        </row>
      </sheetData>
      <sheetData sheetId="3061"/>
      <sheetData sheetId="3062"/>
      <sheetData sheetId="3063"/>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sheetData sheetId="3089"/>
      <sheetData sheetId="3090">
        <row r="6">
          <cell r="A6" t="str">
            <v>CO-A1</v>
          </cell>
        </row>
      </sheetData>
      <sheetData sheetId="3091"/>
      <sheetData sheetId="3092">
        <row r="6">
          <cell r="A6" t="str">
            <v>CO-A1</v>
          </cell>
        </row>
      </sheetData>
      <sheetData sheetId="3093"/>
      <sheetData sheetId="3094" refreshError="1"/>
      <sheetData sheetId="3095"/>
      <sheetData sheetId="3096">
        <row r="4">
          <cell r="E4" t="str">
            <v>GUPCO</v>
          </cell>
        </row>
      </sheetData>
      <sheetData sheetId="3097"/>
      <sheetData sheetId="3098">
        <row r="4">
          <cell r="E4" t="str">
            <v>GUPCO</v>
          </cell>
        </row>
      </sheetData>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refreshError="1"/>
      <sheetData sheetId="3112"/>
      <sheetData sheetId="3113"/>
      <sheetData sheetId="3114"/>
      <sheetData sheetId="3115"/>
      <sheetData sheetId="3116"/>
      <sheetData sheetId="3117"/>
      <sheetData sheetId="3118" refreshError="1"/>
      <sheetData sheetId="3119" refreshError="1"/>
      <sheetData sheetId="3120" refreshError="1"/>
      <sheetData sheetId="3121" refreshError="1"/>
      <sheetData sheetId="3122" refreshError="1"/>
      <sheetData sheetId="3123" refreshError="1"/>
      <sheetData sheetId="3124" refreshError="1"/>
      <sheetData sheetId="3125">
        <row r="2">
          <cell r="A2" t="str">
            <v>(ºF)</v>
          </cell>
        </row>
      </sheetData>
      <sheetData sheetId="3126" refreshError="1"/>
      <sheetData sheetId="3127"/>
      <sheetData sheetId="3128" refreshError="1"/>
      <sheetData sheetId="3129"/>
      <sheetData sheetId="3130"/>
      <sheetData sheetId="3131"/>
      <sheetData sheetId="3132"/>
      <sheetData sheetId="3133"/>
      <sheetData sheetId="3134"/>
      <sheetData sheetId="3135"/>
      <sheetData sheetId="3136"/>
      <sheetData sheetId="3137"/>
      <sheetData sheetId="3138"/>
      <sheetData sheetId="3139" refreshError="1"/>
      <sheetData sheetId="3140"/>
      <sheetData sheetId="3141"/>
      <sheetData sheetId="3142"/>
      <sheetData sheetId="3143"/>
      <sheetData sheetId="3144" refreshError="1"/>
      <sheetData sheetId="3145" refreshError="1"/>
      <sheetData sheetId="3146" refreshError="1"/>
      <sheetData sheetId="3147"/>
      <sheetData sheetId="3148" refreshError="1"/>
      <sheetData sheetId="3149" refreshError="1"/>
      <sheetData sheetId="3150"/>
      <sheetData sheetId="3151"/>
      <sheetData sheetId="3152" refreshError="1"/>
      <sheetData sheetId="3153" refreshError="1"/>
      <sheetData sheetId="3154"/>
      <sheetData sheetId="3155" refreshError="1"/>
      <sheetData sheetId="3156" refreshError="1"/>
      <sheetData sheetId="3157"/>
      <sheetData sheetId="3158"/>
      <sheetData sheetId="3159"/>
      <sheetData sheetId="3160"/>
      <sheetData sheetId="3161"/>
      <sheetData sheetId="3162"/>
      <sheetData sheetId="3163"/>
      <sheetData sheetId="3164"/>
      <sheetData sheetId="3165"/>
      <sheetData sheetId="3166"/>
      <sheetData sheetId="3167"/>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ow r="4">
          <cell r="B4">
            <v>39886</v>
          </cell>
        </row>
      </sheetData>
      <sheetData sheetId="3194"/>
      <sheetData sheetId="3195"/>
      <sheetData sheetId="3196"/>
      <sheetData sheetId="3197"/>
      <sheetData sheetId="3198"/>
      <sheetData sheetId="3199"/>
      <sheetData sheetId="3200"/>
      <sheetData sheetId="320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sheetData sheetId="3212"/>
      <sheetData sheetId="3213">
        <row r="1">
          <cell r="A1" t="str">
            <v>ITEM</v>
          </cell>
        </row>
      </sheetData>
      <sheetData sheetId="3214">
        <row r="1">
          <cell r="A1" t="str">
            <v>EQUIPO</v>
          </cell>
        </row>
      </sheetData>
      <sheetData sheetId="3215">
        <row r="1">
          <cell r="A1" t="str">
            <v>ADMINISTRACION</v>
          </cell>
        </row>
      </sheetData>
      <sheetData sheetId="3216"/>
      <sheetData sheetId="3217"/>
      <sheetData sheetId="3218"/>
      <sheetData sheetId="3219"/>
      <sheetData sheetId="3220"/>
      <sheetData sheetId="3221"/>
      <sheetData sheetId="3222"/>
      <sheetData sheetId="3223"/>
      <sheetData sheetId="3224"/>
      <sheetData sheetId="3225"/>
      <sheetData sheetId="3226"/>
      <sheetData sheetId="3227">
        <row r="4">
          <cell r="A4">
            <v>0</v>
          </cell>
        </row>
      </sheetData>
      <sheetData sheetId="3228"/>
      <sheetData sheetId="3229">
        <row r="3">
          <cell r="A3">
            <v>5.0999999999999996</v>
          </cell>
        </row>
      </sheetData>
      <sheetData sheetId="3230"/>
      <sheetData sheetId="3231">
        <row r="3">
          <cell r="A3">
            <v>5.0999999999999996</v>
          </cell>
        </row>
      </sheetData>
      <sheetData sheetId="3232" refreshError="1"/>
      <sheetData sheetId="3233"/>
      <sheetData sheetId="3234" refreshError="1"/>
      <sheetData sheetId="3235" refreshError="1"/>
      <sheetData sheetId="3236">
        <row r="1">
          <cell r="A1" t="str">
            <v>ADMINISTRACION</v>
          </cell>
        </row>
      </sheetData>
      <sheetData sheetId="3237"/>
      <sheetData sheetId="3238"/>
      <sheetData sheetId="3239"/>
      <sheetData sheetId="3240"/>
      <sheetData sheetId="3241"/>
      <sheetData sheetId="3242"/>
      <sheetData sheetId="3243"/>
      <sheetData sheetId="3244"/>
      <sheetData sheetId="3245"/>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ow r="2">
          <cell r="A2" t="str">
            <v>(ºF)</v>
          </cell>
        </row>
      </sheetData>
      <sheetData sheetId="3290"/>
      <sheetData sheetId="3291">
        <row r="2">
          <cell r="A2" t="str">
            <v>(ºF)</v>
          </cell>
        </row>
      </sheetData>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row r="2">
          <cell r="A2" t="str">
            <v>HOSPITAL HERNANDO MONCALEANO PERDOMO ETAPA 1</v>
          </cell>
        </row>
      </sheetData>
      <sheetData sheetId="3331"/>
      <sheetData sheetId="3332"/>
      <sheetData sheetId="3333"/>
      <sheetData sheetId="3334"/>
      <sheetData sheetId="3335"/>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ow r="4">
          <cell r="E4" t="str">
            <v>GUPCO</v>
          </cell>
        </row>
      </sheetData>
      <sheetData sheetId="3644"/>
      <sheetData sheetId="3645"/>
      <sheetData sheetId="3646"/>
      <sheetData sheetId="3647" refreshError="1"/>
      <sheetData sheetId="3648" refreshError="1"/>
      <sheetData sheetId="3649" refreshError="1"/>
      <sheetData sheetId="3650" refreshError="1"/>
      <sheetData sheetId="3651" refreshError="1"/>
      <sheetData sheetId="3652" refreshError="1"/>
      <sheetData sheetId="3653"/>
      <sheetData sheetId="3654"/>
      <sheetData sheetId="3655"/>
      <sheetData sheetId="3656" refreshError="1"/>
      <sheetData sheetId="3657"/>
      <sheetData sheetId="3658"/>
      <sheetData sheetId="3659"/>
      <sheetData sheetId="3660"/>
      <sheetData sheetId="3661"/>
      <sheetData sheetId="3662"/>
      <sheetData sheetId="3663"/>
      <sheetData sheetId="3664"/>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sheetData sheetId="3676" refreshError="1"/>
      <sheetData sheetId="3677" refreshError="1"/>
      <sheetData sheetId="3678"/>
      <sheetData sheetId="3679" refreshError="1"/>
      <sheetData sheetId="3680"/>
      <sheetData sheetId="3681"/>
      <sheetData sheetId="3682"/>
      <sheetData sheetId="3683"/>
      <sheetData sheetId="3684"/>
      <sheetData sheetId="3685"/>
      <sheetData sheetId="3686" refreshError="1"/>
      <sheetData sheetId="3687"/>
      <sheetData sheetId="3688" refreshError="1"/>
      <sheetData sheetId="3689"/>
      <sheetData sheetId="3690" refreshError="1"/>
      <sheetData sheetId="3691" refreshError="1"/>
      <sheetData sheetId="3692" refreshError="1"/>
      <sheetData sheetId="3693"/>
      <sheetData sheetId="3694"/>
      <sheetData sheetId="3695"/>
      <sheetData sheetId="3696"/>
      <sheetData sheetId="3697"/>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sheetData sheetId="3744"/>
      <sheetData sheetId="3745"/>
      <sheetData sheetId="3746"/>
      <sheetData sheetId="3747"/>
      <sheetData sheetId="3748"/>
      <sheetData sheetId="3749"/>
      <sheetData sheetId="3750"/>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sheetData sheetId="3760"/>
      <sheetData sheetId="3761"/>
      <sheetData sheetId="3762"/>
      <sheetData sheetId="3763"/>
      <sheetData sheetId="3764"/>
      <sheetData sheetId="3765"/>
      <sheetData sheetId="3766"/>
      <sheetData sheetId="3767"/>
      <sheetData sheetId="3768"/>
      <sheetData sheetId="3769"/>
      <sheetData sheetId="3770" refreshError="1"/>
      <sheetData sheetId="3771" refreshError="1"/>
      <sheetData sheetId="3772" refreshError="1"/>
      <sheetData sheetId="3773" refreshError="1"/>
      <sheetData sheetId="3774" refreshError="1"/>
      <sheetData sheetId="3775"/>
      <sheetData sheetId="3776"/>
      <sheetData sheetId="3777" refreshError="1"/>
      <sheetData sheetId="3778"/>
      <sheetData sheetId="3779">
        <row r="4">
          <cell r="B4">
            <v>39886</v>
          </cell>
        </row>
      </sheetData>
      <sheetData sheetId="3780"/>
      <sheetData sheetId="3781"/>
      <sheetData sheetId="3782"/>
      <sheetData sheetId="3783"/>
      <sheetData sheetId="3784"/>
      <sheetData sheetId="3785"/>
      <sheetData sheetId="3786">
        <row r="4">
          <cell r="B4">
            <v>39886</v>
          </cell>
        </row>
      </sheetData>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refreshError="1"/>
      <sheetData sheetId="3813" refreshError="1"/>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refreshError="1"/>
      <sheetData sheetId="3834"/>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sheetData sheetId="3915"/>
      <sheetData sheetId="3916"/>
      <sheetData sheetId="3917"/>
      <sheetData sheetId="3918">
        <row r="4">
          <cell r="E4" t="str">
            <v>GUPCO</v>
          </cell>
        </row>
      </sheetData>
      <sheetData sheetId="3919"/>
      <sheetData sheetId="3920"/>
      <sheetData sheetId="3921"/>
      <sheetData sheetId="3922"/>
      <sheetData sheetId="3923"/>
      <sheetData sheetId="3924" refreshError="1"/>
      <sheetData sheetId="3925"/>
      <sheetData sheetId="3926" refreshError="1"/>
      <sheetData sheetId="3927"/>
      <sheetData sheetId="3928" refreshError="1"/>
      <sheetData sheetId="3929" refreshError="1"/>
      <sheetData sheetId="3930" refreshError="1"/>
      <sheetData sheetId="3931" refreshError="1"/>
      <sheetData sheetId="3932"/>
      <sheetData sheetId="3933"/>
      <sheetData sheetId="3934"/>
      <sheetData sheetId="3935"/>
      <sheetData sheetId="3936"/>
      <sheetData sheetId="3937" refreshError="1"/>
      <sheetData sheetId="3938" refreshError="1"/>
      <sheetData sheetId="3939" refreshError="1"/>
      <sheetData sheetId="3940" refreshError="1"/>
      <sheetData sheetId="3941"/>
      <sheetData sheetId="3942" refreshError="1"/>
      <sheetData sheetId="3943" refreshError="1"/>
      <sheetData sheetId="3944" refreshError="1"/>
      <sheetData sheetId="3945"/>
      <sheetData sheetId="3946"/>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refreshError="1"/>
      <sheetData sheetId="4002"/>
      <sheetData sheetId="4003"/>
      <sheetData sheetId="4004" refreshError="1"/>
      <sheetData sheetId="4005"/>
      <sheetData sheetId="4006" refreshError="1"/>
      <sheetData sheetId="4007"/>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sheetData sheetId="4023"/>
      <sheetData sheetId="4024"/>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sheetData sheetId="4035"/>
      <sheetData sheetId="4036"/>
      <sheetData sheetId="4037"/>
      <sheetData sheetId="4038"/>
      <sheetData sheetId="4039"/>
      <sheetData sheetId="4040"/>
      <sheetData sheetId="4041"/>
      <sheetData sheetId="4042"/>
      <sheetData sheetId="4043"/>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sheetData sheetId="4079"/>
      <sheetData sheetId="4080">
        <row r="6">
          <cell r="AB6">
            <v>40179</v>
          </cell>
        </row>
      </sheetData>
      <sheetData sheetId="4081"/>
      <sheetData sheetId="4082"/>
      <sheetData sheetId="4083"/>
      <sheetData sheetId="4084"/>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sheetData sheetId="4150"/>
      <sheetData sheetId="4151"/>
      <sheetData sheetId="4152" refreshError="1"/>
      <sheetData sheetId="4153" refreshError="1"/>
      <sheetData sheetId="4154" refreshError="1"/>
      <sheetData sheetId="4155" refreshError="1"/>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ow r="8">
          <cell r="D8" t="str">
            <v>M3</v>
          </cell>
        </row>
      </sheetData>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row r="5">
          <cell r="E5" t="str">
            <v>CANTIDAD</v>
          </cell>
        </row>
      </sheetData>
      <sheetData sheetId="4240">
        <row r="5">
          <cell r="E5" t="str">
            <v>CANTIDAD</v>
          </cell>
        </row>
      </sheetData>
      <sheetData sheetId="4241">
        <row r="5">
          <cell r="E5" t="str">
            <v>CANTIDAD</v>
          </cell>
        </row>
      </sheetData>
      <sheetData sheetId="4242">
        <row r="5">
          <cell r="E5" t="str">
            <v>CANTIDAD</v>
          </cell>
        </row>
      </sheetData>
      <sheetData sheetId="4243">
        <row r="5">
          <cell r="E5" t="str">
            <v>CANTIDAD</v>
          </cell>
        </row>
      </sheetData>
      <sheetData sheetId="4244">
        <row r="5">
          <cell r="E5" t="str">
            <v>CANTIDAD</v>
          </cell>
        </row>
      </sheetData>
      <sheetData sheetId="4245">
        <row r="5">
          <cell r="E5" t="str">
            <v>CANTIDAD</v>
          </cell>
        </row>
      </sheetData>
      <sheetData sheetId="4246">
        <row r="5">
          <cell r="E5" t="str">
            <v>CANTIDAD</v>
          </cell>
        </row>
      </sheetData>
      <sheetData sheetId="4247">
        <row r="5">
          <cell r="E5" t="str">
            <v>CANTIDAD</v>
          </cell>
        </row>
      </sheetData>
      <sheetData sheetId="4248">
        <row r="5">
          <cell r="E5" t="str">
            <v>CANTIDAD</v>
          </cell>
        </row>
      </sheetData>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row r="18">
          <cell r="C18">
            <v>7000</v>
          </cell>
        </row>
      </sheetData>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refreshError="1"/>
      <sheetData sheetId="4480"/>
      <sheetData sheetId="4481" refreshError="1"/>
      <sheetData sheetId="4482" refreshError="1"/>
      <sheetData sheetId="4483" refreshError="1"/>
      <sheetData sheetId="4484" refreshError="1"/>
      <sheetData sheetId="4485" refreshError="1"/>
      <sheetData sheetId="4486"/>
      <sheetData sheetId="4487"/>
      <sheetData sheetId="4488"/>
      <sheetData sheetId="4489"/>
      <sheetData sheetId="4490"/>
      <sheetData sheetId="4491"/>
      <sheetData sheetId="4492"/>
      <sheetData sheetId="4493"/>
      <sheetData sheetId="4494"/>
      <sheetData sheetId="4495"/>
      <sheetData sheetId="4496"/>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sheetData sheetId="4518" refreshError="1"/>
      <sheetData sheetId="4519"/>
      <sheetData sheetId="4520" refreshError="1"/>
      <sheetData sheetId="4521" refreshError="1"/>
      <sheetData sheetId="4522" refreshError="1"/>
      <sheetData sheetId="4523" refreshError="1"/>
      <sheetData sheetId="4524" refreshError="1"/>
      <sheetData sheetId="4525" refreshError="1"/>
      <sheetData sheetId="4526"/>
      <sheetData sheetId="4527"/>
      <sheetData sheetId="4528"/>
      <sheetData sheetId="4529"/>
      <sheetData sheetId="4530"/>
      <sheetData sheetId="4531"/>
      <sheetData sheetId="4532"/>
      <sheetData sheetId="4533"/>
      <sheetData sheetId="4534"/>
      <sheetData sheetId="4535" refreshError="1"/>
      <sheetData sheetId="4536" refreshError="1"/>
      <sheetData sheetId="4537" refreshError="1"/>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row r="1">
          <cell r="A1" t="str">
            <v>ITEM</v>
          </cell>
        </row>
      </sheetData>
      <sheetData sheetId="4763">
        <row r="1">
          <cell r="A1" t="str">
            <v>EQUIPO</v>
          </cell>
        </row>
      </sheetData>
      <sheetData sheetId="4764">
        <row r="1">
          <cell r="A1" t="str">
            <v>ADMINISTRACION</v>
          </cell>
        </row>
      </sheetData>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row r="1">
          <cell r="A1" t="str">
            <v>ITEM</v>
          </cell>
        </row>
      </sheetData>
      <sheetData sheetId="4800">
        <row r="1">
          <cell r="A1" t="str">
            <v>EQUIPO</v>
          </cell>
        </row>
      </sheetData>
      <sheetData sheetId="4801">
        <row r="1">
          <cell r="A1" t="str">
            <v>ADMINISTRACION</v>
          </cell>
        </row>
      </sheetData>
      <sheetData sheetId="4802"/>
      <sheetData sheetId="4803"/>
      <sheetData sheetId="4804"/>
      <sheetData sheetId="4805"/>
      <sheetData sheetId="4806"/>
      <sheetData sheetId="4807"/>
      <sheetData sheetId="4808"/>
      <sheetData sheetId="4809"/>
      <sheetData sheetId="4810"/>
      <sheetData sheetId="4811"/>
      <sheetData sheetId="4812"/>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ow r="41">
          <cell r="G41">
            <v>4237.2145748987859</v>
          </cell>
        </row>
      </sheetData>
      <sheetData sheetId="4841">
        <row r="1">
          <cell r="B1" t="str">
            <v>CTO-102-2002</v>
          </cell>
        </row>
      </sheetData>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sheetData sheetId="4855">
        <row r="1">
          <cell r="B1" t="str">
            <v>CTO-102-2002</v>
          </cell>
        </row>
      </sheetData>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row r="2">
          <cell r="A2" t="str">
            <v>ACTA No</v>
          </cell>
        </row>
      </sheetData>
      <sheetData sheetId="4878">
        <row r="33">
          <cell r="C33">
            <v>0.77967625899280601</v>
          </cell>
        </row>
      </sheetData>
      <sheetData sheetId="4879"/>
      <sheetData sheetId="4880"/>
      <sheetData sheetId="4881"/>
      <sheetData sheetId="4882">
        <row r="1">
          <cell r="B1" t="str">
            <v>CTO-102-2002</v>
          </cell>
        </row>
      </sheetData>
      <sheetData sheetId="4883">
        <row r="1">
          <cell r="B1" t="str">
            <v>CTO-102-2002</v>
          </cell>
        </row>
      </sheetData>
      <sheetData sheetId="4884"/>
      <sheetData sheetId="4885"/>
      <sheetData sheetId="4886">
        <row r="33">
          <cell r="C33">
            <v>0.77967625899280601</v>
          </cell>
        </row>
      </sheetData>
      <sheetData sheetId="4887">
        <row r="168">
          <cell r="D168">
            <v>10046</v>
          </cell>
        </row>
      </sheetData>
      <sheetData sheetId="4888"/>
      <sheetData sheetId="4889"/>
      <sheetData sheetId="4890">
        <row r="1">
          <cell r="B1" t="str">
            <v>CTO-102-2002</v>
          </cell>
        </row>
      </sheetData>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row r="2">
          <cell r="A2" t="str">
            <v>ACTA No</v>
          </cell>
        </row>
      </sheetData>
      <sheetData sheetId="4905"/>
      <sheetData sheetId="4906"/>
      <sheetData sheetId="4907"/>
      <sheetData sheetId="4908"/>
      <sheetData sheetId="4909"/>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sheetData sheetId="4944" refreshError="1"/>
      <sheetData sheetId="4945" refreshError="1"/>
      <sheetData sheetId="4946" refreshError="1"/>
      <sheetData sheetId="4947" refreshError="1"/>
      <sheetData sheetId="4948">
        <row r="46">
          <cell r="E46">
            <v>1</v>
          </cell>
        </row>
      </sheetData>
      <sheetData sheetId="4949" refreshError="1"/>
      <sheetData sheetId="4950" refreshError="1"/>
      <sheetData sheetId="4951" refreshError="1"/>
      <sheetData sheetId="4952" refreshError="1"/>
      <sheetData sheetId="4953" refreshError="1"/>
      <sheetData sheetId="4954"/>
      <sheetData sheetId="4955" refreshError="1"/>
      <sheetData sheetId="4956"/>
      <sheetData sheetId="4957"/>
      <sheetData sheetId="4958" refreshError="1"/>
      <sheetData sheetId="4959" refreshError="1"/>
      <sheetData sheetId="4960"/>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ow r="6">
          <cell r="A6" t="str">
            <v>CONTRATISTA:</v>
          </cell>
        </row>
      </sheetData>
      <sheetData sheetId="4985" refreshError="1"/>
      <sheetData sheetId="4986" refreshError="1"/>
      <sheetData sheetId="4987" refreshError="1"/>
      <sheetData sheetId="4988"/>
      <sheetData sheetId="4989"/>
      <sheetData sheetId="4990"/>
      <sheetData sheetId="4991"/>
      <sheetData sheetId="4992">
        <row r="33">
          <cell r="C33">
            <v>0.77967625899280601</v>
          </cell>
        </row>
      </sheetData>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sheetData sheetId="5056" refreshError="1"/>
      <sheetData sheetId="5057" refreshError="1"/>
      <sheetData sheetId="5058" refreshError="1"/>
      <sheetData sheetId="5059" refreshError="1"/>
      <sheetData sheetId="5060"/>
      <sheetData sheetId="5061" refreshError="1"/>
      <sheetData sheetId="5062" refreshError="1"/>
      <sheetData sheetId="5063" refreshError="1"/>
      <sheetData sheetId="5064" refreshError="1"/>
      <sheetData sheetId="5065" refreshError="1"/>
      <sheetData sheetId="5066" refreshError="1"/>
      <sheetData sheetId="5067"/>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sheetData sheetId="5078"/>
      <sheetData sheetId="5079"/>
      <sheetData sheetId="5080"/>
      <sheetData sheetId="508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sheetData sheetId="5183" refreshError="1"/>
      <sheetData sheetId="5184" refreshError="1"/>
      <sheetData sheetId="5185"/>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sheetData sheetId="5201" refreshError="1"/>
      <sheetData sheetId="5202"/>
      <sheetData sheetId="5203"/>
      <sheetData sheetId="5204" refreshError="1"/>
      <sheetData sheetId="5205" refreshError="1"/>
      <sheetData sheetId="5206" refreshError="1"/>
      <sheetData sheetId="5207" refreshError="1"/>
      <sheetData sheetId="5208"/>
      <sheetData sheetId="5209"/>
      <sheetData sheetId="5210"/>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sheetData sheetId="5245" refreshError="1"/>
      <sheetData sheetId="5246"/>
      <sheetData sheetId="5247"/>
      <sheetData sheetId="5248"/>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sheetData sheetId="5296"/>
      <sheetData sheetId="5297">
        <row r="5">
          <cell r="E5" t="str">
            <v>CANTIDAD</v>
          </cell>
        </row>
      </sheetData>
      <sheetData sheetId="5298">
        <row r="5">
          <cell r="E5" t="str">
            <v>CANTIDAD</v>
          </cell>
        </row>
      </sheetData>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row r="6">
          <cell r="A6" t="str">
            <v>CONTRATISTA:</v>
          </cell>
        </row>
      </sheetData>
      <sheetData sheetId="5326"/>
      <sheetData sheetId="5327"/>
      <sheetData sheetId="5328"/>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sheetData sheetId="5352" refreshError="1"/>
      <sheetData sheetId="5353" refreshError="1"/>
      <sheetData sheetId="5354" refreshError="1"/>
      <sheetData sheetId="5355"/>
      <sheetData sheetId="5356" refreshError="1"/>
      <sheetData sheetId="5357" refreshError="1"/>
      <sheetData sheetId="5358" refreshError="1"/>
      <sheetData sheetId="5359" refreshError="1"/>
      <sheetData sheetId="5360" refreshError="1"/>
      <sheetData sheetId="5361" refreshError="1"/>
      <sheetData sheetId="5362"/>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sheetData sheetId="5373"/>
      <sheetData sheetId="5374"/>
      <sheetData sheetId="5375"/>
      <sheetData sheetId="5376"/>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sheetData sheetId="5543" refreshError="1"/>
      <sheetData sheetId="5544"/>
      <sheetData sheetId="5545"/>
      <sheetData sheetId="5546"/>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sheetData sheetId="5594"/>
      <sheetData sheetId="5595">
        <row r="5">
          <cell r="E5" t="str">
            <v>CANTIDAD</v>
          </cell>
        </row>
      </sheetData>
      <sheetData sheetId="5596">
        <row r="5">
          <cell r="E5" t="str">
            <v>CANTIDAD</v>
          </cell>
        </row>
      </sheetData>
      <sheetData sheetId="5597"/>
      <sheetData sheetId="5598"/>
      <sheetData sheetId="5599"/>
      <sheetData sheetId="5600"/>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sheetData sheetId="5907"/>
      <sheetData sheetId="5908"/>
      <sheetData sheetId="5909"/>
      <sheetData sheetId="5910"/>
      <sheetData sheetId="5911"/>
      <sheetData sheetId="5912"/>
      <sheetData sheetId="5913"/>
      <sheetData sheetId="5914"/>
      <sheetData sheetId="5915">
        <row r="5">
          <cell r="E5" t="str">
            <v>CANTIDAD</v>
          </cell>
        </row>
      </sheetData>
      <sheetData sheetId="5916">
        <row r="5">
          <cell r="E5" t="str">
            <v>CANTIDAD</v>
          </cell>
        </row>
      </sheetData>
      <sheetData sheetId="5917">
        <row r="5">
          <cell r="E5" t="str">
            <v>CANTIDAD</v>
          </cell>
        </row>
      </sheetData>
      <sheetData sheetId="5918">
        <row r="5">
          <cell r="E5" t="str">
            <v>CANTIDAD</v>
          </cell>
        </row>
      </sheetData>
      <sheetData sheetId="5919">
        <row r="5">
          <cell r="E5" t="str">
            <v>CANTIDAD</v>
          </cell>
        </row>
      </sheetData>
      <sheetData sheetId="5920">
        <row r="5">
          <cell r="E5" t="str">
            <v>CANTIDAD</v>
          </cell>
        </row>
      </sheetData>
      <sheetData sheetId="5921">
        <row r="5">
          <cell r="E5" t="str">
            <v>CANTIDAD</v>
          </cell>
        </row>
      </sheetData>
      <sheetData sheetId="5922">
        <row r="5">
          <cell r="E5" t="str">
            <v>CANTIDAD</v>
          </cell>
        </row>
      </sheetData>
      <sheetData sheetId="5923">
        <row r="5">
          <cell r="E5" t="str">
            <v>CANTIDAD</v>
          </cell>
        </row>
      </sheetData>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row r="16">
          <cell r="A16" t="str">
            <v>ABONO 10-30-10</v>
          </cell>
        </row>
      </sheetData>
      <sheetData sheetId="6118"/>
      <sheetData sheetId="6119"/>
      <sheetData sheetId="6120" refreshError="1"/>
      <sheetData sheetId="6121" refreshError="1"/>
      <sheetData sheetId="6122" refreshError="1"/>
      <sheetData sheetId="6123" refreshError="1"/>
      <sheetData sheetId="6124" refreshError="1"/>
      <sheetData sheetId="6125" refreshError="1"/>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sheetData sheetId="6157" refreshError="1"/>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sheetData sheetId="6204" refreshError="1"/>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refreshError="1"/>
      <sheetData sheetId="6242" refreshError="1"/>
      <sheetData sheetId="6243"/>
      <sheetData sheetId="6244">
        <row r="18">
          <cell r="C18">
            <v>7000</v>
          </cell>
        </row>
      </sheetData>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sheetData sheetId="6254"/>
      <sheetData sheetId="6255"/>
      <sheetData sheetId="6256" refreshError="1"/>
      <sheetData sheetId="6257" refreshError="1"/>
      <sheetData sheetId="6258"/>
      <sheetData sheetId="6259" refreshError="1"/>
      <sheetData sheetId="6260"/>
      <sheetData sheetId="6261"/>
      <sheetData sheetId="6262"/>
      <sheetData sheetId="6263"/>
      <sheetData sheetId="6264"/>
      <sheetData sheetId="6265"/>
      <sheetData sheetId="6266"/>
      <sheetData sheetId="6267"/>
      <sheetData sheetId="6268" refreshError="1"/>
      <sheetData sheetId="6269" refreshError="1"/>
      <sheetData sheetId="6270" refreshError="1"/>
      <sheetData sheetId="6271" refreshError="1"/>
      <sheetData sheetId="6272" refreshError="1"/>
      <sheetData sheetId="6273"/>
      <sheetData sheetId="6274"/>
      <sheetData sheetId="6275"/>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sheetData sheetId="6299" refreshError="1"/>
      <sheetData sheetId="6300">
        <row r="1">
          <cell r="A1" t="str">
            <v>EQUIPO</v>
          </cell>
        </row>
      </sheetData>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row r="1">
          <cell r="C1">
            <v>0.2</v>
          </cell>
        </row>
      </sheetData>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row r="1">
          <cell r="A1" t="str">
            <v>ITEM</v>
          </cell>
        </row>
      </sheetData>
      <sheetData sheetId="6532">
        <row r="1">
          <cell r="A1" t="str">
            <v>EQUIPO</v>
          </cell>
        </row>
      </sheetData>
      <sheetData sheetId="6533">
        <row r="1">
          <cell r="A1" t="str">
            <v>ADMINISTRACION</v>
          </cell>
        </row>
      </sheetData>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row r="1">
          <cell r="A1" t="str">
            <v>ITEM</v>
          </cell>
        </row>
      </sheetData>
      <sheetData sheetId="6561">
        <row r="1">
          <cell r="A1" t="str">
            <v>ADMINISTRACION</v>
          </cell>
        </row>
      </sheetData>
      <sheetData sheetId="6562"/>
      <sheetData sheetId="6563"/>
      <sheetData sheetId="6564"/>
      <sheetData sheetId="6565"/>
      <sheetData sheetId="6566"/>
      <sheetData sheetId="6567"/>
      <sheetData sheetId="6568"/>
      <sheetData sheetId="6569">
        <row r="1">
          <cell r="A1" t="str">
            <v>ITEM</v>
          </cell>
        </row>
      </sheetData>
      <sheetData sheetId="6570">
        <row r="1">
          <cell r="A1" t="str">
            <v>EQUIPO</v>
          </cell>
        </row>
      </sheetData>
      <sheetData sheetId="6571">
        <row r="1">
          <cell r="A1" t="str">
            <v>ADMINISTRACION</v>
          </cell>
        </row>
      </sheetData>
      <sheetData sheetId="6572"/>
      <sheetData sheetId="6573"/>
      <sheetData sheetId="6574"/>
      <sheetData sheetId="6575"/>
      <sheetData sheetId="6576"/>
      <sheetData sheetId="6577"/>
      <sheetData sheetId="6578"/>
      <sheetData sheetId="6579"/>
      <sheetData sheetId="6580"/>
      <sheetData sheetId="6581"/>
      <sheetData sheetId="6582"/>
      <sheetData sheetId="6583">
        <row r="2">
          <cell r="A2" t="str">
            <v>ACTA No</v>
          </cell>
        </row>
      </sheetData>
      <sheetData sheetId="6584">
        <row r="1">
          <cell r="B1" t="str">
            <v>CTO-102-2002</v>
          </cell>
        </row>
      </sheetData>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sheetData sheetId="6667"/>
      <sheetData sheetId="6668" refreshError="1"/>
      <sheetData sheetId="6669" refreshError="1"/>
      <sheetData sheetId="6670" refreshError="1"/>
      <sheetData sheetId="6671" refreshError="1"/>
      <sheetData sheetId="6672" refreshError="1"/>
      <sheetData sheetId="6673" refreshError="1"/>
      <sheetData sheetId="6674"/>
      <sheetData sheetId="6675"/>
      <sheetData sheetId="6676"/>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ow r="1">
          <cell r="C1">
            <v>0.2</v>
          </cell>
        </row>
      </sheetData>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refreshError="1"/>
      <sheetData sheetId="7233" refreshError="1"/>
      <sheetData sheetId="7234" refreshError="1"/>
      <sheetData sheetId="7235" refreshError="1"/>
      <sheetData sheetId="7236" refreshError="1"/>
      <sheetData sheetId="7237" refreshError="1"/>
      <sheetData sheetId="7238" refreshError="1"/>
      <sheetData sheetId="7239"/>
      <sheetData sheetId="7240"/>
      <sheetData sheetId="7241"/>
      <sheetData sheetId="7242" refreshError="1"/>
      <sheetData sheetId="7243" refreshError="1"/>
      <sheetData sheetId="7244" refreshError="1"/>
      <sheetData sheetId="7245" refreshError="1"/>
      <sheetData sheetId="7246" refreshError="1"/>
      <sheetData sheetId="7247" refreshError="1"/>
      <sheetData sheetId="7248"/>
      <sheetData sheetId="7249" refreshError="1"/>
      <sheetData sheetId="7250"/>
      <sheetData sheetId="7251"/>
      <sheetData sheetId="7252"/>
      <sheetData sheetId="7253"/>
      <sheetData sheetId="7254" refreshError="1"/>
      <sheetData sheetId="7255" refreshError="1"/>
      <sheetData sheetId="7256" refreshError="1"/>
      <sheetData sheetId="7257" refreshError="1"/>
      <sheetData sheetId="7258">
        <row r="22">
          <cell r="G22" t="str">
            <v>Tarjeta 1</v>
          </cell>
        </row>
      </sheetData>
      <sheetData sheetId="7259">
        <row r="21">
          <cell r="G21" t="b">
            <v>0</v>
          </cell>
        </row>
      </sheetData>
      <sheetData sheetId="7260"/>
      <sheetData sheetId="7261"/>
      <sheetData sheetId="7262">
        <row r="5">
          <cell r="A5" t="str">
            <v>Desperdicio</v>
          </cell>
        </row>
      </sheetData>
      <sheetData sheetId="7263">
        <row r="7">
          <cell r="A7" t="str">
            <v>Herramientas Menores</v>
          </cell>
        </row>
      </sheetData>
      <sheetData sheetId="7264">
        <row r="6">
          <cell r="A6" t="str">
            <v>TOPÓGRAFO</v>
          </cell>
        </row>
      </sheetData>
      <sheetData sheetId="7265">
        <row r="5">
          <cell r="A5" t="str">
            <v>Desperdicio</v>
          </cell>
        </row>
      </sheetData>
      <sheetData sheetId="7266">
        <row r="7">
          <cell r="A7" t="str">
            <v>Herramientas Menores</v>
          </cell>
        </row>
      </sheetData>
      <sheetData sheetId="7267">
        <row r="6">
          <cell r="A6" t="str">
            <v>TOPÓGRAFO</v>
          </cell>
        </row>
      </sheetData>
      <sheetData sheetId="7268" refreshError="1"/>
      <sheetData sheetId="7269" refreshError="1"/>
      <sheetData sheetId="7270" refreshError="1"/>
      <sheetData sheetId="7271" refreshError="1"/>
      <sheetData sheetId="7272">
        <row r="7">
          <cell r="B7">
            <v>0.1</v>
          </cell>
        </row>
      </sheetData>
      <sheetData sheetId="7273">
        <row r="7">
          <cell r="B7">
            <v>0.1</v>
          </cell>
        </row>
      </sheetData>
      <sheetData sheetId="7274"/>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sheetData sheetId="7390"/>
      <sheetData sheetId="7391"/>
      <sheetData sheetId="7392"/>
      <sheetData sheetId="7393"/>
      <sheetData sheetId="7394" refreshError="1"/>
      <sheetData sheetId="7395" refreshError="1"/>
      <sheetData sheetId="7396" refreshError="1"/>
      <sheetData sheetId="7397" refreshError="1"/>
      <sheetData sheetId="7398" refreshError="1"/>
      <sheetData sheetId="7399"/>
      <sheetData sheetId="7400"/>
      <sheetData sheetId="7401"/>
      <sheetData sheetId="7402"/>
      <sheetData sheetId="7403" refreshError="1"/>
      <sheetData sheetId="7404"/>
      <sheetData sheetId="7405"/>
      <sheetData sheetId="7406"/>
      <sheetData sheetId="7407"/>
      <sheetData sheetId="7408"/>
      <sheetData sheetId="7409"/>
      <sheetData sheetId="7410"/>
      <sheetData sheetId="7411">
        <row r="47">
          <cell r="H47">
            <v>17098.051632633331</v>
          </cell>
        </row>
      </sheetData>
      <sheetData sheetId="7412">
        <row r="47">
          <cell r="H47">
            <v>13407.454219619998</v>
          </cell>
        </row>
      </sheetData>
      <sheetData sheetId="7413">
        <row r="47">
          <cell r="H47">
            <v>13178.048204541665</v>
          </cell>
        </row>
      </sheetData>
      <sheetData sheetId="7414">
        <row r="47">
          <cell r="H47">
            <v>19729.199486104168</v>
          </cell>
        </row>
      </sheetData>
      <sheetData sheetId="7415">
        <row r="47">
          <cell r="H47">
            <v>38405.002915416662</v>
          </cell>
        </row>
      </sheetData>
      <sheetData sheetId="7416">
        <row r="47">
          <cell r="H47">
            <v>41159.979021230996</v>
          </cell>
        </row>
      </sheetData>
      <sheetData sheetId="7417">
        <row r="47">
          <cell r="H47">
            <v>16020</v>
          </cell>
        </row>
      </sheetData>
      <sheetData sheetId="7418">
        <row r="47">
          <cell r="H47">
            <v>11675</v>
          </cell>
        </row>
      </sheetData>
      <sheetData sheetId="7419">
        <row r="47">
          <cell r="H47">
            <v>382683.1643235588</v>
          </cell>
        </row>
      </sheetData>
      <sheetData sheetId="7420">
        <row r="47">
          <cell r="H47">
            <v>27108.482479999999</v>
          </cell>
        </row>
      </sheetData>
      <sheetData sheetId="7421">
        <row r="47">
          <cell r="H47">
            <v>18945.0351992</v>
          </cell>
        </row>
      </sheetData>
      <sheetData sheetId="7422">
        <row r="47">
          <cell r="H47">
            <v>88016.225274879995</v>
          </cell>
        </row>
      </sheetData>
      <sheetData sheetId="7423">
        <row r="47">
          <cell r="H47">
            <v>11296.680928966078</v>
          </cell>
        </row>
      </sheetData>
      <sheetData sheetId="7424">
        <row r="47">
          <cell r="H47">
            <v>19660.483631249997</v>
          </cell>
        </row>
      </sheetData>
      <sheetData sheetId="7425">
        <row r="47">
          <cell r="H47">
            <v>19660.483631249997</v>
          </cell>
        </row>
      </sheetData>
      <sheetData sheetId="7426">
        <row r="47">
          <cell r="H47">
            <v>19660.483631249997</v>
          </cell>
        </row>
      </sheetData>
      <sheetData sheetId="7427">
        <row r="47">
          <cell r="H47">
            <v>39947.116768272004</v>
          </cell>
        </row>
      </sheetData>
      <sheetData sheetId="7428">
        <row r="47">
          <cell r="H47">
            <v>37450.421970255004</v>
          </cell>
        </row>
      </sheetData>
      <sheetData sheetId="7429">
        <row r="47">
          <cell r="H47">
            <v>5631.4338221939006</v>
          </cell>
        </row>
      </sheetData>
      <sheetData sheetId="7430">
        <row r="47">
          <cell r="H47">
            <v>29691.867138751997</v>
          </cell>
        </row>
      </sheetData>
      <sheetData sheetId="7431">
        <row r="47">
          <cell r="H47">
            <v>10601.359883464</v>
          </cell>
        </row>
      </sheetData>
      <sheetData sheetId="7432">
        <row r="47">
          <cell r="H47">
            <v>16440.07876665</v>
          </cell>
        </row>
      </sheetData>
      <sheetData sheetId="7433">
        <row r="47">
          <cell r="H47">
            <v>7502.6541280530009</v>
          </cell>
        </row>
      </sheetData>
      <sheetData sheetId="7434">
        <row r="47">
          <cell r="H47">
            <v>63269.394041350002</v>
          </cell>
        </row>
      </sheetData>
      <sheetData sheetId="7435">
        <row r="47">
          <cell r="H47">
            <v>38708.912732384997</v>
          </cell>
        </row>
      </sheetData>
      <sheetData sheetId="7436">
        <row r="47">
          <cell r="H47">
            <v>30140.654422727453</v>
          </cell>
        </row>
      </sheetData>
      <sheetData sheetId="7437">
        <row r="47">
          <cell r="H47">
            <v>39628.094655192057</v>
          </cell>
        </row>
      </sheetData>
      <sheetData sheetId="7438">
        <row r="47">
          <cell r="H47">
            <v>38729.542446049003</v>
          </cell>
        </row>
      </sheetData>
      <sheetData sheetId="7439">
        <row r="47">
          <cell r="H47">
            <v>7116.936965586</v>
          </cell>
        </row>
      </sheetData>
      <sheetData sheetId="7440">
        <row r="47">
          <cell r="H47">
            <v>9391.2743470000005</v>
          </cell>
        </row>
      </sheetData>
      <sheetData sheetId="7441">
        <row r="47">
          <cell r="H47">
            <v>8500.0189065630984</v>
          </cell>
        </row>
      </sheetData>
      <sheetData sheetId="7442">
        <row r="47">
          <cell r="H47">
            <v>32499.094423904498</v>
          </cell>
        </row>
      </sheetData>
      <sheetData sheetId="7443">
        <row r="47">
          <cell r="H47">
            <v>51817.028777055006</v>
          </cell>
        </row>
      </sheetData>
      <sheetData sheetId="7444">
        <row r="47">
          <cell r="H47">
            <v>55430.1575333</v>
          </cell>
        </row>
      </sheetData>
      <sheetData sheetId="7445">
        <row r="47">
          <cell r="H47">
            <v>25786.003498499998</v>
          </cell>
        </row>
      </sheetData>
      <sheetData sheetId="7446">
        <row r="47">
          <cell r="H47">
            <v>21993.806973733335</v>
          </cell>
        </row>
      </sheetData>
      <sheetData sheetId="7447"/>
      <sheetData sheetId="7448"/>
      <sheetData sheetId="7449"/>
      <sheetData sheetId="7450"/>
      <sheetData sheetId="7451"/>
      <sheetData sheetId="7452"/>
      <sheetData sheetId="7453">
        <row r="47">
          <cell r="H47">
            <v>21941.348275</v>
          </cell>
        </row>
      </sheetData>
      <sheetData sheetId="7454">
        <row r="47">
          <cell r="H47">
            <v>576269.26239999989</v>
          </cell>
        </row>
      </sheetData>
      <sheetData sheetId="7455">
        <row r="48">
          <cell r="H48">
            <v>640370.66537874995</v>
          </cell>
        </row>
      </sheetData>
      <sheetData sheetId="7456">
        <row r="49">
          <cell r="H49">
            <v>83961.133243064003</v>
          </cell>
        </row>
      </sheetData>
      <sheetData sheetId="7457">
        <row r="47">
          <cell r="H47">
            <v>14670.136122054002</v>
          </cell>
        </row>
      </sheetData>
      <sheetData sheetId="7458">
        <row r="47">
          <cell r="H47">
            <v>9078.6352040999991</v>
          </cell>
        </row>
      </sheetData>
      <sheetData sheetId="7459">
        <row r="51">
          <cell r="H51">
            <v>117309.4992738</v>
          </cell>
        </row>
      </sheetData>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sheetData sheetId="7635"/>
      <sheetData sheetId="7636"/>
      <sheetData sheetId="7637"/>
      <sheetData sheetId="7638" refreshError="1"/>
      <sheetData sheetId="7639" refreshError="1"/>
      <sheetData sheetId="7640" refreshError="1"/>
      <sheetData sheetId="7641" refreshError="1"/>
      <sheetData sheetId="7642"/>
      <sheetData sheetId="7643"/>
      <sheetData sheetId="7644"/>
      <sheetData sheetId="7645" refreshError="1"/>
      <sheetData sheetId="7646" refreshError="1"/>
      <sheetData sheetId="7647"/>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sheetData sheetId="7749"/>
      <sheetData sheetId="7750">
        <row r="1">
          <cell r="A1" t="str">
            <v>ITEM</v>
          </cell>
        </row>
      </sheetData>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row r="1">
          <cell r="A1" t="str">
            <v>ITEM</v>
          </cell>
        </row>
      </sheetData>
      <sheetData sheetId="7791">
        <row r="1">
          <cell r="A1" t="str">
            <v>EQUIPO</v>
          </cell>
        </row>
      </sheetData>
      <sheetData sheetId="7792">
        <row r="1">
          <cell r="A1" t="str">
            <v>ADMINISTRACION</v>
          </cell>
        </row>
      </sheetData>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row r="1">
          <cell r="B1" t="str">
            <v>CTO-102-2002</v>
          </cell>
        </row>
      </sheetData>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sheetData sheetId="7863"/>
      <sheetData sheetId="7864"/>
      <sheetData sheetId="7865"/>
      <sheetData sheetId="7866"/>
      <sheetData sheetId="7867"/>
      <sheetData sheetId="7868"/>
      <sheetData sheetId="7869"/>
      <sheetData sheetId="7870"/>
      <sheetData sheetId="7871"/>
      <sheetData sheetId="7872"/>
      <sheetData sheetId="7873"/>
      <sheetData sheetId="7874"/>
      <sheetData sheetId="7875"/>
      <sheetData sheetId="7876"/>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row r="1">
          <cell r="B1" t="str">
            <v>CTO-102-2002</v>
          </cell>
        </row>
      </sheetData>
      <sheetData sheetId="7983"/>
      <sheetData sheetId="7984"/>
      <sheetData sheetId="7985"/>
      <sheetData sheetId="7986"/>
      <sheetData sheetId="7987"/>
      <sheetData sheetId="7988"/>
      <sheetData sheetId="7989"/>
      <sheetData sheetId="7990"/>
      <sheetData sheetId="7991"/>
      <sheetData sheetId="7992">
        <row r="1">
          <cell r="B1" t="str">
            <v>CTO-102-2002</v>
          </cell>
        </row>
      </sheetData>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refreshError="1"/>
      <sheetData sheetId="8038" refreshError="1"/>
      <sheetData sheetId="8039" refreshError="1"/>
      <sheetData sheetId="8040">
        <row r="1">
          <cell r="A1" t="str">
            <v>INSTITUTO NACIONAL DE VIAS</v>
          </cell>
        </row>
      </sheetData>
      <sheetData sheetId="8041" refreshError="1"/>
      <sheetData sheetId="8042" refreshError="1"/>
      <sheetData sheetId="8043" refreshError="1"/>
      <sheetData sheetId="8044"/>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sheetData sheetId="8161"/>
      <sheetData sheetId="8162"/>
      <sheetData sheetId="8163"/>
      <sheetData sheetId="8164">
        <row r="525">
          <cell r="K525">
            <v>1695.87</v>
          </cell>
        </row>
      </sheetData>
      <sheetData sheetId="8165">
        <row r="525">
          <cell r="K525">
            <v>3577.94</v>
          </cell>
        </row>
      </sheetData>
      <sheetData sheetId="8166">
        <row r="525">
          <cell r="K525">
            <v>5147.76</v>
          </cell>
        </row>
      </sheetData>
      <sheetData sheetId="8167">
        <row r="525">
          <cell r="K525">
            <v>4940.1099999999997</v>
          </cell>
        </row>
      </sheetData>
      <sheetData sheetId="8168">
        <row r="526">
          <cell r="K526">
            <v>695.98</v>
          </cell>
        </row>
      </sheetData>
      <sheetData sheetId="8169" refreshError="1"/>
      <sheetData sheetId="8170"/>
      <sheetData sheetId="8171" refreshError="1"/>
      <sheetData sheetId="8172" refreshError="1"/>
      <sheetData sheetId="8173" refreshError="1"/>
      <sheetData sheetId="8174" refreshError="1"/>
      <sheetData sheetId="8175"/>
      <sheetData sheetId="8176">
        <row r="1">
          <cell r="A1" t="str">
            <v>INSTITUTO NACIONAL DE VIAS</v>
          </cell>
        </row>
      </sheetData>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sheetData sheetId="8202" refreshError="1"/>
      <sheetData sheetId="8203" refreshError="1"/>
      <sheetData sheetId="8204" refreshError="1"/>
      <sheetData sheetId="8205"/>
      <sheetData sheetId="8206"/>
      <sheetData sheetId="8207"/>
      <sheetData sheetId="8208"/>
      <sheetData sheetId="8209"/>
      <sheetData sheetId="8210" refreshError="1"/>
      <sheetData sheetId="8211" refreshError="1"/>
      <sheetData sheetId="8212"/>
      <sheetData sheetId="8213"/>
      <sheetData sheetId="8214"/>
      <sheetData sheetId="8215"/>
      <sheetData sheetId="8216"/>
      <sheetData sheetId="8217"/>
      <sheetData sheetId="8218"/>
      <sheetData sheetId="8219" refreshError="1"/>
      <sheetData sheetId="8220" refreshError="1"/>
      <sheetData sheetId="8221" refreshError="1"/>
      <sheetData sheetId="8222" refreshError="1"/>
      <sheetData sheetId="8223" refreshError="1"/>
      <sheetData sheetId="8224" refreshError="1"/>
      <sheetData sheetId="8225"/>
      <sheetData sheetId="8226"/>
      <sheetData sheetId="8227"/>
      <sheetData sheetId="8228"/>
      <sheetData sheetId="8229"/>
      <sheetData sheetId="8230"/>
      <sheetData sheetId="8231"/>
      <sheetData sheetId="8232"/>
      <sheetData sheetId="8233" refreshError="1"/>
      <sheetData sheetId="8234" refreshError="1"/>
      <sheetData sheetId="8235" refreshError="1"/>
      <sheetData sheetId="8236" refreshError="1"/>
      <sheetData sheetId="8237" refreshError="1"/>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refreshError="1"/>
      <sheetData sheetId="8323" refreshError="1"/>
      <sheetData sheetId="8324" refreshError="1"/>
      <sheetData sheetId="8325" refreshError="1"/>
      <sheetData sheetId="8326" refreshError="1"/>
      <sheetData sheetId="8327" refreshError="1"/>
      <sheetData sheetId="8328" refreshError="1"/>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sheetData sheetId="8379" refreshError="1"/>
      <sheetData sheetId="8380" refreshError="1"/>
      <sheetData sheetId="8381" refreshError="1"/>
      <sheetData sheetId="8382" refreshError="1"/>
      <sheetData sheetId="8383" refreshError="1"/>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refreshError="1"/>
      <sheetData sheetId="8415"/>
      <sheetData sheetId="8416" refreshError="1"/>
      <sheetData sheetId="8417"/>
      <sheetData sheetId="8418" refreshError="1"/>
      <sheetData sheetId="8419" refreshError="1"/>
      <sheetData sheetId="8420" refreshError="1"/>
      <sheetData sheetId="8421" refreshError="1"/>
      <sheetData sheetId="8422" refreshError="1"/>
      <sheetData sheetId="8423"/>
      <sheetData sheetId="8424" refreshError="1"/>
      <sheetData sheetId="8425" refreshError="1"/>
      <sheetData sheetId="8426" refreshError="1"/>
      <sheetData sheetId="8427" refreshError="1"/>
      <sheetData sheetId="8428" refreshError="1"/>
      <sheetData sheetId="8429" refreshError="1"/>
      <sheetData sheetId="8430" refreshError="1"/>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row r="103">
          <cell r="C103" t="str">
            <v>EXP</v>
          </cell>
        </row>
      </sheetData>
      <sheetData sheetId="8594" refreshError="1"/>
      <sheetData sheetId="8595"/>
      <sheetData sheetId="8596">
        <row r="147">
          <cell r="B147" t="str">
            <v>SUB TOTAL OBRAS DE  INSTALACIONES ELÉCTRICAS DE LAS ESTACIONES (Urbanismo)</v>
          </cell>
        </row>
      </sheetData>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refreshError="1"/>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refreshError="1"/>
      <sheetData sheetId="9001" refreshError="1"/>
      <sheetData sheetId="9002"/>
      <sheetData sheetId="9003"/>
      <sheetData sheetId="9004"/>
      <sheetData sheetId="9005"/>
      <sheetData sheetId="9006"/>
      <sheetData sheetId="9007"/>
      <sheetData sheetId="9008"/>
      <sheetData sheetId="9009"/>
      <sheetData sheetId="9010"/>
      <sheetData sheetId="9011">
        <row r="12">
          <cell r="A12" t="str">
            <v>COSTOS DE TRANSPORTE</v>
          </cell>
        </row>
      </sheetData>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row r="19">
          <cell r="A19" t="str">
            <v>AGREGADO FINO (ARENA)</v>
          </cell>
        </row>
      </sheetData>
      <sheetData sheetId="9322"/>
      <sheetData sheetId="9323"/>
      <sheetData sheetId="9324"/>
      <sheetData sheetId="9325"/>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sheetData sheetId="9650" refreshError="1"/>
      <sheetData sheetId="9651" refreshError="1"/>
      <sheetData sheetId="9652" refreshError="1"/>
      <sheetData sheetId="9653"/>
      <sheetData sheetId="9654"/>
      <sheetData sheetId="9655"/>
      <sheetData sheetId="9656"/>
      <sheetData sheetId="9657"/>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refreshError="1"/>
      <sheetData sheetId="9689" refreshError="1"/>
      <sheetData sheetId="9690" refreshError="1"/>
      <sheetData sheetId="969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INSUMOS"/>
      <sheetName val="\\Giovanni\administracion vial\"/>
      <sheetName val="\MONTO AGOTABLE 2010\a  aaInfor"/>
      <sheetName val="Res-Accide-10"/>
      <sheetName val="\AMV _ no borrar\PRESUPUESTOS\a"/>
      <sheetName val="\I\AMV _ no borrar\PRESUPUESTOS"/>
      <sheetName val="\G\I\AMV _ no borrar\PRESUPUEST"/>
      <sheetName val="\G\A\a  aaInformación GRUPO 4\A"/>
      <sheetName val="[aCCIDENTES DE 1995 - 1996.xls]"/>
      <sheetName val="\\Escritorio\amv 2011\a  aaInfo"/>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_a  aaInformación GRUPO 4_A MIn"/>
      <sheetName val="Hoja1 (2)"/>
      <sheetName val="Hoja1 (3)"/>
      <sheetName val="precios-básicos2002"/>
      <sheetName val="APUs"/>
      <sheetName val="\Users\HP\AppData\Local\Microso"/>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CANT OBRA"/>
      <sheetName val="\Users\ANDRES FELIPE MUÑOZ\Down"/>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STADO VÍA-CRIT.TECNICO"/>
      <sheetName val="Hoja2"/>
      <sheetName val="\E\a  aaInformación GRUPO 4\A M"/>
      <sheetName val="G.G"/>
      <sheetName val="MURO PR25+221-235"/>
      <sheetName val="MURO PR25+261-267"/>
      <sheetName val="ACTA No.1 "/>
      <sheetName val="ACTA No.5"/>
      <sheetName val="ACTA MAYORES - GENER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refreshError="1"/>
      <sheetData sheetId="326"/>
      <sheetData sheetId="327"/>
      <sheetData sheetId="328" refreshError="1"/>
      <sheetData sheetId="329" refreshError="1"/>
      <sheetData sheetId="330" refreshError="1"/>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refreshError="1"/>
      <sheetData sheetId="349" refreshError="1"/>
      <sheetData sheetId="350" refreshError="1"/>
      <sheetData sheetId="351"/>
      <sheetData sheetId="352"/>
      <sheetData sheetId="353"/>
      <sheetData sheetId="354"/>
      <sheetData sheetId="355"/>
      <sheetData sheetId="356"/>
      <sheetData sheetId="357"/>
      <sheetData sheetId="358"/>
      <sheetData sheetId="359"/>
      <sheetData sheetId="360" refreshError="1"/>
      <sheetData sheetId="361" refreshError="1"/>
      <sheetData sheetId="362"/>
      <sheetData sheetId="363" refreshError="1"/>
      <sheetData sheetId="364"/>
      <sheetData sheetId="365" refreshError="1"/>
      <sheetData sheetId="366" refreshError="1"/>
      <sheetData sheetId="367" refreshError="1"/>
      <sheetData sheetId="368" refreshError="1"/>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efreshError="1"/>
      <sheetData sheetId="401" refreshError="1"/>
      <sheetData sheetId="402"/>
      <sheetData sheetId="403"/>
      <sheetData sheetId="404"/>
      <sheetData sheetId="405" refreshError="1"/>
      <sheetData sheetId="406"/>
      <sheetData sheetId="407"/>
      <sheetData sheetId="408" refreshError="1"/>
      <sheetData sheetId="409" refreshError="1"/>
      <sheetData sheetId="410" refreshError="1"/>
      <sheetData sheetId="411" refreshError="1"/>
      <sheetData sheetId="412" refreshError="1"/>
      <sheetData sheetId="4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OCTUBRE"/>
      <sheetName val="AEA_944"/>
      <sheetName val="DUB_823"/>
      <sheetName val="ESTADO FINANCIERO"/>
      <sheetName val="BASE DATOS"/>
      <sheetName val="TARIFAS"/>
      <sheetName val="Sheet1"/>
      <sheetName val="PrecRec"/>
      <sheetName val="PESOS"/>
      <sheetName val="210.2.2"/>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Res-Accide-10"/>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_a  aaInformación GRUPO 4_A MIn"/>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CONT_ADI"/>
      <sheetName val="INDICMICROEMP"/>
      <sheetName val="INDICE"/>
      <sheetName val="Datos"/>
      <sheetName val="Cuadrillas"/>
      <sheetName val="Jornal"/>
      <sheetName val="#REF"/>
      <sheetName val="Fornato 6"/>
      <sheetName val="precios-básicos2002"/>
      <sheetName val="\I\I\MANTENIMIENTO RUTA 1001_MA"/>
      <sheetName val="\Users\Personal\Downloads\MANTE"/>
      <sheetName val="TOTALES"/>
      <sheetName val="\G\I\MANTENIMIENTO RUTA 1001_MA"/>
      <sheetName val="\D\MANTENIMIENTO RUTA 1001_MARZ"/>
      <sheetName val="\G\D\MANTENIMIENTO RUTA 1001_MA"/>
      <sheetName val="Concretos y morteros"/>
      <sheetName val="Datos iniciales "/>
      <sheetName val="Transpor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HER"/>
      <sheetName val="MAT"/>
      <sheetName val="PER"/>
      <sheetName val="TRANS"/>
      <sheetName val="[a  aaInformación]__cceficien_2"/>
      <sheetName val="M.O."/>
      <sheetName val="[a  aaInformación]__cceficien_4"/>
      <sheetName val="[a  aaInformación]__cceficien_3"/>
      <sheetName val="[a  aaInformación]__cceficien_5"/>
      <sheetName val="[a  aaInformación]__cceficien_6"/>
      <sheetName val="[a  aaInformación]__cceficien_7"/>
      <sheetName val="[a  aaInformación]//cceficiente"/>
      <sheetName val="Emboquillar"/>
      <sheetName val="Acometidacobrerígido"/>
      <sheetName val="Acometidatoma"/>
      <sheetName val="Acometidahasta1&quot;"/>
      <sheetName val="AIU"/>
      <sheetName val="[a  aaInformación]__192_168_0_2"/>
      <sheetName val="a  aaInformaci%C3%B3n"/>
      <sheetName val="[a  aaInformación]__192_168_0_3"/>
      <sheetName val="[a  aaInformación]__192_168_0_4"/>
      <sheetName val="OCTUBRE"/>
      <sheetName val="CRA.MODI"/>
      <sheetName val="[a  aaInformación]__192_168_0_5"/>
      <sheetName val="[a  aaInformación]__192_168_0_6"/>
      <sheetName val="[a  aaInformación]__cceficien_8"/>
      <sheetName val="[a  aaInformación]__cceficie_10"/>
      <sheetName val="[a  aaInformación]__cceficien_9"/>
      <sheetName val="[a  aaInformación]__192_168_0_9"/>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__cceficie_15"/>
      <sheetName val="[a  aaInformación]__cceficie_19"/>
      <sheetName val="[a  aaInformación]__cceficie_18"/>
      <sheetName val="[a  aaInformación]__cceficie_17"/>
      <sheetName val="[a  aaInformación]__cceficie_20"/>
      <sheetName val="[a  aaInformación]__cceficie_22"/>
      <sheetName val="[a  aaInformación]__cceficie_21"/>
      <sheetName val="[a  aaInformación]__cceficie_23"/>
      <sheetName val="[a  aaInformación]__cceficie_24"/>
      <sheetName val="[a  aaInformación]__cceficie_25"/>
      <sheetName val="[a  aaInformación]__cceficie_26"/>
      <sheetName val="[a  aaInformación]__cceficie_27"/>
      <sheetName val="[a  aaInformación]__cceficie_28"/>
      <sheetName val="[a  aaInformación]__cceficie_29"/>
      <sheetName val="APU´s"/>
      <sheetName val="Auxiliares"/>
      <sheetName val="General"/>
      <sheetName val="Itemes Renovación"/>
      <sheetName val="TRASMILENIO"/>
      <sheetName val="SUAZA2"/>
      <sheetName val="ELDORADO"/>
      <sheetName val="IBAGUE"/>
      <sheetName val="STA ROSA"/>
      <sheetName val="[a  aaInformación]__cceficie_30"/>
      <sheetName val="[a  aaInformación]__192_168__10"/>
      <sheetName val="[a  aaInformación]\\192.168.0.4"/>
      <sheetName val="[a  aaInformación]__192_168__11"/>
      <sheetName val="[a  aaInformación]__192_168__12"/>
      <sheetName val="[a  aaInformación]__192_168__14"/>
      <sheetName val="[a  aaInformación]__192_168__13"/>
      <sheetName val="[a  aaInformación]__cceficie_31"/>
      <sheetName val="[a  aaInformación]__cceficie_32"/>
      <sheetName val="[a  aaInformación]__cceficie_33"/>
      <sheetName val="días habiles 2015"/>
      <sheetName val="[a  aaInformación]__cceficie_34"/>
      <sheetName val="[a  aaInformación]__cceficie_35"/>
      <sheetName val="[a  aaInformación]__cceficie_36"/>
      <sheetName val="[a  aaInformación]__cceficie_37"/>
      <sheetName val="[a  aaInformación]__cceficie_38"/>
      <sheetName val="[a  aaInformación]__cceficie_39"/>
      <sheetName val="Ppto Rev. A"/>
      <sheetName val="EQALT"/>
      <sheetName val="[a  aaInformación]__cceficie_40"/>
      <sheetName val="Banderas"/>
      <sheetName val="\G\MANTENIMIENTO RUTA 1001_MARZ"/>
      <sheetName val="PRESUP"/>
      <sheetName val="46W9"/>
      <sheetName val="Presentacion"/>
      <sheetName val="AJIZAL 3335"/>
      <sheetName val="SABANETA 3335"/>
      <sheetName val="Datos Generales"/>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cceficiente_sharepoint_com/MA"/>
      <sheetName val="[a  aaInformación]__cceficie_49"/>
      <sheetName val="[a  aaInformación]__cceficie_47"/>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sheetData sheetId="109" refreshError="1"/>
      <sheetData sheetId="110" refreshError="1"/>
      <sheetData sheetId="111" refreshError="1"/>
      <sheetData sheetId="112"/>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sheetData sheetId="168"/>
      <sheetData sheetId="169" refreshError="1"/>
      <sheetData sheetId="170" refreshError="1"/>
      <sheetData sheetId="17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DATOS"/>
      <sheetName val="PREACTA"/>
      <sheetName val="A. P. U."/>
      <sheetName val="Análisis de precios"/>
      <sheetName val="ANEXO 7"/>
      <sheetName val="Mat"/>
      <sheetName val="Equi"/>
      <sheetName val="Otr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PREACTA"/>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TA PARCIAL No 01"/>
      <sheetName val="FORMATO-FORMATO E PARA EFECTO K"/>
      <sheetName val="FORMATO-FACTOR CT PARA EFECTO K"/>
      <sheetName val="FORMATO - SCE PARA EFECTO DEL K"/>
      <sheetName val="TEXT-ACTA PARCIAL No1"/>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refreshError="1"/>
      <sheetData sheetId="205" refreshError="1"/>
      <sheetData sheetId="206" refreshError="1"/>
      <sheetData sheetId="207" refreshError="1"/>
      <sheetData sheetId="208" refreshError="1"/>
      <sheetData sheetId="209" refreshError="1"/>
      <sheetData sheetId="210"/>
      <sheetData sheetId="211"/>
      <sheetData sheetId="212"/>
      <sheetData sheetId="213"/>
      <sheetData sheetId="214"/>
      <sheetData sheetId="215"/>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Pc1\E\AMV-3005-2005\ADMON GRU"/>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FLUJO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Res-Accide-10"/>
      <sheetName val="COSTOS OFICINA"/>
      <sheetName val="Formatos"/>
      <sheetName val="INSUMOS"/>
      <sheetName val="A.P.U."/>
      <sheetName val="A.P.U. (2)"/>
      <sheetName val="RESUMEN VIAS"/>
      <sheetName val="COSTOS POR KM"/>
      <sheetName val="RESUMEN UNITARIOS"/>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Itemes Renovación"/>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TUBERIA"/>
      <sheetName val="ELECTRICO"/>
      <sheetName val="Vuelta"/>
      <sheetName val="Equipo"/>
      <sheetName val="materiales"/>
      <sheetName val="otros"/>
      <sheetName val="FIBRA ÓPTICA"/>
      <sheetName val="TARIFAS"/>
      <sheetName val="Personalizar"/>
      <sheetName val="Análisis de precios"/>
      <sheetName val="2103mar%20.xls"/>
      <sheetName val="Formulas"/>
      <sheetName val="INDICE"/>
      <sheetName val="DISTANCIA"/>
      <sheetName val="PERSONAL"/>
      <sheetName val="Hoja1"/>
      <sheetName val="BASE"/>
      <sheetName val="1_Preliminares"/>
      <sheetName val="M.Obra"/>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sup_Cancha"/>
      <sheetName val="ESTADO VÍA-CRIT.TECNICO"/>
      <sheetName val="PRECIOS"/>
      <sheetName val="PREACTA 6"/>
      <sheetName val="TABLA 2008"/>
      <sheetName val="TRANSPORTE"/>
      <sheetName val="Cuadr."/>
      <sheetName val="Equipo"/>
      <sheetName val="Excavación Mat. Común Estacione"/>
      <sheetName val="Demolición Pavimento"/>
      <sheetName val="PUNITARIOS%20PARA%20241201%202S"/>
      <sheetName val="SUB APU"/>
      <sheetName val="Insum"/>
      <sheetName val="PRESUPUESTO"/>
      <sheetName val="Listas"/>
      <sheetName val="RELACION MES"/>
      <sheetName val="GCB2000"/>
      <sheetName val="A. P. U."/>
      <sheetName val="CRA.MODI"/>
      <sheetName val="FORMULA"/>
      <sheetName val="K16+000 AL K18+500"/>
      <sheetName val="K23+200 AL K24+700"/>
      <sheetName val="k18+500 AL K23+050"/>
      <sheetName val="Presupuesto PUENTE"/>
      <sheetName val="VOLUMENES (4)"/>
      <sheetName val="VOLUMENES (4SA)"/>
      <sheetName val="c2.5y2.6"/>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A.P.U"/>
      <sheetName val="LISTA DE PRECIOS"/>
      <sheetName val="062"/>
      <sheetName val="Listado"/>
      <sheetName val=" Liquidacion de Obra por Tramos"/>
      <sheetName val="CLASIFICACION"/>
      <sheetName val="REC-COD,"/>
      <sheetName val="Lp"/>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UNITARIOS"/>
      <sheetName val="THE"/>
      <sheetName val="ATHE"/>
      <sheetName val="5. ELECTRICO"/>
      <sheetName val="FINANC"/>
      <sheetName val="TODAS"/>
      <sheetName val="SALARIOS"/>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costos oficina"/>
      <sheetName val="costos campamento"/>
      <sheetName val="días habiles 2015"/>
      <sheetName val="2,2,6,1 Pilotes 0,30"/>
      <sheetName val="7.1.8.1.1"/>
      <sheetName val="Bajadas"/>
      <sheetName val="NARIÑ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refreshError="1"/>
      <sheetData sheetId="45"/>
      <sheetData sheetId="46"/>
      <sheetData sheetId="47"/>
      <sheetData sheetId="48"/>
      <sheetData sheetId="49"/>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sheetData sheetId="106"/>
      <sheetData sheetId="107"/>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sheetData sheetId="124" refreshError="1"/>
      <sheetData sheetId="125" refreshError="1"/>
      <sheetData sheetId="126" refreshError="1"/>
      <sheetData sheetId="127" refreshError="1"/>
      <sheetData sheetId="128" refreshError="1"/>
      <sheetData sheetId="129" refreshError="1"/>
      <sheetData sheetId="130" refreshError="1"/>
      <sheetData sheetId="131"/>
      <sheetData sheetId="132"/>
      <sheetData sheetId="133" refreshError="1"/>
      <sheetData sheetId="134"/>
      <sheetData sheetId="135" refreshError="1"/>
      <sheetData sheetId="136"/>
      <sheetData sheetId="137"/>
      <sheetData sheetId="138"/>
      <sheetData sheetId="139"/>
      <sheetData sheetId="140"/>
      <sheetData sheetId="141" refreshError="1"/>
      <sheetData sheetId="142" refreshError="1"/>
      <sheetData sheetId="143"/>
      <sheetData sheetId="144"/>
      <sheetData sheetId="145"/>
      <sheetData sheetId="146" refreshError="1"/>
      <sheetData sheetId="147" refreshError="1"/>
      <sheetData sheetId="148" refreshError="1"/>
      <sheetData sheetId="149"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devdics"/>
      <sheetName val="UNIT."/>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pageSetUpPr fitToPage="1"/>
  </sheetPr>
  <dimension ref="A1:N33"/>
  <sheetViews>
    <sheetView showGridLines="0" view="pageBreakPreview" topLeftCell="A23" zoomScaleNormal="100" zoomScaleSheetLayoutView="100" zoomScalePageLayoutView="55" workbookViewId="0">
      <selection activeCell="L40" sqref="L40"/>
    </sheetView>
  </sheetViews>
  <sheetFormatPr baseColWidth="10" defaultColWidth="11.44140625" defaultRowHeight="13.8"/>
  <cols>
    <col min="1" max="2" width="3.44140625" style="1" customWidth="1"/>
    <col min="3" max="3" width="5.33203125" style="1" customWidth="1"/>
    <col min="4" max="4" width="10.44140625" style="1" customWidth="1"/>
    <col min="5" max="5" width="13.5546875" style="2" customWidth="1"/>
    <col min="6" max="6" width="17.6640625" style="1" customWidth="1"/>
    <col min="7" max="7" width="38.5546875" style="1" customWidth="1"/>
    <col min="8" max="8" width="17.88671875" style="1" customWidth="1"/>
    <col min="9" max="9" width="18.6640625" style="1" customWidth="1"/>
    <col min="10" max="10" width="23.6640625" style="1" customWidth="1"/>
    <col min="11" max="11" width="22.6640625" style="1" customWidth="1"/>
    <col min="12" max="12" width="21" style="1" customWidth="1"/>
    <col min="13" max="13" width="11.44140625" style="1"/>
    <col min="14" max="14" width="13.33203125" style="1" bestFit="1" customWidth="1"/>
    <col min="15" max="16384" width="11.44140625" style="1"/>
  </cols>
  <sheetData>
    <row r="1" spans="1:12" ht="16.2" thickBot="1">
      <c r="A1" s="4"/>
      <c r="B1" s="4"/>
      <c r="C1" s="4"/>
      <c r="D1" s="4"/>
      <c r="E1" s="5"/>
      <c r="F1" s="4"/>
      <c r="G1" s="4"/>
      <c r="H1" s="4"/>
      <c r="I1" s="4"/>
      <c r="J1" s="4"/>
      <c r="K1" s="4"/>
    </row>
    <row r="2" spans="1:12" ht="9" customHeight="1" thickTop="1">
      <c r="A2" s="4"/>
      <c r="B2" s="6"/>
      <c r="C2" s="7"/>
      <c r="D2" s="7"/>
      <c r="E2" s="8"/>
      <c r="F2" s="7"/>
      <c r="G2" s="7"/>
      <c r="H2" s="7"/>
      <c r="I2" s="7"/>
      <c r="J2" s="7"/>
      <c r="K2" s="349"/>
    </row>
    <row r="3" spans="1:12" ht="27" customHeight="1">
      <c r="A3" s="4"/>
      <c r="B3" s="9"/>
      <c r="C3" s="370" t="s">
        <v>70</v>
      </c>
      <c r="D3" s="370"/>
      <c r="E3" s="370"/>
      <c r="F3" s="370"/>
      <c r="G3" s="4"/>
      <c r="H3" s="4"/>
      <c r="I3" s="4"/>
      <c r="J3" s="4"/>
      <c r="K3" s="350"/>
    </row>
    <row r="4" spans="1:12" ht="15.6">
      <c r="A4" s="4"/>
      <c r="B4" s="9"/>
      <c r="C4" s="91" t="s">
        <v>16</v>
      </c>
      <c r="D4" s="92" t="s">
        <v>17</v>
      </c>
      <c r="E4" s="91" t="s">
        <v>18</v>
      </c>
      <c r="F4" s="92">
        <v>3</v>
      </c>
      <c r="G4" s="4"/>
      <c r="H4" s="4"/>
      <c r="I4" s="4"/>
      <c r="J4" s="4"/>
      <c r="K4" s="350"/>
    </row>
    <row r="5" spans="1:12" ht="15.6">
      <c r="A5" s="4"/>
      <c r="B5" s="9"/>
      <c r="C5" s="382" t="s">
        <v>0</v>
      </c>
      <c r="D5" s="382"/>
      <c r="E5" s="382"/>
      <c r="F5" s="382"/>
      <c r="G5" s="382"/>
      <c r="H5" s="382"/>
      <c r="I5" s="382"/>
      <c r="J5" s="382"/>
      <c r="K5" s="383"/>
    </row>
    <row r="6" spans="1:12" ht="16.2" thickBot="1">
      <c r="A6" s="4"/>
      <c r="B6" s="9"/>
      <c r="C6" s="379" t="s">
        <v>1</v>
      </c>
      <c r="D6" s="379"/>
      <c r="E6" s="379"/>
      <c r="F6" s="379"/>
      <c r="G6" s="379"/>
      <c r="H6" s="379"/>
      <c r="I6" s="379"/>
      <c r="J6" s="379"/>
      <c r="K6" s="380"/>
    </row>
    <row r="7" spans="1:12" s="18" customFormat="1" ht="15.6">
      <c r="A7" s="17"/>
      <c r="B7" s="96"/>
      <c r="C7" s="387" t="s">
        <v>148</v>
      </c>
      <c r="D7" s="388"/>
      <c r="E7" s="388"/>
      <c r="F7" s="388"/>
      <c r="G7" s="388"/>
      <c r="H7" s="388"/>
      <c r="I7" s="388"/>
      <c r="J7" s="388"/>
      <c r="K7" s="389"/>
    </row>
    <row r="8" spans="1:12" ht="16.95" customHeight="1">
      <c r="A8" s="4"/>
      <c r="B8" s="9"/>
      <c r="C8" s="390"/>
      <c r="D8" s="391"/>
      <c r="E8" s="391"/>
      <c r="F8" s="391"/>
      <c r="G8" s="391"/>
      <c r="H8" s="391"/>
      <c r="I8" s="391"/>
      <c r="J8" s="391"/>
      <c r="K8" s="392"/>
    </row>
    <row r="9" spans="1:12" ht="34.200000000000003" customHeight="1">
      <c r="A9" s="4"/>
      <c r="B9" s="9"/>
      <c r="C9" s="393" t="s">
        <v>2</v>
      </c>
      <c r="D9" s="394"/>
      <c r="E9" s="394"/>
      <c r="F9" s="394"/>
      <c r="G9" s="394"/>
      <c r="H9" s="394"/>
      <c r="I9" s="394"/>
      <c r="J9" s="394"/>
      <c r="K9" s="395"/>
    </row>
    <row r="10" spans="1:12" ht="15" customHeight="1" thickBot="1">
      <c r="A10" s="4"/>
      <c r="B10" s="9"/>
      <c r="C10" s="371"/>
      <c r="D10" s="372"/>
      <c r="E10" s="372"/>
      <c r="F10" s="372"/>
      <c r="G10" s="372"/>
      <c r="H10" s="372"/>
      <c r="I10" s="372"/>
      <c r="J10" s="372"/>
      <c r="K10" s="373"/>
    </row>
    <row r="11" spans="1:12" ht="21.6" customHeight="1">
      <c r="A11" s="4"/>
      <c r="B11" s="9"/>
      <c r="C11" s="360" t="s">
        <v>3</v>
      </c>
      <c r="D11" s="362" t="s">
        <v>4</v>
      </c>
      <c r="E11" s="364" t="s">
        <v>5</v>
      </c>
      <c r="F11" s="364"/>
      <c r="G11" s="360" t="s">
        <v>6</v>
      </c>
      <c r="H11" s="362" t="s">
        <v>7</v>
      </c>
      <c r="I11" s="362" t="s">
        <v>8</v>
      </c>
      <c r="J11" s="384" t="s">
        <v>9</v>
      </c>
      <c r="K11" s="386" t="s">
        <v>10</v>
      </c>
    </row>
    <row r="12" spans="1:12" ht="18.600000000000001" customHeight="1" thickBot="1">
      <c r="A12" s="4"/>
      <c r="B12" s="9"/>
      <c r="C12" s="361"/>
      <c r="D12" s="363"/>
      <c r="E12" s="81" t="s">
        <v>11</v>
      </c>
      <c r="F12" s="81" t="s">
        <v>12</v>
      </c>
      <c r="G12" s="361"/>
      <c r="H12" s="363"/>
      <c r="I12" s="363"/>
      <c r="J12" s="385"/>
      <c r="K12" s="386"/>
    </row>
    <row r="13" spans="1:12" ht="30" customHeight="1" thickBot="1">
      <c r="A13" s="4"/>
      <c r="B13" s="9"/>
      <c r="C13" s="82"/>
      <c r="D13" s="83"/>
      <c r="E13" s="83"/>
      <c r="F13" s="83"/>
      <c r="G13" s="83"/>
      <c r="H13" s="83"/>
      <c r="I13" s="83"/>
      <c r="J13" s="83"/>
      <c r="K13" s="284"/>
    </row>
    <row r="14" spans="1:12" ht="52.95" customHeight="1">
      <c r="A14" s="4"/>
      <c r="B14" s="9"/>
      <c r="C14" s="84">
        <v>1</v>
      </c>
      <c r="D14" s="84"/>
      <c r="E14" s="84" t="s">
        <v>71</v>
      </c>
      <c r="F14" s="276" t="s">
        <v>143</v>
      </c>
      <c r="G14" s="286" t="s">
        <v>74</v>
      </c>
      <c r="H14" s="259" t="s">
        <v>75</v>
      </c>
      <c r="I14" s="260">
        <f>142*4</f>
        <v>568</v>
      </c>
      <c r="J14" s="321">
        <f>'ITEM 1- IMPRIMANTE M2'!M64</f>
        <v>41427</v>
      </c>
      <c r="K14" s="322">
        <f>J14*I14</f>
        <v>23530536</v>
      </c>
      <c r="L14" s="353"/>
    </row>
    <row r="15" spans="1:12" ht="60.6" customHeight="1">
      <c r="A15" s="4"/>
      <c r="B15" s="9"/>
      <c r="C15" s="259">
        <v>2</v>
      </c>
      <c r="D15" s="259"/>
      <c r="E15" s="259" t="s">
        <v>71</v>
      </c>
      <c r="F15" s="279" t="s">
        <v>143</v>
      </c>
      <c r="G15" s="286" t="s">
        <v>104</v>
      </c>
      <c r="H15" s="259" t="s">
        <v>128</v>
      </c>
      <c r="I15" s="260">
        <f>600*4</f>
        <v>2400</v>
      </c>
      <c r="J15" s="321">
        <f>'ITEM 2 - IMPRIMANTE ML'!M57</f>
        <v>2960</v>
      </c>
      <c r="K15" s="322">
        <f t="shared" ref="K15:K19" si="0">J15*I15</f>
        <v>7104000</v>
      </c>
    </row>
    <row r="16" spans="1:12" ht="61.2" customHeight="1">
      <c r="A16" s="4"/>
      <c r="B16" s="9"/>
      <c r="C16" s="84">
        <v>3</v>
      </c>
      <c r="D16" s="84"/>
      <c r="E16" s="84"/>
      <c r="F16" s="277" t="s">
        <v>139</v>
      </c>
      <c r="G16" s="286" t="s">
        <v>102</v>
      </c>
      <c r="H16" s="259" t="s">
        <v>128</v>
      </c>
      <c r="I16" s="260">
        <f>600*4</f>
        <v>2400</v>
      </c>
      <c r="J16" s="321">
        <f>'ITEM 3 -ML SOLVENTE'!M58</f>
        <v>3611</v>
      </c>
      <c r="K16" s="322">
        <f t="shared" si="0"/>
        <v>8666400</v>
      </c>
    </row>
    <row r="17" spans="1:14" ht="45" customHeight="1">
      <c r="A17" s="4"/>
      <c r="B17" s="9"/>
      <c r="C17" s="84">
        <v>4</v>
      </c>
      <c r="D17" s="84"/>
      <c r="E17" s="84" t="s">
        <v>71</v>
      </c>
      <c r="F17" s="277" t="s">
        <v>140</v>
      </c>
      <c r="G17" s="286" t="s">
        <v>105</v>
      </c>
      <c r="H17" s="259" t="s">
        <v>75</v>
      </c>
      <c r="I17" s="260">
        <f>73*4</f>
        <v>292</v>
      </c>
      <c r="J17" s="321">
        <f>'ITEM 4 M2 SOLVENTE'!M61</f>
        <v>48113</v>
      </c>
      <c r="K17" s="322">
        <f t="shared" si="0"/>
        <v>14048996</v>
      </c>
    </row>
    <row r="18" spans="1:14" ht="90" customHeight="1">
      <c r="A18" s="4"/>
      <c r="B18" s="9"/>
      <c r="C18" s="84">
        <v>5</v>
      </c>
      <c r="D18" s="84"/>
      <c r="E18" s="84" t="s">
        <v>71</v>
      </c>
      <c r="F18" s="277" t="s">
        <v>141</v>
      </c>
      <c r="G18" s="286" t="s">
        <v>167</v>
      </c>
      <c r="H18" s="259" t="s">
        <v>134</v>
      </c>
      <c r="I18" s="260">
        <f>4*4</f>
        <v>16</v>
      </c>
      <c r="J18" s="321">
        <f>'ITEM 5 - SEÑAL 75'!M73</f>
        <v>656449</v>
      </c>
      <c r="K18" s="322">
        <f t="shared" si="0"/>
        <v>10503184</v>
      </c>
    </row>
    <row r="19" spans="1:14" ht="79.95" customHeight="1">
      <c r="A19" s="4"/>
      <c r="B19" s="9"/>
      <c r="C19" s="84">
        <v>6</v>
      </c>
      <c r="D19" s="84"/>
      <c r="E19" s="84"/>
      <c r="F19" s="276" t="s">
        <v>141</v>
      </c>
      <c r="G19" s="286" t="s">
        <v>147</v>
      </c>
      <c r="H19" s="259" t="s">
        <v>134</v>
      </c>
      <c r="I19" s="260">
        <f>2*4</f>
        <v>8</v>
      </c>
      <c r="J19" s="321">
        <f>'ITEM 6 SEÑAL DUPLEX'!M71</f>
        <v>934941</v>
      </c>
      <c r="K19" s="322">
        <f t="shared" si="0"/>
        <v>7479528</v>
      </c>
      <c r="L19" s="1">
        <f>35*28</f>
        <v>980</v>
      </c>
    </row>
    <row r="20" spans="1:14" ht="60" customHeight="1">
      <c r="A20" s="4"/>
      <c r="B20" s="9"/>
      <c r="C20" s="84">
        <v>7</v>
      </c>
      <c r="D20" s="84"/>
      <c r="E20" s="84" t="s">
        <v>71</v>
      </c>
      <c r="F20" s="276" t="s">
        <v>143</v>
      </c>
      <c r="G20" s="286" t="s">
        <v>138</v>
      </c>
      <c r="H20" s="259" t="s">
        <v>128</v>
      </c>
      <c r="I20" s="260">
        <f>30*4</f>
        <v>120</v>
      </c>
      <c r="J20" s="323">
        <f>'ITEM 7- BANDA'!G47</f>
        <v>237588</v>
      </c>
      <c r="K20" s="322">
        <f t="shared" ref="K20" si="1">J20*I20</f>
        <v>28510560</v>
      </c>
      <c r="L20" s="1">
        <f>I20/28</f>
        <v>4.2857142857142856</v>
      </c>
    </row>
    <row r="21" spans="1:14" ht="30" customHeight="1">
      <c r="A21" s="4"/>
      <c r="B21" s="9"/>
      <c r="C21" s="367" t="s">
        <v>13</v>
      </c>
      <c r="D21" s="368"/>
      <c r="E21" s="368"/>
      <c r="F21" s="368"/>
      <c r="G21" s="368"/>
      <c r="H21" s="368"/>
      <c r="I21" s="368"/>
      <c r="J21" s="368"/>
      <c r="K21" s="285">
        <f>SUM(K14:K20)</f>
        <v>99843204</v>
      </c>
    </row>
    <row r="22" spans="1:14" ht="30" customHeight="1" thickBot="1">
      <c r="A22" s="4"/>
      <c r="B22" s="9"/>
      <c r="C22" s="396"/>
      <c r="D22" s="397"/>
      <c r="E22" s="397"/>
      <c r="F22" s="397"/>
      <c r="G22" s="397"/>
      <c r="H22" s="397"/>
      <c r="I22" s="397"/>
      <c r="J22" s="397"/>
      <c r="K22" s="398"/>
    </row>
    <row r="23" spans="1:14" s="3" customFormat="1" ht="30" customHeight="1" thickBot="1">
      <c r="A23" s="10"/>
      <c r="B23" s="11"/>
      <c r="C23" s="374" t="s">
        <v>157</v>
      </c>
      <c r="D23" s="375"/>
      <c r="E23" s="375"/>
      <c r="F23" s="375"/>
      <c r="G23" s="375"/>
      <c r="H23" s="375"/>
      <c r="I23" s="375"/>
      <c r="J23" s="376"/>
      <c r="K23" s="317">
        <f>K21</f>
        <v>99843204</v>
      </c>
    </row>
    <row r="24" spans="1:14" s="3" customFormat="1" ht="15.6">
      <c r="A24" s="10"/>
      <c r="B24" s="11"/>
      <c r="C24" s="97"/>
      <c r="D24" s="85"/>
      <c r="E24" s="85"/>
      <c r="F24" s="85"/>
      <c r="G24" s="85"/>
      <c r="H24" s="85"/>
      <c r="I24" s="85"/>
      <c r="J24" s="85"/>
      <c r="K24" s="98"/>
    </row>
    <row r="25" spans="1:14" s="3" customFormat="1" ht="30" customHeight="1">
      <c r="A25" s="10"/>
      <c r="B25" s="11"/>
      <c r="C25" s="99"/>
      <c r="D25" s="87"/>
      <c r="E25" s="86"/>
      <c r="F25" s="86"/>
      <c r="G25" s="381" t="s">
        <v>55</v>
      </c>
      <c r="H25" s="381"/>
      <c r="I25" s="381"/>
      <c r="J25" s="261" t="s">
        <v>154</v>
      </c>
      <c r="K25" s="261">
        <v>0.15</v>
      </c>
    </row>
    <row r="26" spans="1:14" s="3" customFormat="1" ht="30" customHeight="1">
      <c r="A26" s="10"/>
      <c r="B26" s="11"/>
      <c r="C26" s="99"/>
      <c r="D26" s="87"/>
      <c r="E26" s="86"/>
      <c r="F26" s="86"/>
      <c r="G26" s="369" t="s">
        <v>135</v>
      </c>
      <c r="H26" s="369"/>
      <c r="I26" s="369"/>
      <c r="J26" s="261" t="s">
        <v>155</v>
      </c>
      <c r="K26" s="261">
        <v>0.05</v>
      </c>
      <c r="N26" s="352"/>
    </row>
    <row r="27" spans="1:14" s="3" customFormat="1" ht="30" customHeight="1" thickBot="1">
      <c r="A27" s="10"/>
      <c r="B27" s="11"/>
      <c r="C27" s="99"/>
      <c r="D27" s="88"/>
      <c r="E27" s="88"/>
      <c r="F27" s="88"/>
      <c r="G27" s="369" t="s">
        <v>136</v>
      </c>
      <c r="H27" s="369"/>
      <c r="I27" s="369"/>
      <c r="J27" s="261" t="s">
        <v>156</v>
      </c>
      <c r="K27" s="261">
        <v>0.05</v>
      </c>
    </row>
    <row r="28" spans="1:14" s="3" customFormat="1" ht="30" customHeight="1" thickBot="1">
      <c r="A28" s="10"/>
      <c r="B28" s="11"/>
      <c r="C28" s="99"/>
      <c r="D28" s="87"/>
      <c r="E28" s="86"/>
      <c r="F28" s="86"/>
      <c r="G28" s="399" t="s">
        <v>14</v>
      </c>
      <c r="H28" s="400"/>
      <c r="I28" s="400"/>
      <c r="J28" s="401"/>
      <c r="K28" s="358">
        <f>K23</f>
        <v>99843204</v>
      </c>
    </row>
    <row r="29" spans="1:14" s="3" customFormat="1" ht="16.2" thickBot="1">
      <c r="A29" s="10"/>
      <c r="B29" s="11"/>
      <c r="C29" s="99"/>
      <c r="D29" s="87"/>
      <c r="E29" s="87"/>
      <c r="F29" s="87"/>
      <c r="G29" s="86"/>
      <c r="H29" s="86"/>
      <c r="I29" s="89"/>
      <c r="J29" s="100"/>
      <c r="K29" s="101"/>
      <c r="L29" s="354"/>
    </row>
    <row r="30" spans="1:14" s="3" customFormat="1" ht="15.6">
      <c r="A30" s="10"/>
      <c r="B30" s="11"/>
      <c r="C30" s="90"/>
      <c r="D30" s="377"/>
      <c r="E30" s="377"/>
      <c r="F30" s="377"/>
      <c r="G30" s="377"/>
      <c r="H30" s="377"/>
      <c r="I30" s="377"/>
      <c r="J30" s="377"/>
      <c r="K30" s="378"/>
      <c r="L30" s="352"/>
    </row>
    <row r="31" spans="1:14" ht="15.6">
      <c r="A31" s="4"/>
      <c r="B31" s="9"/>
      <c r="C31" s="95"/>
      <c r="D31" s="93"/>
      <c r="E31" s="93"/>
      <c r="F31" s="93"/>
      <c r="G31" s="94"/>
      <c r="H31" s="365"/>
      <c r="I31" s="365"/>
      <c r="J31" s="365"/>
      <c r="K31" s="366"/>
      <c r="L31" s="355"/>
    </row>
    <row r="32" spans="1:14" ht="16.2" thickBot="1">
      <c r="A32" s="4"/>
      <c r="B32" s="12"/>
      <c r="C32" s="13"/>
      <c r="D32" s="13"/>
      <c r="E32" s="14"/>
      <c r="F32" s="13"/>
      <c r="G32" s="15"/>
      <c r="H32" s="13"/>
      <c r="I32" s="13"/>
      <c r="J32" s="13"/>
      <c r="K32" s="13"/>
    </row>
    <row r="33" spans="1:11" ht="16.2" thickTop="1">
      <c r="A33" s="4"/>
      <c r="B33" s="4"/>
      <c r="C33" s="4"/>
      <c r="D33" s="4"/>
      <c r="E33" s="5"/>
      <c r="F33" s="4"/>
      <c r="G33" s="4"/>
      <c r="H33" s="4"/>
      <c r="I33" s="4"/>
      <c r="J33" s="4"/>
      <c r="K33" s="4"/>
    </row>
  </sheetData>
  <mergeCells count="23">
    <mergeCell ref="C3:F3"/>
    <mergeCell ref="C10:K10"/>
    <mergeCell ref="C23:J23"/>
    <mergeCell ref="D30:K30"/>
    <mergeCell ref="C6:K6"/>
    <mergeCell ref="G25:I25"/>
    <mergeCell ref="I11:I12"/>
    <mergeCell ref="C5:K5"/>
    <mergeCell ref="J11:J12"/>
    <mergeCell ref="K11:K12"/>
    <mergeCell ref="C11:C12"/>
    <mergeCell ref="C7:K8"/>
    <mergeCell ref="C9:K9"/>
    <mergeCell ref="C22:K22"/>
    <mergeCell ref="G28:J28"/>
    <mergeCell ref="D11:D12"/>
    <mergeCell ref="G11:G12"/>
    <mergeCell ref="H11:H12"/>
    <mergeCell ref="E11:F11"/>
    <mergeCell ref="H31:K31"/>
    <mergeCell ref="C21:J21"/>
    <mergeCell ref="G26:I26"/>
    <mergeCell ref="G27:I27"/>
  </mergeCells>
  <pageMargins left="0.11811023622047245" right="0.11811023622047245" top="0.15748031496062992" bottom="0.15748031496062992" header="0.31496062992125984" footer="0.31496062992125984"/>
  <pageSetup scale="53" fitToHeight="0"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L35"/>
  <sheetViews>
    <sheetView showGridLines="0" view="pageBreakPreview" topLeftCell="A21" zoomScaleNormal="100" zoomScaleSheetLayoutView="100" zoomScalePageLayoutView="55" workbookViewId="0">
      <selection activeCell="C6" sqref="C6:K6"/>
    </sheetView>
  </sheetViews>
  <sheetFormatPr baseColWidth="10" defaultColWidth="11.44140625" defaultRowHeight="13.8"/>
  <cols>
    <col min="1" max="2" width="3.44140625" style="1" customWidth="1"/>
    <col min="3" max="3" width="5.33203125" style="1" customWidth="1"/>
    <col min="4" max="4" width="10.44140625" style="1" customWidth="1"/>
    <col min="5" max="5" width="13.5546875" style="2" customWidth="1"/>
    <col min="6" max="6" width="17.6640625" style="1" customWidth="1"/>
    <col min="7" max="7" width="38.5546875" style="1" customWidth="1"/>
    <col min="8" max="8" width="17.88671875" style="1" customWidth="1"/>
    <col min="9" max="9" width="18.6640625" style="1" customWidth="1"/>
    <col min="10" max="10" width="23.6640625" style="1" customWidth="1"/>
    <col min="11" max="11" width="22.6640625" style="1" customWidth="1"/>
    <col min="12" max="16384" width="11.44140625" style="1"/>
  </cols>
  <sheetData>
    <row r="1" spans="1:11" ht="16.2" thickBot="1">
      <c r="A1" s="4"/>
      <c r="B1" s="4"/>
      <c r="C1" s="4"/>
      <c r="D1" s="4"/>
      <c r="E1" s="5"/>
      <c r="F1" s="4"/>
      <c r="G1" s="4"/>
      <c r="H1" s="4"/>
      <c r="I1" s="4"/>
      <c r="J1" s="4"/>
      <c r="K1" s="4"/>
    </row>
    <row r="2" spans="1:11" ht="9" customHeight="1" thickTop="1">
      <c r="A2" s="4"/>
      <c r="B2" s="6"/>
      <c r="C2" s="7"/>
      <c r="D2" s="7"/>
      <c r="E2" s="8"/>
      <c r="F2" s="7"/>
      <c r="G2" s="7"/>
      <c r="H2" s="7"/>
      <c r="I2" s="7"/>
      <c r="J2" s="7"/>
      <c r="K2" s="349"/>
    </row>
    <row r="3" spans="1:11" ht="27" customHeight="1">
      <c r="A3" s="4"/>
      <c r="B3" s="9"/>
      <c r="C3" s="370" t="s">
        <v>70</v>
      </c>
      <c r="D3" s="370"/>
      <c r="E3" s="370"/>
      <c r="F3" s="370"/>
      <c r="G3" s="4"/>
      <c r="H3" s="4"/>
      <c r="I3" s="4"/>
      <c r="J3" s="4"/>
      <c r="K3" s="350"/>
    </row>
    <row r="4" spans="1:11" ht="15.6">
      <c r="A4" s="4"/>
      <c r="B4" s="9"/>
      <c r="C4" s="91" t="s">
        <v>16</v>
      </c>
      <c r="D4" s="92" t="s">
        <v>17</v>
      </c>
      <c r="E4" s="91" t="s">
        <v>18</v>
      </c>
      <c r="F4" s="92">
        <v>3</v>
      </c>
      <c r="G4" s="4"/>
      <c r="H4" s="4"/>
      <c r="I4" s="4"/>
      <c r="J4" s="4"/>
      <c r="K4" s="350"/>
    </row>
    <row r="5" spans="1:11" ht="15.6">
      <c r="A5" s="4"/>
      <c r="B5" s="9"/>
      <c r="C5" s="382" t="s">
        <v>159</v>
      </c>
      <c r="D5" s="382"/>
      <c r="E5" s="382"/>
      <c r="F5" s="382"/>
      <c r="G5" s="382"/>
      <c r="H5" s="382"/>
      <c r="I5" s="382"/>
      <c r="J5" s="382"/>
      <c r="K5" s="383"/>
    </row>
    <row r="6" spans="1:11" ht="16.2" thickBot="1">
      <c r="A6" s="4"/>
      <c r="B6" s="9"/>
      <c r="C6" s="379" t="s">
        <v>1</v>
      </c>
      <c r="D6" s="379"/>
      <c r="E6" s="379"/>
      <c r="F6" s="379"/>
      <c r="G6" s="379"/>
      <c r="H6" s="379"/>
      <c r="I6" s="379"/>
      <c r="J6" s="379"/>
      <c r="K6" s="380"/>
    </row>
    <row r="7" spans="1:11" s="18" customFormat="1" ht="15.6">
      <c r="A7" s="17"/>
      <c r="B7" s="96"/>
      <c r="C7" s="387" t="s">
        <v>148</v>
      </c>
      <c r="D7" s="388"/>
      <c r="E7" s="388"/>
      <c r="F7" s="388"/>
      <c r="G7" s="388"/>
      <c r="H7" s="388"/>
      <c r="I7" s="388"/>
      <c r="J7" s="388"/>
      <c r="K7" s="389"/>
    </row>
    <row r="8" spans="1:11" ht="16.95" customHeight="1">
      <c r="A8" s="4"/>
      <c r="B8" s="9"/>
      <c r="C8" s="390"/>
      <c r="D8" s="391"/>
      <c r="E8" s="391"/>
      <c r="F8" s="391"/>
      <c r="G8" s="391"/>
      <c r="H8" s="391"/>
      <c r="I8" s="391"/>
      <c r="J8" s="391"/>
      <c r="K8" s="392"/>
    </row>
    <row r="9" spans="1:11" ht="34.200000000000003" customHeight="1">
      <c r="A9" s="4"/>
      <c r="B9" s="9"/>
      <c r="C9" s="393" t="s">
        <v>2</v>
      </c>
      <c r="D9" s="394"/>
      <c r="E9" s="394"/>
      <c r="F9" s="394"/>
      <c r="G9" s="394"/>
      <c r="H9" s="394"/>
      <c r="I9" s="394"/>
      <c r="J9" s="394"/>
      <c r="K9" s="395"/>
    </row>
    <row r="10" spans="1:11" ht="15" customHeight="1" thickBot="1">
      <c r="A10" s="4"/>
      <c r="B10" s="9"/>
      <c r="C10" s="371"/>
      <c r="D10" s="372"/>
      <c r="E10" s="372"/>
      <c r="F10" s="372"/>
      <c r="G10" s="372"/>
      <c r="H10" s="372"/>
      <c r="I10" s="372"/>
      <c r="J10" s="372"/>
      <c r="K10" s="373"/>
    </row>
    <row r="11" spans="1:11" ht="21.6" customHeight="1">
      <c r="A11" s="4"/>
      <c r="B11" s="9"/>
      <c r="C11" s="360" t="s">
        <v>3</v>
      </c>
      <c r="D11" s="362" t="s">
        <v>4</v>
      </c>
      <c r="E11" s="364" t="s">
        <v>5</v>
      </c>
      <c r="F11" s="364"/>
      <c r="G11" s="360" t="s">
        <v>6</v>
      </c>
      <c r="H11" s="362" t="s">
        <v>7</v>
      </c>
      <c r="I11" s="362" t="s">
        <v>8</v>
      </c>
      <c r="J11" s="384" t="s">
        <v>9</v>
      </c>
      <c r="K11" s="386" t="s">
        <v>10</v>
      </c>
    </row>
    <row r="12" spans="1:11" ht="18.600000000000001" customHeight="1" thickBot="1">
      <c r="A12" s="4"/>
      <c r="B12" s="9"/>
      <c r="C12" s="361"/>
      <c r="D12" s="363"/>
      <c r="E12" s="81" t="s">
        <v>11</v>
      </c>
      <c r="F12" s="81" t="s">
        <v>12</v>
      </c>
      <c r="G12" s="361"/>
      <c r="H12" s="363"/>
      <c r="I12" s="363"/>
      <c r="J12" s="385"/>
      <c r="K12" s="386"/>
    </row>
    <row r="13" spans="1:11" ht="30" customHeight="1" thickBot="1">
      <c r="A13" s="4"/>
      <c r="B13" s="9"/>
      <c r="C13" s="82"/>
      <c r="D13" s="83"/>
      <c r="E13" s="83"/>
      <c r="F13" s="83"/>
      <c r="G13" s="83"/>
      <c r="H13" s="83"/>
      <c r="I13" s="83"/>
      <c r="J13" s="83"/>
      <c r="K13" s="284"/>
    </row>
    <row r="14" spans="1:11" ht="52.95" customHeight="1">
      <c r="A14" s="4"/>
      <c r="B14" s="9"/>
      <c r="C14" s="84">
        <v>1</v>
      </c>
      <c r="D14" s="84"/>
      <c r="E14" s="84" t="s">
        <v>71</v>
      </c>
      <c r="F14" s="276" t="s">
        <v>143</v>
      </c>
      <c r="G14" s="286" t="s">
        <v>74</v>
      </c>
      <c r="H14" s="259" t="s">
        <v>75</v>
      </c>
      <c r="I14" s="260"/>
      <c r="J14" s="321"/>
      <c r="K14" s="322"/>
    </row>
    <row r="15" spans="1:11" ht="60.6" customHeight="1">
      <c r="A15" s="4"/>
      <c r="B15" s="9"/>
      <c r="C15" s="259">
        <v>2</v>
      </c>
      <c r="D15" s="259"/>
      <c r="E15" s="259" t="s">
        <v>71</v>
      </c>
      <c r="F15" s="279" t="s">
        <v>143</v>
      </c>
      <c r="G15" s="286" t="s">
        <v>104</v>
      </c>
      <c r="H15" s="259" t="s">
        <v>128</v>
      </c>
      <c r="I15" s="260"/>
      <c r="J15" s="321"/>
      <c r="K15" s="322"/>
    </row>
    <row r="16" spans="1:11" ht="61.2" customHeight="1">
      <c r="A16" s="4"/>
      <c r="B16" s="9"/>
      <c r="C16" s="84">
        <v>3</v>
      </c>
      <c r="D16" s="84"/>
      <c r="E16" s="84"/>
      <c r="F16" s="277" t="s">
        <v>139</v>
      </c>
      <c r="G16" s="286" t="s">
        <v>102</v>
      </c>
      <c r="H16" s="259" t="s">
        <v>128</v>
      </c>
      <c r="I16" s="260"/>
      <c r="J16" s="321"/>
      <c r="K16" s="322"/>
    </row>
    <row r="17" spans="1:12" ht="45" customHeight="1">
      <c r="A17" s="4"/>
      <c r="B17" s="9"/>
      <c r="C17" s="84">
        <v>4</v>
      </c>
      <c r="D17" s="84"/>
      <c r="E17" s="84" t="s">
        <v>71</v>
      </c>
      <c r="F17" s="277" t="s">
        <v>140</v>
      </c>
      <c r="G17" s="286" t="s">
        <v>105</v>
      </c>
      <c r="H17" s="259" t="s">
        <v>75</v>
      </c>
      <c r="I17" s="260"/>
      <c r="J17" s="321"/>
      <c r="K17" s="322"/>
    </row>
    <row r="18" spans="1:12" ht="90" customHeight="1">
      <c r="A18" s="4"/>
      <c r="B18" s="9"/>
      <c r="C18" s="84">
        <v>5</v>
      </c>
      <c r="D18" s="84"/>
      <c r="E18" s="84" t="s">
        <v>71</v>
      </c>
      <c r="F18" s="277" t="s">
        <v>141</v>
      </c>
      <c r="G18" s="286" t="s">
        <v>146</v>
      </c>
      <c r="H18" s="259" t="s">
        <v>134</v>
      </c>
      <c r="I18" s="260"/>
      <c r="J18" s="321"/>
      <c r="K18" s="322"/>
    </row>
    <row r="19" spans="1:12" ht="79.95" customHeight="1">
      <c r="A19" s="4"/>
      <c r="B19" s="9"/>
      <c r="C19" s="84">
        <v>6</v>
      </c>
      <c r="D19" s="84"/>
      <c r="E19" s="84"/>
      <c r="F19" s="276" t="s">
        <v>141</v>
      </c>
      <c r="G19" s="286" t="s">
        <v>147</v>
      </c>
      <c r="H19" s="259" t="s">
        <v>134</v>
      </c>
      <c r="I19" s="260"/>
      <c r="J19" s="321"/>
      <c r="K19" s="322"/>
      <c r="L19" s="1">
        <f>I20/24</f>
        <v>0</v>
      </c>
    </row>
    <row r="20" spans="1:12" ht="60" customHeight="1">
      <c r="A20" s="4"/>
      <c r="B20" s="9"/>
      <c r="C20" s="84">
        <v>7</v>
      </c>
      <c r="D20" s="84"/>
      <c r="E20" s="84" t="s">
        <v>71</v>
      </c>
      <c r="F20" s="276" t="s">
        <v>143</v>
      </c>
      <c r="G20" s="286" t="s">
        <v>138</v>
      </c>
      <c r="H20" s="259" t="s">
        <v>128</v>
      </c>
      <c r="I20" s="260"/>
      <c r="J20" s="323"/>
      <c r="K20" s="322"/>
    </row>
    <row r="21" spans="1:12" ht="55.2" customHeight="1">
      <c r="A21" s="4"/>
      <c r="B21" s="9"/>
      <c r="C21" s="84">
        <v>11</v>
      </c>
      <c r="D21" s="84"/>
      <c r="E21" s="84"/>
      <c r="F21" s="276" t="s">
        <v>143</v>
      </c>
      <c r="G21" s="286" t="s">
        <v>144</v>
      </c>
      <c r="H21" s="260" t="s">
        <v>75</v>
      </c>
      <c r="I21" s="278"/>
      <c r="J21" s="321"/>
      <c r="K21" s="322"/>
    </row>
    <row r="22" spans="1:12" ht="93" customHeight="1">
      <c r="A22" s="4"/>
      <c r="B22" s="9"/>
      <c r="C22" s="84"/>
      <c r="D22" s="84"/>
      <c r="E22" s="84"/>
      <c r="F22" s="276" t="s">
        <v>143</v>
      </c>
      <c r="G22" s="286" t="s">
        <v>158</v>
      </c>
      <c r="H22" s="260" t="s">
        <v>75</v>
      </c>
      <c r="I22" s="278"/>
      <c r="J22" s="322"/>
      <c r="K22" s="322"/>
    </row>
    <row r="23" spans="1:12" ht="30" customHeight="1">
      <c r="A23" s="4"/>
      <c r="B23" s="9"/>
      <c r="C23" s="367" t="s">
        <v>13</v>
      </c>
      <c r="D23" s="368"/>
      <c r="E23" s="368"/>
      <c r="F23" s="368"/>
      <c r="G23" s="368"/>
      <c r="H23" s="368"/>
      <c r="I23" s="368"/>
      <c r="J23" s="368"/>
      <c r="K23" s="285">
        <f>SUM(K14:K22)</f>
        <v>0</v>
      </c>
    </row>
    <row r="24" spans="1:12" ht="30" customHeight="1" thickBot="1">
      <c r="A24" s="4"/>
      <c r="B24" s="9"/>
      <c r="C24" s="396"/>
      <c r="D24" s="397"/>
      <c r="E24" s="397"/>
      <c r="F24" s="397"/>
      <c r="G24" s="397"/>
      <c r="H24" s="397"/>
      <c r="I24" s="397"/>
      <c r="J24" s="397"/>
      <c r="K24" s="398"/>
    </row>
    <row r="25" spans="1:12" s="3" customFormat="1" ht="30" customHeight="1" thickBot="1">
      <c r="A25" s="10"/>
      <c r="B25" s="11"/>
      <c r="C25" s="374" t="s">
        <v>157</v>
      </c>
      <c r="D25" s="375"/>
      <c r="E25" s="375"/>
      <c r="F25" s="375"/>
      <c r="G25" s="375"/>
      <c r="H25" s="375"/>
      <c r="I25" s="375"/>
      <c r="J25" s="376"/>
      <c r="K25" s="317">
        <f>K23</f>
        <v>0</v>
      </c>
    </row>
    <row r="26" spans="1:12" s="3" customFormat="1" ht="15.6">
      <c r="A26" s="10"/>
      <c r="B26" s="11"/>
      <c r="C26" s="97"/>
      <c r="D26" s="85"/>
      <c r="E26" s="85"/>
      <c r="F26" s="85"/>
      <c r="G26" s="85"/>
      <c r="H26" s="85"/>
      <c r="I26" s="85"/>
      <c r="J26" s="85"/>
      <c r="K26" s="98"/>
    </row>
    <row r="27" spans="1:12" s="3" customFormat="1" ht="30" customHeight="1">
      <c r="A27" s="10"/>
      <c r="B27" s="11"/>
      <c r="C27" s="99"/>
      <c r="D27" s="87"/>
      <c r="E27" s="86"/>
      <c r="F27" s="86"/>
      <c r="G27" s="381" t="s">
        <v>55</v>
      </c>
      <c r="H27" s="381"/>
      <c r="I27" s="381"/>
      <c r="J27" s="261" t="s">
        <v>154</v>
      </c>
      <c r="K27" s="261">
        <v>0.15</v>
      </c>
    </row>
    <row r="28" spans="1:12" s="3" customFormat="1" ht="30" customHeight="1">
      <c r="A28" s="10"/>
      <c r="B28" s="11"/>
      <c r="C28" s="99"/>
      <c r="D28" s="87"/>
      <c r="E28" s="86"/>
      <c r="F28" s="86"/>
      <c r="G28" s="369" t="s">
        <v>135</v>
      </c>
      <c r="H28" s="369"/>
      <c r="I28" s="369"/>
      <c r="J28" s="261" t="s">
        <v>155</v>
      </c>
      <c r="K28" s="261">
        <v>0.05</v>
      </c>
    </row>
    <row r="29" spans="1:12" s="3" customFormat="1" ht="30" customHeight="1" thickBot="1">
      <c r="A29" s="10"/>
      <c r="B29" s="11"/>
      <c r="C29" s="99"/>
      <c r="D29" s="88"/>
      <c r="E29" s="88"/>
      <c r="F29" s="88"/>
      <c r="G29" s="369" t="s">
        <v>136</v>
      </c>
      <c r="H29" s="369"/>
      <c r="I29" s="369"/>
      <c r="J29" s="261" t="s">
        <v>156</v>
      </c>
      <c r="K29" s="261">
        <v>0.05</v>
      </c>
    </row>
    <row r="30" spans="1:12" s="3" customFormat="1" ht="30" customHeight="1" thickBot="1">
      <c r="A30" s="10"/>
      <c r="B30" s="11"/>
      <c r="C30" s="99"/>
      <c r="D30" s="87"/>
      <c r="E30" s="86"/>
      <c r="F30" s="86"/>
      <c r="G30" s="399" t="s">
        <v>14</v>
      </c>
      <c r="H30" s="400"/>
      <c r="I30" s="400"/>
      <c r="J30" s="401"/>
      <c r="K30" s="348">
        <f>K25+K27+K28+K29</f>
        <v>0.25</v>
      </c>
    </row>
    <row r="31" spans="1:12" s="3" customFormat="1" ht="16.2" thickBot="1">
      <c r="A31" s="10"/>
      <c r="B31" s="11"/>
      <c r="C31" s="99"/>
      <c r="D31" s="87"/>
      <c r="E31" s="87"/>
      <c r="F31" s="87"/>
      <c r="G31" s="86"/>
      <c r="H31" s="86"/>
      <c r="I31" s="89"/>
      <c r="J31" s="100"/>
      <c r="K31" s="101"/>
    </row>
    <row r="32" spans="1:12" s="3" customFormat="1" ht="15.6">
      <c r="A32" s="10"/>
      <c r="B32" s="11"/>
      <c r="C32" s="90"/>
      <c r="D32" s="377"/>
      <c r="E32" s="377"/>
      <c r="F32" s="377"/>
      <c r="G32" s="377"/>
      <c r="H32" s="377"/>
      <c r="I32" s="377"/>
      <c r="J32" s="377"/>
      <c r="K32" s="378"/>
    </row>
    <row r="33" spans="1:11" ht="16.2" thickBot="1">
      <c r="A33" s="4"/>
      <c r="B33" s="9"/>
      <c r="C33" s="95"/>
      <c r="D33" s="93"/>
      <c r="E33" s="93"/>
      <c r="F33" s="93"/>
      <c r="G33" s="94"/>
      <c r="H33" s="365"/>
      <c r="I33" s="365"/>
      <c r="J33" s="365"/>
      <c r="K33" s="366"/>
    </row>
    <row r="34" spans="1:11" ht="16.2" thickBot="1">
      <c r="A34" s="4"/>
      <c r="B34" s="12"/>
      <c r="C34" s="13"/>
      <c r="D34" s="13"/>
      <c r="E34" s="14"/>
      <c r="F34" s="13"/>
      <c r="G34" s="15"/>
      <c r="H34" s="13"/>
      <c r="I34" s="13"/>
      <c r="J34" s="13"/>
      <c r="K34" s="13"/>
    </row>
    <row r="35" spans="1:11" ht="16.2" thickTop="1">
      <c r="A35" s="4"/>
      <c r="B35" s="4"/>
      <c r="C35" s="4"/>
      <c r="D35" s="4"/>
      <c r="E35" s="5"/>
      <c r="F35" s="4"/>
      <c r="G35" s="4"/>
      <c r="H35" s="4"/>
      <c r="I35" s="4"/>
      <c r="J35" s="4"/>
      <c r="K35" s="4"/>
    </row>
  </sheetData>
  <mergeCells count="23">
    <mergeCell ref="C10:K10"/>
    <mergeCell ref="C3:F3"/>
    <mergeCell ref="C5:K5"/>
    <mergeCell ref="C6:K6"/>
    <mergeCell ref="C7:K8"/>
    <mergeCell ref="C9:K9"/>
    <mergeCell ref="G27:I27"/>
    <mergeCell ref="C11:C12"/>
    <mergeCell ref="D11:D12"/>
    <mergeCell ref="E11:F11"/>
    <mergeCell ref="G11:G12"/>
    <mergeCell ref="H11:H12"/>
    <mergeCell ref="I11:I12"/>
    <mergeCell ref="J11:J12"/>
    <mergeCell ref="K11:K12"/>
    <mergeCell ref="C23:J23"/>
    <mergeCell ref="C24:K24"/>
    <mergeCell ref="C25:J25"/>
    <mergeCell ref="G28:I28"/>
    <mergeCell ref="G29:I29"/>
    <mergeCell ref="G30:J30"/>
    <mergeCell ref="D32:K32"/>
    <mergeCell ref="H33:K33"/>
  </mergeCells>
  <pageMargins left="0.11811023622047245" right="0.11811023622047245" top="0.15748031496062992" bottom="0.15748031496062992" header="0.31496062992125984" footer="0.31496062992125984"/>
  <pageSetup scale="56" fitToHeight="0"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2:M88"/>
  <sheetViews>
    <sheetView view="pageBreakPreview" topLeftCell="A9" zoomScaleNormal="100" zoomScaleSheetLayoutView="100" workbookViewId="0">
      <selection activeCell="B7" sqref="B7:I8"/>
    </sheetView>
  </sheetViews>
  <sheetFormatPr baseColWidth="10" defaultRowHeight="13.2"/>
  <cols>
    <col min="5" max="5" width="17.44140625" customWidth="1"/>
    <col min="6" max="6" width="18" customWidth="1"/>
    <col min="7" max="8" width="17.88671875" customWidth="1"/>
    <col min="10" max="10" width="21.44140625" customWidth="1"/>
    <col min="13" max="13" width="21.33203125" customWidth="1"/>
    <col min="15" max="15" width="11.5546875" customWidth="1"/>
  </cols>
  <sheetData>
    <row r="2" spans="1:13" ht="13.8" thickBot="1"/>
    <row r="3" spans="1:13" ht="13.8">
      <c r="A3" s="486"/>
      <c r="B3" s="497"/>
      <c r="C3" s="498"/>
      <c r="D3" s="498"/>
      <c r="E3" s="498"/>
      <c r="F3" s="498"/>
      <c r="G3" s="498"/>
      <c r="H3" s="498"/>
      <c r="I3" s="499"/>
      <c r="J3" s="495" t="s">
        <v>23</v>
      </c>
      <c r="K3" s="491"/>
      <c r="L3" s="491"/>
      <c r="M3" s="492"/>
    </row>
    <row r="4" spans="1:13" ht="13.8">
      <c r="A4" s="487"/>
      <c r="B4" s="478" t="s">
        <v>169</v>
      </c>
      <c r="C4" s="479"/>
      <c r="D4" s="479"/>
      <c r="E4" s="479"/>
      <c r="F4" s="479"/>
      <c r="G4" s="479"/>
      <c r="H4" s="479"/>
      <c r="I4" s="480"/>
      <c r="J4" s="496"/>
      <c r="K4" s="493"/>
      <c r="L4" s="493"/>
      <c r="M4" s="494"/>
    </row>
    <row r="5" spans="1:13" ht="13.8">
      <c r="A5" s="487"/>
      <c r="B5" s="478"/>
      <c r="C5" s="479"/>
      <c r="D5" s="479"/>
      <c r="E5" s="479"/>
      <c r="F5" s="479"/>
      <c r="G5" s="479"/>
      <c r="H5" s="479"/>
      <c r="I5" s="480"/>
      <c r="J5" s="464" t="s">
        <v>19</v>
      </c>
      <c r="K5" s="501"/>
      <c r="L5" s="502"/>
      <c r="M5" s="503"/>
    </row>
    <row r="6" spans="1:13" ht="13.8">
      <c r="A6" s="487"/>
      <c r="B6" s="507" t="s">
        <v>80</v>
      </c>
      <c r="C6" s="508"/>
      <c r="D6" s="508"/>
      <c r="E6" s="508"/>
      <c r="F6" s="508"/>
      <c r="G6" s="508"/>
      <c r="H6" s="508"/>
      <c r="I6" s="509"/>
      <c r="J6" s="500"/>
      <c r="K6" s="504"/>
      <c r="L6" s="505"/>
      <c r="M6" s="506"/>
    </row>
    <row r="7" spans="1:13">
      <c r="A7" s="487"/>
      <c r="B7" s="488"/>
      <c r="C7" s="489"/>
      <c r="D7" s="489"/>
      <c r="E7" s="489"/>
      <c r="F7" s="489"/>
      <c r="G7" s="489"/>
      <c r="H7" s="489"/>
      <c r="I7" s="490"/>
      <c r="J7" s="464" t="s">
        <v>20</v>
      </c>
      <c r="K7" s="464">
        <v>1</v>
      </c>
      <c r="L7" s="464" t="s">
        <v>21</v>
      </c>
      <c r="M7" s="476">
        <v>1</v>
      </c>
    </row>
    <row r="8" spans="1:13">
      <c r="A8" s="487"/>
      <c r="B8" s="488"/>
      <c r="C8" s="489"/>
      <c r="D8" s="489"/>
      <c r="E8" s="489"/>
      <c r="F8" s="489"/>
      <c r="G8" s="489"/>
      <c r="H8" s="489"/>
      <c r="I8" s="490"/>
      <c r="J8" s="465"/>
      <c r="K8" s="465"/>
      <c r="L8" s="465"/>
      <c r="M8" s="477"/>
    </row>
    <row r="9" spans="1:13" ht="13.8">
      <c r="A9" s="487"/>
      <c r="B9" s="478" t="s">
        <v>22</v>
      </c>
      <c r="C9" s="479"/>
      <c r="D9" s="479"/>
      <c r="E9" s="479"/>
      <c r="F9" s="479"/>
      <c r="G9" s="479"/>
      <c r="H9" s="479"/>
      <c r="I9" s="480"/>
      <c r="J9" s="465"/>
      <c r="K9" s="465"/>
      <c r="L9" s="465"/>
      <c r="M9" s="477"/>
    </row>
    <row r="10" spans="1:13" ht="14.4" thickBot="1">
      <c r="A10" s="21"/>
      <c r="B10" s="22"/>
      <c r="C10" s="22"/>
      <c r="D10" s="22"/>
      <c r="E10" s="22"/>
      <c r="F10" s="22"/>
      <c r="G10" s="22"/>
      <c r="H10" s="22"/>
      <c r="I10" s="22"/>
      <c r="J10" s="22"/>
      <c r="K10" s="23"/>
      <c r="L10" s="23"/>
      <c r="M10" s="24"/>
    </row>
    <row r="11" spans="1:13" ht="13.8">
      <c r="A11" s="25"/>
      <c r="B11" s="172"/>
      <c r="C11" s="172"/>
      <c r="D11" s="172"/>
      <c r="E11" s="172"/>
      <c r="F11" s="172"/>
      <c r="G11" s="172"/>
      <c r="H11" s="172"/>
      <c r="I11" s="172"/>
      <c r="J11" s="26" t="s">
        <v>23</v>
      </c>
      <c r="K11" s="27" t="s">
        <v>24</v>
      </c>
      <c r="L11" s="27" t="s">
        <v>25</v>
      </c>
      <c r="M11" s="28" t="s">
        <v>26</v>
      </c>
    </row>
    <row r="12" spans="1:13" ht="13.8">
      <c r="A12" s="29"/>
      <c r="B12" s="173"/>
      <c r="C12" s="173"/>
      <c r="D12" s="173"/>
      <c r="E12" s="173"/>
      <c r="F12" s="173"/>
      <c r="G12" s="173"/>
      <c r="H12" s="173"/>
      <c r="I12" s="173"/>
      <c r="J12" s="30"/>
      <c r="K12" s="31"/>
      <c r="L12" s="31"/>
      <c r="M12" s="32"/>
    </row>
    <row r="13" spans="1:13" ht="13.8">
      <c r="A13" s="481" t="s">
        <v>27</v>
      </c>
      <c r="B13" s="482"/>
      <c r="C13" s="482"/>
      <c r="D13" s="482"/>
      <c r="E13" s="173"/>
      <c r="F13" s="173"/>
      <c r="G13" s="173" t="s">
        <v>28</v>
      </c>
      <c r="H13" s="20"/>
      <c r="I13" s="173"/>
      <c r="J13" s="30"/>
      <c r="K13" s="20"/>
      <c r="L13" s="20"/>
      <c r="M13" s="33"/>
    </row>
    <row r="14" spans="1:13" ht="13.8">
      <c r="A14" s="34"/>
      <c r="B14" s="35"/>
      <c r="C14" s="35"/>
      <c r="D14" s="35"/>
      <c r="E14" s="35"/>
      <c r="F14" s="35"/>
      <c r="G14" s="35"/>
      <c r="H14" s="35"/>
      <c r="I14" s="35"/>
      <c r="J14" s="35"/>
      <c r="K14" s="35"/>
      <c r="L14" s="35"/>
      <c r="M14" s="36"/>
    </row>
    <row r="15" spans="1:13" ht="14.4" thickBot="1">
      <c r="A15" s="37"/>
      <c r="B15" s="38"/>
      <c r="C15" s="38"/>
      <c r="D15" s="38"/>
      <c r="E15" s="38"/>
      <c r="F15" s="38"/>
      <c r="G15" s="38"/>
      <c r="H15" s="38"/>
      <c r="I15" s="38"/>
      <c r="J15" s="38"/>
      <c r="K15" s="38"/>
      <c r="L15" s="38"/>
      <c r="M15" s="39"/>
    </row>
    <row r="16" spans="1:13" ht="14.4" thickBot="1">
      <c r="A16" s="40"/>
      <c r="B16" s="41"/>
      <c r="C16" s="41"/>
      <c r="D16" s="41"/>
      <c r="E16" s="41"/>
      <c r="F16" s="41"/>
      <c r="G16" s="20"/>
      <c r="H16" s="20"/>
      <c r="I16" s="41"/>
      <c r="J16" s="41"/>
      <c r="K16" s="41"/>
      <c r="L16" s="41"/>
      <c r="M16" s="42"/>
    </row>
    <row r="17" spans="1:13" ht="13.8">
      <c r="A17" s="483" t="s">
        <v>29</v>
      </c>
      <c r="B17" s="484"/>
      <c r="C17" s="484"/>
      <c r="D17" s="484"/>
      <c r="E17" s="484"/>
      <c r="F17" s="484"/>
      <c r="G17" s="484"/>
      <c r="H17" s="484"/>
      <c r="I17" s="484"/>
      <c r="J17" s="484"/>
      <c r="K17" s="484"/>
      <c r="L17" s="484"/>
      <c r="M17" s="485"/>
    </row>
    <row r="18" spans="1:13" ht="14.4" thickBot="1">
      <c r="A18" s="43"/>
      <c r="B18" s="20"/>
      <c r="C18" s="20"/>
      <c r="D18" s="20"/>
      <c r="E18" s="20"/>
      <c r="F18" s="20"/>
      <c r="G18" s="20"/>
      <c r="H18" s="20"/>
      <c r="I18" s="20"/>
      <c r="J18" s="20"/>
      <c r="K18" s="20"/>
      <c r="L18" s="20"/>
      <c r="M18" s="44"/>
    </row>
    <row r="19" spans="1:13" ht="13.8">
      <c r="A19" s="45" t="s">
        <v>30</v>
      </c>
      <c r="B19" s="466" t="s">
        <v>6</v>
      </c>
      <c r="C19" s="467"/>
      <c r="D19" s="467"/>
      <c r="E19" s="467"/>
      <c r="F19" s="467"/>
      <c r="G19" s="467"/>
      <c r="H19" s="467"/>
      <c r="I19" s="467"/>
      <c r="J19" s="468"/>
      <c r="K19" s="469" t="s">
        <v>31</v>
      </c>
      <c r="L19" s="470"/>
      <c r="M19" s="45" t="s">
        <v>8</v>
      </c>
    </row>
    <row r="20" spans="1:13" ht="40.950000000000003" customHeight="1" thickBot="1">
      <c r="A20" s="46">
        <v>1</v>
      </c>
      <c r="B20" s="471" t="s">
        <v>74</v>
      </c>
      <c r="C20" s="472"/>
      <c r="D20" s="472"/>
      <c r="E20" s="472"/>
      <c r="F20" s="472"/>
      <c r="G20" s="472"/>
      <c r="H20" s="472"/>
      <c r="I20" s="472"/>
      <c r="J20" s="473"/>
      <c r="K20" s="474" t="s">
        <v>75</v>
      </c>
      <c r="L20" s="475"/>
      <c r="M20" s="339">
        <v>1</v>
      </c>
    </row>
    <row r="21" spans="1:13">
      <c r="A21" s="422" t="s">
        <v>32</v>
      </c>
      <c r="B21" s="423"/>
      <c r="C21" s="423"/>
      <c r="D21" s="423"/>
      <c r="E21" s="423"/>
      <c r="F21" s="423"/>
      <c r="G21" s="423"/>
      <c r="H21" s="423"/>
      <c r="I21" s="423"/>
      <c r="J21" s="423"/>
      <c r="K21" s="423"/>
      <c r="L21" s="423"/>
      <c r="M21" s="424"/>
    </row>
    <row r="22" spans="1:13">
      <c r="A22" s="425"/>
      <c r="B22" s="426"/>
      <c r="C22" s="426"/>
      <c r="D22" s="426"/>
      <c r="E22" s="426"/>
      <c r="F22" s="426"/>
      <c r="G22" s="426"/>
      <c r="H22" s="426"/>
      <c r="I22" s="426"/>
      <c r="J22" s="426"/>
      <c r="K22" s="426"/>
      <c r="L22" s="426"/>
      <c r="M22" s="427"/>
    </row>
    <row r="23" spans="1:13" ht="13.8" thickBot="1">
      <c r="A23" s="428"/>
      <c r="B23" s="429"/>
      <c r="C23" s="429"/>
      <c r="D23" s="429"/>
      <c r="E23" s="429"/>
      <c r="F23" s="429"/>
      <c r="G23" s="429"/>
      <c r="H23" s="429"/>
      <c r="I23" s="429"/>
      <c r="J23" s="429"/>
      <c r="K23" s="429"/>
      <c r="L23" s="429"/>
      <c r="M23" s="430"/>
    </row>
    <row r="24" spans="1:13" ht="13.8">
      <c r="A24" s="431" t="s">
        <v>6</v>
      </c>
      <c r="B24" s="460"/>
      <c r="C24" s="460"/>
      <c r="D24" s="460"/>
      <c r="E24" s="461"/>
      <c r="F24" s="439" t="s">
        <v>31</v>
      </c>
      <c r="G24" s="460"/>
      <c r="H24" s="462" t="s">
        <v>33</v>
      </c>
      <c r="I24" s="463"/>
      <c r="J24" s="48" t="s">
        <v>34</v>
      </c>
      <c r="K24" s="439" t="s">
        <v>35</v>
      </c>
      <c r="L24" s="440"/>
      <c r="M24" s="49" t="s">
        <v>36</v>
      </c>
    </row>
    <row r="25" spans="1:13" ht="13.8">
      <c r="A25" s="457" t="s">
        <v>106</v>
      </c>
      <c r="B25" s="458"/>
      <c r="C25" s="458"/>
      <c r="D25" s="458"/>
      <c r="E25" s="459"/>
      <c r="F25" s="445" t="s">
        <v>92</v>
      </c>
      <c r="G25" s="446"/>
      <c r="H25" s="54"/>
      <c r="I25" s="53"/>
      <c r="J25" s="106">
        <f>31560*1.07</f>
        <v>33769.200000000004</v>
      </c>
      <c r="K25" s="160">
        <v>20</v>
      </c>
      <c r="L25" s="162"/>
      <c r="M25" s="106">
        <f>J25/K25</f>
        <v>1688.4600000000003</v>
      </c>
    </row>
    <row r="26" spans="1:13" ht="13.8">
      <c r="A26" s="340" t="s">
        <v>76</v>
      </c>
      <c r="B26" s="341"/>
      <c r="C26" s="341"/>
      <c r="D26" s="341"/>
      <c r="E26" s="342"/>
      <c r="F26" s="447" t="s">
        <v>92</v>
      </c>
      <c r="G26" s="448"/>
      <c r="H26" s="343"/>
      <c r="I26" s="342"/>
      <c r="J26" s="336">
        <f>30000*1.07</f>
        <v>32100.000000000004</v>
      </c>
      <c r="K26" s="160">
        <v>20</v>
      </c>
      <c r="L26" s="162"/>
      <c r="M26" s="106">
        <f t="shared" ref="M26:M28" si="0">J26/K26</f>
        <v>1605.0000000000002</v>
      </c>
    </row>
    <row r="27" spans="1:13" ht="13.8">
      <c r="A27" s="344" t="s">
        <v>82</v>
      </c>
      <c r="B27" s="341"/>
      <c r="C27" s="341"/>
      <c r="D27" s="341"/>
      <c r="E27" s="342"/>
      <c r="F27" s="449" t="s">
        <v>149</v>
      </c>
      <c r="G27" s="450"/>
      <c r="H27" s="343"/>
      <c r="I27" s="342"/>
      <c r="J27" s="336">
        <f>M52*10%</f>
        <v>478.76520000000005</v>
      </c>
      <c r="K27" s="160">
        <v>1</v>
      </c>
      <c r="L27" s="168"/>
      <c r="M27" s="106">
        <f t="shared" si="0"/>
        <v>478.76520000000005</v>
      </c>
    </row>
    <row r="28" spans="1:13" ht="14.4" thickBot="1">
      <c r="A28" s="340" t="s">
        <v>83</v>
      </c>
      <c r="B28" s="345"/>
      <c r="C28" s="345"/>
      <c r="D28" s="345"/>
      <c r="E28" s="346"/>
      <c r="F28" s="449" t="s">
        <v>93</v>
      </c>
      <c r="G28" s="450"/>
      <c r="H28" s="451"/>
      <c r="I28" s="452"/>
      <c r="J28" s="347">
        <f>70*1.07</f>
        <v>74.900000000000006</v>
      </c>
      <c r="K28" s="160">
        <v>1</v>
      </c>
      <c r="L28" s="168"/>
      <c r="M28" s="106">
        <f t="shared" si="0"/>
        <v>74.900000000000006</v>
      </c>
    </row>
    <row r="29" spans="1:13" ht="14.4" thickBot="1">
      <c r="A29" s="419" t="s">
        <v>37</v>
      </c>
      <c r="B29" s="420"/>
      <c r="C29" s="420"/>
      <c r="D29" s="420"/>
      <c r="E29" s="420"/>
      <c r="F29" s="420"/>
      <c r="G29" s="420"/>
      <c r="H29" s="420"/>
      <c r="I29" s="420"/>
      <c r="J29" s="420"/>
      <c r="K29" s="420"/>
      <c r="L29" s="421"/>
      <c r="M29" s="123">
        <f>SUM(M25:M28)</f>
        <v>3847.1252000000009</v>
      </c>
    </row>
    <row r="30" spans="1:13">
      <c r="A30" s="422" t="s">
        <v>106</v>
      </c>
      <c r="B30" s="423"/>
      <c r="C30" s="423"/>
      <c r="D30" s="423"/>
      <c r="E30" s="423"/>
      <c r="F30" s="423"/>
      <c r="G30" s="423"/>
      <c r="H30" s="423"/>
      <c r="I30" s="423"/>
      <c r="J30" s="423"/>
      <c r="K30" s="423"/>
      <c r="L30" s="423"/>
      <c r="M30" s="424"/>
    </row>
    <row r="31" spans="1:13">
      <c r="A31" s="425"/>
      <c r="B31" s="426"/>
      <c r="C31" s="426"/>
      <c r="D31" s="426"/>
      <c r="E31" s="426"/>
      <c r="F31" s="426"/>
      <c r="G31" s="426"/>
      <c r="H31" s="426"/>
      <c r="I31" s="426"/>
      <c r="J31" s="426"/>
      <c r="K31" s="426"/>
      <c r="L31" s="426"/>
      <c r="M31" s="427"/>
    </row>
    <row r="32" spans="1:13" ht="13.8" thickBot="1">
      <c r="A32" s="428"/>
      <c r="B32" s="429"/>
      <c r="C32" s="429"/>
      <c r="D32" s="429"/>
      <c r="E32" s="429"/>
      <c r="F32" s="429"/>
      <c r="G32" s="429"/>
      <c r="H32" s="429"/>
      <c r="I32" s="429"/>
      <c r="J32" s="429"/>
      <c r="K32" s="429"/>
      <c r="L32" s="429"/>
      <c r="M32" s="430"/>
    </row>
    <row r="33" spans="1:13" ht="13.8">
      <c r="A33" s="431" t="s">
        <v>6</v>
      </c>
      <c r="B33" s="432"/>
      <c r="C33" s="432"/>
      <c r="D33" s="432"/>
      <c r="E33" s="432"/>
      <c r="F33" s="432"/>
      <c r="G33" s="432"/>
      <c r="H33" s="440"/>
      <c r="I33" s="166" t="s">
        <v>31</v>
      </c>
      <c r="J33" s="48" t="s">
        <v>8</v>
      </c>
      <c r="K33" s="439" t="s">
        <v>39</v>
      </c>
      <c r="L33" s="440"/>
      <c r="M33" s="49" t="s">
        <v>36</v>
      </c>
    </row>
    <row r="34" spans="1:13" ht="14.4" thickBot="1">
      <c r="A34" s="121" t="s">
        <v>86</v>
      </c>
      <c r="B34" s="102"/>
      <c r="C34" s="103"/>
      <c r="D34" s="103"/>
      <c r="E34" s="103"/>
      <c r="F34" s="103"/>
      <c r="G34" s="103"/>
      <c r="H34" s="104"/>
      <c r="I34" s="161" t="s">
        <v>93</v>
      </c>
      <c r="J34" s="56">
        <v>0.16</v>
      </c>
      <c r="K34" s="453">
        <v>150000</v>
      </c>
      <c r="L34" s="454"/>
      <c r="M34" s="107">
        <f>J34*K34</f>
        <v>24000</v>
      </c>
    </row>
    <row r="35" spans="1:13" ht="14.4" thickBot="1">
      <c r="A35" s="121" t="s">
        <v>87</v>
      </c>
      <c r="B35" s="119"/>
      <c r="C35" s="119"/>
      <c r="D35" s="119"/>
      <c r="E35" s="119"/>
      <c r="F35" s="119"/>
      <c r="G35" s="119"/>
      <c r="H35" s="120"/>
      <c r="I35" s="105" t="s">
        <v>93</v>
      </c>
      <c r="J35" s="57">
        <v>0.01</v>
      </c>
      <c r="K35" s="455">
        <v>50653.8</v>
      </c>
      <c r="L35" s="456"/>
      <c r="M35" s="107">
        <f>J35*K35</f>
        <v>506.53800000000007</v>
      </c>
    </row>
    <row r="36" spans="1:13" ht="14.4" thickBot="1">
      <c r="A36" s="419" t="s">
        <v>37</v>
      </c>
      <c r="B36" s="420"/>
      <c r="C36" s="420"/>
      <c r="D36" s="420"/>
      <c r="E36" s="420"/>
      <c r="F36" s="420"/>
      <c r="G36" s="420"/>
      <c r="H36" s="420"/>
      <c r="I36" s="420"/>
      <c r="J36" s="420"/>
      <c r="K36" s="420"/>
      <c r="L36" s="421"/>
      <c r="M36" s="122">
        <f>SUM(M34:M35)</f>
        <v>24506.538</v>
      </c>
    </row>
    <row r="37" spans="1:13">
      <c r="A37" s="422" t="s">
        <v>40</v>
      </c>
      <c r="B37" s="423"/>
      <c r="C37" s="423"/>
      <c r="D37" s="423"/>
      <c r="E37" s="423"/>
      <c r="F37" s="423"/>
      <c r="G37" s="423"/>
      <c r="H37" s="423"/>
      <c r="I37" s="423"/>
      <c r="J37" s="423"/>
      <c r="K37" s="423"/>
      <c r="L37" s="423"/>
      <c r="M37" s="424"/>
    </row>
    <row r="38" spans="1:13">
      <c r="A38" s="425"/>
      <c r="B38" s="426"/>
      <c r="C38" s="426"/>
      <c r="D38" s="426"/>
      <c r="E38" s="426"/>
      <c r="F38" s="426"/>
      <c r="G38" s="426"/>
      <c r="H38" s="426"/>
      <c r="I38" s="426"/>
      <c r="J38" s="426"/>
      <c r="K38" s="426"/>
      <c r="L38" s="426"/>
      <c r="M38" s="427"/>
    </row>
    <row r="39" spans="1:13" ht="13.8" thickBot="1">
      <c r="A39" s="428"/>
      <c r="B39" s="429"/>
      <c r="C39" s="429"/>
      <c r="D39" s="429"/>
      <c r="E39" s="429"/>
      <c r="F39" s="429"/>
      <c r="G39" s="429"/>
      <c r="H39" s="429"/>
      <c r="I39" s="429"/>
      <c r="J39" s="429"/>
      <c r="K39" s="429"/>
      <c r="L39" s="429"/>
      <c r="M39" s="430"/>
    </row>
    <row r="40" spans="1:13" ht="16.2">
      <c r="A40" s="431" t="s">
        <v>41</v>
      </c>
      <c r="B40" s="432"/>
      <c r="C40" s="432"/>
      <c r="D40" s="432"/>
      <c r="E40" s="432"/>
      <c r="F40" s="432"/>
      <c r="G40" s="432"/>
      <c r="H40" s="48" t="s">
        <v>42</v>
      </c>
      <c r="I40" s="159" t="s">
        <v>43</v>
      </c>
      <c r="J40" s="58" t="s">
        <v>69</v>
      </c>
      <c r="K40" s="439" t="s">
        <v>44</v>
      </c>
      <c r="L40" s="440"/>
      <c r="M40" s="49" t="s">
        <v>36</v>
      </c>
    </row>
    <row r="41" spans="1:13" ht="13.8">
      <c r="A41" s="121"/>
      <c r="B41" s="77"/>
      <c r="C41" s="77"/>
      <c r="D41" s="77"/>
      <c r="E41" s="77"/>
      <c r="F41" s="77"/>
      <c r="G41" s="77"/>
      <c r="H41" s="59"/>
      <c r="I41" s="60"/>
      <c r="J41" s="59"/>
      <c r="K41" s="417"/>
      <c r="L41" s="418"/>
      <c r="M41" s="50"/>
    </row>
    <row r="42" spans="1:13" ht="14.4" thickBot="1">
      <c r="A42" s="121"/>
      <c r="B42" s="38"/>
      <c r="C42" s="38"/>
      <c r="D42" s="38"/>
      <c r="E42" s="38"/>
      <c r="F42" s="38"/>
      <c r="G42" s="38"/>
      <c r="H42" s="61"/>
      <c r="I42" s="62"/>
      <c r="J42" s="61"/>
      <c r="K42" s="441"/>
      <c r="L42" s="442"/>
      <c r="M42" s="63"/>
    </row>
    <row r="43" spans="1:13" ht="14.4" thickBot="1">
      <c r="A43" s="419" t="s">
        <v>37</v>
      </c>
      <c r="B43" s="420"/>
      <c r="C43" s="420"/>
      <c r="D43" s="420"/>
      <c r="E43" s="420"/>
      <c r="F43" s="420"/>
      <c r="G43" s="420"/>
      <c r="H43" s="420"/>
      <c r="I43" s="420"/>
      <c r="J43" s="420"/>
      <c r="K43" s="420"/>
      <c r="L43" s="421"/>
      <c r="M43" s="55"/>
    </row>
    <row r="44" spans="1:13">
      <c r="A44" s="422" t="s">
        <v>45</v>
      </c>
      <c r="B44" s="423"/>
      <c r="C44" s="423"/>
      <c r="D44" s="423"/>
      <c r="E44" s="423"/>
      <c r="F44" s="423"/>
      <c r="G44" s="423"/>
      <c r="H44" s="423"/>
      <c r="I44" s="423"/>
      <c r="J44" s="423"/>
      <c r="K44" s="423"/>
      <c r="L44" s="423"/>
      <c r="M44" s="424"/>
    </row>
    <row r="45" spans="1:13">
      <c r="A45" s="425"/>
      <c r="B45" s="426"/>
      <c r="C45" s="426"/>
      <c r="D45" s="426"/>
      <c r="E45" s="426"/>
      <c r="F45" s="426"/>
      <c r="G45" s="426"/>
      <c r="H45" s="426"/>
      <c r="I45" s="426"/>
      <c r="J45" s="426"/>
      <c r="K45" s="426"/>
      <c r="L45" s="426"/>
      <c r="M45" s="427"/>
    </row>
    <row r="46" spans="1:13" ht="13.8" thickBot="1">
      <c r="A46" s="428"/>
      <c r="B46" s="429"/>
      <c r="C46" s="429"/>
      <c r="D46" s="429"/>
      <c r="E46" s="429"/>
      <c r="F46" s="429"/>
      <c r="G46" s="429"/>
      <c r="H46" s="429"/>
      <c r="I46" s="429"/>
      <c r="J46" s="429"/>
      <c r="K46" s="429"/>
      <c r="L46" s="429"/>
      <c r="M46" s="430"/>
    </row>
    <row r="47" spans="1:13" ht="27.6">
      <c r="A47" s="431" t="s">
        <v>46</v>
      </c>
      <c r="B47" s="432"/>
      <c r="C47" s="432"/>
      <c r="D47" s="432"/>
      <c r="E47" s="432"/>
      <c r="F47" s="432"/>
      <c r="G47" s="432"/>
      <c r="H47" s="109" t="s">
        <v>47</v>
      </c>
      <c r="I47" s="110" t="s">
        <v>48</v>
      </c>
      <c r="J47" s="64" t="s">
        <v>49</v>
      </c>
      <c r="K47" s="433" t="s">
        <v>35</v>
      </c>
      <c r="L47" s="434"/>
      <c r="M47" s="65" t="s">
        <v>36</v>
      </c>
    </row>
    <row r="48" spans="1:13" ht="13.8">
      <c r="A48" s="108" t="s">
        <v>132</v>
      </c>
      <c r="B48" s="77"/>
      <c r="C48" s="66"/>
      <c r="D48" s="66"/>
      <c r="E48" s="66"/>
      <c r="F48" s="66"/>
      <c r="G48" s="66"/>
      <c r="H48" s="111">
        <f>52600*1.23</f>
        <v>64698</v>
      </c>
      <c r="I48" s="112">
        <v>1.85</v>
      </c>
      <c r="J48" s="111">
        <f>I48*H48</f>
        <v>119691.3</v>
      </c>
      <c r="K48" s="443">
        <v>100</v>
      </c>
      <c r="L48" s="444"/>
      <c r="M48" s="111">
        <f>J48/K48</f>
        <v>1196.913</v>
      </c>
    </row>
    <row r="49" spans="1:13" ht="13.8">
      <c r="A49" s="108" t="s">
        <v>78</v>
      </c>
      <c r="B49" s="66"/>
      <c r="C49" s="66"/>
      <c r="D49" s="66"/>
      <c r="E49" s="66"/>
      <c r="F49" s="66"/>
      <c r="G49" s="66"/>
      <c r="H49" s="111">
        <f>52600*1.23</f>
        <v>64698</v>
      </c>
      <c r="I49" s="112">
        <v>1.85</v>
      </c>
      <c r="J49" s="111">
        <f t="shared" ref="J49:J50" si="1">H49*I49</f>
        <v>119691.3</v>
      </c>
      <c r="K49" s="443">
        <v>100</v>
      </c>
      <c r="L49" s="444"/>
      <c r="M49" s="111">
        <f>J49/K49</f>
        <v>1196.913</v>
      </c>
    </row>
    <row r="50" spans="1:13" ht="13.8">
      <c r="A50" s="108" t="s">
        <v>133</v>
      </c>
      <c r="B50" s="77"/>
      <c r="C50" s="77"/>
      <c r="D50" s="77"/>
      <c r="E50" s="77"/>
      <c r="F50" s="77"/>
      <c r="G50" s="168"/>
      <c r="H50" s="111">
        <f>105200*1.23</f>
        <v>129396</v>
      </c>
      <c r="I50" s="112">
        <v>1.85</v>
      </c>
      <c r="J50" s="111">
        <f t="shared" si="1"/>
        <v>239382.6</v>
      </c>
      <c r="K50" s="417">
        <v>100</v>
      </c>
      <c r="L50" s="418"/>
      <c r="M50" s="111">
        <f>J50/K50</f>
        <v>2393.826</v>
      </c>
    </row>
    <row r="51" spans="1:13" ht="14.4" thickBot="1">
      <c r="A51" s="108"/>
      <c r="B51" s="38"/>
      <c r="C51" s="38"/>
      <c r="D51" s="38"/>
      <c r="E51" s="38"/>
      <c r="F51" s="38"/>
      <c r="G51" s="38"/>
      <c r="H51" s="111"/>
      <c r="I51" s="112"/>
      <c r="J51" s="111"/>
      <c r="K51" s="417"/>
      <c r="L51" s="418"/>
      <c r="M51" s="113"/>
    </row>
    <row r="52" spans="1:13" ht="14.4" thickBot="1">
      <c r="A52" s="419" t="s">
        <v>37</v>
      </c>
      <c r="B52" s="420"/>
      <c r="C52" s="420"/>
      <c r="D52" s="420"/>
      <c r="E52" s="420"/>
      <c r="F52" s="420"/>
      <c r="G52" s="420"/>
      <c r="H52" s="420"/>
      <c r="I52" s="420"/>
      <c r="J52" s="420"/>
      <c r="K52" s="420"/>
      <c r="L52" s="421"/>
      <c r="M52" s="356">
        <f>SUM(M48:M51)</f>
        <v>4787.652</v>
      </c>
    </row>
    <row r="53" spans="1:13" ht="14.4" thickBot="1">
      <c r="A53" s="43"/>
      <c r="B53" s="20"/>
      <c r="C53" s="20"/>
      <c r="D53" s="20"/>
      <c r="E53" s="20"/>
      <c r="F53" s="20"/>
      <c r="G53" s="20"/>
      <c r="H53" s="20"/>
      <c r="I53" s="20"/>
      <c r="J53" s="20"/>
      <c r="K53" s="20"/>
      <c r="L53" s="20"/>
      <c r="M53" s="357"/>
    </row>
    <row r="54" spans="1:13" ht="14.4" thickBot="1">
      <c r="A54" s="414" t="s">
        <v>50</v>
      </c>
      <c r="B54" s="415"/>
      <c r="C54" s="415"/>
      <c r="D54" s="415"/>
      <c r="E54" s="415"/>
      <c r="F54" s="415"/>
      <c r="G54" s="415"/>
      <c r="H54" s="415"/>
      <c r="I54" s="415"/>
      <c r="J54" s="415"/>
      <c r="K54" s="415"/>
      <c r="L54" s="416"/>
      <c r="M54" s="274">
        <f>M29+M36+M52</f>
        <v>33141.315200000005</v>
      </c>
    </row>
    <row r="55" spans="1:13">
      <c r="A55" s="422" t="s">
        <v>51</v>
      </c>
      <c r="B55" s="423"/>
      <c r="C55" s="423"/>
      <c r="D55" s="423"/>
      <c r="E55" s="423"/>
      <c r="F55" s="423"/>
      <c r="G55" s="423"/>
      <c r="H55" s="423"/>
      <c r="I55" s="423"/>
      <c r="J55" s="423"/>
      <c r="K55" s="423"/>
      <c r="L55" s="423"/>
      <c r="M55" s="424"/>
    </row>
    <row r="56" spans="1:13">
      <c r="A56" s="425"/>
      <c r="B56" s="426"/>
      <c r="C56" s="426"/>
      <c r="D56" s="426"/>
      <c r="E56" s="426"/>
      <c r="F56" s="426"/>
      <c r="G56" s="426"/>
      <c r="H56" s="426"/>
      <c r="I56" s="426"/>
      <c r="J56" s="426"/>
      <c r="K56" s="426"/>
      <c r="L56" s="426"/>
      <c r="M56" s="427"/>
    </row>
    <row r="57" spans="1:13" ht="13.8" thickBot="1">
      <c r="A57" s="428"/>
      <c r="B57" s="429"/>
      <c r="C57" s="429"/>
      <c r="D57" s="429"/>
      <c r="E57" s="429"/>
      <c r="F57" s="429"/>
      <c r="G57" s="429"/>
      <c r="H57" s="429"/>
      <c r="I57" s="429"/>
      <c r="J57" s="429"/>
      <c r="K57" s="429"/>
      <c r="L57" s="429"/>
      <c r="M57" s="430"/>
    </row>
    <row r="58" spans="1:13" ht="13.8">
      <c r="A58" s="431" t="s">
        <v>52</v>
      </c>
      <c r="B58" s="432"/>
      <c r="C58" s="432"/>
      <c r="D58" s="432"/>
      <c r="E58" s="432"/>
      <c r="F58" s="432"/>
      <c r="G58" s="432"/>
      <c r="H58" s="159"/>
      <c r="I58" s="165"/>
      <c r="J58" s="64" t="s">
        <v>53</v>
      </c>
      <c r="K58" s="433" t="s">
        <v>54</v>
      </c>
      <c r="L58" s="434"/>
      <c r="M58" s="65"/>
    </row>
    <row r="59" spans="1:13" ht="13.8">
      <c r="A59" s="435" t="s">
        <v>55</v>
      </c>
      <c r="B59" s="436"/>
      <c r="C59" s="436"/>
      <c r="D59" s="436"/>
      <c r="E59" s="436"/>
      <c r="F59" s="436"/>
      <c r="G59" s="436"/>
      <c r="H59" s="67"/>
      <c r="I59" s="68"/>
      <c r="J59" s="69">
        <v>0.15</v>
      </c>
      <c r="K59" s="437">
        <f>M54*J59</f>
        <v>4971.1972800000003</v>
      </c>
      <c r="L59" s="438"/>
      <c r="M59" s="70"/>
    </row>
    <row r="60" spans="1:13" ht="13.8">
      <c r="A60" s="51" t="s">
        <v>56</v>
      </c>
      <c r="B60" s="52"/>
      <c r="C60" s="52"/>
      <c r="D60" s="52"/>
      <c r="E60" s="52"/>
      <c r="F60" s="52"/>
      <c r="G60" s="52"/>
      <c r="H60" s="67"/>
      <c r="I60" s="68"/>
      <c r="J60" s="69">
        <v>0.05</v>
      </c>
      <c r="K60" s="437">
        <f>M54*J60</f>
        <v>1657.0657600000004</v>
      </c>
      <c r="L60" s="438"/>
      <c r="M60" s="70"/>
    </row>
    <row r="61" spans="1:13" ht="14.4" thickBot="1">
      <c r="A61" s="37" t="s">
        <v>57</v>
      </c>
      <c r="B61" s="38"/>
      <c r="C61" s="38"/>
      <c r="D61" s="38"/>
      <c r="E61" s="38"/>
      <c r="F61" s="38"/>
      <c r="G61" s="38"/>
      <c r="H61" s="71"/>
      <c r="I61" s="72"/>
      <c r="J61" s="69">
        <v>0.05</v>
      </c>
      <c r="K61" s="437">
        <f>M54*J61</f>
        <v>1657.0657600000004</v>
      </c>
      <c r="L61" s="438"/>
      <c r="M61" s="70"/>
    </row>
    <row r="62" spans="1:13" ht="14.4" thickBot="1">
      <c r="A62" s="419" t="s">
        <v>37</v>
      </c>
      <c r="B62" s="420"/>
      <c r="C62" s="420"/>
      <c r="D62" s="420"/>
      <c r="E62" s="420"/>
      <c r="F62" s="420"/>
      <c r="G62" s="420"/>
      <c r="H62" s="420"/>
      <c r="I62" s="420"/>
      <c r="J62" s="420"/>
      <c r="K62" s="420"/>
      <c r="L62" s="421"/>
      <c r="M62" s="356">
        <f>SUM(K59:L61)</f>
        <v>8285.3288000000011</v>
      </c>
    </row>
    <row r="63" spans="1:13" ht="14.4" thickBot="1">
      <c r="A63" s="43"/>
      <c r="B63" s="20"/>
      <c r="C63" s="20"/>
      <c r="D63" s="20"/>
      <c r="E63" s="20"/>
      <c r="F63" s="20"/>
      <c r="G63" s="20"/>
      <c r="H63" s="20"/>
      <c r="I63" s="20"/>
      <c r="J63" s="20"/>
      <c r="K63" s="20"/>
      <c r="L63" s="20"/>
      <c r="M63" s="44"/>
    </row>
    <row r="64" spans="1:13" ht="14.4" thickBot="1">
      <c r="A64" s="414" t="s">
        <v>58</v>
      </c>
      <c r="B64" s="415"/>
      <c r="C64" s="415"/>
      <c r="D64" s="415"/>
      <c r="E64" s="415"/>
      <c r="F64" s="415"/>
      <c r="G64" s="415"/>
      <c r="H64" s="415"/>
      <c r="I64" s="415"/>
      <c r="J64" s="415"/>
      <c r="K64" s="415"/>
      <c r="L64" s="416"/>
      <c r="M64" s="116">
        <f>ROUND((M54+M62),0)</f>
        <v>41427</v>
      </c>
    </row>
    <row r="65" spans="1:13" ht="13.8">
      <c r="A65" s="40"/>
      <c r="B65" s="41"/>
      <c r="C65" s="41"/>
      <c r="D65" s="41"/>
      <c r="E65" s="41"/>
      <c r="F65" s="41"/>
      <c r="G65" s="41"/>
      <c r="H65" s="41"/>
      <c r="I65" s="41"/>
      <c r="J65" s="41"/>
      <c r="K65" s="41"/>
      <c r="L65" s="41"/>
      <c r="M65" s="42"/>
    </row>
    <row r="66" spans="1:13" ht="13.8">
      <c r="A66" s="43"/>
      <c r="B66" s="20"/>
      <c r="C66" s="20"/>
      <c r="D66" s="20"/>
      <c r="E66" s="20"/>
      <c r="F66" s="20"/>
      <c r="G66" s="20"/>
      <c r="H66" s="20"/>
      <c r="I66" s="20"/>
      <c r="J66" s="20"/>
      <c r="K66" s="20"/>
      <c r="L66" s="20"/>
      <c r="M66" s="44"/>
    </row>
    <row r="67" spans="1:13" ht="13.8">
      <c r="A67" s="43"/>
      <c r="B67" s="20"/>
      <c r="C67" s="20"/>
      <c r="D67" s="20"/>
      <c r="E67" s="20"/>
      <c r="F67" s="20"/>
      <c r="G67" s="20"/>
      <c r="H67" s="20"/>
      <c r="I67" s="20"/>
      <c r="J67" s="20"/>
      <c r="K67" s="20"/>
      <c r="L67" s="20"/>
      <c r="M67" s="44"/>
    </row>
    <row r="68" spans="1:13" ht="13.8">
      <c r="A68" s="43"/>
      <c r="B68" s="20"/>
      <c r="C68" s="20"/>
      <c r="D68" s="20"/>
      <c r="E68" s="20"/>
      <c r="F68" s="73" t="s">
        <v>59</v>
      </c>
      <c r="G68" s="73"/>
      <c r="H68" s="73"/>
      <c r="I68" s="73"/>
      <c r="J68" s="20"/>
      <c r="K68" s="20"/>
      <c r="L68" s="20"/>
      <c r="M68" s="44"/>
    </row>
    <row r="69" spans="1:13" ht="13.8">
      <c r="A69" s="43"/>
      <c r="B69" s="20"/>
      <c r="C69" s="20"/>
      <c r="D69" s="20"/>
      <c r="E69" s="20"/>
      <c r="F69" s="73" t="s">
        <v>60</v>
      </c>
      <c r="G69" s="20"/>
      <c r="H69" s="20"/>
      <c r="I69" s="20"/>
      <c r="J69" s="20"/>
      <c r="K69" s="20"/>
      <c r="L69" s="20"/>
      <c r="M69" s="44"/>
    </row>
    <row r="70" spans="1:13" ht="13.8">
      <c r="A70" s="43"/>
      <c r="B70" s="20"/>
      <c r="C70" s="20"/>
      <c r="D70" s="20"/>
      <c r="E70" s="20"/>
      <c r="F70" s="73" t="s">
        <v>61</v>
      </c>
      <c r="G70" s="20"/>
      <c r="H70" s="20"/>
      <c r="I70" s="20"/>
      <c r="J70" s="20"/>
      <c r="K70" s="20"/>
      <c r="L70" s="20"/>
      <c r="M70" s="44"/>
    </row>
    <row r="71" spans="1:13" ht="13.8">
      <c r="A71" s="29"/>
      <c r="B71" s="74"/>
      <c r="C71" s="74"/>
      <c r="D71" s="74"/>
      <c r="E71" s="74"/>
      <c r="F71" s="73" t="s">
        <v>62</v>
      </c>
      <c r="G71" s="74"/>
      <c r="H71" s="74"/>
      <c r="I71" s="74"/>
      <c r="J71" s="74"/>
      <c r="K71" s="74"/>
      <c r="L71" s="74"/>
      <c r="M71" s="75"/>
    </row>
    <row r="72" spans="1:13" ht="13.8">
      <c r="A72" s="43"/>
      <c r="B72" s="20"/>
      <c r="C72" s="20"/>
      <c r="D72" s="20"/>
      <c r="E72" s="20"/>
      <c r="F72" s="20" t="s">
        <v>63</v>
      </c>
      <c r="G72" s="20"/>
      <c r="H72" s="20"/>
      <c r="I72" s="20"/>
      <c r="J72" s="20"/>
      <c r="K72" s="20"/>
      <c r="L72" s="20"/>
      <c r="M72" s="44"/>
    </row>
    <row r="73" spans="1:13" ht="13.8">
      <c r="A73" s="76" t="s">
        <v>64</v>
      </c>
      <c r="B73" s="77"/>
      <c r="C73" s="77"/>
      <c r="D73" s="77"/>
      <c r="E73" s="77"/>
      <c r="F73" s="77"/>
      <c r="G73" s="77"/>
      <c r="H73" s="77"/>
      <c r="I73" s="77"/>
      <c r="J73" s="77"/>
      <c r="K73" s="77"/>
      <c r="L73" s="77"/>
      <c r="M73" s="78"/>
    </row>
    <row r="74" spans="1:13" ht="13.8">
      <c r="A74" s="402"/>
      <c r="B74" s="403"/>
      <c r="C74" s="403"/>
      <c r="D74" s="403"/>
      <c r="E74" s="403"/>
      <c r="F74" s="403"/>
      <c r="G74" s="403"/>
      <c r="H74" s="403"/>
      <c r="I74" s="403"/>
      <c r="J74" s="403"/>
      <c r="K74" s="403"/>
      <c r="L74" s="403"/>
      <c r="M74" s="404"/>
    </row>
    <row r="75" spans="1:13" ht="13.8">
      <c r="A75" s="402"/>
      <c r="B75" s="403"/>
      <c r="C75" s="403"/>
      <c r="D75" s="403"/>
      <c r="E75" s="403"/>
      <c r="F75" s="403"/>
      <c r="G75" s="403"/>
      <c r="H75" s="403"/>
      <c r="I75" s="403"/>
      <c r="J75" s="403"/>
      <c r="K75" s="403"/>
      <c r="L75" s="403"/>
      <c r="M75" s="404"/>
    </row>
    <row r="76" spans="1:13" ht="13.8">
      <c r="A76" s="29"/>
      <c r="B76" s="74"/>
      <c r="C76" s="74"/>
      <c r="D76" s="74"/>
      <c r="E76" s="74"/>
      <c r="F76" s="74"/>
      <c r="G76" s="74"/>
      <c r="H76" s="74"/>
      <c r="I76" s="74"/>
      <c r="J76" s="74"/>
      <c r="K76" s="74"/>
      <c r="L76" s="74"/>
      <c r="M76" s="75"/>
    </row>
    <row r="77" spans="1:13" ht="13.8">
      <c r="A77" s="79" t="s">
        <v>65</v>
      </c>
      <c r="B77" s="74"/>
      <c r="C77" s="74"/>
      <c r="D77" s="74"/>
      <c r="E77" s="74"/>
      <c r="F77" s="74"/>
      <c r="G77" s="74"/>
      <c r="H77" s="74"/>
      <c r="I77" s="74"/>
      <c r="J77" s="74"/>
      <c r="K77" s="74"/>
      <c r="L77" s="74"/>
      <c r="M77" s="75"/>
    </row>
    <row r="78" spans="1:13">
      <c r="A78" s="405" t="s">
        <v>66</v>
      </c>
      <c r="B78" s="406"/>
      <c r="C78" s="406"/>
      <c r="D78" s="406"/>
      <c r="E78" s="406"/>
      <c r="F78" s="406"/>
      <c r="G78" s="406"/>
      <c r="H78" s="406"/>
      <c r="I78" s="406"/>
      <c r="J78" s="406"/>
      <c r="K78" s="406"/>
      <c r="L78" s="406"/>
      <c r="M78" s="407"/>
    </row>
    <row r="79" spans="1:13">
      <c r="A79" s="405"/>
      <c r="B79" s="406"/>
      <c r="C79" s="406"/>
      <c r="D79" s="406"/>
      <c r="E79" s="406"/>
      <c r="F79" s="406"/>
      <c r="G79" s="406"/>
      <c r="H79" s="406"/>
      <c r="I79" s="406"/>
      <c r="J79" s="406"/>
      <c r="K79" s="406"/>
      <c r="L79" s="406"/>
      <c r="M79" s="407"/>
    </row>
    <row r="80" spans="1:13">
      <c r="A80" s="405" t="s">
        <v>67</v>
      </c>
      <c r="B80" s="406"/>
      <c r="C80" s="406"/>
      <c r="D80" s="406"/>
      <c r="E80" s="406"/>
      <c r="F80" s="406"/>
      <c r="G80" s="406"/>
      <c r="H80" s="406"/>
      <c r="I80" s="406"/>
      <c r="J80" s="406"/>
      <c r="K80" s="406"/>
      <c r="L80" s="406"/>
      <c r="M80" s="407"/>
    </row>
    <row r="81" spans="1:13">
      <c r="A81" s="405"/>
      <c r="B81" s="406"/>
      <c r="C81" s="406"/>
      <c r="D81" s="406"/>
      <c r="E81" s="406"/>
      <c r="F81" s="406"/>
      <c r="G81" s="406"/>
      <c r="H81" s="406"/>
      <c r="I81" s="406"/>
      <c r="J81" s="406"/>
      <c r="K81" s="406"/>
      <c r="L81" s="406"/>
      <c r="M81" s="407"/>
    </row>
    <row r="82" spans="1:13" ht="13.8">
      <c r="A82" s="29"/>
      <c r="B82" s="74"/>
      <c r="C82" s="74"/>
      <c r="D82" s="74"/>
      <c r="E82" s="74"/>
      <c r="F82" s="74"/>
      <c r="G82" s="74"/>
      <c r="H82" s="74"/>
      <c r="I82" s="74"/>
      <c r="J82" s="74"/>
      <c r="K82" s="74"/>
      <c r="L82" s="74"/>
      <c r="M82" s="75"/>
    </row>
    <row r="83" spans="1:13" ht="13.8">
      <c r="A83" s="43"/>
      <c r="B83" s="20"/>
      <c r="C83" s="20"/>
      <c r="D83" s="20"/>
      <c r="E83" s="20"/>
      <c r="F83" s="73" t="s">
        <v>59</v>
      </c>
      <c r="G83" s="20"/>
      <c r="H83" s="20"/>
      <c r="I83" s="20"/>
      <c r="J83" s="20"/>
      <c r="K83" s="20"/>
      <c r="L83" s="20"/>
      <c r="M83" s="44"/>
    </row>
    <row r="84" spans="1:13" ht="13.8">
      <c r="A84" s="43"/>
      <c r="B84" s="20"/>
      <c r="C84" s="20"/>
      <c r="D84" s="20"/>
      <c r="E84" s="20"/>
      <c r="F84" s="20" t="s">
        <v>60</v>
      </c>
      <c r="G84" s="52"/>
      <c r="H84" s="52"/>
      <c r="I84" s="52"/>
      <c r="J84" s="20"/>
      <c r="K84" s="20"/>
      <c r="L84" s="20"/>
      <c r="M84" s="44"/>
    </row>
    <row r="85" spans="1:13" ht="13.8">
      <c r="A85" s="43"/>
      <c r="B85" s="20"/>
      <c r="C85" s="20"/>
      <c r="D85" s="20"/>
      <c r="E85" s="20"/>
      <c r="F85" s="20" t="s">
        <v>68</v>
      </c>
      <c r="G85" s="163"/>
      <c r="H85" s="163"/>
      <c r="I85" s="163"/>
      <c r="J85" s="20"/>
      <c r="K85" s="20"/>
      <c r="L85" s="20"/>
      <c r="M85" s="44"/>
    </row>
    <row r="86" spans="1:13" ht="13.8">
      <c r="A86" s="80"/>
      <c r="B86" s="74"/>
      <c r="C86" s="74"/>
      <c r="D86" s="74"/>
      <c r="E86" s="74"/>
      <c r="F86" s="20" t="s">
        <v>62</v>
      </c>
      <c r="G86" s="20"/>
      <c r="H86" s="20"/>
      <c r="I86" s="20"/>
      <c r="J86" s="74"/>
      <c r="K86" s="74"/>
      <c r="L86" s="74"/>
      <c r="M86" s="75"/>
    </row>
    <row r="87" spans="1:13" ht="13.8">
      <c r="A87" s="80"/>
      <c r="B87" s="163"/>
      <c r="C87" s="163"/>
      <c r="D87" s="20"/>
      <c r="E87" s="20"/>
      <c r="F87" s="20"/>
      <c r="G87" s="20"/>
      <c r="H87" s="20"/>
      <c r="I87" s="408"/>
      <c r="J87" s="408"/>
      <c r="K87" s="408"/>
      <c r="L87" s="408"/>
      <c r="M87" s="409"/>
    </row>
    <row r="88" spans="1:13" ht="14.4" thickBot="1">
      <c r="A88" s="412"/>
      <c r="B88" s="413"/>
      <c r="C88" s="413"/>
      <c r="D88" s="62"/>
      <c r="E88" s="62"/>
      <c r="F88" s="62"/>
      <c r="G88" s="62"/>
      <c r="H88" s="62"/>
      <c r="I88" s="410"/>
      <c r="J88" s="410"/>
      <c r="K88" s="410"/>
      <c r="L88" s="410"/>
      <c r="M88" s="411"/>
    </row>
  </sheetData>
  <mergeCells count="69">
    <mergeCell ref="B7:I8"/>
    <mergeCell ref="J7:J9"/>
    <mergeCell ref="K3:M4"/>
    <mergeCell ref="J3:J4"/>
    <mergeCell ref="B3:I3"/>
    <mergeCell ref="B4:I4"/>
    <mergeCell ref="B5:I5"/>
    <mergeCell ref="J5:J6"/>
    <mergeCell ref="K5:M6"/>
    <mergeCell ref="B6:I6"/>
    <mergeCell ref="A24:E24"/>
    <mergeCell ref="F24:G24"/>
    <mergeCell ref="H24:I24"/>
    <mergeCell ref="K24:L24"/>
    <mergeCell ref="K7:K9"/>
    <mergeCell ref="L7:L9"/>
    <mergeCell ref="B19:J19"/>
    <mergeCell ref="K19:L19"/>
    <mergeCell ref="B20:J20"/>
    <mergeCell ref="K20:L20"/>
    <mergeCell ref="A21:M23"/>
    <mergeCell ref="M7:M9"/>
    <mergeCell ref="B9:I9"/>
    <mergeCell ref="A13:D13"/>
    <mergeCell ref="A17:M17"/>
    <mergeCell ref="A3:A9"/>
    <mergeCell ref="A36:L36"/>
    <mergeCell ref="F25:G25"/>
    <mergeCell ref="F26:G26"/>
    <mergeCell ref="F27:G27"/>
    <mergeCell ref="F28:G28"/>
    <mergeCell ref="H28:I28"/>
    <mergeCell ref="A29:L29"/>
    <mergeCell ref="A30:M32"/>
    <mergeCell ref="A33:H33"/>
    <mergeCell ref="K33:L33"/>
    <mergeCell ref="K34:L34"/>
    <mergeCell ref="K35:L35"/>
    <mergeCell ref="A25:E25"/>
    <mergeCell ref="K50:L50"/>
    <mergeCell ref="A37:M39"/>
    <mergeCell ref="A40:G40"/>
    <mergeCell ref="K40:L40"/>
    <mergeCell ref="K41:L41"/>
    <mergeCell ref="K42:L42"/>
    <mergeCell ref="A43:L43"/>
    <mergeCell ref="A44:M46"/>
    <mergeCell ref="A47:G47"/>
    <mergeCell ref="K47:L47"/>
    <mergeCell ref="K48:L48"/>
    <mergeCell ref="K49:L49"/>
    <mergeCell ref="A64:L64"/>
    <mergeCell ref="K51:L51"/>
    <mergeCell ref="A52:L52"/>
    <mergeCell ref="A54:L54"/>
    <mergeCell ref="A55:M57"/>
    <mergeCell ref="A58:G58"/>
    <mergeCell ref="K58:L58"/>
    <mergeCell ref="A59:G59"/>
    <mergeCell ref="K59:L59"/>
    <mergeCell ref="K60:L60"/>
    <mergeCell ref="K61:L61"/>
    <mergeCell ref="A62:L62"/>
    <mergeCell ref="A74:M74"/>
    <mergeCell ref="A75:M75"/>
    <mergeCell ref="A78:M79"/>
    <mergeCell ref="A80:M81"/>
    <mergeCell ref="I87:M88"/>
    <mergeCell ref="A88:C88"/>
  </mergeCells>
  <pageMargins left="0.25" right="0.25" top="0.75" bottom="0.75" header="0.3" footer="0.3"/>
  <pageSetup scale="52" fitToHeight="0"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M83"/>
  <sheetViews>
    <sheetView view="pageBreakPreview" zoomScale="85" zoomScaleNormal="100" zoomScaleSheetLayoutView="85" workbookViewId="0">
      <selection activeCell="O15" sqref="O15"/>
    </sheetView>
  </sheetViews>
  <sheetFormatPr baseColWidth="10" defaultRowHeight="13.2"/>
  <cols>
    <col min="5" max="5" width="17.44140625" customWidth="1"/>
    <col min="6" max="6" width="18" customWidth="1"/>
    <col min="7" max="7" width="12.109375" customWidth="1"/>
    <col min="8" max="8" width="15.44140625" customWidth="1"/>
    <col min="9" max="9" width="21.5546875" customWidth="1"/>
    <col min="10" max="10" width="20.33203125" customWidth="1"/>
    <col min="13" max="13" width="16.33203125" customWidth="1"/>
  </cols>
  <sheetData>
    <row r="2" spans="1:13" ht="13.8" thickBot="1"/>
    <row r="3" spans="1:13" ht="13.8">
      <c r="A3" s="486"/>
      <c r="B3" s="497"/>
      <c r="C3" s="498"/>
      <c r="D3" s="498"/>
      <c r="E3" s="498"/>
      <c r="F3" s="498"/>
      <c r="G3" s="498"/>
      <c r="H3" s="498"/>
      <c r="I3" s="499"/>
      <c r="J3" s="495" t="s">
        <v>23</v>
      </c>
      <c r="K3" s="491"/>
      <c r="L3" s="491"/>
      <c r="M3" s="492"/>
    </row>
    <row r="4" spans="1:13" ht="13.8">
      <c r="A4" s="487"/>
      <c r="B4" s="478" t="s">
        <v>169</v>
      </c>
      <c r="C4" s="479"/>
      <c r="D4" s="479"/>
      <c r="E4" s="479"/>
      <c r="F4" s="479"/>
      <c r="G4" s="479"/>
      <c r="H4" s="479"/>
      <c r="I4" s="480"/>
      <c r="J4" s="496"/>
      <c r="K4" s="493"/>
      <c r="L4" s="493"/>
      <c r="M4" s="494"/>
    </row>
    <row r="5" spans="1:13" ht="13.8">
      <c r="A5" s="487"/>
      <c r="B5" s="478"/>
      <c r="C5" s="479"/>
      <c r="D5" s="479"/>
      <c r="E5" s="479"/>
      <c r="F5" s="479"/>
      <c r="G5" s="479"/>
      <c r="H5" s="479"/>
      <c r="I5" s="480"/>
      <c r="J5" s="464" t="s">
        <v>19</v>
      </c>
      <c r="K5" s="501"/>
      <c r="L5" s="502"/>
      <c r="M5" s="503"/>
    </row>
    <row r="6" spans="1:13" ht="13.8">
      <c r="A6" s="487"/>
      <c r="B6" s="507" t="s">
        <v>80</v>
      </c>
      <c r="C6" s="508"/>
      <c r="D6" s="508"/>
      <c r="E6" s="508"/>
      <c r="F6" s="508"/>
      <c r="G6" s="508"/>
      <c r="H6" s="508"/>
      <c r="I6" s="509"/>
      <c r="J6" s="500"/>
      <c r="K6" s="504"/>
      <c r="L6" s="505"/>
      <c r="M6" s="506"/>
    </row>
    <row r="7" spans="1:13">
      <c r="A7" s="487"/>
      <c r="B7" s="488"/>
      <c r="C7" s="489"/>
      <c r="D7" s="489"/>
      <c r="E7" s="489"/>
      <c r="F7" s="489"/>
      <c r="G7" s="489"/>
      <c r="H7" s="489"/>
      <c r="I7" s="490"/>
      <c r="J7" s="464" t="s">
        <v>20</v>
      </c>
      <c r="K7" s="464">
        <v>1</v>
      </c>
      <c r="L7" s="464" t="s">
        <v>21</v>
      </c>
      <c r="M7" s="476">
        <v>1</v>
      </c>
    </row>
    <row r="8" spans="1:13">
      <c r="A8" s="487"/>
      <c r="B8" s="488"/>
      <c r="C8" s="489"/>
      <c r="D8" s="489"/>
      <c r="E8" s="489"/>
      <c r="F8" s="489"/>
      <c r="G8" s="489"/>
      <c r="H8" s="489"/>
      <c r="I8" s="490"/>
      <c r="J8" s="465"/>
      <c r="K8" s="465"/>
      <c r="L8" s="465"/>
      <c r="M8" s="477"/>
    </row>
    <row r="9" spans="1:13" ht="13.8">
      <c r="A9" s="487"/>
      <c r="B9" s="478" t="s">
        <v>22</v>
      </c>
      <c r="C9" s="479"/>
      <c r="D9" s="479"/>
      <c r="E9" s="479"/>
      <c r="F9" s="479"/>
      <c r="G9" s="479"/>
      <c r="H9" s="479"/>
      <c r="I9" s="480"/>
      <c r="J9" s="465"/>
      <c r="K9" s="465"/>
      <c r="L9" s="465"/>
      <c r="M9" s="477"/>
    </row>
    <row r="11" spans="1:13" ht="14.4" thickBot="1">
      <c r="A11" s="43"/>
      <c r="B11" s="20"/>
      <c r="C11" s="20"/>
      <c r="D11" s="20"/>
      <c r="E11" s="20"/>
      <c r="F11" s="20"/>
      <c r="G11" s="20"/>
      <c r="H11" s="20"/>
      <c r="I11" s="20"/>
      <c r="J11" s="20"/>
      <c r="K11" s="20"/>
      <c r="L11" s="20"/>
      <c r="M11" s="44"/>
    </row>
    <row r="12" spans="1:13" ht="13.8">
      <c r="A12" s="45" t="s">
        <v>30</v>
      </c>
      <c r="B12" s="466" t="s">
        <v>6</v>
      </c>
      <c r="C12" s="467"/>
      <c r="D12" s="467"/>
      <c r="E12" s="467"/>
      <c r="F12" s="467"/>
      <c r="G12" s="467"/>
      <c r="H12" s="467"/>
      <c r="I12" s="467"/>
      <c r="J12" s="468"/>
      <c r="K12" s="469" t="s">
        <v>31</v>
      </c>
      <c r="L12" s="470"/>
      <c r="M12" s="45" t="s">
        <v>8</v>
      </c>
    </row>
    <row r="13" spans="1:13" ht="45.6" customHeight="1" thickBot="1">
      <c r="A13" s="46">
        <v>2</v>
      </c>
      <c r="B13" s="471" t="s">
        <v>104</v>
      </c>
      <c r="C13" s="472"/>
      <c r="D13" s="472"/>
      <c r="E13" s="472"/>
      <c r="F13" s="472"/>
      <c r="G13" s="472"/>
      <c r="H13" s="472"/>
      <c r="I13" s="472"/>
      <c r="J13" s="473"/>
      <c r="K13" s="474" t="s">
        <v>73</v>
      </c>
      <c r="L13" s="475"/>
      <c r="M13" s="339">
        <v>1</v>
      </c>
    </row>
    <row r="14" spans="1:13">
      <c r="A14" s="422" t="s">
        <v>32</v>
      </c>
      <c r="B14" s="423"/>
      <c r="C14" s="423"/>
      <c r="D14" s="423"/>
      <c r="E14" s="423"/>
      <c r="F14" s="423"/>
      <c r="G14" s="423"/>
      <c r="H14" s="423"/>
      <c r="I14" s="423"/>
      <c r="J14" s="423"/>
      <c r="K14" s="423"/>
      <c r="L14" s="423"/>
      <c r="M14" s="424"/>
    </row>
    <row r="15" spans="1:13">
      <c r="A15" s="425"/>
      <c r="B15" s="426"/>
      <c r="C15" s="426"/>
      <c r="D15" s="426"/>
      <c r="E15" s="426"/>
      <c r="F15" s="426"/>
      <c r="G15" s="426"/>
      <c r="H15" s="426"/>
      <c r="I15" s="426"/>
      <c r="J15" s="426"/>
      <c r="K15" s="426"/>
      <c r="L15" s="426"/>
      <c r="M15" s="427"/>
    </row>
    <row r="16" spans="1:13" ht="13.8" thickBot="1">
      <c r="A16" s="428"/>
      <c r="B16" s="429"/>
      <c r="C16" s="429"/>
      <c r="D16" s="429"/>
      <c r="E16" s="429"/>
      <c r="F16" s="429"/>
      <c r="G16" s="429"/>
      <c r="H16" s="429"/>
      <c r="I16" s="429"/>
      <c r="J16" s="429"/>
      <c r="K16" s="429"/>
      <c r="L16" s="429"/>
      <c r="M16" s="430"/>
    </row>
    <row r="17" spans="1:13" ht="13.8">
      <c r="A17" s="518" t="s">
        <v>6</v>
      </c>
      <c r="B17" s="519"/>
      <c r="C17" s="519"/>
      <c r="D17" s="519"/>
      <c r="E17" s="520"/>
      <c r="F17" s="439" t="s">
        <v>31</v>
      </c>
      <c r="G17" s="440"/>
      <c r="H17" s="439" t="s">
        <v>33</v>
      </c>
      <c r="I17" s="440"/>
      <c r="J17" s="48" t="s">
        <v>34</v>
      </c>
      <c r="K17" s="439" t="s">
        <v>35</v>
      </c>
      <c r="L17" s="440"/>
      <c r="M17" s="49" t="s">
        <v>36</v>
      </c>
    </row>
    <row r="18" spans="1:13" ht="13.8">
      <c r="A18" s="117" t="s">
        <v>81</v>
      </c>
      <c r="B18" s="77"/>
      <c r="C18" s="77"/>
      <c r="D18" s="77"/>
      <c r="E18" s="168"/>
      <c r="F18" s="445" t="s">
        <v>85</v>
      </c>
      <c r="G18" s="446"/>
      <c r="H18" s="523"/>
      <c r="I18" s="517"/>
      <c r="J18" s="106">
        <f>50000*1.07</f>
        <v>53500</v>
      </c>
      <c r="K18" s="445">
        <v>200</v>
      </c>
      <c r="L18" s="446"/>
      <c r="M18" s="106">
        <f>J18/K18</f>
        <v>267.5</v>
      </c>
    </row>
    <row r="19" spans="1:13" ht="13.8">
      <c r="A19" s="527" t="s">
        <v>115</v>
      </c>
      <c r="B19" s="528"/>
      <c r="C19" s="528"/>
      <c r="D19" s="528"/>
      <c r="E19" s="529"/>
      <c r="F19" s="445" t="s">
        <v>85</v>
      </c>
      <c r="G19" s="446"/>
      <c r="H19" s="54"/>
      <c r="I19" s="53"/>
      <c r="J19" s="106">
        <f>30000*1.07</f>
        <v>32100.000000000004</v>
      </c>
      <c r="K19" s="445">
        <v>200</v>
      </c>
      <c r="L19" s="446"/>
      <c r="M19" s="106">
        <f>J19/K19</f>
        <v>160.50000000000003</v>
      </c>
    </row>
    <row r="20" spans="1:13" ht="13.8">
      <c r="A20" s="118" t="s">
        <v>82</v>
      </c>
      <c r="B20" s="52"/>
      <c r="C20" s="52"/>
      <c r="D20" s="52"/>
      <c r="E20" s="53"/>
      <c r="F20" s="449" t="s">
        <v>149</v>
      </c>
      <c r="G20" s="450"/>
      <c r="H20" s="54"/>
      <c r="I20" s="53"/>
      <c r="J20" s="106">
        <f>M45*10%</f>
        <v>31.119738000000002</v>
      </c>
      <c r="K20" s="445">
        <v>1</v>
      </c>
      <c r="L20" s="446"/>
      <c r="M20" s="106">
        <f t="shared" ref="M20:M21" si="0">J20/K20</f>
        <v>31.119738000000002</v>
      </c>
    </row>
    <row r="21" spans="1:13" ht="14.4" thickBot="1">
      <c r="A21" s="117" t="s">
        <v>83</v>
      </c>
      <c r="B21" s="38"/>
      <c r="C21" s="38"/>
      <c r="D21" s="38"/>
      <c r="E21" s="167"/>
      <c r="F21" s="524" t="s">
        <v>84</v>
      </c>
      <c r="G21" s="525"/>
      <c r="H21" s="526"/>
      <c r="I21" s="516"/>
      <c r="J21" s="107">
        <f>70*1.07</f>
        <v>74.900000000000006</v>
      </c>
      <c r="K21" s="441">
        <v>1</v>
      </c>
      <c r="L21" s="442"/>
      <c r="M21" s="106">
        <f t="shared" si="0"/>
        <v>74.900000000000006</v>
      </c>
    </row>
    <row r="22" spans="1:13" ht="14.4" thickBot="1">
      <c r="A22" s="419" t="s">
        <v>37</v>
      </c>
      <c r="B22" s="420"/>
      <c r="C22" s="420"/>
      <c r="D22" s="420"/>
      <c r="E22" s="420"/>
      <c r="F22" s="420"/>
      <c r="G22" s="420"/>
      <c r="H22" s="420"/>
      <c r="I22" s="420"/>
      <c r="J22" s="420"/>
      <c r="K22" s="420"/>
      <c r="L22" s="421"/>
      <c r="M22" s="106">
        <f>SUM(M18:M21)</f>
        <v>534.01973799999996</v>
      </c>
    </row>
    <row r="23" spans="1:13">
      <c r="A23" s="422" t="s">
        <v>38</v>
      </c>
      <c r="B23" s="423"/>
      <c r="C23" s="423"/>
      <c r="D23" s="423"/>
      <c r="E23" s="423"/>
      <c r="F23" s="423"/>
      <c r="G23" s="423"/>
      <c r="H23" s="423"/>
      <c r="I23" s="423"/>
      <c r="J23" s="423"/>
      <c r="K23" s="423"/>
      <c r="L23" s="423"/>
      <c r="M23" s="424"/>
    </row>
    <row r="24" spans="1:13">
      <c r="A24" s="425"/>
      <c r="B24" s="426"/>
      <c r="C24" s="426"/>
      <c r="D24" s="426"/>
      <c r="E24" s="426"/>
      <c r="F24" s="426"/>
      <c r="G24" s="426"/>
      <c r="H24" s="426"/>
      <c r="I24" s="426"/>
      <c r="J24" s="426"/>
      <c r="K24" s="426"/>
      <c r="L24" s="426"/>
      <c r="M24" s="427"/>
    </row>
    <row r="25" spans="1:13" ht="13.8" thickBot="1">
      <c r="A25" s="428"/>
      <c r="B25" s="429"/>
      <c r="C25" s="429"/>
      <c r="D25" s="429"/>
      <c r="E25" s="429"/>
      <c r="F25" s="429"/>
      <c r="G25" s="429"/>
      <c r="H25" s="429"/>
      <c r="I25" s="429"/>
      <c r="J25" s="429"/>
      <c r="K25" s="429"/>
      <c r="L25" s="429"/>
      <c r="M25" s="430"/>
    </row>
    <row r="26" spans="1:13" ht="13.8">
      <c r="A26" s="518" t="s">
        <v>6</v>
      </c>
      <c r="B26" s="519"/>
      <c r="C26" s="519"/>
      <c r="D26" s="519"/>
      <c r="E26" s="519"/>
      <c r="F26" s="519"/>
      <c r="G26" s="519"/>
      <c r="H26" s="520"/>
      <c r="I26" s="166" t="s">
        <v>31</v>
      </c>
      <c r="J26" s="48" t="s">
        <v>8</v>
      </c>
      <c r="K26" s="439" t="s">
        <v>39</v>
      </c>
      <c r="L26" s="440"/>
      <c r="M26" s="49" t="s">
        <v>36</v>
      </c>
    </row>
    <row r="27" spans="1:13" ht="14.4" thickBot="1">
      <c r="A27" s="121" t="s">
        <v>86</v>
      </c>
      <c r="B27" s="102"/>
      <c r="C27" s="103"/>
      <c r="D27" s="103"/>
      <c r="E27" s="103"/>
      <c r="F27" s="103"/>
      <c r="G27" s="103"/>
      <c r="H27" s="104"/>
      <c r="I27" s="161" t="s">
        <v>88</v>
      </c>
      <c r="J27" s="127">
        <v>0.01</v>
      </c>
      <c r="K27" s="453">
        <v>150000</v>
      </c>
      <c r="L27" s="454"/>
      <c r="M27" s="107">
        <f>J27*K27</f>
        <v>1500</v>
      </c>
    </row>
    <row r="28" spans="1:13" ht="14.4" thickBot="1">
      <c r="A28" s="521" t="s">
        <v>99</v>
      </c>
      <c r="B28" s="522"/>
      <c r="C28" s="119"/>
      <c r="D28" s="119"/>
      <c r="E28" s="119"/>
      <c r="F28" s="119"/>
      <c r="G28" s="119"/>
      <c r="H28" s="120"/>
      <c r="I28" s="105" t="s">
        <v>88</v>
      </c>
      <c r="J28" s="57">
        <v>4.4999999999999999E-4</v>
      </c>
      <c r="K28" s="455">
        <f>47340*1.07</f>
        <v>50653.8</v>
      </c>
      <c r="L28" s="456"/>
      <c r="M28" s="107">
        <f>J28*K28</f>
        <v>22.79421</v>
      </c>
    </row>
    <row r="29" spans="1:13" ht="14.4" thickBot="1">
      <c r="A29" s="419" t="s">
        <v>37</v>
      </c>
      <c r="B29" s="420"/>
      <c r="C29" s="420"/>
      <c r="D29" s="420"/>
      <c r="E29" s="420"/>
      <c r="F29" s="420"/>
      <c r="G29" s="420"/>
      <c r="H29" s="420"/>
      <c r="I29" s="420"/>
      <c r="J29" s="420"/>
      <c r="K29" s="420"/>
      <c r="L29" s="421"/>
      <c r="M29" s="122">
        <f>SUM(M27:M28)</f>
        <v>1522.79421</v>
      </c>
    </row>
    <row r="30" spans="1:13">
      <c r="A30" s="422" t="s">
        <v>40</v>
      </c>
      <c r="B30" s="423"/>
      <c r="C30" s="423"/>
      <c r="D30" s="423"/>
      <c r="E30" s="423"/>
      <c r="F30" s="423"/>
      <c r="G30" s="423"/>
      <c r="H30" s="423"/>
      <c r="I30" s="423"/>
      <c r="J30" s="423"/>
      <c r="K30" s="423"/>
      <c r="L30" s="423"/>
      <c r="M30" s="424"/>
    </row>
    <row r="31" spans="1:13">
      <c r="A31" s="425"/>
      <c r="B31" s="426"/>
      <c r="C31" s="426"/>
      <c r="D31" s="426"/>
      <c r="E31" s="426"/>
      <c r="F31" s="426"/>
      <c r="G31" s="426"/>
      <c r="H31" s="426"/>
      <c r="I31" s="426"/>
      <c r="J31" s="426"/>
      <c r="K31" s="426"/>
      <c r="L31" s="426"/>
      <c r="M31" s="427"/>
    </row>
    <row r="32" spans="1:13" ht="13.8" thickBot="1">
      <c r="A32" s="428"/>
      <c r="B32" s="429"/>
      <c r="C32" s="429"/>
      <c r="D32" s="429"/>
      <c r="E32" s="429"/>
      <c r="F32" s="429"/>
      <c r="G32" s="429"/>
      <c r="H32" s="429"/>
      <c r="I32" s="429"/>
      <c r="J32" s="429"/>
      <c r="K32" s="429"/>
      <c r="L32" s="429"/>
      <c r="M32" s="430"/>
    </row>
    <row r="33" spans="1:13" ht="16.2">
      <c r="A33" s="431" t="s">
        <v>41</v>
      </c>
      <c r="B33" s="432"/>
      <c r="C33" s="432"/>
      <c r="D33" s="432"/>
      <c r="E33" s="432"/>
      <c r="F33" s="432"/>
      <c r="G33" s="440"/>
      <c r="H33" s="48" t="s">
        <v>42</v>
      </c>
      <c r="I33" s="159" t="s">
        <v>43</v>
      </c>
      <c r="J33" s="58" t="s">
        <v>69</v>
      </c>
      <c r="K33" s="439" t="s">
        <v>44</v>
      </c>
      <c r="L33" s="440"/>
      <c r="M33" s="49" t="s">
        <v>36</v>
      </c>
    </row>
    <row r="34" spans="1:13" ht="13.8">
      <c r="A34" s="435"/>
      <c r="B34" s="436"/>
      <c r="C34" s="436"/>
      <c r="D34" s="436"/>
      <c r="E34" s="436"/>
      <c r="F34" s="436"/>
      <c r="G34" s="517"/>
      <c r="H34" s="59"/>
      <c r="I34" s="60"/>
      <c r="J34" s="59"/>
      <c r="K34" s="417"/>
      <c r="L34" s="418"/>
      <c r="M34" s="50"/>
    </row>
    <row r="35" spans="1:13" ht="14.4" thickBot="1">
      <c r="A35" s="514"/>
      <c r="B35" s="515"/>
      <c r="C35" s="515"/>
      <c r="D35" s="515"/>
      <c r="E35" s="515"/>
      <c r="F35" s="515"/>
      <c r="G35" s="516"/>
      <c r="H35" s="61"/>
      <c r="I35" s="62"/>
      <c r="J35" s="61"/>
      <c r="K35" s="441"/>
      <c r="L35" s="442"/>
      <c r="M35" s="63"/>
    </row>
    <row r="36" spans="1:13" ht="14.4" thickBot="1">
      <c r="A36" s="419" t="s">
        <v>37</v>
      </c>
      <c r="B36" s="420"/>
      <c r="C36" s="420"/>
      <c r="D36" s="420"/>
      <c r="E36" s="420"/>
      <c r="F36" s="420"/>
      <c r="G36" s="420"/>
      <c r="H36" s="420"/>
      <c r="I36" s="420"/>
      <c r="J36" s="420"/>
      <c r="K36" s="420"/>
      <c r="L36" s="421"/>
      <c r="M36" s="55"/>
    </row>
    <row r="37" spans="1:13">
      <c r="A37" s="422" t="s">
        <v>45</v>
      </c>
      <c r="B37" s="423"/>
      <c r="C37" s="423"/>
      <c r="D37" s="423"/>
      <c r="E37" s="423"/>
      <c r="F37" s="423"/>
      <c r="G37" s="423"/>
      <c r="H37" s="423"/>
      <c r="I37" s="423"/>
      <c r="J37" s="423"/>
      <c r="K37" s="423"/>
      <c r="L37" s="423"/>
      <c r="M37" s="424"/>
    </row>
    <row r="38" spans="1:13">
      <c r="A38" s="425"/>
      <c r="B38" s="426"/>
      <c r="C38" s="426"/>
      <c r="D38" s="426"/>
      <c r="E38" s="426"/>
      <c r="F38" s="426"/>
      <c r="G38" s="426"/>
      <c r="H38" s="426"/>
      <c r="I38" s="426"/>
      <c r="J38" s="426"/>
      <c r="K38" s="426"/>
      <c r="L38" s="426"/>
      <c r="M38" s="427"/>
    </row>
    <row r="39" spans="1:13" ht="13.8" thickBot="1">
      <c r="A39" s="428"/>
      <c r="B39" s="429"/>
      <c r="C39" s="429"/>
      <c r="D39" s="429"/>
      <c r="E39" s="429"/>
      <c r="F39" s="429"/>
      <c r="G39" s="429"/>
      <c r="H39" s="429"/>
      <c r="I39" s="429"/>
      <c r="J39" s="429"/>
      <c r="K39" s="429"/>
      <c r="L39" s="429"/>
      <c r="M39" s="430"/>
    </row>
    <row r="40" spans="1:13" ht="13.8">
      <c r="A40" s="431" t="s">
        <v>46</v>
      </c>
      <c r="B40" s="432"/>
      <c r="C40" s="432"/>
      <c r="D40" s="432"/>
      <c r="E40" s="432"/>
      <c r="F40" s="432"/>
      <c r="G40" s="440"/>
      <c r="H40" s="109" t="s">
        <v>47</v>
      </c>
      <c r="I40" s="110" t="s">
        <v>48</v>
      </c>
      <c r="J40" s="64" t="s">
        <v>49</v>
      </c>
      <c r="K40" s="433" t="s">
        <v>35</v>
      </c>
      <c r="L40" s="434"/>
      <c r="M40" s="65" t="s">
        <v>36</v>
      </c>
    </row>
    <row r="41" spans="1:13" ht="13.8">
      <c r="A41" s="108" t="s">
        <v>89</v>
      </c>
      <c r="B41" s="77"/>
      <c r="C41" s="66"/>
      <c r="D41" s="66"/>
      <c r="E41" s="66"/>
      <c r="F41" s="66"/>
      <c r="G41" s="66"/>
      <c r="H41" s="111">
        <f>63120*1.23</f>
        <v>77637.600000000006</v>
      </c>
      <c r="I41" s="112">
        <v>1.85</v>
      </c>
      <c r="J41" s="111">
        <f>I41*H41</f>
        <v>143629.56000000003</v>
      </c>
      <c r="K41" s="443">
        <v>2000</v>
      </c>
      <c r="L41" s="444"/>
      <c r="M41" s="113">
        <f>J41/K41</f>
        <v>71.814780000000013</v>
      </c>
    </row>
    <row r="42" spans="1:13" ht="13.8">
      <c r="A42" s="108" t="s">
        <v>77</v>
      </c>
      <c r="B42" s="66"/>
      <c r="C42" s="66"/>
      <c r="D42" s="66"/>
      <c r="E42" s="66"/>
      <c r="F42" s="66"/>
      <c r="G42" s="66"/>
      <c r="H42" s="111">
        <f>52600*1.23</f>
        <v>64698</v>
      </c>
      <c r="I42" s="112">
        <v>1.85</v>
      </c>
      <c r="J42" s="111">
        <f t="shared" ref="J42:J43" si="1">H42*I42</f>
        <v>119691.3</v>
      </c>
      <c r="K42" s="443">
        <v>2000</v>
      </c>
      <c r="L42" s="444"/>
      <c r="M42" s="113">
        <f>J42/K42</f>
        <v>59.845649999999999</v>
      </c>
    </row>
    <row r="43" spans="1:13" ht="13.8">
      <c r="A43" s="108" t="s">
        <v>78</v>
      </c>
      <c r="B43" s="77"/>
      <c r="C43" s="77"/>
      <c r="D43" s="77"/>
      <c r="E43" s="77"/>
      <c r="F43" s="77"/>
      <c r="G43" s="168"/>
      <c r="H43" s="111">
        <f>52600*1.23</f>
        <v>64698</v>
      </c>
      <c r="I43" s="112">
        <v>1.85</v>
      </c>
      <c r="J43" s="111">
        <f t="shared" si="1"/>
        <v>119691.3</v>
      </c>
      <c r="K43" s="417">
        <v>2000</v>
      </c>
      <c r="L43" s="418"/>
      <c r="M43" s="113">
        <f>J43/K43</f>
        <v>59.845649999999999</v>
      </c>
    </row>
    <row r="44" spans="1:13" ht="14.4" thickBot="1">
      <c r="A44" s="108" t="s">
        <v>79</v>
      </c>
      <c r="B44" s="38"/>
      <c r="C44" s="38"/>
      <c r="D44" s="38"/>
      <c r="E44" s="38"/>
      <c r="F44" s="38"/>
      <c r="G44" s="38"/>
      <c r="H44" s="111">
        <f>105200*1.23</f>
        <v>129396</v>
      </c>
      <c r="I44" s="112">
        <v>1.85</v>
      </c>
      <c r="J44" s="111">
        <f>I44*H44</f>
        <v>239382.6</v>
      </c>
      <c r="K44" s="417">
        <v>2000</v>
      </c>
      <c r="L44" s="513"/>
      <c r="M44" s="113">
        <f>J44/K44</f>
        <v>119.6913</v>
      </c>
    </row>
    <row r="45" spans="1:13" ht="14.4" thickBot="1">
      <c r="A45" s="419" t="s">
        <v>37</v>
      </c>
      <c r="B45" s="420"/>
      <c r="C45" s="420"/>
      <c r="D45" s="420"/>
      <c r="E45" s="420"/>
      <c r="F45" s="420"/>
      <c r="G45" s="420"/>
      <c r="H45" s="420"/>
      <c r="I45" s="420"/>
      <c r="J45" s="420"/>
      <c r="K45" s="420"/>
      <c r="L45" s="421"/>
      <c r="M45" s="114">
        <f>SUM(M41:M44)</f>
        <v>311.19738000000001</v>
      </c>
    </row>
    <row r="46" spans="1:13" ht="14.4" thickBot="1">
      <c r="A46" s="43"/>
      <c r="B46" s="20"/>
      <c r="C46" s="20"/>
      <c r="D46" s="20"/>
      <c r="E46" s="20"/>
      <c r="F46" s="20"/>
      <c r="G46" s="20"/>
      <c r="H46" s="20"/>
      <c r="I46" s="20"/>
      <c r="J46" s="20"/>
      <c r="K46" s="20"/>
      <c r="L46" s="20"/>
      <c r="M46" s="44"/>
    </row>
    <row r="47" spans="1:13" ht="14.4" thickBot="1">
      <c r="A47" s="414" t="s">
        <v>50</v>
      </c>
      <c r="B47" s="415"/>
      <c r="C47" s="415"/>
      <c r="D47" s="415"/>
      <c r="E47" s="415"/>
      <c r="F47" s="415"/>
      <c r="G47" s="415"/>
      <c r="H47" s="415"/>
      <c r="I47" s="415"/>
      <c r="J47" s="415"/>
      <c r="K47" s="415"/>
      <c r="L47" s="416"/>
      <c r="M47" s="115">
        <f>ROUND((M22+M29+M45),0)</f>
        <v>2368</v>
      </c>
    </row>
    <row r="48" spans="1:13">
      <c r="A48" s="422" t="s">
        <v>51</v>
      </c>
      <c r="B48" s="423"/>
      <c r="C48" s="423"/>
      <c r="D48" s="423"/>
      <c r="E48" s="423"/>
      <c r="F48" s="423"/>
      <c r="G48" s="423"/>
      <c r="H48" s="423"/>
      <c r="I48" s="423"/>
      <c r="J48" s="423"/>
      <c r="K48" s="423"/>
      <c r="L48" s="423"/>
      <c r="M48" s="424"/>
    </row>
    <row r="49" spans="1:13">
      <c r="A49" s="425"/>
      <c r="B49" s="426"/>
      <c r="C49" s="426"/>
      <c r="D49" s="426"/>
      <c r="E49" s="426"/>
      <c r="F49" s="426"/>
      <c r="G49" s="426"/>
      <c r="H49" s="426"/>
      <c r="I49" s="426"/>
      <c r="J49" s="426"/>
      <c r="K49" s="426"/>
      <c r="L49" s="426"/>
      <c r="M49" s="427"/>
    </row>
    <row r="50" spans="1:13" ht="13.8" thickBot="1">
      <c r="A50" s="428"/>
      <c r="B50" s="429"/>
      <c r="C50" s="429"/>
      <c r="D50" s="429"/>
      <c r="E50" s="429"/>
      <c r="F50" s="429"/>
      <c r="G50" s="429"/>
      <c r="H50" s="429"/>
      <c r="I50" s="429"/>
      <c r="J50" s="429"/>
      <c r="K50" s="429"/>
      <c r="L50" s="429"/>
      <c r="M50" s="430"/>
    </row>
    <row r="51" spans="1:13" ht="13.8">
      <c r="A51" s="431" t="s">
        <v>52</v>
      </c>
      <c r="B51" s="432"/>
      <c r="C51" s="432"/>
      <c r="D51" s="432"/>
      <c r="E51" s="432"/>
      <c r="F51" s="432"/>
      <c r="G51" s="432"/>
      <c r="H51" s="159"/>
      <c r="I51" s="165"/>
      <c r="J51" s="64" t="s">
        <v>53</v>
      </c>
      <c r="K51" s="433" t="s">
        <v>54</v>
      </c>
      <c r="L51" s="434"/>
      <c r="M51" s="65"/>
    </row>
    <row r="52" spans="1:13" ht="13.8">
      <c r="A52" s="435" t="s">
        <v>55</v>
      </c>
      <c r="B52" s="436"/>
      <c r="C52" s="436"/>
      <c r="D52" s="436"/>
      <c r="E52" s="436"/>
      <c r="F52" s="436"/>
      <c r="G52" s="436"/>
      <c r="H52" s="67"/>
      <c r="I52" s="68"/>
      <c r="J52" s="69">
        <v>0.15</v>
      </c>
      <c r="K52" s="437">
        <f>M47*J52</f>
        <v>355.2</v>
      </c>
      <c r="L52" s="438"/>
      <c r="M52" s="70"/>
    </row>
    <row r="53" spans="1:13" ht="13.8">
      <c r="A53" s="51" t="s">
        <v>56</v>
      </c>
      <c r="B53" s="52"/>
      <c r="C53" s="52"/>
      <c r="D53" s="52"/>
      <c r="E53" s="52"/>
      <c r="F53" s="52"/>
      <c r="G53" s="52"/>
      <c r="H53" s="67"/>
      <c r="I53" s="68"/>
      <c r="J53" s="69">
        <v>0.05</v>
      </c>
      <c r="K53" s="437">
        <f>M47*J53</f>
        <v>118.4</v>
      </c>
      <c r="L53" s="438"/>
      <c r="M53" s="70"/>
    </row>
    <row r="54" spans="1:13" ht="14.4" thickBot="1">
      <c r="A54" s="37" t="s">
        <v>57</v>
      </c>
      <c r="B54" s="38"/>
      <c r="C54" s="38"/>
      <c r="D54" s="38"/>
      <c r="E54" s="38"/>
      <c r="F54" s="38"/>
      <c r="G54" s="38"/>
      <c r="H54" s="71"/>
      <c r="I54" s="72"/>
      <c r="J54" s="69">
        <v>0.05</v>
      </c>
      <c r="K54" s="453">
        <f>M47*J54</f>
        <v>118.4</v>
      </c>
      <c r="L54" s="454"/>
      <c r="M54" s="70"/>
    </row>
    <row r="55" spans="1:13" ht="14.4" thickBot="1">
      <c r="A55" s="419" t="s">
        <v>37</v>
      </c>
      <c r="B55" s="420"/>
      <c r="C55" s="420"/>
      <c r="D55" s="420"/>
      <c r="E55" s="420"/>
      <c r="F55" s="420"/>
      <c r="G55" s="420"/>
      <c r="H55" s="420"/>
      <c r="I55" s="420"/>
      <c r="J55" s="420"/>
      <c r="K55" s="420"/>
      <c r="L55" s="421"/>
      <c r="M55" s="356">
        <f>SUM(K52:L54)</f>
        <v>592</v>
      </c>
    </row>
    <row r="56" spans="1:13" ht="14.4" thickBot="1">
      <c r="A56" s="43"/>
      <c r="B56" s="20"/>
      <c r="C56" s="20"/>
      <c r="D56" s="20"/>
      <c r="E56" s="20"/>
      <c r="F56" s="20"/>
      <c r="G56" s="20"/>
      <c r="H56" s="20"/>
      <c r="I56" s="20"/>
      <c r="J56" s="20"/>
      <c r="K56" s="20"/>
      <c r="L56" s="20"/>
      <c r="M56" s="44"/>
    </row>
    <row r="57" spans="1:13" s="287" customFormat="1" ht="27.6" customHeight="1" thickBot="1">
      <c r="A57" s="510" t="s">
        <v>58</v>
      </c>
      <c r="B57" s="511"/>
      <c r="C57" s="511"/>
      <c r="D57" s="511"/>
      <c r="E57" s="511"/>
      <c r="F57" s="511"/>
      <c r="G57" s="511"/>
      <c r="H57" s="511"/>
      <c r="I57" s="511"/>
      <c r="J57" s="511"/>
      <c r="K57" s="511"/>
      <c r="L57" s="512"/>
      <c r="M57" s="359">
        <f>ROUND((M47+M55),0)</f>
        <v>2960</v>
      </c>
    </row>
    <row r="58" spans="1:13" ht="13.8">
      <c r="A58" s="40"/>
      <c r="B58" s="41"/>
      <c r="C58" s="41"/>
      <c r="D58" s="41"/>
      <c r="E58" s="41"/>
      <c r="F58" s="41"/>
      <c r="G58" s="41"/>
      <c r="H58" s="41"/>
      <c r="I58" s="41"/>
      <c r="J58" s="41"/>
      <c r="K58" s="41"/>
      <c r="L58" s="41"/>
      <c r="M58" s="42"/>
    </row>
    <row r="59" spans="1:13" ht="13.8">
      <c r="A59" s="43"/>
      <c r="B59" s="20"/>
      <c r="C59" s="20"/>
      <c r="D59" s="20"/>
      <c r="E59" s="20"/>
      <c r="F59" s="20"/>
      <c r="G59" s="20"/>
      <c r="H59" s="20"/>
      <c r="I59" s="20"/>
      <c r="J59" s="20"/>
      <c r="K59" s="20"/>
      <c r="L59" s="20"/>
      <c r="M59" s="44"/>
    </row>
    <row r="60" spans="1:13" ht="13.8">
      <c r="A60" s="43"/>
      <c r="B60" s="20"/>
      <c r="C60" s="20"/>
      <c r="D60" s="20"/>
      <c r="E60" s="20"/>
      <c r="F60" s="20"/>
      <c r="G60" s="20"/>
      <c r="H60" s="20"/>
      <c r="I60" s="20"/>
      <c r="J60" s="20"/>
      <c r="K60" s="20"/>
      <c r="L60" s="20"/>
      <c r="M60" s="44"/>
    </row>
    <row r="61" spans="1:13" ht="13.8">
      <c r="A61" s="43"/>
      <c r="B61" s="20"/>
      <c r="C61" s="20"/>
      <c r="D61" s="20"/>
      <c r="E61" s="20"/>
      <c r="F61" s="73" t="s">
        <v>59</v>
      </c>
      <c r="G61" s="73"/>
      <c r="H61" s="73"/>
      <c r="I61" s="73"/>
      <c r="J61" s="20"/>
      <c r="K61" s="20"/>
      <c r="L61" s="20"/>
      <c r="M61" s="44"/>
    </row>
    <row r="62" spans="1:13" ht="13.8">
      <c r="A62" s="43"/>
      <c r="B62" s="20"/>
      <c r="C62" s="20"/>
      <c r="D62" s="20"/>
      <c r="E62" s="20"/>
      <c r="F62" s="73" t="s">
        <v>60</v>
      </c>
      <c r="G62" s="20"/>
      <c r="H62" s="20"/>
      <c r="I62" s="20"/>
      <c r="J62" s="20"/>
      <c r="K62" s="20"/>
      <c r="L62" s="20"/>
      <c r="M62" s="44"/>
    </row>
    <row r="63" spans="1:13" ht="13.8">
      <c r="A63" s="43"/>
      <c r="B63" s="20"/>
      <c r="C63" s="20"/>
      <c r="D63" s="20"/>
      <c r="E63" s="20"/>
      <c r="F63" s="73" t="s">
        <v>61</v>
      </c>
      <c r="G63" s="20"/>
      <c r="H63" s="20"/>
      <c r="I63" s="20"/>
      <c r="J63" s="20"/>
      <c r="K63" s="20"/>
      <c r="L63" s="20"/>
      <c r="M63" s="44"/>
    </row>
    <row r="64" spans="1:13" ht="13.8">
      <c r="A64" s="29"/>
      <c r="B64" s="74"/>
      <c r="C64" s="74"/>
      <c r="D64" s="74"/>
      <c r="E64" s="74"/>
      <c r="F64" s="73" t="s">
        <v>62</v>
      </c>
      <c r="G64" s="74"/>
      <c r="H64" s="74"/>
      <c r="I64" s="74"/>
      <c r="J64" s="74"/>
      <c r="K64" s="74"/>
      <c r="L64" s="74"/>
      <c r="M64" s="75"/>
    </row>
    <row r="65" spans="1:13" ht="13.8">
      <c r="A65" s="43"/>
      <c r="B65" s="20"/>
      <c r="C65" s="20"/>
      <c r="D65" s="20"/>
      <c r="E65" s="20"/>
      <c r="F65" s="20" t="s">
        <v>63</v>
      </c>
      <c r="G65" s="20"/>
      <c r="H65" s="20"/>
      <c r="I65" s="20"/>
      <c r="J65" s="20"/>
      <c r="K65" s="20"/>
      <c r="L65" s="20"/>
      <c r="M65" s="44"/>
    </row>
    <row r="66" spans="1:13" ht="13.8">
      <c r="A66" s="76" t="s">
        <v>64</v>
      </c>
      <c r="B66" s="77"/>
      <c r="C66" s="77"/>
      <c r="D66" s="77"/>
      <c r="E66" s="77"/>
      <c r="F66" s="77"/>
      <c r="G66" s="77"/>
      <c r="H66" s="77"/>
      <c r="I66" s="77"/>
      <c r="J66" s="77"/>
      <c r="K66" s="77"/>
      <c r="L66" s="77"/>
      <c r="M66" s="78"/>
    </row>
    <row r="67" spans="1:13" ht="13.8">
      <c r="A67" s="402"/>
      <c r="B67" s="403"/>
      <c r="C67" s="403"/>
      <c r="D67" s="403"/>
      <c r="E67" s="403"/>
      <c r="F67" s="403"/>
      <c r="G67" s="403"/>
      <c r="H67" s="403"/>
      <c r="I67" s="403"/>
      <c r="J67" s="403"/>
      <c r="K67" s="403"/>
      <c r="L67" s="403"/>
      <c r="M67" s="404"/>
    </row>
    <row r="68" spans="1:13" ht="13.8">
      <c r="A68" s="402"/>
      <c r="B68" s="403"/>
      <c r="C68" s="403"/>
      <c r="D68" s="403"/>
      <c r="E68" s="403"/>
      <c r="F68" s="403"/>
      <c r="G68" s="403"/>
      <c r="H68" s="403"/>
      <c r="I68" s="403"/>
      <c r="J68" s="403"/>
      <c r="K68" s="403"/>
      <c r="L68" s="403"/>
      <c r="M68" s="404"/>
    </row>
    <row r="69" spans="1:13" ht="13.8">
      <c r="A69" s="29"/>
      <c r="B69" s="74"/>
      <c r="C69" s="74"/>
      <c r="D69" s="74"/>
      <c r="E69" s="74"/>
      <c r="F69" s="74"/>
      <c r="G69" s="74"/>
      <c r="H69" s="74"/>
      <c r="I69" s="74"/>
      <c r="J69" s="74"/>
      <c r="K69" s="74"/>
      <c r="L69" s="74"/>
      <c r="M69" s="75"/>
    </row>
    <row r="70" spans="1:13" ht="13.8">
      <c r="A70" s="79" t="s">
        <v>65</v>
      </c>
      <c r="B70" s="74"/>
      <c r="C70" s="74"/>
      <c r="D70" s="74"/>
      <c r="E70" s="74"/>
      <c r="F70" s="74"/>
      <c r="G70" s="74"/>
      <c r="H70" s="74"/>
      <c r="I70" s="74"/>
      <c r="J70" s="74"/>
      <c r="K70" s="74"/>
      <c r="L70" s="74"/>
      <c r="M70" s="75"/>
    </row>
    <row r="71" spans="1:13">
      <c r="A71" s="405" t="s">
        <v>66</v>
      </c>
      <c r="B71" s="406"/>
      <c r="C71" s="406"/>
      <c r="D71" s="406"/>
      <c r="E71" s="406"/>
      <c r="F71" s="406"/>
      <c r="G71" s="406"/>
      <c r="H71" s="406"/>
      <c r="I71" s="406"/>
      <c r="J71" s="406"/>
      <c r="K71" s="406"/>
      <c r="L71" s="406"/>
      <c r="M71" s="407"/>
    </row>
    <row r="72" spans="1:13">
      <c r="A72" s="405"/>
      <c r="B72" s="406"/>
      <c r="C72" s="406"/>
      <c r="D72" s="406"/>
      <c r="E72" s="406"/>
      <c r="F72" s="406"/>
      <c r="G72" s="406"/>
      <c r="H72" s="406"/>
      <c r="I72" s="406"/>
      <c r="J72" s="406"/>
      <c r="K72" s="406"/>
      <c r="L72" s="406"/>
      <c r="M72" s="407"/>
    </row>
    <row r="73" spans="1:13">
      <c r="A73" s="405" t="s">
        <v>67</v>
      </c>
      <c r="B73" s="406"/>
      <c r="C73" s="406"/>
      <c r="D73" s="406"/>
      <c r="E73" s="406"/>
      <c r="F73" s="406"/>
      <c r="G73" s="406"/>
      <c r="H73" s="406"/>
      <c r="I73" s="406"/>
      <c r="J73" s="406"/>
      <c r="K73" s="406"/>
      <c r="L73" s="406"/>
      <c r="M73" s="407"/>
    </row>
    <row r="74" spans="1:13">
      <c r="A74" s="405"/>
      <c r="B74" s="406"/>
      <c r="C74" s="406"/>
      <c r="D74" s="406"/>
      <c r="E74" s="406"/>
      <c r="F74" s="406"/>
      <c r="G74" s="406"/>
      <c r="H74" s="406"/>
      <c r="I74" s="406"/>
      <c r="J74" s="406"/>
      <c r="K74" s="406"/>
      <c r="L74" s="406"/>
      <c r="M74" s="407"/>
    </row>
    <row r="75" spans="1:13" ht="13.8">
      <c r="A75" s="29"/>
      <c r="B75" s="74"/>
      <c r="C75" s="74"/>
      <c r="D75" s="74"/>
      <c r="E75" s="74"/>
      <c r="F75" s="74"/>
      <c r="G75" s="74"/>
      <c r="H75" s="74"/>
      <c r="I75" s="74"/>
      <c r="J75" s="74"/>
      <c r="K75" s="74"/>
      <c r="L75" s="74"/>
      <c r="M75" s="75"/>
    </row>
    <row r="76" spans="1:13" ht="13.8">
      <c r="A76" s="43"/>
      <c r="B76" s="20"/>
      <c r="C76" s="20"/>
      <c r="D76" s="20"/>
      <c r="E76" s="20"/>
      <c r="F76" s="73" t="s">
        <v>59</v>
      </c>
      <c r="G76" s="20"/>
      <c r="H76" s="20"/>
      <c r="I76" s="20"/>
      <c r="J76" s="20"/>
      <c r="K76" s="20"/>
      <c r="L76" s="20"/>
      <c r="M76" s="44"/>
    </row>
    <row r="77" spans="1:13" ht="13.8">
      <c r="A77" s="43"/>
      <c r="B77" s="20"/>
      <c r="C77" s="20"/>
      <c r="D77" s="20"/>
      <c r="E77" s="20"/>
      <c r="F77" s="20" t="s">
        <v>60</v>
      </c>
      <c r="G77" s="52"/>
      <c r="H77" s="52"/>
      <c r="I77" s="52"/>
      <c r="J77" s="20"/>
      <c r="K77" s="20"/>
      <c r="L77" s="20"/>
      <c r="M77" s="44"/>
    </row>
    <row r="78" spans="1:13" ht="13.8">
      <c r="A78" s="43"/>
      <c r="B78" s="20"/>
      <c r="C78" s="20"/>
      <c r="D78" s="20"/>
      <c r="E78" s="20"/>
      <c r="F78" s="20" t="s">
        <v>68</v>
      </c>
      <c r="G78" s="163"/>
      <c r="H78" s="163"/>
      <c r="I78" s="163"/>
      <c r="J78" s="20"/>
      <c r="K78" s="20"/>
      <c r="L78" s="20"/>
      <c r="M78" s="44"/>
    </row>
    <row r="79" spans="1:13" ht="13.8">
      <c r="A79" s="80"/>
      <c r="B79" s="74"/>
      <c r="C79" s="74"/>
      <c r="D79" s="74"/>
      <c r="E79" s="74"/>
      <c r="F79" s="20" t="s">
        <v>62</v>
      </c>
      <c r="G79" s="20"/>
      <c r="H79" s="20"/>
      <c r="I79" s="20"/>
      <c r="J79" s="74"/>
      <c r="K79" s="74"/>
      <c r="L79" s="74"/>
      <c r="M79" s="75"/>
    </row>
    <row r="80" spans="1:13" ht="13.8">
      <c r="A80" s="80"/>
      <c r="B80" s="163"/>
      <c r="C80" s="163"/>
      <c r="D80" s="20"/>
      <c r="E80" s="20"/>
      <c r="F80" s="20"/>
      <c r="G80" s="20"/>
      <c r="H80" s="20"/>
      <c r="I80" s="408"/>
      <c r="J80" s="408"/>
      <c r="K80" s="408"/>
      <c r="L80" s="408"/>
      <c r="M80" s="409"/>
    </row>
    <row r="81" spans="1:13" ht="14.4" thickBot="1">
      <c r="A81" s="412"/>
      <c r="B81" s="413"/>
      <c r="C81" s="413"/>
      <c r="D81" s="62"/>
      <c r="E81" s="62"/>
      <c r="F81" s="62"/>
      <c r="G81" s="62"/>
      <c r="H81" s="62"/>
      <c r="I81" s="410"/>
      <c r="J81" s="410"/>
      <c r="K81" s="410"/>
      <c r="L81" s="410"/>
      <c r="M81" s="411"/>
    </row>
    <row r="82" spans="1:13" ht="14.4" thickBot="1">
      <c r="A82" s="19"/>
      <c r="B82" s="19"/>
      <c r="C82" s="19"/>
      <c r="D82" s="19"/>
      <c r="E82" s="19"/>
      <c r="F82" s="19"/>
      <c r="G82" s="19"/>
      <c r="H82" s="19"/>
      <c r="I82" s="19"/>
      <c r="J82" s="19"/>
      <c r="K82" s="19"/>
      <c r="L82" s="19"/>
      <c r="M82" s="19"/>
    </row>
    <row r="83" spans="1:13" ht="14.4" thickTop="1">
      <c r="A83" s="16"/>
      <c r="B83" s="16"/>
      <c r="C83" s="16"/>
      <c r="D83" s="16"/>
      <c r="E83" s="16"/>
      <c r="F83" s="16"/>
      <c r="G83" s="16"/>
      <c r="H83" s="16"/>
      <c r="I83" s="16"/>
      <c r="J83" s="16"/>
      <c r="K83" s="16"/>
      <c r="L83" s="16"/>
      <c r="M83" s="16"/>
    </row>
  </sheetData>
  <mergeCells count="75">
    <mergeCell ref="B12:J12"/>
    <mergeCell ref="K12:L12"/>
    <mergeCell ref="B13:J13"/>
    <mergeCell ref="K13:L13"/>
    <mergeCell ref="A14:M16"/>
    <mergeCell ref="A22:L22"/>
    <mergeCell ref="A17:E17"/>
    <mergeCell ref="F17:G17"/>
    <mergeCell ref="H17:I17"/>
    <mergeCell ref="K17:L17"/>
    <mergeCell ref="F18:G18"/>
    <mergeCell ref="H18:I18"/>
    <mergeCell ref="K18:L18"/>
    <mergeCell ref="F20:G20"/>
    <mergeCell ref="K20:L20"/>
    <mergeCell ref="F21:G21"/>
    <mergeCell ref="H21:I21"/>
    <mergeCell ref="K21:L21"/>
    <mergeCell ref="A19:E19"/>
    <mergeCell ref="F19:G19"/>
    <mergeCell ref="K19:L19"/>
    <mergeCell ref="A23:M25"/>
    <mergeCell ref="A26:H26"/>
    <mergeCell ref="K26:L26"/>
    <mergeCell ref="K27:L27"/>
    <mergeCell ref="A28:B28"/>
    <mergeCell ref="K28:L28"/>
    <mergeCell ref="A29:L29"/>
    <mergeCell ref="A30:M32"/>
    <mergeCell ref="A33:G33"/>
    <mergeCell ref="K33:L33"/>
    <mergeCell ref="A34:G34"/>
    <mergeCell ref="K34:L34"/>
    <mergeCell ref="A35:G35"/>
    <mergeCell ref="K35:L35"/>
    <mergeCell ref="A36:L36"/>
    <mergeCell ref="A37:M39"/>
    <mergeCell ref="A40:G40"/>
    <mergeCell ref="K40:L40"/>
    <mergeCell ref="K53:L53"/>
    <mergeCell ref="K41:L41"/>
    <mergeCell ref="K42:L42"/>
    <mergeCell ref="K43:L43"/>
    <mergeCell ref="K44:L44"/>
    <mergeCell ref="A45:L45"/>
    <mergeCell ref="A47:L47"/>
    <mergeCell ref="A48:M50"/>
    <mergeCell ref="A51:G51"/>
    <mergeCell ref="K51:L51"/>
    <mergeCell ref="A52:G52"/>
    <mergeCell ref="K52:L52"/>
    <mergeCell ref="A73:M74"/>
    <mergeCell ref="I80:M81"/>
    <mergeCell ref="A81:C81"/>
    <mergeCell ref="A3:A9"/>
    <mergeCell ref="B3:I3"/>
    <mergeCell ref="J3:J4"/>
    <mergeCell ref="K3:M4"/>
    <mergeCell ref="B4:I4"/>
    <mergeCell ref="B5:I5"/>
    <mergeCell ref="J5:J6"/>
    <mergeCell ref="K54:L54"/>
    <mergeCell ref="A55:L55"/>
    <mergeCell ref="A57:L57"/>
    <mergeCell ref="A67:M67"/>
    <mergeCell ref="A68:M68"/>
    <mergeCell ref="A71:M72"/>
    <mergeCell ref="K5:M6"/>
    <mergeCell ref="B6:I6"/>
    <mergeCell ref="B7:I8"/>
    <mergeCell ref="J7:J9"/>
    <mergeCell ref="K7:K9"/>
    <mergeCell ref="L7:L9"/>
    <mergeCell ref="M7:M9"/>
    <mergeCell ref="B9:I9"/>
  </mergeCells>
  <pageMargins left="0.25" right="0.25" top="0.75" bottom="0.75" header="0.3" footer="0.3"/>
  <pageSetup scale="54" fitToHeight="0" orientation="portrait" horizontalDpi="1200" verticalDpi="1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2:M82"/>
  <sheetViews>
    <sheetView view="pageBreakPreview" zoomScale="85" zoomScaleNormal="100" zoomScaleSheetLayoutView="85" workbookViewId="0">
      <selection activeCell="Q17" sqref="Q17"/>
    </sheetView>
  </sheetViews>
  <sheetFormatPr baseColWidth="10" defaultRowHeight="13.2"/>
  <cols>
    <col min="5" max="5" width="17.44140625" customWidth="1"/>
    <col min="6" max="6" width="18" customWidth="1"/>
    <col min="7" max="7" width="12.5546875" customWidth="1"/>
    <col min="8" max="8" width="13.109375" customWidth="1"/>
    <col min="9" max="9" width="16.88671875" customWidth="1"/>
    <col min="10" max="10" width="18.6640625" style="288" customWidth="1"/>
    <col min="13" max="13" width="19.6640625" customWidth="1"/>
  </cols>
  <sheetData>
    <row r="2" spans="1:13" ht="13.8" thickBot="1"/>
    <row r="3" spans="1:13" ht="13.8">
      <c r="A3" s="486"/>
      <c r="B3" s="497"/>
      <c r="C3" s="498"/>
      <c r="D3" s="498"/>
      <c r="E3" s="498"/>
      <c r="F3" s="498"/>
      <c r="G3" s="498"/>
      <c r="H3" s="498"/>
      <c r="I3" s="499"/>
      <c r="J3" s="495" t="s">
        <v>23</v>
      </c>
      <c r="K3" s="491"/>
      <c r="L3" s="491"/>
      <c r="M3" s="492"/>
    </row>
    <row r="4" spans="1:13" ht="13.8">
      <c r="A4" s="487"/>
      <c r="B4" s="280"/>
      <c r="C4" s="173"/>
      <c r="D4" s="173"/>
      <c r="E4" s="173"/>
      <c r="F4" s="173"/>
      <c r="G4" s="173"/>
      <c r="H4" s="173"/>
      <c r="I4" s="281"/>
      <c r="J4" s="532"/>
      <c r="K4" s="530"/>
      <c r="L4" s="530"/>
      <c r="M4" s="531"/>
    </row>
    <row r="5" spans="1:13" ht="13.8">
      <c r="A5" s="487"/>
      <c r="B5" s="478" t="s">
        <v>169</v>
      </c>
      <c r="C5" s="479"/>
      <c r="D5" s="479"/>
      <c r="E5" s="479"/>
      <c r="F5" s="479"/>
      <c r="G5" s="479"/>
      <c r="H5" s="479"/>
      <c r="I5" s="480"/>
      <c r="J5" s="496"/>
      <c r="K5" s="493"/>
      <c r="L5" s="493"/>
      <c r="M5" s="494"/>
    </row>
    <row r="6" spans="1:13" ht="13.8">
      <c r="A6" s="487"/>
      <c r="B6" s="478"/>
      <c r="C6" s="479"/>
      <c r="D6" s="479"/>
      <c r="E6" s="479"/>
      <c r="F6" s="479"/>
      <c r="G6" s="479"/>
      <c r="H6" s="479"/>
      <c r="I6" s="480"/>
      <c r="J6" s="464" t="s">
        <v>19</v>
      </c>
      <c r="K6" s="501"/>
      <c r="L6" s="502"/>
      <c r="M6" s="503"/>
    </row>
    <row r="7" spans="1:13" ht="18.600000000000001" customHeight="1">
      <c r="A7" s="487"/>
      <c r="B7" s="507" t="s">
        <v>80</v>
      </c>
      <c r="C7" s="508"/>
      <c r="D7" s="508"/>
      <c r="E7" s="508"/>
      <c r="F7" s="508"/>
      <c r="G7" s="508"/>
      <c r="H7" s="508"/>
      <c r="I7" s="509"/>
      <c r="J7" s="500"/>
      <c r="K7" s="504"/>
      <c r="L7" s="505"/>
      <c r="M7" s="506"/>
    </row>
    <row r="8" spans="1:13">
      <c r="A8" s="487"/>
      <c r="B8" s="488"/>
      <c r="C8" s="489"/>
      <c r="D8" s="489"/>
      <c r="E8" s="489"/>
      <c r="F8" s="489"/>
      <c r="G8" s="489"/>
      <c r="H8" s="489"/>
      <c r="I8" s="490"/>
      <c r="J8" s="464" t="s">
        <v>20</v>
      </c>
      <c r="K8" s="464">
        <v>1</v>
      </c>
      <c r="L8" s="464" t="s">
        <v>21</v>
      </c>
      <c r="M8" s="476">
        <v>1</v>
      </c>
    </row>
    <row r="9" spans="1:13">
      <c r="A9" s="487"/>
      <c r="B9" s="488"/>
      <c r="C9" s="489"/>
      <c r="D9" s="489"/>
      <c r="E9" s="489"/>
      <c r="F9" s="489"/>
      <c r="G9" s="489"/>
      <c r="H9" s="489"/>
      <c r="I9" s="490"/>
      <c r="J9" s="465"/>
      <c r="K9" s="465"/>
      <c r="L9" s="465"/>
      <c r="M9" s="477"/>
    </row>
    <row r="10" spans="1:13" ht="13.8">
      <c r="A10" s="487"/>
      <c r="B10" s="478" t="s">
        <v>22</v>
      </c>
      <c r="C10" s="479"/>
      <c r="D10" s="479"/>
      <c r="E10" s="479"/>
      <c r="F10" s="479"/>
      <c r="G10" s="479"/>
      <c r="H10" s="479"/>
      <c r="I10" s="480"/>
      <c r="J10" s="465"/>
      <c r="K10" s="465"/>
      <c r="L10" s="465"/>
      <c r="M10" s="477"/>
    </row>
    <row r="11" spans="1:13" ht="13.8" thickBot="1"/>
    <row r="12" spans="1:13" ht="13.95" customHeight="1">
      <c r="A12" s="45" t="s">
        <v>30</v>
      </c>
      <c r="B12" s="466" t="s">
        <v>6</v>
      </c>
      <c r="C12" s="467"/>
      <c r="D12" s="467"/>
      <c r="E12" s="467"/>
      <c r="F12" s="467"/>
      <c r="G12" s="467"/>
      <c r="H12" s="467"/>
      <c r="I12" s="467"/>
      <c r="J12" s="468"/>
      <c r="K12" s="469" t="s">
        <v>31</v>
      </c>
      <c r="L12" s="470"/>
      <c r="M12" s="45" t="s">
        <v>8</v>
      </c>
    </row>
    <row r="13" spans="1:13" ht="48" customHeight="1" thickBot="1">
      <c r="A13" s="46">
        <v>3</v>
      </c>
      <c r="B13" s="471" t="s">
        <v>102</v>
      </c>
      <c r="C13" s="472"/>
      <c r="D13" s="472"/>
      <c r="E13" s="472"/>
      <c r="F13" s="472"/>
      <c r="G13" s="472"/>
      <c r="H13" s="472"/>
      <c r="I13" s="472"/>
      <c r="J13" s="473"/>
      <c r="K13" s="474" t="s">
        <v>73</v>
      </c>
      <c r="L13" s="475"/>
      <c r="M13" s="47">
        <v>1</v>
      </c>
    </row>
    <row r="14" spans="1:13" ht="13.2" customHeight="1">
      <c r="A14" s="422" t="s">
        <v>32</v>
      </c>
      <c r="B14" s="423"/>
      <c r="C14" s="423"/>
      <c r="D14" s="423"/>
      <c r="E14" s="423"/>
      <c r="F14" s="423"/>
      <c r="G14" s="423"/>
      <c r="H14" s="423"/>
      <c r="I14" s="423"/>
      <c r="J14" s="423"/>
      <c r="K14" s="423"/>
      <c r="L14" s="423"/>
      <c r="M14" s="424"/>
    </row>
    <row r="15" spans="1:13" ht="13.2" customHeight="1">
      <c r="A15" s="425"/>
      <c r="B15" s="426"/>
      <c r="C15" s="426"/>
      <c r="D15" s="426"/>
      <c r="E15" s="426"/>
      <c r="F15" s="426"/>
      <c r="G15" s="426"/>
      <c r="H15" s="426"/>
      <c r="I15" s="426"/>
      <c r="J15" s="426"/>
      <c r="K15" s="426"/>
      <c r="L15" s="426"/>
      <c r="M15" s="427"/>
    </row>
    <row r="16" spans="1:13" ht="13.95" customHeight="1" thickBot="1">
      <c r="A16" s="428"/>
      <c r="B16" s="429"/>
      <c r="C16" s="429"/>
      <c r="D16" s="429"/>
      <c r="E16" s="429"/>
      <c r="F16" s="429"/>
      <c r="G16" s="429"/>
      <c r="H16" s="429"/>
      <c r="I16" s="429"/>
      <c r="J16" s="429"/>
      <c r="K16" s="429"/>
      <c r="L16" s="429"/>
      <c r="M16" s="430"/>
    </row>
    <row r="17" spans="1:13" ht="13.8">
      <c r="A17" s="518" t="s">
        <v>6</v>
      </c>
      <c r="B17" s="519"/>
      <c r="C17" s="519"/>
      <c r="D17" s="519"/>
      <c r="E17" s="520"/>
      <c r="F17" s="439" t="s">
        <v>31</v>
      </c>
      <c r="G17" s="440"/>
      <c r="H17" s="439" t="s">
        <v>33</v>
      </c>
      <c r="I17" s="440"/>
      <c r="J17" s="48" t="s">
        <v>34</v>
      </c>
      <c r="K17" s="439" t="s">
        <v>35</v>
      </c>
      <c r="L17" s="440"/>
      <c r="M17" s="49" t="s">
        <v>36</v>
      </c>
    </row>
    <row r="18" spans="1:13" ht="13.8">
      <c r="A18" s="117" t="s">
        <v>81</v>
      </c>
      <c r="B18" s="77"/>
      <c r="C18" s="77"/>
      <c r="D18" s="77"/>
      <c r="E18" s="168"/>
      <c r="F18" s="445" t="s">
        <v>85</v>
      </c>
      <c r="G18" s="446"/>
      <c r="H18" s="523"/>
      <c r="I18" s="517"/>
      <c r="J18" s="111">
        <f>50000*1.07</f>
        <v>53500</v>
      </c>
      <c r="K18" s="445">
        <v>200</v>
      </c>
      <c r="L18" s="446"/>
      <c r="M18" s="106">
        <f>J18/K18</f>
        <v>267.5</v>
      </c>
    </row>
    <row r="19" spans="1:13" ht="13.8">
      <c r="A19" s="527" t="s">
        <v>150</v>
      </c>
      <c r="B19" s="528"/>
      <c r="C19" s="528"/>
      <c r="D19" s="528"/>
      <c r="E19" s="529"/>
      <c r="F19" s="445" t="s">
        <v>85</v>
      </c>
      <c r="G19" s="446"/>
      <c r="H19" s="54"/>
      <c r="I19" s="53"/>
      <c r="J19" s="111">
        <f>30000*1.07</f>
        <v>32100.000000000004</v>
      </c>
      <c r="K19" s="445">
        <v>200</v>
      </c>
      <c r="L19" s="446"/>
      <c r="M19" s="106">
        <f>J19/K19</f>
        <v>160.50000000000003</v>
      </c>
    </row>
    <row r="20" spans="1:13" ht="13.8">
      <c r="A20" s="118" t="s">
        <v>82</v>
      </c>
      <c r="B20" s="52"/>
      <c r="C20" s="52"/>
      <c r="D20" s="52"/>
      <c r="E20" s="53"/>
      <c r="F20" s="449" t="s">
        <v>149</v>
      </c>
      <c r="G20" s="450"/>
      <c r="H20" s="54"/>
      <c r="I20" s="53"/>
      <c r="J20" s="111">
        <f>M46*10%</f>
        <v>25.135173000000005</v>
      </c>
      <c r="K20" s="445">
        <v>1</v>
      </c>
      <c r="L20" s="446"/>
      <c r="M20" s="106">
        <f>J20/K20</f>
        <v>25.135173000000005</v>
      </c>
    </row>
    <row r="21" spans="1:13" ht="14.4" thickBot="1">
      <c r="A21" s="117" t="s">
        <v>83</v>
      </c>
      <c r="B21" s="38"/>
      <c r="C21" s="38"/>
      <c r="D21" s="38"/>
      <c r="E21" s="167"/>
      <c r="F21" s="524" t="s">
        <v>84</v>
      </c>
      <c r="G21" s="525"/>
      <c r="H21" s="526"/>
      <c r="I21" s="516"/>
      <c r="J21" s="289">
        <f>70*1.07</f>
        <v>74.900000000000006</v>
      </c>
      <c r="K21" s="441">
        <v>1</v>
      </c>
      <c r="L21" s="442"/>
      <c r="M21" s="106">
        <f>J21/K21</f>
        <v>74.900000000000006</v>
      </c>
    </row>
    <row r="22" spans="1:13" ht="14.4" thickBot="1">
      <c r="A22" s="419" t="s">
        <v>37</v>
      </c>
      <c r="B22" s="420"/>
      <c r="C22" s="420"/>
      <c r="D22" s="420"/>
      <c r="E22" s="420"/>
      <c r="F22" s="420"/>
      <c r="G22" s="420"/>
      <c r="H22" s="420"/>
      <c r="I22" s="420"/>
      <c r="J22" s="420"/>
      <c r="K22" s="420"/>
      <c r="L22" s="421"/>
      <c r="M22" s="106">
        <f>SUM(M18:M21)</f>
        <v>528.03517299999999</v>
      </c>
    </row>
    <row r="23" spans="1:13" ht="13.2" customHeight="1">
      <c r="A23" s="422" t="s">
        <v>38</v>
      </c>
      <c r="B23" s="423"/>
      <c r="C23" s="423"/>
      <c r="D23" s="423"/>
      <c r="E23" s="423"/>
      <c r="F23" s="423"/>
      <c r="G23" s="423"/>
      <c r="H23" s="423"/>
      <c r="I23" s="423"/>
      <c r="J23" s="423"/>
      <c r="K23" s="423"/>
      <c r="L23" s="423"/>
      <c r="M23" s="424"/>
    </row>
    <row r="24" spans="1:13" ht="13.2" customHeight="1">
      <c r="A24" s="425"/>
      <c r="B24" s="426"/>
      <c r="C24" s="426"/>
      <c r="D24" s="426"/>
      <c r="E24" s="426"/>
      <c r="F24" s="426"/>
      <c r="G24" s="426"/>
      <c r="H24" s="426"/>
      <c r="I24" s="426"/>
      <c r="J24" s="426"/>
      <c r="K24" s="426"/>
      <c r="L24" s="426"/>
      <c r="M24" s="427"/>
    </row>
    <row r="25" spans="1:13" ht="13.95" customHeight="1" thickBot="1">
      <c r="A25" s="428"/>
      <c r="B25" s="429"/>
      <c r="C25" s="429"/>
      <c r="D25" s="429"/>
      <c r="E25" s="429"/>
      <c r="F25" s="429"/>
      <c r="G25" s="429"/>
      <c r="H25" s="429"/>
      <c r="I25" s="429"/>
      <c r="J25" s="429"/>
      <c r="K25" s="429"/>
      <c r="L25" s="429"/>
      <c r="M25" s="430"/>
    </row>
    <row r="26" spans="1:13" ht="13.8">
      <c r="A26" s="518" t="s">
        <v>6</v>
      </c>
      <c r="B26" s="519"/>
      <c r="C26" s="519"/>
      <c r="D26" s="519"/>
      <c r="E26" s="519"/>
      <c r="F26" s="519"/>
      <c r="G26" s="519"/>
      <c r="H26" s="520"/>
      <c r="I26" s="166" t="s">
        <v>31</v>
      </c>
      <c r="J26" s="48" t="s">
        <v>8</v>
      </c>
      <c r="K26" s="439" t="s">
        <v>39</v>
      </c>
      <c r="L26" s="440"/>
      <c r="M26" s="49" t="s">
        <v>36</v>
      </c>
    </row>
    <row r="27" spans="1:13" ht="14.4" thickBot="1">
      <c r="A27" s="121" t="s">
        <v>103</v>
      </c>
      <c r="B27" s="102"/>
      <c r="C27" s="103"/>
      <c r="D27" s="103"/>
      <c r="E27" s="103"/>
      <c r="F27" s="103"/>
      <c r="G27" s="103"/>
      <c r="H27" s="104"/>
      <c r="I27" s="155" t="s">
        <v>88</v>
      </c>
      <c r="J27" s="258">
        <v>1.0999999999999999E-2</v>
      </c>
      <c r="K27" s="533">
        <f>147280*1.07</f>
        <v>157589.6</v>
      </c>
      <c r="L27" s="534"/>
      <c r="M27" s="107">
        <f>J27*K27</f>
        <v>1733.4856</v>
      </c>
    </row>
    <row r="28" spans="1:13" ht="14.4" thickBot="1">
      <c r="A28" s="540" t="s">
        <v>99</v>
      </c>
      <c r="B28" s="541"/>
      <c r="C28" s="151"/>
      <c r="D28" s="151"/>
      <c r="E28" s="151"/>
      <c r="F28" s="151"/>
      <c r="G28" s="151"/>
      <c r="H28" s="152"/>
      <c r="I28" s="156" t="s">
        <v>88</v>
      </c>
      <c r="J28" s="158">
        <v>4.2999999999999999E-4</v>
      </c>
      <c r="K28" s="542">
        <f>47340*1.07</f>
        <v>50653.8</v>
      </c>
      <c r="L28" s="543"/>
      <c r="M28" s="107">
        <f>J28*K28</f>
        <v>21.781134000000002</v>
      </c>
    </row>
    <row r="29" spans="1:13" ht="13.8">
      <c r="A29" s="527" t="s">
        <v>90</v>
      </c>
      <c r="B29" s="528"/>
      <c r="C29" s="528"/>
      <c r="D29" s="528"/>
      <c r="E29" s="528"/>
      <c r="F29" s="528"/>
      <c r="G29" s="528"/>
      <c r="H29" s="529"/>
      <c r="I29" s="157" t="s">
        <v>91</v>
      </c>
      <c r="J29" s="257">
        <v>4.4999999999999998E-2</v>
      </c>
      <c r="K29" s="535">
        <f>7364*1.07</f>
        <v>7879.4800000000005</v>
      </c>
      <c r="L29" s="536"/>
      <c r="M29" s="106">
        <f>J29*K29</f>
        <v>354.57659999999998</v>
      </c>
    </row>
    <row r="30" spans="1:13" ht="14.4" thickBot="1">
      <c r="A30" s="537" t="s">
        <v>37</v>
      </c>
      <c r="B30" s="538"/>
      <c r="C30" s="538"/>
      <c r="D30" s="538"/>
      <c r="E30" s="538"/>
      <c r="F30" s="538"/>
      <c r="G30" s="538"/>
      <c r="H30" s="538"/>
      <c r="I30" s="538"/>
      <c r="J30" s="538"/>
      <c r="K30" s="538"/>
      <c r="L30" s="539"/>
      <c r="M30" s="122">
        <f>SUM(M27:M29)</f>
        <v>2109.8433340000001</v>
      </c>
    </row>
    <row r="31" spans="1:13">
      <c r="A31" s="422" t="s">
        <v>40</v>
      </c>
      <c r="B31" s="423"/>
      <c r="C31" s="423"/>
      <c r="D31" s="423"/>
      <c r="E31" s="423"/>
      <c r="F31" s="423"/>
      <c r="G31" s="423"/>
      <c r="H31" s="423"/>
      <c r="I31" s="423"/>
      <c r="J31" s="423"/>
      <c r="K31" s="423"/>
      <c r="L31" s="423"/>
      <c r="M31" s="424"/>
    </row>
    <row r="32" spans="1:13">
      <c r="A32" s="425"/>
      <c r="B32" s="426"/>
      <c r="C32" s="426"/>
      <c r="D32" s="426"/>
      <c r="E32" s="426"/>
      <c r="F32" s="426"/>
      <c r="G32" s="426"/>
      <c r="H32" s="426"/>
      <c r="I32" s="426"/>
      <c r="J32" s="426"/>
      <c r="K32" s="426"/>
      <c r="L32" s="426"/>
      <c r="M32" s="427"/>
    </row>
    <row r="33" spans="1:13" ht="13.8" thickBot="1">
      <c r="A33" s="428"/>
      <c r="B33" s="429"/>
      <c r="C33" s="429"/>
      <c r="D33" s="429"/>
      <c r="E33" s="429"/>
      <c r="F33" s="429"/>
      <c r="G33" s="429"/>
      <c r="H33" s="429"/>
      <c r="I33" s="429"/>
      <c r="J33" s="429"/>
      <c r="K33" s="429"/>
      <c r="L33" s="429"/>
      <c r="M33" s="430"/>
    </row>
    <row r="34" spans="1:13" ht="27.6">
      <c r="A34" s="431" t="s">
        <v>41</v>
      </c>
      <c r="B34" s="432"/>
      <c r="C34" s="432"/>
      <c r="D34" s="432"/>
      <c r="E34" s="432"/>
      <c r="F34" s="432"/>
      <c r="G34" s="440"/>
      <c r="H34" s="64" t="s">
        <v>42</v>
      </c>
      <c r="I34" s="159" t="s">
        <v>43</v>
      </c>
      <c r="J34" s="48" t="s">
        <v>69</v>
      </c>
      <c r="K34" s="439" t="s">
        <v>44</v>
      </c>
      <c r="L34" s="440"/>
      <c r="M34" s="49" t="s">
        <v>36</v>
      </c>
    </row>
    <row r="35" spans="1:13" ht="13.8">
      <c r="A35" s="435"/>
      <c r="B35" s="436"/>
      <c r="C35" s="436"/>
      <c r="D35" s="436"/>
      <c r="E35" s="436"/>
      <c r="F35" s="436"/>
      <c r="G35" s="517"/>
      <c r="H35" s="59"/>
      <c r="I35" s="60"/>
      <c r="J35" s="59"/>
      <c r="K35" s="417"/>
      <c r="L35" s="418"/>
      <c r="M35" s="50"/>
    </row>
    <row r="36" spans="1:13" ht="14.4" thickBot="1">
      <c r="A36" s="514"/>
      <c r="B36" s="515"/>
      <c r="C36" s="515"/>
      <c r="D36" s="515"/>
      <c r="E36" s="515"/>
      <c r="F36" s="515"/>
      <c r="G36" s="516"/>
      <c r="H36" s="61"/>
      <c r="I36" s="62"/>
      <c r="J36" s="290"/>
      <c r="K36" s="441"/>
      <c r="L36" s="442"/>
      <c r="M36" s="63"/>
    </row>
    <row r="37" spans="1:13" ht="14.4" thickBot="1">
      <c r="A37" s="419" t="s">
        <v>37</v>
      </c>
      <c r="B37" s="420"/>
      <c r="C37" s="420"/>
      <c r="D37" s="420"/>
      <c r="E37" s="420"/>
      <c r="F37" s="420"/>
      <c r="G37" s="420"/>
      <c r="H37" s="420"/>
      <c r="I37" s="420"/>
      <c r="J37" s="420"/>
      <c r="K37" s="420"/>
      <c r="L37" s="421"/>
      <c r="M37" s="55"/>
    </row>
    <row r="38" spans="1:13">
      <c r="A38" s="422" t="s">
        <v>45</v>
      </c>
      <c r="B38" s="423"/>
      <c r="C38" s="423"/>
      <c r="D38" s="423"/>
      <c r="E38" s="423"/>
      <c r="F38" s="423"/>
      <c r="G38" s="423"/>
      <c r="H38" s="423"/>
      <c r="I38" s="423"/>
      <c r="J38" s="423"/>
      <c r="K38" s="423"/>
      <c r="L38" s="423"/>
      <c r="M38" s="424"/>
    </row>
    <row r="39" spans="1:13">
      <c r="A39" s="425"/>
      <c r="B39" s="426"/>
      <c r="C39" s="426"/>
      <c r="D39" s="426"/>
      <c r="E39" s="426"/>
      <c r="F39" s="426"/>
      <c r="G39" s="426"/>
      <c r="H39" s="426"/>
      <c r="I39" s="426"/>
      <c r="J39" s="426"/>
      <c r="K39" s="426"/>
      <c r="L39" s="426"/>
      <c r="M39" s="427"/>
    </row>
    <row r="40" spans="1:13" ht="13.8" thickBot="1">
      <c r="A40" s="428"/>
      <c r="B40" s="429"/>
      <c r="C40" s="429"/>
      <c r="D40" s="429"/>
      <c r="E40" s="429"/>
      <c r="F40" s="429"/>
      <c r="G40" s="429"/>
      <c r="H40" s="429"/>
      <c r="I40" s="429"/>
      <c r="J40" s="429"/>
      <c r="K40" s="429"/>
      <c r="L40" s="429"/>
      <c r="M40" s="430"/>
    </row>
    <row r="41" spans="1:13" ht="13.8">
      <c r="A41" s="431" t="s">
        <v>46</v>
      </c>
      <c r="B41" s="432"/>
      <c r="C41" s="432"/>
      <c r="D41" s="432"/>
      <c r="E41" s="432"/>
      <c r="F41" s="432"/>
      <c r="G41" s="440"/>
      <c r="H41" s="109" t="s">
        <v>47</v>
      </c>
      <c r="I41" s="110" t="s">
        <v>48</v>
      </c>
      <c r="J41" s="64" t="s">
        <v>49</v>
      </c>
      <c r="K41" s="433" t="s">
        <v>35</v>
      </c>
      <c r="L41" s="434"/>
      <c r="M41" s="65" t="s">
        <v>36</v>
      </c>
    </row>
    <row r="42" spans="1:13" ht="13.8">
      <c r="A42" s="108" t="s">
        <v>89</v>
      </c>
      <c r="B42" s="77"/>
      <c r="C42" s="66"/>
      <c r="D42" s="66"/>
      <c r="E42" s="66"/>
      <c r="F42" s="66"/>
      <c r="G42" s="66"/>
      <c r="H42" s="111">
        <f>63120*1.23</f>
        <v>77637.600000000006</v>
      </c>
      <c r="I42" s="112">
        <v>1.85</v>
      </c>
      <c r="J42" s="111">
        <f>I42*H42</f>
        <v>143629.56000000003</v>
      </c>
      <c r="K42" s="443">
        <v>2000</v>
      </c>
      <c r="L42" s="444"/>
      <c r="M42" s="113">
        <f>J42/K42</f>
        <v>71.814780000000013</v>
      </c>
    </row>
    <row r="43" spans="1:13" ht="13.8">
      <c r="A43" s="108" t="s">
        <v>77</v>
      </c>
      <c r="B43" s="66"/>
      <c r="C43" s="66"/>
      <c r="D43" s="66"/>
      <c r="E43" s="66"/>
      <c r="F43" s="66"/>
      <c r="G43" s="66"/>
      <c r="H43" s="111">
        <f>52600*1.23</f>
        <v>64698</v>
      </c>
      <c r="I43" s="112">
        <v>1.85</v>
      </c>
      <c r="J43" s="111">
        <f t="shared" ref="J43:J44" si="0">H43*I43</f>
        <v>119691.3</v>
      </c>
      <c r="K43" s="443">
        <v>2000</v>
      </c>
      <c r="L43" s="444"/>
      <c r="M43" s="113">
        <f>J43/K43</f>
        <v>59.845649999999999</v>
      </c>
    </row>
    <row r="44" spans="1:13" ht="13.8">
      <c r="A44" s="108" t="s">
        <v>78</v>
      </c>
      <c r="B44" s="77"/>
      <c r="C44" s="77"/>
      <c r="D44" s="77"/>
      <c r="E44" s="77"/>
      <c r="F44" s="77"/>
      <c r="G44" s="168"/>
      <c r="H44" s="111">
        <f>52600*1.23</f>
        <v>64698</v>
      </c>
      <c r="I44" s="112">
        <v>1.85</v>
      </c>
      <c r="J44" s="111">
        <f t="shared" si="0"/>
        <v>119691.3</v>
      </c>
      <c r="K44" s="443">
        <v>2000</v>
      </c>
      <c r="L44" s="444"/>
      <c r="M44" s="113">
        <f>J44/K44</f>
        <v>59.845649999999999</v>
      </c>
    </row>
    <row r="45" spans="1:13" ht="14.4" thickBot="1">
      <c r="A45" s="108" t="s">
        <v>107</v>
      </c>
      <c r="B45" s="38"/>
      <c r="C45" s="38"/>
      <c r="D45" s="38"/>
      <c r="E45" s="38"/>
      <c r="F45" s="38"/>
      <c r="G45" s="38"/>
      <c r="H45" s="111">
        <f>52600*1.23</f>
        <v>64698</v>
      </c>
      <c r="I45" s="112">
        <v>1.85</v>
      </c>
      <c r="J45" s="111">
        <f>I45*H45</f>
        <v>119691.3</v>
      </c>
      <c r="K45" s="443">
        <v>2000</v>
      </c>
      <c r="L45" s="444"/>
      <c r="M45" s="113">
        <f>J45/K45</f>
        <v>59.845649999999999</v>
      </c>
    </row>
    <row r="46" spans="1:13" ht="14.4" thickBot="1">
      <c r="A46" s="419" t="s">
        <v>37</v>
      </c>
      <c r="B46" s="420"/>
      <c r="C46" s="420"/>
      <c r="D46" s="420"/>
      <c r="E46" s="420"/>
      <c r="F46" s="420"/>
      <c r="G46" s="420"/>
      <c r="H46" s="420"/>
      <c r="I46" s="420"/>
      <c r="J46" s="420"/>
      <c r="K46" s="420"/>
      <c r="L46" s="421"/>
      <c r="M46" s="114">
        <f>SUM(M42:M45)</f>
        <v>251.35173000000003</v>
      </c>
    </row>
    <row r="47" spans="1:13" ht="14.4" thickBot="1">
      <c r="A47" s="43"/>
      <c r="B47" s="20"/>
      <c r="C47" s="20"/>
      <c r="D47" s="20"/>
      <c r="E47" s="20"/>
      <c r="F47" s="20"/>
      <c r="G47" s="20"/>
      <c r="H47" s="20"/>
      <c r="I47" s="20"/>
      <c r="J47" s="74"/>
      <c r="K47" s="20"/>
      <c r="L47" s="20"/>
      <c r="M47" s="44"/>
    </row>
    <row r="48" spans="1:13" ht="14.4" thickBot="1">
      <c r="A48" s="414" t="s">
        <v>50</v>
      </c>
      <c r="B48" s="415"/>
      <c r="C48" s="415"/>
      <c r="D48" s="415"/>
      <c r="E48" s="415"/>
      <c r="F48" s="415"/>
      <c r="G48" s="415"/>
      <c r="H48" s="415"/>
      <c r="I48" s="415"/>
      <c r="J48" s="415"/>
      <c r="K48" s="415"/>
      <c r="L48" s="416"/>
      <c r="M48" s="115">
        <f>ROUND((M22+M30+M46),0)</f>
        <v>2889</v>
      </c>
    </row>
    <row r="49" spans="1:13">
      <c r="A49" s="422" t="s">
        <v>51</v>
      </c>
      <c r="B49" s="423"/>
      <c r="C49" s="423"/>
      <c r="D49" s="423"/>
      <c r="E49" s="423"/>
      <c r="F49" s="423"/>
      <c r="G49" s="423"/>
      <c r="H49" s="423"/>
      <c r="I49" s="423"/>
      <c r="J49" s="423"/>
      <c r="K49" s="423"/>
      <c r="L49" s="423"/>
      <c r="M49" s="424"/>
    </row>
    <row r="50" spans="1:13">
      <c r="A50" s="425"/>
      <c r="B50" s="426"/>
      <c r="C50" s="426"/>
      <c r="D50" s="426"/>
      <c r="E50" s="426"/>
      <c r="F50" s="426"/>
      <c r="G50" s="426"/>
      <c r="H50" s="426"/>
      <c r="I50" s="426"/>
      <c r="J50" s="426"/>
      <c r="K50" s="426"/>
      <c r="L50" s="426"/>
      <c r="M50" s="427"/>
    </row>
    <row r="51" spans="1:13" ht="13.8" thickBot="1">
      <c r="A51" s="428"/>
      <c r="B51" s="429"/>
      <c r="C51" s="429"/>
      <c r="D51" s="429"/>
      <c r="E51" s="429"/>
      <c r="F51" s="429"/>
      <c r="G51" s="429"/>
      <c r="H51" s="429"/>
      <c r="I51" s="429"/>
      <c r="J51" s="429"/>
      <c r="K51" s="429"/>
      <c r="L51" s="429"/>
      <c r="M51" s="430"/>
    </row>
    <row r="52" spans="1:13" ht="13.8">
      <c r="A52" s="431" t="s">
        <v>52</v>
      </c>
      <c r="B52" s="432"/>
      <c r="C52" s="432"/>
      <c r="D52" s="432"/>
      <c r="E52" s="432"/>
      <c r="F52" s="432"/>
      <c r="G52" s="432"/>
      <c r="H52" s="159"/>
      <c r="I52" s="165"/>
      <c r="J52" s="64" t="s">
        <v>53</v>
      </c>
      <c r="K52" s="433" t="s">
        <v>54</v>
      </c>
      <c r="L52" s="434"/>
      <c r="M52" s="65"/>
    </row>
    <row r="53" spans="1:13" ht="13.8">
      <c r="A53" s="435" t="s">
        <v>55</v>
      </c>
      <c r="B53" s="436"/>
      <c r="C53" s="436"/>
      <c r="D53" s="436"/>
      <c r="E53" s="436"/>
      <c r="F53" s="436"/>
      <c r="G53" s="436"/>
      <c r="H53" s="67"/>
      <c r="I53" s="68"/>
      <c r="J53" s="69">
        <v>0.15</v>
      </c>
      <c r="K53" s="437">
        <f>M48*J53</f>
        <v>433.34999999999997</v>
      </c>
      <c r="L53" s="438"/>
      <c r="M53" s="70"/>
    </row>
    <row r="54" spans="1:13" ht="13.8">
      <c r="A54" s="51" t="s">
        <v>56</v>
      </c>
      <c r="B54" s="52"/>
      <c r="C54" s="52"/>
      <c r="D54" s="52"/>
      <c r="E54" s="52"/>
      <c r="F54" s="52"/>
      <c r="G54" s="52"/>
      <c r="H54" s="67"/>
      <c r="I54" s="68"/>
      <c r="J54" s="69">
        <v>0.05</v>
      </c>
      <c r="K54" s="437">
        <f>M48*J54</f>
        <v>144.45000000000002</v>
      </c>
      <c r="L54" s="438"/>
      <c r="M54" s="70"/>
    </row>
    <row r="55" spans="1:13" ht="14.4" thickBot="1">
      <c r="A55" s="37" t="s">
        <v>57</v>
      </c>
      <c r="B55" s="38"/>
      <c r="C55" s="38"/>
      <c r="D55" s="38"/>
      <c r="E55" s="38"/>
      <c r="F55" s="38"/>
      <c r="G55" s="38"/>
      <c r="H55" s="71"/>
      <c r="I55" s="72"/>
      <c r="J55" s="69">
        <v>0.05</v>
      </c>
      <c r="K55" s="453">
        <f>M48*J55</f>
        <v>144.45000000000002</v>
      </c>
      <c r="L55" s="454"/>
      <c r="M55" s="70"/>
    </row>
    <row r="56" spans="1:13" ht="14.4" thickBot="1">
      <c r="A56" s="419" t="s">
        <v>37</v>
      </c>
      <c r="B56" s="420"/>
      <c r="C56" s="420"/>
      <c r="D56" s="420"/>
      <c r="E56" s="420"/>
      <c r="F56" s="420"/>
      <c r="G56" s="420"/>
      <c r="H56" s="420"/>
      <c r="I56" s="420"/>
      <c r="J56" s="420"/>
      <c r="K56" s="420"/>
      <c r="L56" s="421"/>
      <c r="M56" s="114">
        <f>SUM(K53:L55)</f>
        <v>722.25</v>
      </c>
    </row>
    <row r="57" spans="1:13" ht="14.4" thickBot="1">
      <c r="A57" s="43"/>
      <c r="B57" s="20"/>
      <c r="C57" s="20"/>
      <c r="D57" s="20"/>
      <c r="E57" s="20"/>
      <c r="F57" s="20"/>
      <c r="G57" s="20"/>
      <c r="H57" s="20"/>
      <c r="I57" s="20"/>
      <c r="J57" s="74"/>
      <c r="K57" s="20"/>
      <c r="L57" s="20"/>
      <c r="M57" s="44"/>
    </row>
    <row r="58" spans="1:13" ht="14.4" thickBot="1">
      <c r="A58" s="414" t="s">
        <v>58</v>
      </c>
      <c r="B58" s="415"/>
      <c r="C58" s="415"/>
      <c r="D58" s="415"/>
      <c r="E58" s="415"/>
      <c r="F58" s="415"/>
      <c r="G58" s="415"/>
      <c r="H58" s="415"/>
      <c r="I58" s="415"/>
      <c r="J58" s="415"/>
      <c r="K58" s="415"/>
      <c r="L58" s="416"/>
      <c r="M58" s="124">
        <f>ROUND((M48+M56),0)</f>
        <v>3611</v>
      </c>
    </row>
    <row r="59" spans="1:13" ht="13.8">
      <c r="A59" s="40"/>
      <c r="B59" s="41"/>
      <c r="C59" s="41"/>
      <c r="D59" s="41"/>
      <c r="E59" s="41"/>
      <c r="F59" s="41"/>
      <c r="G59" s="41"/>
      <c r="H59" s="41"/>
      <c r="I59" s="41"/>
      <c r="J59" s="291"/>
      <c r="K59" s="41"/>
      <c r="L59" s="41"/>
      <c r="M59" s="42"/>
    </row>
    <row r="60" spans="1:13" ht="13.8">
      <c r="A60" s="43"/>
      <c r="B60" s="20"/>
      <c r="C60" s="20"/>
      <c r="D60" s="20"/>
      <c r="E60" s="20"/>
      <c r="F60" s="20"/>
      <c r="G60" s="20"/>
      <c r="H60" s="20"/>
      <c r="I60" s="20"/>
      <c r="J60" s="74"/>
      <c r="K60" s="20"/>
      <c r="L60" s="20"/>
      <c r="M60" s="44"/>
    </row>
    <row r="61" spans="1:13" ht="13.8">
      <c r="A61" s="43"/>
      <c r="B61" s="20"/>
      <c r="C61" s="20"/>
      <c r="D61" s="20"/>
      <c r="E61" s="20"/>
      <c r="F61" s="20"/>
      <c r="G61" s="20"/>
      <c r="H61" s="20"/>
      <c r="I61" s="20"/>
      <c r="J61" s="74"/>
      <c r="K61" s="20"/>
      <c r="L61" s="20"/>
      <c r="M61" s="44"/>
    </row>
    <row r="62" spans="1:13" ht="13.8">
      <c r="A62" s="43"/>
      <c r="B62" s="20"/>
      <c r="C62" s="20"/>
      <c r="D62" s="20"/>
      <c r="E62" s="20"/>
      <c r="F62" s="73" t="s">
        <v>59</v>
      </c>
      <c r="G62" s="73"/>
      <c r="H62" s="73"/>
      <c r="I62" s="73"/>
      <c r="J62" s="74"/>
      <c r="K62" s="20"/>
      <c r="L62" s="20"/>
      <c r="M62" s="44"/>
    </row>
    <row r="63" spans="1:13" ht="13.8">
      <c r="A63" s="43"/>
      <c r="B63" s="20"/>
      <c r="C63" s="20"/>
      <c r="D63" s="20"/>
      <c r="E63" s="20"/>
      <c r="F63" s="73" t="s">
        <v>60</v>
      </c>
      <c r="G63" s="20"/>
      <c r="H63" s="20"/>
      <c r="I63" s="20"/>
      <c r="J63" s="74"/>
      <c r="K63" s="20"/>
      <c r="L63" s="20"/>
      <c r="M63" s="44"/>
    </row>
    <row r="64" spans="1:13" ht="13.8">
      <c r="A64" s="43"/>
      <c r="B64" s="20"/>
      <c r="C64" s="20"/>
      <c r="D64" s="20"/>
      <c r="E64" s="20"/>
      <c r="F64" s="73" t="s">
        <v>61</v>
      </c>
      <c r="G64" s="20"/>
      <c r="H64" s="20"/>
      <c r="I64" s="20"/>
      <c r="J64" s="74"/>
      <c r="K64" s="20"/>
      <c r="L64" s="20"/>
      <c r="M64" s="44"/>
    </row>
    <row r="65" spans="1:13" ht="13.8">
      <c r="A65" s="29"/>
      <c r="B65" s="74"/>
      <c r="C65" s="74"/>
      <c r="D65" s="74"/>
      <c r="E65" s="74"/>
      <c r="F65" s="73" t="s">
        <v>62</v>
      </c>
      <c r="G65" s="74"/>
      <c r="H65" s="74"/>
      <c r="I65" s="74"/>
      <c r="J65" s="74"/>
      <c r="K65" s="74"/>
      <c r="L65" s="74"/>
      <c r="M65" s="75"/>
    </row>
    <row r="66" spans="1:13" ht="13.8">
      <c r="A66" s="43"/>
      <c r="B66" s="20"/>
      <c r="C66" s="20"/>
      <c r="D66" s="20"/>
      <c r="E66" s="20"/>
      <c r="F66" s="20" t="s">
        <v>63</v>
      </c>
      <c r="G66" s="20"/>
      <c r="H66" s="20"/>
      <c r="I66" s="20"/>
      <c r="J66" s="74"/>
      <c r="K66" s="20"/>
      <c r="L66" s="20"/>
      <c r="M66" s="44"/>
    </row>
    <row r="67" spans="1:13" ht="13.8">
      <c r="A67" s="76" t="s">
        <v>64</v>
      </c>
      <c r="B67" s="77"/>
      <c r="C67" s="77"/>
      <c r="D67" s="77"/>
      <c r="E67" s="77"/>
      <c r="F67" s="77"/>
      <c r="G67" s="77"/>
      <c r="H67" s="77"/>
      <c r="I67" s="77"/>
      <c r="J67" s="161"/>
      <c r="K67" s="77"/>
      <c r="L67" s="77"/>
      <c r="M67" s="78"/>
    </row>
    <row r="68" spans="1:13" ht="13.8">
      <c r="A68" s="402"/>
      <c r="B68" s="403"/>
      <c r="C68" s="403"/>
      <c r="D68" s="403"/>
      <c r="E68" s="403"/>
      <c r="F68" s="403"/>
      <c r="G68" s="403"/>
      <c r="H68" s="403"/>
      <c r="I68" s="403"/>
      <c r="J68" s="403"/>
      <c r="K68" s="403"/>
      <c r="L68" s="403"/>
      <c r="M68" s="404"/>
    </row>
    <row r="69" spans="1:13" ht="13.8">
      <c r="A69" s="402"/>
      <c r="B69" s="403"/>
      <c r="C69" s="403"/>
      <c r="D69" s="403"/>
      <c r="E69" s="403"/>
      <c r="F69" s="403"/>
      <c r="G69" s="403"/>
      <c r="H69" s="403"/>
      <c r="I69" s="403"/>
      <c r="J69" s="403"/>
      <c r="K69" s="403"/>
      <c r="L69" s="403"/>
      <c r="M69" s="404"/>
    </row>
    <row r="70" spans="1:13" ht="13.8">
      <c r="A70" s="29"/>
      <c r="B70" s="74"/>
      <c r="C70" s="74"/>
      <c r="D70" s="74"/>
      <c r="E70" s="74"/>
      <c r="F70" s="74"/>
      <c r="G70" s="74"/>
      <c r="H70" s="74"/>
      <c r="I70" s="74"/>
      <c r="J70" s="74"/>
      <c r="K70" s="74"/>
      <c r="L70" s="74"/>
      <c r="M70" s="75"/>
    </row>
    <row r="71" spans="1:13" ht="13.8">
      <c r="A71" s="79" t="s">
        <v>65</v>
      </c>
      <c r="B71" s="74"/>
      <c r="C71" s="74"/>
      <c r="D71" s="74"/>
      <c r="E71" s="74"/>
      <c r="F71" s="74"/>
      <c r="G71" s="74"/>
      <c r="H71" s="74"/>
      <c r="I71" s="74"/>
      <c r="J71" s="74"/>
      <c r="K71" s="74"/>
      <c r="L71" s="74"/>
      <c r="M71" s="75"/>
    </row>
    <row r="72" spans="1:13">
      <c r="A72" s="405" t="s">
        <v>66</v>
      </c>
      <c r="B72" s="406"/>
      <c r="C72" s="406"/>
      <c r="D72" s="406"/>
      <c r="E72" s="406"/>
      <c r="F72" s="406"/>
      <c r="G72" s="406"/>
      <c r="H72" s="406"/>
      <c r="I72" s="406"/>
      <c r="J72" s="406"/>
      <c r="K72" s="406"/>
      <c r="L72" s="406"/>
      <c r="M72" s="407"/>
    </row>
    <row r="73" spans="1:13">
      <c r="A73" s="405"/>
      <c r="B73" s="406"/>
      <c r="C73" s="406"/>
      <c r="D73" s="406"/>
      <c r="E73" s="406"/>
      <c r="F73" s="406"/>
      <c r="G73" s="406"/>
      <c r="H73" s="406"/>
      <c r="I73" s="406"/>
      <c r="J73" s="406"/>
      <c r="K73" s="406"/>
      <c r="L73" s="406"/>
      <c r="M73" s="407"/>
    </row>
    <row r="74" spans="1:13">
      <c r="A74" s="405" t="s">
        <v>67</v>
      </c>
      <c r="B74" s="406"/>
      <c r="C74" s="406"/>
      <c r="D74" s="406"/>
      <c r="E74" s="406"/>
      <c r="F74" s="406"/>
      <c r="G74" s="406"/>
      <c r="H74" s="406"/>
      <c r="I74" s="406"/>
      <c r="J74" s="406"/>
      <c r="K74" s="406"/>
      <c r="L74" s="406"/>
      <c r="M74" s="407"/>
    </row>
    <row r="75" spans="1:13">
      <c r="A75" s="405"/>
      <c r="B75" s="406"/>
      <c r="C75" s="406"/>
      <c r="D75" s="406"/>
      <c r="E75" s="406"/>
      <c r="F75" s="406"/>
      <c r="G75" s="406"/>
      <c r="H75" s="406"/>
      <c r="I75" s="406"/>
      <c r="J75" s="406"/>
      <c r="K75" s="406"/>
      <c r="L75" s="406"/>
      <c r="M75" s="407"/>
    </row>
    <row r="76" spans="1:13" ht="13.8">
      <c r="A76" s="29"/>
      <c r="B76" s="74"/>
      <c r="C76" s="74"/>
      <c r="D76" s="74"/>
      <c r="E76" s="74"/>
      <c r="F76" s="74"/>
      <c r="G76" s="74"/>
      <c r="H76" s="74"/>
      <c r="I76" s="74"/>
      <c r="J76" s="74"/>
      <c r="K76" s="74"/>
      <c r="L76" s="74"/>
      <c r="M76" s="75"/>
    </row>
    <row r="77" spans="1:13" ht="13.8">
      <c r="A77" s="43"/>
      <c r="B77" s="20"/>
      <c r="C77" s="20"/>
      <c r="D77" s="20"/>
      <c r="E77" s="20"/>
      <c r="F77" s="73" t="s">
        <v>59</v>
      </c>
      <c r="G77" s="20"/>
      <c r="H77" s="20"/>
      <c r="I77" s="20"/>
      <c r="J77" s="74"/>
      <c r="K77" s="20"/>
      <c r="L77" s="20"/>
      <c r="M77" s="44"/>
    </row>
    <row r="78" spans="1:13" ht="13.8">
      <c r="A78" s="43"/>
      <c r="B78" s="20"/>
      <c r="C78" s="20"/>
      <c r="D78" s="20"/>
      <c r="E78" s="20"/>
      <c r="F78" s="20" t="s">
        <v>60</v>
      </c>
      <c r="G78" s="52"/>
      <c r="H78" s="52"/>
      <c r="I78" s="52"/>
      <c r="J78" s="74"/>
      <c r="K78" s="20"/>
      <c r="L78" s="20"/>
      <c r="M78" s="44"/>
    </row>
    <row r="79" spans="1:13" ht="13.8">
      <c r="A79" s="43"/>
      <c r="B79" s="20"/>
      <c r="C79" s="20"/>
      <c r="D79" s="20"/>
      <c r="E79" s="20"/>
      <c r="F79" s="20" t="s">
        <v>68</v>
      </c>
      <c r="G79" s="163"/>
      <c r="H79" s="163"/>
      <c r="I79" s="163"/>
      <c r="J79" s="74"/>
      <c r="K79" s="20"/>
      <c r="L79" s="20"/>
      <c r="M79" s="44"/>
    </row>
    <row r="80" spans="1:13" ht="13.8">
      <c r="A80" s="80"/>
      <c r="B80" s="74"/>
      <c r="C80" s="74"/>
      <c r="D80" s="74"/>
      <c r="E80" s="74"/>
      <c r="F80" s="20" t="s">
        <v>62</v>
      </c>
      <c r="G80" s="20"/>
      <c r="H80" s="20"/>
      <c r="I80" s="20"/>
      <c r="J80" s="74"/>
      <c r="K80" s="74"/>
      <c r="L80" s="74"/>
      <c r="M80" s="75"/>
    </row>
    <row r="81" spans="1:13" ht="13.8">
      <c r="A81" s="80"/>
      <c r="B81" s="163"/>
      <c r="C81" s="163"/>
      <c r="D81" s="20"/>
      <c r="E81" s="20"/>
      <c r="F81" s="20"/>
      <c r="G81" s="20"/>
      <c r="H81" s="20"/>
      <c r="I81" s="408"/>
      <c r="J81" s="408"/>
      <c r="K81" s="408"/>
      <c r="L81" s="408"/>
      <c r="M81" s="409"/>
    </row>
    <row r="82" spans="1:13" ht="14.4" thickBot="1">
      <c r="A82" s="412"/>
      <c r="B82" s="413"/>
      <c r="C82" s="413"/>
      <c r="D82" s="62"/>
      <c r="E82" s="62"/>
      <c r="F82" s="62"/>
      <c r="G82" s="62"/>
      <c r="H82" s="62"/>
      <c r="I82" s="410"/>
      <c r="J82" s="410"/>
      <c r="K82" s="410"/>
      <c r="L82" s="410"/>
      <c r="M82" s="411"/>
    </row>
  </sheetData>
  <mergeCells count="77">
    <mergeCell ref="K12:L12"/>
    <mergeCell ref="B13:J13"/>
    <mergeCell ref="K13:L13"/>
    <mergeCell ref="A14:M16"/>
    <mergeCell ref="A28:B28"/>
    <mergeCell ref="K28:L28"/>
    <mergeCell ref="F18:G18"/>
    <mergeCell ref="H18:I18"/>
    <mergeCell ref="K18:L18"/>
    <mergeCell ref="F20:G20"/>
    <mergeCell ref="K20:L20"/>
    <mergeCell ref="F21:G21"/>
    <mergeCell ref="H21:I21"/>
    <mergeCell ref="K21:L21"/>
    <mergeCell ref="A22:L22"/>
    <mergeCell ref="A23:M25"/>
    <mergeCell ref="A26:H26"/>
    <mergeCell ref="K26:L26"/>
    <mergeCell ref="K27:L27"/>
    <mergeCell ref="A19:E19"/>
    <mergeCell ref="A38:M40"/>
    <mergeCell ref="A29:H29"/>
    <mergeCell ref="K29:L29"/>
    <mergeCell ref="A30:L30"/>
    <mergeCell ref="A31:M33"/>
    <mergeCell ref="A34:G34"/>
    <mergeCell ref="K34:L34"/>
    <mergeCell ref="A35:G35"/>
    <mergeCell ref="K35:L35"/>
    <mergeCell ref="A36:G36"/>
    <mergeCell ref="K36:L36"/>
    <mergeCell ref="A37:L37"/>
    <mergeCell ref="A53:G53"/>
    <mergeCell ref="K53:L53"/>
    <mergeCell ref="A41:G41"/>
    <mergeCell ref="K41:L41"/>
    <mergeCell ref="K42:L42"/>
    <mergeCell ref="K43:L43"/>
    <mergeCell ref="K44:L44"/>
    <mergeCell ref="K45:L45"/>
    <mergeCell ref="A46:L46"/>
    <mergeCell ref="A48:L48"/>
    <mergeCell ref="A49:M51"/>
    <mergeCell ref="A52:G52"/>
    <mergeCell ref="K52:L52"/>
    <mergeCell ref="A72:M73"/>
    <mergeCell ref="A74:M75"/>
    <mergeCell ref="I81:M82"/>
    <mergeCell ref="A82:C82"/>
    <mergeCell ref="K54:L54"/>
    <mergeCell ref="K55:L55"/>
    <mergeCell ref="A56:L56"/>
    <mergeCell ref="A58:L58"/>
    <mergeCell ref="A68:M68"/>
    <mergeCell ref="A69:M69"/>
    <mergeCell ref="A3:A10"/>
    <mergeCell ref="B3:I3"/>
    <mergeCell ref="B5:I5"/>
    <mergeCell ref="B6:I6"/>
    <mergeCell ref="J6:J7"/>
    <mergeCell ref="J3:J5"/>
    <mergeCell ref="F19:G19"/>
    <mergeCell ref="K19:L19"/>
    <mergeCell ref="K3:M5"/>
    <mergeCell ref="K6:M7"/>
    <mergeCell ref="B7:I7"/>
    <mergeCell ref="B8:I9"/>
    <mergeCell ref="J8:J10"/>
    <mergeCell ref="K8:K10"/>
    <mergeCell ref="L8:L10"/>
    <mergeCell ref="M8:M10"/>
    <mergeCell ref="B10:I10"/>
    <mergeCell ref="A17:E17"/>
    <mergeCell ref="F17:G17"/>
    <mergeCell ref="H17:I17"/>
    <mergeCell ref="K17:L17"/>
    <mergeCell ref="B12:J12"/>
  </mergeCells>
  <pageMargins left="0.25" right="0.25" top="0.75" bottom="0.75" header="0.3" footer="0.3"/>
  <pageSetup scale="55" fitToHeight="0" orientation="portrait" horizontalDpi="1200" verticalDpi="1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2:N61"/>
  <sheetViews>
    <sheetView view="pageBreakPreview" zoomScale="85" zoomScaleNormal="100" zoomScaleSheetLayoutView="85" workbookViewId="0">
      <selection activeCell="O19" sqref="O19"/>
    </sheetView>
  </sheetViews>
  <sheetFormatPr baseColWidth="10" defaultRowHeight="13.2"/>
  <cols>
    <col min="5" max="5" width="17.44140625" customWidth="1"/>
    <col min="6" max="6" width="18" customWidth="1"/>
    <col min="7" max="7" width="7.33203125" customWidth="1"/>
    <col min="8" max="8" width="16.6640625" customWidth="1"/>
    <col min="9" max="9" width="21.33203125" customWidth="1"/>
    <col min="10" max="10" width="19" customWidth="1"/>
    <col min="11" max="11" width="15.6640625" customWidth="1"/>
    <col min="13" max="13" width="23.33203125" customWidth="1"/>
    <col min="14" max="14" width="12.6640625" bestFit="1" customWidth="1"/>
  </cols>
  <sheetData>
    <row r="2" spans="1:13" ht="13.8" thickBot="1"/>
    <row r="3" spans="1:13" ht="13.8">
      <c r="A3" s="486"/>
      <c r="B3" s="497"/>
      <c r="C3" s="498"/>
      <c r="D3" s="498"/>
      <c r="E3" s="498"/>
      <c r="F3" s="498"/>
      <c r="G3" s="498"/>
      <c r="H3" s="498"/>
      <c r="I3" s="499"/>
      <c r="J3" s="495" t="s">
        <v>23</v>
      </c>
      <c r="K3" s="491"/>
      <c r="L3" s="491"/>
      <c r="M3" s="492"/>
    </row>
    <row r="4" spans="1:13" ht="13.8">
      <c r="A4" s="487"/>
      <c r="B4" s="478" t="s">
        <v>169</v>
      </c>
      <c r="C4" s="479"/>
      <c r="D4" s="479"/>
      <c r="E4" s="479"/>
      <c r="F4" s="479"/>
      <c r="G4" s="479"/>
      <c r="H4" s="479"/>
      <c r="I4" s="480"/>
      <c r="J4" s="496"/>
      <c r="K4" s="493"/>
      <c r="L4" s="493"/>
      <c r="M4" s="494"/>
    </row>
    <row r="5" spans="1:13" ht="13.8">
      <c r="A5" s="487"/>
      <c r="B5" s="478"/>
      <c r="C5" s="479"/>
      <c r="D5" s="479"/>
      <c r="E5" s="479"/>
      <c r="F5" s="479"/>
      <c r="G5" s="479"/>
      <c r="H5" s="479"/>
      <c r="I5" s="480"/>
      <c r="J5" s="464" t="s">
        <v>19</v>
      </c>
      <c r="K5" s="501"/>
      <c r="L5" s="502"/>
      <c r="M5" s="503"/>
    </row>
    <row r="6" spans="1:13" ht="13.8">
      <c r="A6" s="487"/>
      <c r="B6" s="507" t="s">
        <v>80</v>
      </c>
      <c r="C6" s="508"/>
      <c r="D6" s="508"/>
      <c r="E6" s="508"/>
      <c r="F6" s="508"/>
      <c r="G6" s="508"/>
      <c r="H6" s="508"/>
      <c r="I6" s="509"/>
      <c r="J6" s="500"/>
      <c r="K6" s="504"/>
      <c r="L6" s="505"/>
      <c r="M6" s="506"/>
    </row>
    <row r="7" spans="1:13">
      <c r="A7" s="487"/>
      <c r="B7" s="488"/>
      <c r="C7" s="489"/>
      <c r="D7" s="489"/>
      <c r="E7" s="489"/>
      <c r="F7" s="489"/>
      <c r="G7" s="489"/>
      <c r="H7" s="489"/>
      <c r="I7" s="490"/>
      <c r="J7" s="464" t="s">
        <v>20</v>
      </c>
      <c r="K7" s="464">
        <v>1</v>
      </c>
      <c r="L7" s="464" t="s">
        <v>21</v>
      </c>
      <c r="M7" s="476">
        <v>1</v>
      </c>
    </row>
    <row r="8" spans="1:13">
      <c r="A8" s="487"/>
      <c r="B8" s="488"/>
      <c r="C8" s="489"/>
      <c r="D8" s="489"/>
      <c r="E8" s="489"/>
      <c r="F8" s="489"/>
      <c r="G8" s="489"/>
      <c r="H8" s="489"/>
      <c r="I8" s="490"/>
      <c r="J8" s="465"/>
      <c r="K8" s="465"/>
      <c r="L8" s="465"/>
      <c r="M8" s="477"/>
    </row>
    <row r="9" spans="1:13" ht="13.8">
      <c r="A9" s="487"/>
      <c r="B9" s="478" t="s">
        <v>22</v>
      </c>
      <c r="C9" s="479"/>
      <c r="D9" s="479"/>
      <c r="E9" s="479"/>
      <c r="F9" s="479"/>
      <c r="G9" s="479"/>
      <c r="H9" s="479"/>
      <c r="I9" s="480"/>
      <c r="J9" s="465"/>
      <c r="K9" s="465"/>
      <c r="L9" s="465"/>
      <c r="M9" s="477"/>
    </row>
    <row r="10" spans="1:13" ht="14.4" thickBot="1">
      <c r="A10" s="21"/>
      <c r="B10" s="22"/>
      <c r="C10" s="22"/>
      <c r="D10" s="22"/>
      <c r="E10" s="22"/>
      <c r="F10" s="22"/>
      <c r="G10" s="22"/>
      <c r="H10" s="22"/>
      <c r="I10" s="22"/>
      <c r="J10" s="22"/>
      <c r="K10" s="23"/>
      <c r="L10" s="23"/>
      <c r="M10" s="24"/>
    </row>
    <row r="11" spans="1:13" ht="14.4" thickBot="1">
      <c r="A11" s="40"/>
      <c r="B11" s="41"/>
      <c r="C11" s="41"/>
      <c r="D11" s="41"/>
      <c r="E11" s="41"/>
      <c r="F11" s="41"/>
      <c r="G11" s="20"/>
      <c r="H11" s="20"/>
      <c r="I11" s="41"/>
      <c r="J11" s="41"/>
      <c r="K11" s="41"/>
      <c r="L11" s="41"/>
      <c r="M11" s="42"/>
    </row>
    <row r="12" spans="1:13" ht="13.8">
      <c r="A12" s="483"/>
      <c r="B12" s="484"/>
      <c r="C12" s="484"/>
      <c r="D12" s="484"/>
      <c r="E12" s="484"/>
      <c r="F12" s="484"/>
      <c r="G12" s="484"/>
      <c r="H12" s="484"/>
      <c r="I12" s="484"/>
      <c r="J12" s="484"/>
      <c r="K12" s="484"/>
      <c r="L12" s="484"/>
      <c r="M12" s="485"/>
    </row>
    <row r="13" spans="1:13" ht="14.4" thickBot="1">
      <c r="A13" s="43"/>
      <c r="B13" s="20"/>
      <c r="C13" s="20"/>
      <c r="D13" s="20"/>
      <c r="E13" s="20"/>
      <c r="F13" s="20"/>
      <c r="G13" s="20"/>
      <c r="H13" s="20"/>
      <c r="I13" s="20"/>
      <c r="J13" s="20"/>
      <c r="K13" s="20"/>
      <c r="L13" s="20"/>
      <c r="M13" s="44"/>
    </row>
    <row r="14" spans="1:13" ht="13.8">
      <c r="A14" s="45" t="s">
        <v>30</v>
      </c>
      <c r="B14" s="466" t="s">
        <v>6</v>
      </c>
      <c r="C14" s="467"/>
      <c r="D14" s="467"/>
      <c r="E14" s="467"/>
      <c r="F14" s="467"/>
      <c r="G14" s="467"/>
      <c r="H14" s="467"/>
      <c r="I14" s="467"/>
      <c r="J14" s="468"/>
      <c r="K14" s="469" t="s">
        <v>31</v>
      </c>
      <c r="L14" s="470"/>
      <c r="M14" s="45" t="s">
        <v>8</v>
      </c>
    </row>
    <row r="15" spans="1:13" ht="43.95" customHeight="1" thickBot="1">
      <c r="A15" s="46">
        <v>4</v>
      </c>
      <c r="B15" s="471" t="s">
        <v>160</v>
      </c>
      <c r="C15" s="472"/>
      <c r="D15" s="472"/>
      <c r="E15" s="472"/>
      <c r="F15" s="472"/>
      <c r="G15" s="472"/>
      <c r="H15" s="472"/>
      <c r="I15" s="472"/>
      <c r="J15" s="473"/>
      <c r="K15" s="474" t="s">
        <v>75</v>
      </c>
      <c r="L15" s="475"/>
      <c r="M15" s="47">
        <v>1</v>
      </c>
    </row>
    <row r="16" spans="1:13">
      <c r="A16" s="422" t="s">
        <v>32</v>
      </c>
      <c r="B16" s="423"/>
      <c r="C16" s="423"/>
      <c r="D16" s="423"/>
      <c r="E16" s="423"/>
      <c r="F16" s="423"/>
      <c r="G16" s="423"/>
      <c r="H16" s="423"/>
      <c r="I16" s="423"/>
      <c r="J16" s="423"/>
      <c r="K16" s="423"/>
      <c r="L16" s="423"/>
      <c r="M16" s="424"/>
    </row>
    <row r="17" spans="1:13">
      <c r="A17" s="425"/>
      <c r="B17" s="426"/>
      <c r="C17" s="426"/>
      <c r="D17" s="426"/>
      <c r="E17" s="426"/>
      <c r="F17" s="426"/>
      <c r="G17" s="426"/>
      <c r="H17" s="426"/>
      <c r="I17" s="426"/>
      <c r="J17" s="426"/>
      <c r="K17" s="426"/>
      <c r="L17" s="426"/>
      <c r="M17" s="427"/>
    </row>
    <row r="18" spans="1:13" ht="13.8" thickBot="1">
      <c r="A18" s="428"/>
      <c r="B18" s="429"/>
      <c r="C18" s="429"/>
      <c r="D18" s="429"/>
      <c r="E18" s="429"/>
      <c r="F18" s="429"/>
      <c r="G18" s="429"/>
      <c r="H18" s="429"/>
      <c r="I18" s="429"/>
      <c r="J18" s="429"/>
      <c r="K18" s="429"/>
      <c r="L18" s="429"/>
      <c r="M18" s="430"/>
    </row>
    <row r="19" spans="1:13" ht="13.8">
      <c r="A19" s="431" t="s">
        <v>6</v>
      </c>
      <c r="B19" s="460"/>
      <c r="C19" s="460"/>
      <c r="D19" s="460"/>
      <c r="E19" s="461"/>
      <c r="F19" s="439" t="s">
        <v>31</v>
      </c>
      <c r="G19" s="460"/>
      <c r="H19" s="462" t="s">
        <v>33</v>
      </c>
      <c r="I19" s="463"/>
      <c r="J19" s="48" t="s">
        <v>34</v>
      </c>
      <c r="K19" s="439" t="s">
        <v>35</v>
      </c>
      <c r="L19" s="440"/>
      <c r="M19" s="49" t="s">
        <v>36</v>
      </c>
    </row>
    <row r="20" spans="1:13" ht="13.8">
      <c r="A20" s="117" t="s">
        <v>106</v>
      </c>
      <c r="B20" s="52"/>
      <c r="C20" s="52"/>
      <c r="D20" s="52"/>
      <c r="E20" s="53"/>
      <c r="F20" s="447" t="s">
        <v>92</v>
      </c>
      <c r="G20" s="448"/>
      <c r="H20" s="54"/>
      <c r="I20" s="53"/>
      <c r="J20" s="106">
        <f>31560*1.07</f>
        <v>33769.200000000004</v>
      </c>
      <c r="K20" s="160">
        <v>15</v>
      </c>
      <c r="L20" s="162"/>
      <c r="M20" s="106">
        <f>J20/K20</f>
        <v>2251.2800000000002</v>
      </c>
    </row>
    <row r="21" spans="1:13" ht="13.8">
      <c r="A21" s="118" t="s">
        <v>82</v>
      </c>
      <c r="B21" s="52"/>
      <c r="C21" s="52"/>
      <c r="D21" s="52"/>
      <c r="E21" s="53"/>
      <c r="F21" s="447" t="s">
        <v>149</v>
      </c>
      <c r="G21" s="448"/>
      <c r="H21" s="54"/>
      <c r="I21" s="53"/>
      <c r="J21" s="106">
        <f>M49*10%</f>
        <v>478.76520000000005</v>
      </c>
      <c r="K21" s="160">
        <v>1</v>
      </c>
      <c r="L21" s="162"/>
      <c r="M21" s="106">
        <f t="shared" ref="M21:M23" si="0">J21/K21</f>
        <v>478.76520000000005</v>
      </c>
    </row>
    <row r="22" spans="1:13" ht="13.8">
      <c r="A22" s="118" t="s">
        <v>150</v>
      </c>
      <c r="B22" s="52"/>
      <c r="C22" s="52"/>
      <c r="D22" s="52"/>
      <c r="E22" s="53"/>
      <c r="F22" s="337" t="s">
        <v>151</v>
      </c>
      <c r="G22" s="338"/>
      <c r="H22" s="54"/>
      <c r="I22" s="53"/>
      <c r="J22" s="106">
        <f>30000*1.07</f>
        <v>32100.000000000004</v>
      </c>
      <c r="K22" s="160">
        <v>15</v>
      </c>
      <c r="L22" s="162"/>
      <c r="M22" s="106">
        <f>J22/K22</f>
        <v>2140.0000000000005</v>
      </c>
    </row>
    <row r="23" spans="1:13" ht="13.8">
      <c r="A23" s="117" t="s">
        <v>83</v>
      </c>
      <c r="B23" s="52"/>
      <c r="C23" s="52"/>
      <c r="D23" s="52"/>
      <c r="E23" s="53"/>
      <c r="F23" s="553" t="s">
        <v>93</v>
      </c>
      <c r="G23" s="554"/>
      <c r="H23" s="54"/>
      <c r="I23" s="53"/>
      <c r="J23" s="106">
        <f>70*1.07</f>
        <v>74.900000000000006</v>
      </c>
      <c r="K23" s="160">
        <v>1</v>
      </c>
      <c r="L23" s="168"/>
      <c r="M23" s="106">
        <f t="shared" si="0"/>
        <v>74.900000000000006</v>
      </c>
    </row>
    <row r="24" spans="1:13" ht="14.4" thickBot="1">
      <c r="A24" s="117"/>
      <c r="B24" s="38"/>
      <c r="C24" s="38"/>
      <c r="D24" s="38"/>
      <c r="E24" s="167"/>
      <c r="F24" s="553"/>
      <c r="G24" s="554"/>
      <c r="H24" s="526"/>
      <c r="I24" s="516"/>
      <c r="J24" s="107"/>
      <c r="K24" s="160"/>
      <c r="L24" s="168"/>
      <c r="M24" s="106"/>
    </row>
    <row r="25" spans="1:13" ht="14.4" thickBot="1">
      <c r="A25" s="419" t="s">
        <v>37</v>
      </c>
      <c r="B25" s="420"/>
      <c r="C25" s="420"/>
      <c r="D25" s="420"/>
      <c r="E25" s="420"/>
      <c r="F25" s="420"/>
      <c r="G25" s="420"/>
      <c r="H25" s="420"/>
      <c r="I25" s="420"/>
      <c r="J25" s="420"/>
      <c r="K25" s="420"/>
      <c r="L25" s="421"/>
      <c r="M25" s="123">
        <f>SUM(M20:M24)</f>
        <v>4944.9452000000001</v>
      </c>
    </row>
    <row r="26" spans="1:13">
      <c r="A26" s="422" t="s">
        <v>38</v>
      </c>
      <c r="B26" s="423"/>
      <c r="C26" s="423"/>
      <c r="D26" s="423"/>
      <c r="E26" s="423"/>
      <c r="F26" s="423"/>
      <c r="G26" s="423"/>
      <c r="H26" s="423"/>
      <c r="I26" s="423"/>
      <c r="J26" s="423"/>
      <c r="K26" s="423"/>
      <c r="L26" s="423"/>
      <c r="M26" s="424"/>
    </row>
    <row r="27" spans="1:13">
      <c r="A27" s="425"/>
      <c r="B27" s="426"/>
      <c r="C27" s="426"/>
      <c r="D27" s="426"/>
      <c r="E27" s="426"/>
      <c r="F27" s="426"/>
      <c r="G27" s="426"/>
      <c r="H27" s="426"/>
      <c r="I27" s="426"/>
      <c r="J27" s="426"/>
      <c r="K27" s="426"/>
      <c r="L27" s="426"/>
      <c r="M27" s="427"/>
    </row>
    <row r="28" spans="1:13" ht="13.8" thickBot="1">
      <c r="A28" s="428"/>
      <c r="B28" s="429"/>
      <c r="C28" s="429"/>
      <c r="D28" s="429"/>
      <c r="E28" s="429"/>
      <c r="F28" s="429"/>
      <c r="G28" s="429"/>
      <c r="H28" s="429"/>
      <c r="I28" s="429"/>
      <c r="J28" s="429"/>
      <c r="K28" s="429"/>
      <c r="L28" s="429"/>
      <c r="M28" s="430"/>
    </row>
    <row r="29" spans="1:13" ht="13.8">
      <c r="A29" s="431" t="s">
        <v>6</v>
      </c>
      <c r="B29" s="432"/>
      <c r="C29" s="432"/>
      <c r="D29" s="432"/>
      <c r="E29" s="432"/>
      <c r="F29" s="432"/>
      <c r="G29" s="432"/>
      <c r="H29" s="440"/>
      <c r="I29" s="166" t="s">
        <v>31</v>
      </c>
      <c r="J29" s="48" t="s">
        <v>8</v>
      </c>
      <c r="K29" s="439" t="s">
        <v>39</v>
      </c>
      <c r="L29" s="440"/>
      <c r="M29" s="49" t="s">
        <v>36</v>
      </c>
    </row>
    <row r="30" spans="1:13" ht="14.4" thickBot="1">
      <c r="A30" s="121" t="s">
        <v>103</v>
      </c>
      <c r="B30" s="102"/>
      <c r="C30" s="103"/>
      <c r="D30" s="103"/>
      <c r="E30" s="103"/>
      <c r="F30" s="103"/>
      <c r="G30" s="103"/>
      <c r="H30" s="104"/>
      <c r="I30" s="161" t="s">
        <v>93</v>
      </c>
      <c r="J30" s="127">
        <v>0.129</v>
      </c>
      <c r="K30" s="319">
        <f>147280*1.07</f>
        <v>157589.6</v>
      </c>
      <c r="L30" s="320"/>
      <c r="M30" s="122">
        <f>J30*K30</f>
        <v>20329.058400000002</v>
      </c>
    </row>
    <row r="31" spans="1:13" ht="13.8">
      <c r="A31" s="150" t="s">
        <v>87</v>
      </c>
      <c r="B31" s="151"/>
      <c r="C31" s="151"/>
      <c r="D31" s="151"/>
      <c r="E31" s="151"/>
      <c r="F31" s="151"/>
      <c r="G31" s="151"/>
      <c r="H31" s="152"/>
      <c r="I31" s="105" t="s">
        <v>93</v>
      </c>
      <c r="J31" s="153">
        <v>6.5000000000000002E-2</v>
      </c>
      <c r="K31" s="351">
        <f>47340*1.07</f>
        <v>50653.8</v>
      </c>
      <c r="L31" s="318"/>
      <c r="M31" s="154">
        <f>J31*K31</f>
        <v>3292.4970000000003</v>
      </c>
    </row>
    <row r="32" spans="1:13" ht="13.8">
      <c r="A32" s="548" t="s">
        <v>161</v>
      </c>
      <c r="B32" s="549"/>
      <c r="C32" s="549"/>
      <c r="D32" s="549"/>
      <c r="E32" s="549"/>
      <c r="F32" s="549"/>
      <c r="G32" s="549"/>
      <c r="H32" s="550"/>
      <c r="I32" s="137" t="s">
        <v>91</v>
      </c>
      <c r="J32" s="127">
        <v>0.6</v>
      </c>
      <c r="K32" s="551">
        <f>8000*1.07</f>
        <v>8560</v>
      </c>
      <c r="L32" s="552"/>
      <c r="M32" s="106">
        <f>K32*J32</f>
        <v>5136</v>
      </c>
    </row>
    <row r="33" spans="1:13" ht="14.4" thickBot="1">
      <c r="A33" s="537" t="s">
        <v>37</v>
      </c>
      <c r="B33" s="538"/>
      <c r="C33" s="538"/>
      <c r="D33" s="538"/>
      <c r="E33" s="538"/>
      <c r="F33" s="538"/>
      <c r="G33" s="538"/>
      <c r="H33" s="538"/>
      <c r="I33" s="538"/>
      <c r="J33" s="538"/>
      <c r="K33" s="538"/>
      <c r="L33" s="539"/>
      <c r="M33" s="122">
        <f>SUM(M30:M32)</f>
        <v>28757.555400000001</v>
      </c>
    </row>
    <row r="34" spans="1:13">
      <c r="A34" s="422" t="s">
        <v>40</v>
      </c>
      <c r="B34" s="423"/>
      <c r="C34" s="423"/>
      <c r="D34" s="423"/>
      <c r="E34" s="423"/>
      <c r="F34" s="423"/>
      <c r="G34" s="423"/>
      <c r="H34" s="423"/>
      <c r="I34" s="423"/>
      <c r="J34" s="423"/>
      <c r="K34" s="423"/>
      <c r="L34" s="423"/>
      <c r="M34" s="424"/>
    </row>
    <row r="35" spans="1:13">
      <c r="A35" s="425"/>
      <c r="B35" s="426"/>
      <c r="C35" s="426"/>
      <c r="D35" s="426"/>
      <c r="E35" s="426"/>
      <c r="F35" s="426"/>
      <c r="G35" s="426"/>
      <c r="H35" s="426"/>
      <c r="I35" s="426"/>
      <c r="J35" s="426"/>
      <c r="K35" s="426"/>
      <c r="L35" s="426"/>
      <c r="M35" s="427"/>
    </row>
    <row r="36" spans="1:13" ht="13.8" thickBot="1">
      <c r="A36" s="428"/>
      <c r="B36" s="429"/>
      <c r="C36" s="429"/>
      <c r="D36" s="429"/>
      <c r="E36" s="429"/>
      <c r="F36" s="429"/>
      <c r="G36" s="429"/>
      <c r="H36" s="429"/>
      <c r="I36" s="429"/>
      <c r="J36" s="429"/>
      <c r="K36" s="429"/>
      <c r="L36" s="429"/>
      <c r="M36" s="430"/>
    </row>
    <row r="37" spans="1:13" ht="16.2">
      <c r="A37" s="518" t="s">
        <v>41</v>
      </c>
      <c r="B37" s="519"/>
      <c r="C37" s="519"/>
      <c r="D37" s="519"/>
      <c r="E37" s="519"/>
      <c r="F37" s="519"/>
      <c r="G37" s="520"/>
      <c r="H37" s="48" t="s">
        <v>42</v>
      </c>
      <c r="I37" s="159" t="s">
        <v>43</v>
      </c>
      <c r="J37" s="58" t="s">
        <v>69</v>
      </c>
      <c r="K37" s="439" t="s">
        <v>44</v>
      </c>
      <c r="L37" s="440"/>
      <c r="M37" s="49" t="s">
        <v>36</v>
      </c>
    </row>
    <row r="38" spans="1:13" ht="13.8">
      <c r="A38" s="121"/>
      <c r="B38" s="77"/>
      <c r="C38" s="77"/>
      <c r="D38" s="77"/>
      <c r="E38" s="77"/>
      <c r="F38" s="77"/>
      <c r="G38" s="77"/>
      <c r="H38" s="59"/>
      <c r="I38" s="60"/>
      <c r="J38" s="59"/>
      <c r="K38" s="417"/>
      <c r="L38" s="418"/>
      <c r="M38" s="50"/>
    </row>
    <row r="39" spans="1:13" ht="14.4" thickBot="1">
      <c r="A39" s="121"/>
      <c r="B39" s="38"/>
      <c r="C39" s="38"/>
      <c r="D39" s="38"/>
      <c r="E39" s="38"/>
      <c r="F39" s="38"/>
      <c r="G39" s="38"/>
      <c r="H39" s="61"/>
      <c r="I39" s="62"/>
      <c r="J39" s="61"/>
      <c r="K39" s="441"/>
      <c r="L39" s="442"/>
      <c r="M39" s="63"/>
    </row>
    <row r="40" spans="1:13" ht="14.4" thickBot="1">
      <c r="A40" s="419" t="s">
        <v>37</v>
      </c>
      <c r="B40" s="420"/>
      <c r="C40" s="420"/>
      <c r="D40" s="420"/>
      <c r="E40" s="420"/>
      <c r="F40" s="420"/>
      <c r="G40" s="420"/>
      <c r="H40" s="420"/>
      <c r="I40" s="420"/>
      <c r="J40" s="420"/>
      <c r="K40" s="420"/>
      <c r="L40" s="421"/>
      <c r="M40" s="55"/>
    </row>
    <row r="41" spans="1:13">
      <c r="A41" s="422" t="s">
        <v>45</v>
      </c>
      <c r="B41" s="423"/>
      <c r="C41" s="423"/>
      <c r="D41" s="423"/>
      <c r="E41" s="423"/>
      <c r="F41" s="423"/>
      <c r="G41" s="423"/>
      <c r="H41" s="423"/>
      <c r="I41" s="423"/>
      <c r="J41" s="423"/>
      <c r="K41" s="423"/>
      <c r="L41" s="423"/>
      <c r="M41" s="424"/>
    </row>
    <row r="42" spans="1:13">
      <c r="A42" s="425"/>
      <c r="B42" s="426"/>
      <c r="C42" s="426"/>
      <c r="D42" s="426"/>
      <c r="E42" s="426"/>
      <c r="F42" s="426"/>
      <c r="G42" s="426"/>
      <c r="H42" s="426"/>
      <c r="I42" s="426"/>
      <c r="J42" s="426"/>
      <c r="K42" s="426"/>
      <c r="L42" s="426"/>
      <c r="M42" s="427"/>
    </row>
    <row r="43" spans="1:13" ht="13.8" thickBot="1">
      <c r="A43" s="428"/>
      <c r="B43" s="429"/>
      <c r="C43" s="429"/>
      <c r="D43" s="429"/>
      <c r="E43" s="429"/>
      <c r="F43" s="429"/>
      <c r="G43" s="429"/>
      <c r="H43" s="429"/>
      <c r="I43" s="429"/>
      <c r="J43" s="429"/>
      <c r="K43" s="429"/>
      <c r="L43" s="429"/>
      <c r="M43" s="430"/>
    </row>
    <row r="44" spans="1:13" s="287" customFormat="1" ht="30" customHeight="1">
      <c r="A44" s="469" t="s">
        <v>46</v>
      </c>
      <c r="B44" s="544"/>
      <c r="C44" s="544"/>
      <c r="D44" s="544"/>
      <c r="E44" s="544"/>
      <c r="F44" s="544"/>
      <c r="G44" s="545"/>
      <c r="H44" s="292" t="s">
        <v>47</v>
      </c>
      <c r="I44" s="293" t="s">
        <v>48</v>
      </c>
      <c r="J44" s="294" t="s">
        <v>49</v>
      </c>
      <c r="K44" s="546" t="s">
        <v>35</v>
      </c>
      <c r="L44" s="547"/>
      <c r="M44" s="295" t="s">
        <v>36</v>
      </c>
    </row>
    <row r="45" spans="1:13" ht="13.8">
      <c r="A45" s="108" t="s">
        <v>77</v>
      </c>
      <c r="B45" s="77"/>
      <c r="C45" s="66"/>
      <c r="D45" s="66"/>
      <c r="E45" s="66"/>
      <c r="F45" s="66"/>
      <c r="G45" s="66"/>
      <c r="H45" s="111">
        <f>52600*1.23</f>
        <v>64698</v>
      </c>
      <c r="I45" s="112">
        <v>1.85</v>
      </c>
      <c r="J45" s="111">
        <f>I45*H45</f>
        <v>119691.3</v>
      </c>
      <c r="K45" s="443">
        <v>100</v>
      </c>
      <c r="L45" s="444"/>
      <c r="M45" s="113">
        <f>J45/K45</f>
        <v>1196.913</v>
      </c>
    </row>
    <row r="46" spans="1:13" ht="13.8">
      <c r="A46" s="108" t="s">
        <v>78</v>
      </c>
      <c r="B46" s="66"/>
      <c r="C46" s="66"/>
      <c r="D46" s="66"/>
      <c r="E46" s="66"/>
      <c r="F46" s="66"/>
      <c r="G46" s="66"/>
      <c r="H46" s="111">
        <f>52600*1.23</f>
        <v>64698</v>
      </c>
      <c r="I46" s="112">
        <v>1.85</v>
      </c>
      <c r="J46" s="111">
        <f t="shared" ref="J46:J47" si="1">H46*I46</f>
        <v>119691.3</v>
      </c>
      <c r="K46" s="443">
        <v>100</v>
      </c>
      <c r="L46" s="444"/>
      <c r="M46" s="113">
        <f>J46/K46</f>
        <v>1196.913</v>
      </c>
    </row>
    <row r="47" spans="1:13" ht="13.8">
      <c r="A47" s="108" t="s">
        <v>79</v>
      </c>
      <c r="B47" s="77"/>
      <c r="C47" s="77"/>
      <c r="D47" s="77"/>
      <c r="E47" s="77"/>
      <c r="F47" s="77"/>
      <c r="G47" s="168"/>
      <c r="H47" s="111">
        <f>105200*1.23</f>
        <v>129396</v>
      </c>
      <c r="I47" s="112">
        <v>1.85</v>
      </c>
      <c r="J47" s="111">
        <f t="shared" si="1"/>
        <v>239382.6</v>
      </c>
      <c r="K47" s="417">
        <v>100</v>
      </c>
      <c r="L47" s="418"/>
      <c r="M47" s="113">
        <f>J47/K47</f>
        <v>2393.826</v>
      </c>
    </row>
    <row r="48" spans="1:13" ht="14.4" thickBot="1">
      <c r="A48" s="108"/>
      <c r="B48" s="38"/>
      <c r="C48" s="38"/>
      <c r="D48" s="38"/>
      <c r="E48" s="38"/>
      <c r="F48" s="38"/>
      <c r="G48" s="38"/>
      <c r="H48" s="111"/>
      <c r="I48" s="112"/>
      <c r="J48" s="111"/>
      <c r="K48" s="417"/>
      <c r="L48" s="418"/>
      <c r="M48" s="113"/>
    </row>
    <row r="49" spans="1:14" ht="14.4" thickBot="1">
      <c r="A49" s="419" t="s">
        <v>37</v>
      </c>
      <c r="B49" s="420"/>
      <c r="C49" s="420"/>
      <c r="D49" s="420"/>
      <c r="E49" s="420"/>
      <c r="F49" s="420"/>
      <c r="G49" s="420"/>
      <c r="H49" s="420"/>
      <c r="I49" s="420"/>
      <c r="J49" s="420"/>
      <c r="K49" s="420"/>
      <c r="L49" s="421"/>
      <c r="M49" s="114">
        <f>SUM(M45:M48)</f>
        <v>4787.652</v>
      </c>
    </row>
    <row r="50" spans="1:14" ht="14.4" thickBot="1">
      <c r="A50" s="43"/>
      <c r="B50" s="20"/>
      <c r="C50" s="20"/>
      <c r="D50" s="20"/>
      <c r="E50" s="20"/>
      <c r="F50" s="20"/>
      <c r="G50" s="20"/>
      <c r="H50" s="20"/>
      <c r="I50" s="20"/>
      <c r="J50" s="20"/>
      <c r="K50" s="20"/>
      <c r="L50" s="20"/>
      <c r="M50" s="44"/>
    </row>
    <row r="51" spans="1:14" ht="15" customHeight="1" thickBot="1">
      <c r="A51" s="414" t="s">
        <v>50</v>
      </c>
      <c r="B51" s="415"/>
      <c r="C51" s="415"/>
      <c r="D51" s="415"/>
      <c r="E51" s="415"/>
      <c r="F51" s="415"/>
      <c r="G51" s="415"/>
      <c r="H51" s="415"/>
      <c r="I51" s="415"/>
      <c r="J51" s="415"/>
      <c r="K51" s="415"/>
      <c r="L51" s="416"/>
      <c r="M51" s="115">
        <f>ROUND((M25+M33+M49),0)</f>
        <v>38490</v>
      </c>
    </row>
    <row r="52" spans="1:14">
      <c r="A52" s="422" t="s">
        <v>51</v>
      </c>
      <c r="B52" s="423"/>
      <c r="C52" s="423"/>
      <c r="D52" s="423"/>
      <c r="E52" s="423"/>
      <c r="F52" s="423"/>
      <c r="G52" s="423"/>
      <c r="H52" s="423"/>
      <c r="I52" s="423"/>
      <c r="J52" s="423"/>
      <c r="K52" s="423"/>
      <c r="L52" s="423"/>
      <c r="M52" s="424"/>
    </row>
    <row r="53" spans="1:14">
      <c r="A53" s="425"/>
      <c r="B53" s="426"/>
      <c r="C53" s="426"/>
      <c r="D53" s="426"/>
      <c r="E53" s="426"/>
      <c r="F53" s="426"/>
      <c r="G53" s="426"/>
      <c r="H53" s="426"/>
      <c r="I53" s="426"/>
      <c r="J53" s="426"/>
      <c r="K53" s="426"/>
      <c r="L53" s="426"/>
      <c r="M53" s="427"/>
    </row>
    <row r="54" spans="1:14" ht="13.8" thickBot="1">
      <c r="A54" s="428"/>
      <c r="B54" s="429"/>
      <c r="C54" s="429"/>
      <c r="D54" s="429"/>
      <c r="E54" s="429"/>
      <c r="F54" s="429"/>
      <c r="G54" s="429"/>
      <c r="H54" s="429"/>
      <c r="I54" s="429"/>
      <c r="J54" s="429"/>
      <c r="K54" s="429"/>
      <c r="L54" s="429"/>
      <c r="M54" s="430"/>
    </row>
    <row r="55" spans="1:14" ht="13.8">
      <c r="A55" s="431" t="s">
        <v>52</v>
      </c>
      <c r="B55" s="432"/>
      <c r="C55" s="432"/>
      <c r="D55" s="432"/>
      <c r="E55" s="432"/>
      <c r="F55" s="432"/>
      <c r="G55" s="432"/>
      <c r="H55" s="159"/>
      <c r="I55" s="165"/>
      <c r="J55" s="64" t="s">
        <v>53</v>
      </c>
      <c r="K55" s="433" t="s">
        <v>54</v>
      </c>
      <c r="L55" s="434"/>
      <c r="M55" s="65"/>
    </row>
    <row r="56" spans="1:14" ht="13.8">
      <c r="A56" s="435" t="s">
        <v>55</v>
      </c>
      <c r="B56" s="436"/>
      <c r="C56" s="436"/>
      <c r="D56" s="436"/>
      <c r="E56" s="436"/>
      <c r="F56" s="436"/>
      <c r="G56" s="436"/>
      <c r="H56" s="67"/>
      <c r="I56" s="68"/>
      <c r="J56" s="69">
        <v>0.15</v>
      </c>
      <c r="K56" s="437">
        <f>M51*J56</f>
        <v>5773.5</v>
      </c>
      <c r="L56" s="438"/>
      <c r="M56" s="70"/>
    </row>
    <row r="57" spans="1:14" ht="13.8">
      <c r="A57" s="51" t="s">
        <v>56</v>
      </c>
      <c r="B57" s="52"/>
      <c r="C57" s="52"/>
      <c r="D57" s="52"/>
      <c r="E57" s="52"/>
      <c r="F57" s="52"/>
      <c r="G57" s="52"/>
      <c r="H57" s="67"/>
      <c r="I57" s="68"/>
      <c r="J57" s="69">
        <v>0.05</v>
      </c>
      <c r="K57" s="437">
        <f>M51*J57</f>
        <v>1924.5</v>
      </c>
      <c r="L57" s="438"/>
      <c r="M57" s="70"/>
    </row>
    <row r="58" spans="1:14" ht="14.4" thickBot="1">
      <c r="A58" s="37" t="s">
        <v>57</v>
      </c>
      <c r="B58" s="38"/>
      <c r="C58" s="38"/>
      <c r="D58" s="38"/>
      <c r="E58" s="38"/>
      <c r="F58" s="38"/>
      <c r="G58" s="38"/>
      <c r="H58" s="71"/>
      <c r="I58" s="72"/>
      <c r="J58" s="69">
        <v>0.05</v>
      </c>
      <c r="K58" s="437">
        <f>M51*J58</f>
        <v>1924.5</v>
      </c>
      <c r="L58" s="438"/>
      <c r="M58" s="70"/>
    </row>
    <row r="59" spans="1:14" ht="14.4" thickBot="1">
      <c r="A59" s="419" t="s">
        <v>37</v>
      </c>
      <c r="B59" s="420"/>
      <c r="C59" s="420"/>
      <c r="D59" s="420"/>
      <c r="E59" s="420"/>
      <c r="F59" s="420"/>
      <c r="G59" s="420"/>
      <c r="H59" s="420"/>
      <c r="I59" s="420"/>
      <c r="J59" s="420"/>
      <c r="K59" s="420"/>
      <c r="L59" s="421"/>
      <c r="M59" s="356">
        <f>SUM(K56:L58)</f>
        <v>9622.5</v>
      </c>
    </row>
    <row r="60" spans="1:14" ht="14.4" thickBot="1">
      <c r="A60" s="43"/>
      <c r="B60" s="20"/>
      <c r="C60" s="20"/>
      <c r="D60" s="20"/>
      <c r="E60" s="20"/>
      <c r="F60" s="20"/>
      <c r="G60" s="20"/>
      <c r="H60" s="20"/>
      <c r="I60" s="20"/>
      <c r="J60" s="20"/>
      <c r="K60" s="20"/>
      <c r="L60" s="20"/>
      <c r="M60" s="44"/>
    </row>
    <row r="61" spans="1:14" s="287" customFormat="1" ht="36.6" customHeight="1" thickBot="1">
      <c r="A61" s="510" t="s">
        <v>58</v>
      </c>
      <c r="B61" s="511"/>
      <c r="C61" s="511"/>
      <c r="D61" s="511"/>
      <c r="E61" s="511"/>
      <c r="F61" s="511"/>
      <c r="G61" s="511"/>
      <c r="H61" s="511"/>
      <c r="I61" s="511"/>
      <c r="J61" s="511"/>
      <c r="K61" s="511"/>
      <c r="L61" s="512"/>
      <c r="M61" s="315">
        <f>ROUND((M51+M59),0)</f>
        <v>48113</v>
      </c>
      <c r="N61" s="296"/>
    </row>
  </sheetData>
  <mergeCells count="61">
    <mergeCell ref="K7:K9"/>
    <mergeCell ref="L7:L9"/>
    <mergeCell ref="M7:M9"/>
    <mergeCell ref="B9:I9"/>
    <mergeCell ref="A12:M12"/>
    <mergeCell ref="A3:A9"/>
    <mergeCell ref="B3:I3"/>
    <mergeCell ref="B4:I4"/>
    <mergeCell ref="B5:I5"/>
    <mergeCell ref="J5:J6"/>
    <mergeCell ref="K5:M6"/>
    <mergeCell ref="B6:I6"/>
    <mergeCell ref="B7:I8"/>
    <mergeCell ref="J7:J9"/>
    <mergeCell ref="K3:M4"/>
    <mergeCell ref="J3:J4"/>
    <mergeCell ref="A33:L33"/>
    <mergeCell ref="A25:L25"/>
    <mergeCell ref="B14:J14"/>
    <mergeCell ref="K14:L14"/>
    <mergeCell ref="B15:J15"/>
    <mergeCell ref="K15:L15"/>
    <mergeCell ref="A16:M18"/>
    <mergeCell ref="A19:E19"/>
    <mergeCell ref="F19:G19"/>
    <mergeCell ref="H19:I19"/>
    <mergeCell ref="K19:L19"/>
    <mergeCell ref="F20:G20"/>
    <mergeCell ref="F21:G21"/>
    <mergeCell ref="F23:G23"/>
    <mergeCell ref="F24:G24"/>
    <mergeCell ref="H24:I24"/>
    <mergeCell ref="A26:M28"/>
    <mergeCell ref="A29:H29"/>
    <mergeCell ref="K29:L29"/>
    <mergeCell ref="A32:H32"/>
    <mergeCell ref="K32:L32"/>
    <mergeCell ref="K58:L58"/>
    <mergeCell ref="A59:L59"/>
    <mergeCell ref="A61:L61"/>
    <mergeCell ref="K48:L48"/>
    <mergeCell ref="A49:L49"/>
    <mergeCell ref="A51:L51"/>
    <mergeCell ref="A52:M54"/>
    <mergeCell ref="A55:G55"/>
    <mergeCell ref="K55:L55"/>
    <mergeCell ref="A56:G56"/>
    <mergeCell ref="K56:L56"/>
    <mergeCell ref="K57:L57"/>
    <mergeCell ref="K47:L47"/>
    <mergeCell ref="A34:M36"/>
    <mergeCell ref="A37:G37"/>
    <mergeCell ref="K37:L37"/>
    <mergeCell ref="K38:L38"/>
    <mergeCell ref="K39:L39"/>
    <mergeCell ref="A41:M43"/>
    <mergeCell ref="A44:G44"/>
    <mergeCell ref="K44:L44"/>
    <mergeCell ref="K45:L45"/>
    <mergeCell ref="K46:L46"/>
    <mergeCell ref="A40:L40"/>
  </mergeCells>
  <pageMargins left="0.25" right="0.25" top="0.75" bottom="0.75" header="0.3" footer="0.3"/>
  <pageSetup scale="52" fitToHeight="0" orientation="portrait" horizontalDpi="1200" verticalDpi="1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2:M97"/>
  <sheetViews>
    <sheetView view="pageBreakPreview" zoomScale="90" zoomScaleNormal="100" zoomScaleSheetLayoutView="90" workbookViewId="0">
      <selection activeCell="O14" sqref="O14"/>
    </sheetView>
  </sheetViews>
  <sheetFormatPr baseColWidth="10" defaultRowHeight="13.2"/>
  <cols>
    <col min="5" max="5" width="17.44140625" customWidth="1"/>
    <col min="6" max="6" width="18" customWidth="1"/>
    <col min="7" max="8" width="17.88671875" customWidth="1"/>
    <col min="9" max="9" width="22.44140625" customWidth="1"/>
    <col min="10" max="10" width="21.5546875" customWidth="1"/>
    <col min="13" max="13" width="18.44140625" customWidth="1"/>
  </cols>
  <sheetData>
    <row r="2" spans="1:13" ht="13.8" thickBot="1"/>
    <row r="3" spans="1:13" ht="13.8">
      <c r="A3" s="486"/>
      <c r="B3" s="497"/>
      <c r="C3" s="498"/>
      <c r="D3" s="498"/>
      <c r="E3" s="498"/>
      <c r="F3" s="498"/>
      <c r="G3" s="498"/>
      <c r="H3" s="498"/>
      <c r="I3" s="499"/>
      <c r="J3" s="495" t="s">
        <v>23</v>
      </c>
      <c r="K3" s="491"/>
      <c r="L3" s="491"/>
      <c r="M3" s="492"/>
    </row>
    <row r="4" spans="1:13" ht="13.8">
      <c r="A4" s="487"/>
      <c r="B4" s="478" t="s">
        <v>169</v>
      </c>
      <c r="C4" s="479"/>
      <c r="D4" s="479"/>
      <c r="E4" s="479"/>
      <c r="F4" s="479"/>
      <c r="G4" s="479"/>
      <c r="H4" s="479"/>
      <c r="I4" s="480"/>
      <c r="J4" s="496"/>
      <c r="K4" s="493"/>
      <c r="L4" s="493"/>
      <c r="M4" s="494"/>
    </row>
    <row r="5" spans="1:13" ht="13.8">
      <c r="A5" s="487"/>
      <c r="B5" s="478"/>
      <c r="C5" s="479"/>
      <c r="D5" s="479"/>
      <c r="E5" s="479"/>
      <c r="F5" s="479"/>
      <c r="G5" s="479"/>
      <c r="H5" s="479"/>
      <c r="I5" s="480"/>
      <c r="J5" s="464" t="s">
        <v>19</v>
      </c>
      <c r="K5" s="501"/>
      <c r="L5" s="502"/>
      <c r="M5" s="503"/>
    </row>
    <row r="6" spans="1:13" ht="13.8">
      <c r="A6" s="487"/>
      <c r="B6" s="507" t="s">
        <v>80</v>
      </c>
      <c r="C6" s="508"/>
      <c r="D6" s="508"/>
      <c r="E6" s="508"/>
      <c r="F6" s="508"/>
      <c r="G6" s="508"/>
      <c r="H6" s="508"/>
      <c r="I6" s="509"/>
      <c r="J6" s="500"/>
      <c r="K6" s="504"/>
      <c r="L6" s="505"/>
      <c r="M6" s="506"/>
    </row>
    <row r="7" spans="1:13" ht="13.2" customHeight="1">
      <c r="A7" s="487"/>
      <c r="B7" s="488"/>
      <c r="C7" s="489"/>
      <c r="D7" s="489"/>
      <c r="E7" s="489"/>
      <c r="F7" s="489"/>
      <c r="G7" s="489"/>
      <c r="H7" s="489"/>
      <c r="I7" s="490"/>
      <c r="J7" s="464" t="s">
        <v>20</v>
      </c>
      <c r="K7" s="464">
        <v>1</v>
      </c>
      <c r="L7" s="464" t="s">
        <v>21</v>
      </c>
      <c r="M7" s="476">
        <v>1</v>
      </c>
    </row>
    <row r="8" spans="1:13" ht="13.2" customHeight="1">
      <c r="A8" s="487"/>
      <c r="B8" s="488"/>
      <c r="C8" s="489"/>
      <c r="D8" s="489"/>
      <c r="E8" s="489"/>
      <c r="F8" s="489"/>
      <c r="G8" s="489"/>
      <c r="H8" s="489"/>
      <c r="I8" s="490"/>
      <c r="J8" s="465"/>
      <c r="K8" s="465"/>
      <c r="L8" s="465"/>
      <c r="M8" s="477"/>
    </row>
    <row r="9" spans="1:13" ht="14.4" thickBot="1">
      <c r="A9" s="487"/>
      <c r="B9" s="478" t="s">
        <v>22</v>
      </c>
      <c r="C9" s="479"/>
      <c r="D9" s="479"/>
      <c r="E9" s="479"/>
      <c r="F9" s="479"/>
      <c r="G9" s="479"/>
      <c r="H9" s="479"/>
      <c r="I9" s="480"/>
      <c r="J9" s="465"/>
      <c r="K9" s="465"/>
      <c r="L9" s="465"/>
      <c r="M9" s="477"/>
    </row>
    <row r="10" spans="1:13" ht="14.4" thickBot="1">
      <c r="A10" s="40"/>
      <c r="B10" s="41"/>
      <c r="C10" s="41"/>
      <c r="D10" s="41"/>
      <c r="E10" s="41"/>
      <c r="F10" s="41"/>
      <c r="G10" s="20"/>
      <c r="H10" s="20"/>
      <c r="I10" s="41"/>
      <c r="J10" s="41"/>
      <c r="K10" s="41"/>
      <c r="L10" s="41"/>
      <c r="M10" s="42"/>
    </row>
    <row r="11" spans="1:13" ht="13.8">
      <c r="A11" s="483" t="s">
        <v>29</v>
      </c>
      <c r="B11" s="484"/>
      <c r="C11" s="484"/>
      <c r="D11" s="484"/>
      <c r="E11" s="484"/>
      <c r="F11" s="484"/>
      <c r="G11" s="484"/>
      <c r="H11" s="484"/>
      <c r="I11" s="484"/>
      <c r="J11" s="484"/>
      <c r="K11" s="484"/>
      <c r="L11" s="484"/>
      <c r="M11" s="485"/>
    </row>
    <row r="12" spans="1:13" ht="14.4" thickBot="1">
      <c r="A12" s="43"/>
      <c r="B12" s="20"/>
      <c r="C12" s="20"/>
      <c r="D12" s="20"/>
      <c r="E12" s="20"/>
      <c r="F12" s="20"/>
      <c r="G12" s="20"/>
      <c r="H12" s="20"/>
      <c r="I12" s="20"/>
      <c r="J12" s="20"/>
      <c r="K12" s="20"/>
      <c r="L12" s="20"/>
      <c r="M12" s="44"/>
    </row>
    <row r="13" spans="1:13" ht="13.8">
      <c r="A13" s="45" t="s">
        <v>30</v>
      </c>
      <c r="B13" s="466" t="s">
        <v>6</v>
      </c>
      <c r="C13" s="467"/>
      <c r="D13" s="467"/>
      <c r="E13" s="467"/>
      <c r="F13" s="467"/>
      <c r="G13" s="467"/>
      <c r="H13" s="467"/>
      <c r="I13" s="467"/>
      <c r="J13" s="468"/>
      <c r="K13" s="469" t="s">
        <v>31</v>
      </c>
      <c r="L13" s="470"/>
      <c r="M13" s="45" t="s">
        <v>8</v>
      </c>
    </row>
    <row r="14" spans="1:13" ht="47.4" customHeight="1" thickBot="1">
      <c r="A14" s="46">
        <v>5</v>
      </c>
      <c r="B14" s="471" t="s">
        <v>168</v>
      </c>
      <c r="C14" s="472"/>
      <c r="D14" s="472"/>
      <c r="E14" s="472"/>
      <c r="F14" s="472"/>
      <c r="G14" s="472"/>
      <c r="H14" s="472"/>
      <c r="I14" s="472"/>
      <c r="J14" s="473"/>
      <c r="K14" s="474" t="s">
        <v>72</v>
      </c>
      <c r="L14" s="475"/>
      <c r="M14" s="47">
        <v>1</v>
      </c>
    </row>
    <row r="15" spans="1:13">
      <c r="A15" s="422" t="s">
        <v>32</v>
      </c>
      <c r="B15" s="423"/>
      <c r="C15" s="423"/>
      <c r="D15" s="423"/>
      <c r="E15" s="423"/>
      <c r="F15" s="423"/>
      <c r="G15" s="423"/>
      <c r="H15" s="423"/>
      <c r="I15" s="423"/>
      <c r="J15" s="423"/>
      <c r="K15" s="423"/>
      <c r="L15" s="423"/>
      <c r="M15" s="424"/>
    </row>
    <row r="16" spans="1:13">
      <c r="A16" s="425"/>
      <c r="B16" s="426"/>
      <c r="C16" s="426"/>
      <c r="D16" s="426"/>
      <c r="E16" s="426"/>
      <c r="F16" s="426"/>
      <c r="G16" s="426"/>
      <c r="H16" s="426"/>
      <c r="I16" s="426"/>
      <c r="J16" s="426"/>
      <c r="K16" s="426"/>
      <c r="L16" s="426"/>
      <c r="M16" s="427"/>
    </row>
    <row r="17" spans="1:13" ht="13.8" thickBot="1">
      <c r="A17" s="428"/>
      <c r="B17" s="429"/>
      <c r="C17" s="429"/>
      <c r="D17" s="429"/>
      <c r="E17" s="429"/>
      <c r="F17" s="429"/>
      <c r="G17" s="429"/>
      <c r="H17" s="429"/>
      <c r="I17" s="429"/>
      <c r="J17" s="429"/>
      <c r="K17" s="429"/>
      <c r="L17" s="429"/>
      <c r="M17" s="430"/>
    </row>
    <row r="18" spans="1:13" ht="13.8">
      <c r="A18" s="431" t="s">
        <v>6</v>
      </c>
      <c r="B18" s="432"/>
      <c r="C18" s="432"/>
      <c r="D18" s="432"/>
      <c r="E18" s="440"/>
      <c r="F18" s="439" t="s">
        <v>31</v>
      </c>
      <c r="G18" s="460"/>
      <c r="H18" s="462" t="s">
        <v>33</v>
      </c>
      <c r="I18" s="463"/>
      <c r="J18" s="48" t="s">
        <v>34</v>
      </c>
      <c r="K18" s="439" t="s">
        <v>35</v>
      </c>
      <c r="L18" s="440"/>
      <c r="M18" s="49" t="s">
        <v>36</v>
      </c>
    </row>
    <row r="19" spans="1:13" ht="13.8">
      <c r="A19" s="313" t="s">
        <v>95</v>
      </c>
      <c r="B19" s="314"/>
      <c r="C19" s="314"/>
      <c r="D19" s="314"/>
      <c r="E19" s="314"/>
      <c r="F19" s="564" t="s">
        <v>92</v>
      </c>
      <c r="G19" s="565"/>
      <c r="H19" s="54"/>
      <c r="I19" s="53"/>
      <c r="J19" s="128">
        <f>25000*1.07</f>
        <v>26750</v>
      </c>
      <c r="K19" s="160">
        <v>2.5</v>
      </c>
      <c r="L19" s="162"/>
      <c r="M19" s="106">
        <f>J19/K19</f>
        <v>10700</v>
      </c>
    </row>
    <row r="20" spans="1:13" ht="13.8">
      <c r="A20" s="170" t="s">
        <v>152</v>
      </c>
      <c r="B20" s="171"/>
      <c r="C20" s="171"/>
      <c r="D20" s="171"/>
      <c r="E20" s="142"/>
      <c r="F20" s="563" t="s">
        <v>145</v>
      </c>
      <c r="G20" s="563"/>
      <c r="H20" s="54"/>
      <c r="I20" s="53"/>
      <c r="J20" s="128">
        <f>70*1.07</f>
        <v>74.900000000000006</v>
      </c>
      <c r="K20" s="160">
        <v>1</v>
      </c>
      <c r="L20" s="162"/>
      <c r="M20" s="106">
        <f>J20*K20</f>
        <v>74.900000000000006</v>
      </c>
    </row>
    <row r="21" spans="1:13" ht="13.8">
      <c r="A21" s="558" t="s">
        <v>96</v>
      </c>
      <c r="B21" s="559"/>
      <c r="C21" s="559"/>
      <c r="D21" s="144"/>
      <c r="E21" s="145"/>
      <c r="F21" s="145" t="s">
        <v>149</v>
      </c>
      <c r="G21" s="146"/>
      <c r="H21" s="54"/>
      <c r="I21" s="53"/>
      <c r="J21" s="128"/>
      <c r="K21" s="330"/>
      <c r="L21" s="324"/>
      <c r="M21" s="336">
        <f>M61*10%</f>
        <v>2957.0791764705887</v>
      </c>
    </row>
    <row r="22" spans="1:13" ht="13.8">
      <c r="A22" s="560"/>
      <c r="B22" s="561"/>
      <c r="C22" s="561"/>
      <c r="D22" s="561"/>
      <c r="E22" s="561"/>
      <c r="F22" s="561"/>
      <c r="G22" s="562"/>
      <c r="H22" s="54"/>
      <c r="I22" s="53"/>
      <c r="J22" s="128"/>
      <c r="K22" s="160"/>
      <c r="L22" s="162"/>
      <c r="M22" s="106"/>
    </row>
    <row r="23" spans="1:13" ht="13.8">
      <c r="A23" s="170"/>
      <c r="B23" s="171"/>
      <c r="C23" s="171"/>
      <c r="D23" s="171"/>
      <c r="E23" s="142"/>
      <c r="F23" s="142"/>
      <c r="G23" s="143"/>
      <c r="H23" s="54"/>
      <c r="I23" s="53"/>
      <c r="J23" s="128"/>
      <c r="K23" s="160"/>
      <c r="L23" s="162"/>
      <c r="M23" s="106"/>
    </row>
    <row r="24" spans="1:13" ht="13.8">
      <c r="A24" s="558"/>
      <c r="B24" s="559"/>
      <c r="C24" s="559"/>
      <c r="D24" s="144"/>
      <c r="E24" s="145"/>
      <c r="F24" s="145"/>
      <c r="G24" s="146"/>
      <c r="H24" s="54"/>
      <c r="I24" s="53"/>
      <c r="J24" s="128"/>
      <c r="K24" s="160"/>
      <c r="L24" s="162"/>
      <c r="M24" s="106"/>
    </row>
    <row r="25" spans="1:13" ht="13.8">
      <c r="A25" s="560"/>
      <c r="B25" s="561"/>
      <c r="C25" s="561"/>
      <c r="D25" s="561"/>
      <c r="E25" s="561"/>
      <c r="F25" s="561"/>
      <c r="G25" s="562"/>
      <c r="H25" s="54"/>
      <c r="I25" s="53"/>
      <c r="J25" s="128"/>
      <c r="K25" s="160"/>
      <c r="L25" s="162"/>
      <c r="M25" s="106"/>
    </row>
    <row r="26" spans="1:13" ht="13.8">
      <c r="A26" s="170"/>
      <c r="B26" s="171"/>
      <c r="C26" s="171"/>
      <c r="D26" s="171"/>
      <c r="E26" s="142"/>
      <c r="F26" s="142"/>
      <c r="G26" s="143"/>
      <c r="H26" s="54"/>
      <c r="I26" s="53"/>
      <c r="J26" s="106"/>
      <c r="K26" s="160"/>
      <c r="L26" s="162"/>
      <c r="M26" s="106"/>
    </row>
    <row r="27" spans="1:13" ht="13.8">
      <c r="A27" s="558"/>
      <c r="B27" s="559"/>
      <c r="C27" s="559"/>
      <c r="D27" s="144"/>
      <c r="E27" s="145"/>
      <c r="F27" s="145"/>
      <c r="G27" s="146"/>
      <c r="H27" s="54"/>
      <c r="I27" s="53"/>
      <c r="J27" s="106"/>
      <c r="K27" s="160"/>
      <c r="L27" s="168"/>
      <c r="M27" s="106"/>
    </row>
    <row r="28" spans="1:13" ht="14.4" thickBot="1">
      <c r="A28" s="117"/>
      <c r="B28" s="38"/>
      <c r="C28" s="38"/>
      <c r="D28" s="38"/>
      <c r="E28" s="167"/>
      <c r="F28" s="553"/>
      <c r="G28" s="554"/>
      <c r="H28" s="526"/>
      <c r="I28" s="516"/>
      <c r="J28" s="107"/>
      <c r="K28" s="160"/>
      <c r="L28" s="168"/>
      <c r="M28" s="106"/>
    </row>
    <row r="29" spans="1:13" ht="14.4" thickBot="1">
      <c r="A29" s="419" t="s">
        <v>37</v>
      </c>
      <c r="B29" s="420"/>
      <c r="C29" s="420"/>
      <c r="D29" s="420"/>
      <c r="E29" s="420"/>
      <c r="F29" s="420"/>
      <c r="G29" s="420"/>
      <c r="H29" s="420"/>
      <c r="I29" s="420"/>
      <c r="J29" s="420"/>
      <c r="K29" s="420"/>
      <c r="L29" s="421"/>
      <c r="M29" s="123">
        <f>SUM(M19:M28)</f>
        <v>13731.979176470588</v>
      </c>
    </row>
    <row r="30" spans="1:13">
      <c r="A30" s="422" t="s">
        <v>38</v>
      </c>
      <c r="B30" s="423"/>
      <c r="C30" s="423"/>
      <c r="D30" s="423"/>
      <c r="E30" s="423"/>
      <c r="F30" s="423"/>
      <c r="G30" s="423"/>
      <c r="H30" s="423"/>
      <c r="I30" s="423"/>
      <c r="J30" s="423"/>
      <c r="K30" s="423"/>
      <c r="L30" s="423"/>
      <c r="M30" s="424"/>
    </row>
    <row r="31" spans="1:13">
      <c r="A31" s="425"/>
      <c r="B31" s="426"/>
      <c r="C31" s="426"/>
      <c r="D31" s="426"/>
      <c r="E31" s="426"/>
      <c r="F31" s="426"/>
      <c r="G31" s="426"/>
      <c r="H31" s="426"/>
      <c r="I31" s="426"/>
      <c r="J31" s="426"/>
      <c r="K31" s="426"/>
      <c r="L31" s="426"/>
      <c r="M31" s="427"/>
    </row>
    <row r="32" spans="1:13" ht="13.8" thickBot="1">
      <c r="A32" s="428"/>
      <c r="B32" s="429"/>
      <c r="C32" s="429"/>
      <c r="D32" s="429"/>
      <c r="E32" s="429"/>
      <c r="F32" s="429"/>
      <c r="G32" s="429"/>
      <c r="H32" s="429"/>
      <c r="I32" s="429"/>
      <c r="J32" s="429"/>
      <c r="K32" s="429"/>
      <c r="L32" s="429"/>
      <c r="M32" s="430"/>
    </row>
    <row r="33" spans="1:13" ht="13.8">
      <c r="A33" s="431" t="s">
        <v>6</v>
      </c>
      <c r="B33" s="432"/>
      <c r="C33" s="432"/>
      <c r="D33" s="432"/>
      <c r="E33" s="432"/>
      <c r="F33" s="432"/>
      <c r="G33" s="432"/>
      <c r="H33" s="440"/>
      <c r="I33" s="166" t="s">
        <v>31</v>
      </c>
      <c r="J33" s="48" t="s">
        <v>8</v>
      </c>
      <c r="K33" s="439" t="s">
        <v>39</v>
      </c>
      <c r="L33" s="440"/>
      <c r="M33" s="49" t="s">
        <v>36</v>
      </c>
    </row>
    <row r="34" spans="1:13" ht="14.4" thickBot="1">
      <c r="A34" s="147" t="s">
        <v>163</v>
      </c>
      <c r="B34" s="108"/>
      <c r="C34" s="169"/>
      <c r="D34" s="77"/>
      <c r="E34" s="77"/>
      <c r="F34" s="77"/>
      <c r="G34" s="77"/>
      <c r="H34" s="168"/>
      <c r="I34" s="132" t="s">
        <v>72</v>
      </c>
      <c r="J34" s="127">
        <v>1</v>
      </c>
      <c r="K34" s="139">
        <f>157800*1.07</f>
        <v>168846</v>
      </c>
      <c r="L34" s="140"/>
      <c r="M34" s="122">
        <f>J34*K34</f>
        <v>168846</v>
      </c>
    </row>
    <row r="35" spans="1:13" ht="14.4" thickBot="1">
      <c r="A35" s="148" t="s">
        <v>162</v>
      </c>
      <c r="B35" s="108"/>
      <c r="C35" s="169"/>
      <c r="D35" s="77"/>
      <c r="E35" s="77"/>
      <c r="F35" s="77"/>
      <c r="G35" s="77"/>
      <c r="H35" s="168"/>
      <c r="I35" s="132" t="s">
        <v>72</v>
      </c>
      <c r="J35" s="133">
        <v>1</v>
      </c>
      <c r="K35" s="139">
        <v>295000</v>
      </c>
      <c r="L35" s="140"/>
      <c r="M35" s="122">
        <f t="shared" ref="M35:M36" si="0">J35*K35</f>
        <v>295000</v>
      </c>
    </row>
    <row r="36" spans="1:13" ht="14.4" thickBot="1">
      <c r="A36" s="147" t="s">
        <v>97</v>
      </c>
      <c r="B36" s="108"/>
      <c r="C36" s="445"/>
      <c r="D36" s="403"/>
      <c r="E36" s="403"/>
      <c r="F36" s="403"/>
      <c r="G36" s="403"/>
      <c r="H36" s="446"/>
      <c r="I36" s="132" t="s">
        <v>94</v>
      </c>
      <c r="J36" s="133">
        <v>0.04</v>
      </c>
      <c r="K36" s="139">
        <f>420800*1.07</f>
        <v>450256</v>
      </c>
      <c r="L36" s="140"/>
      <c r="M36" s="122">
        <f t="shared" si="0"/>
        <v>18010.240000000002</v>
      </c>
    </row>
    <row r="37" spans="1:13" ht="14.4" thickBot="1">
      <c r="A37" s="134"/>
      <c r="B37" s="62"/>
      <c r="C37" s="62"/>
      <c r="D37" s="62"/>
      <c r="E37" s="62"/>
      <c r="F37" s="62"/>
      <c r="G37" s="62"/>
      <c r="H37" s="135"/>
      <c r="I37" s="105"/>
      <c r="J37" s="57"/>
      <c r="K37" s="125"/>
      <c r="L37" s="126"/>
      <c r="M37" s="107"/>
    </row>
    <row r="38" spans="1:13" ht="14.4" thickBot="1">
      <c r="A38" s="419" t="s">
        <v>37</v>
      </c>
      <c r="B38" s="420"/>
      <c r="C38" s="420"/>
      <c r="D38" s="420"/>
      <c r="E38" s="420"/>
      <c r="F38" s="420"/>
      <c r="G38" s="420"/>
      <c r="H38" s="420"/>
      <c r="I38" s="420"/>
      <c r="J38" s="420"/>
      <c r="K38" s="420"/>
      <c r="L38" s="421"/>
      <c r="M38" s="122">
        <f>SUM(M34:M37)</f>
        <v>481856.24</v>
      </c>
    </row>
    <row r="39" spans="1:13">
      <c r="A39" s="422" t="s">
        <v>40</v>
      </c>
      <c r="B39" s="423"/>
      <c r="C39" s="423"/>
      <c r="D39" s="423"/>
      <c r="E39" s="423"/>
      <c r="F39" s="423"/>
      <c r="G39" s="423"/>
      <c r="H39" s="423"/>
      <c r="I39" s="423"/>
      <c r="J39" s="423"/>
      <c r="K39" s="423"/>
      <c r="L39" s="423"/>
      <c r="M39" s="424"/>
    </row>
    <row r="40" spans="1:13">
      <c r="A40" s="425"/>
      <c r="B40" s="426"/>
      <c r="C40" s="426"/>
      <c r="D40" s="426"/>
      <c r="E40" s="426"/>
      <c r="F40" s="426"/>
      <c r="G40" s="426"/>
      <c r="H40" s="426"/>
      <c r="I40" s="426"/>
      <c r="J40" s="426"/>
      <c r="K40" s="426"/>
      <c r="L40" s="426"/>
      <c r="M40" s="427"/>
    </row>
    <row r="41" spans="1:13" ht="13.8" thickBot="1">
      <c r="A41" s="428"/>
      <c r="B41" s="429"/>
      <c r="C41" s="429"/>
      <c r="D41" s="429"/>
      <c r="E41" s="429"/>
      <c r="F41" s="429"/>
      <c r="G41" s="429"/>
      <c r="H41" s="429"/>
      <c r="I41" s="429"/>
      <c r="J41" s="429"/>
      <c r="K41" s="429"/>
      <c r="L41" s="429"/>
      <c r="M41" s="430"/>
    </row>
    <row r="42" spans="1:13" ht="13.8">
      <c r="A42" s="431" t="s">
        <v>41</v>
      </c>
      <c r="B42" s="432"/>
      <c r="C42" s="432"/>
      <c r="D42" s="432"/>
      <c r="E42" s="432"/>
      <c r="F42" s="432"/>
      <c r="G42" s="440"/>
      <c r="H42" s="48" t="s">
        <v>31</v>
      </c>
      <c r="I42" s="159" t="s">
        <v>43</v>
      </c>
      <c r="J42" s="58"/>
      <c r="K42" s="439" t="s">
        <v>44</v>
      </c>
      <c r="L42" s="440"/>
      <c r="M42" s="49" t="s">
        <v>36</v>
      </c>
    </row>
    <row r="43" spans="1:13" ht="13.8">
      <c r="A43" s="136"/>
      <c r="B43" s="108"/>
      <c r="C43" s="108"/>
      <c r="D43" s="108"/>
      <c r="E43" s="108"/>
      <c r="F43" s="108"/>
      <c r="G43" s="108"/>
      <c r="H43" s="138"/>
      <c r="I43" s="60"/>
      <c r="J43" s="59"/>
      <c r="K43" s="417"/>
      <c r="L43" s="418"/>
      <c r="M43" s="50"/>
    </row>
    <row r="44" spans="1:13" ht="13.8">
      <c r="A44" s="136"/>
      <c r="B44" s="108"/>
      <c r="C44" s="108"/>
      <c r="D44" s="108"/>
      <c r="E44" s="108"/>
      <c r="F44" s="108"/>
      <c r="G44" s="108"/>
      <c r="H44" s="138"/>
      <c r="I44" s="164"/>
      <c r="J44" s="59"/>
      <c r="K44" s="129"/>
      <c r="L44" s="130"/>
      <c r="M44" s="131"/>
    </row>
    <row r="45" spans="1:13" ht="13.8">
      <c r="A45" s="136"/>
      <c r="B45" s="108"/>
      <c r="C45" s="108"/>
      <c r="D45" s="108"/>
      <c r="E45" s="108"/>
      <c r="F45" s="108"/>
      <c r="G45" s="108"/>
      <c r="H45" s="138"/>
      <c r="I45" s="164"/>
      <c r="J45" s="59"/>
      <c r="K45" s="129"/>
      <c r="L45" s="130"/>
      <c r="M45" s="131"/>
    </row>
    <row r="46" spans="1:13" ht="13.8">
      <c r="A46" s="136"/>
      <c r="B46" s="108"/>
      <c r="C46" s="108"/>
      <c r="D46" s="108"/>
      <c r="E46" s="108"/>
      <c r="F46" s="108"/>
      <c r="G46" s="108"/>
      <c r="H46" s="138"/>
      <c r="I46" s="164"/>
      <c r="J46" s="59"/>
      <c r="K46" s="129"/>
      <c r="L46" s="130"/>
      <c r="M46" s="131"/>
    </row>
    <row r="47" spans="1:13" ht="13.8">
      <c r="A47" s="136"/>
      <c r="B47" s="108"/>
      <c r="C47" s="108"/>
      <c r="D47" s="108"/>
      <c r="E47" s="108"/>
      <c r="F47" s="108"/>
      <c r="G47" s="108"/>
      <c r="H47" s="138"/>
      <c r="I47" s="164"/>
      <c r="J47" s="59"/>
      <c r="K47" s="129"/>
      <c r="L47" s="130"/>
      <c r="M47" s="131"/>
    </row>
    <row r="48" spans="1:13" ht="13.8">
      <c r="A48" s="136"/>
      <c r="B48" s="108"/>
      <c r="C48" s="108"/>
      <c r="D48" s="108"/>
      <c r="E48" s="108"/>
      <c r="F48" s="108"/>
      <c r="G48" s="108"/>
      <c r="H48" s="138"/>
      <c r="I48" s="164"/>
      <c r="J48" s="59"/>
      <c r="K48" s="129"/>
      <c r="L48" s="130"/>
      <c r="M48" s="131"/>
    </row>
    <row r="49" spans="1:13" ht="13.8">
      <c r="A49" s="136"/>
      <c r="B49" s="108"/>
      <c r="C49" s="108"/>
      <c r="D49" s="108"/>
      <c r="E49" s="108"/>
      <c r="F49" s="108"/>
      <c r="G49" s="108"/>
      <c r="H49" s="138"/>
      <c r="I49" s="164"/>
      <c r="J49" s="59"/>
      <c r="K49" s="129"/>
      <c r="L49" s="130"/>
      <c r="M49" s="131"/>
    </row>
    <row r="50" spans="1:13" ht="13.8">
      <c r="A50" s="136"/>
      <c r="B50" s="108"/>
      <c r="C50" s="108"/>
      <c r="D50" s="108"/>
      <c r="E50" s="108"/>
      <c r="F50" s="108"/>
      <c r="G50" s="108"/>
      <c r="H50" s="138"/>
      <c r="I50" s="164"/>
      <c r="J50" s="59"/>
      <c r="K50" s="129"/>
      <c r="L50" s="130"/>
      <c r="M50" s="131"/>
    </row>
    <row r="51" spans="1:13" ht="14.4" thickBot="1">
      <c r="A51" s="136"/>
      <c r="B51" s="108"/>
      <c r="C51" s="108"/>
      <c r="D51" s="108"/>
      <c r="E51" s="108"/>
      <c r="F51" s="108"/>
      <c r="G51" s="108"/>
      <c r="H51" s="138"/>
      <c r="I51" s="62"/>
      <c r="J51" s="61"/>
      <c r="K51" s="441"/>
      <c r="L51" s="442"/>
      <c r="M51" s="63"/>
    </row>
    <row r="52" spans="1:13" ht="14.4" thickBot="1">
      <c r="A52" s="537" t="s">
        <v>37</v>
      </c>
      <c r="B52" s="538"/>
      <c r="C52" s="538"/>
      <c r="D52" s="538"/>
      <c r="E52" s="538"/>
      <c r="F52" s="538"/>
      <c r="G52" s="538"/>
      <c r="H52" s="538"/>
      <c r="I52" s="538"/>
      <c r="J52" s="538"/>
      <c r="K52" s="538"/>
      <c r="L52" s="539"/>
      <c r="M52" s="55"/>
    </row>
    <row r="53" spans="1:13">
      <c r="A53" s="422" t="s">
        <v>45</v>
      </c>
      <c r="B53" s="423"/>
      <c r="C53" s="423"/>
      <c r="D53" s="423"/>
      <c r="E53" s="423"/>
      <c r="F53" s="423"/>
      <c r="G53" s="423"/>
      <c r="H53" s="423"/>
      <c r="I53" s="423"/>
      <c r="J53" s="423"/>
      <c r="K53" s="423"/>
      <c r="L53" s="423"/>
      <c r="M53" s="424"/>
    </row>
    <row r="54" spans="1:13">
      <c r="A54" s="425"/>
      <c r="B54" s="426"/>
      <c r="C54" s="426"/>
      <c r="D54" s="426"/>
      <c r="E54" s="426"/>
      <c r="F54" s="426"/>
      <c r="G54" s="426"/>
      <c r="H54" s="426"/>
      <c r="I54" s="426"/>
      <c r="J54" s="426"/>
      <c r="K54" s="426"/>
      <c r="L54" s="426"/>
      <c r="M54" s="427"/>
    </row>
    <row r="55" spans="1:13" ht="13.8" thickBot="1">
      <c r="A55" s="428"/>
      <c r="B55" s="429"/>
      <c r="C55" s="429"/>
      <c r="D55" s="429"/>
      <c r="E55" s="429"/>
      <c r="F55" s="429"/>
      <c r="G55" s="429"/>
      <c r="H55" s="429"/>
      <c r="I55" s="429"/>
      <c r="J55" s="429"/>
      <c r="K55" s="429"/>
      <c r="L55" s="429"/>
      <c r="M55" s="430"/>
    </row>
    <row r="56" spans="1:13" ht="13.8">
      <c r="A56" s="431" t="s">
        <v>46</v>
      </c>
      <c r="B56" s="432"/>
      <c r="C56" s="432"/>
      <c r="D56" s="432"/>
      <c r="E56" s="432"/>
      <c r="F56" s="432"/>
      <c r="G56" s="440"/>
      <c r="H56" s="109" t="s">
        <v>47</v>
      </c>
      <c r="I56" s="110" t="s">
        <v>48</v>
      </c>
      <c r="J56" s="64" t="s">
        <v>49</v>
      </c>
      <c r="K56" s="433" t="s">
        <v>35</v>
      </c>
      <c r="L56" s="434"/>
      <c r="M56" s="65" t="s">
        <v>36</v>
      </c>
    </row>
    <row r="57" spans="1:13" ht="13.8">
      <c r="A57" s="141" t="s">
        <v>98</v>
      </c>
      <c r="B57" s="77"/>
      <c r="C57" s="66"/>
      <c r="D57" s="66"/>
      <c r="E57" s="66"/>
      <c r="F57" s="66"/>
      <c r="G57" s="66"/>
      <c r="H57" s="149">
        <f>63120*1.23</f>
        <v>77637.600000000006</v>
      </c>
      <c r="I57" s="112">
        <v>1.85</v>
      </c>
      <c r="J57" s="111">
        <f>H57*I57</f>
        <v>143629.56000000003</v>
      </c>
      <c r="K57" s="443">
        <v>17</v>
      </c>
      <c r="L57" s="444"/>
      <c r="M57" s="113">
        <f>J57/K57</f>
        <v>8448.7976470588255</v>
      </c>
    </row>
    <row r="58" spans="1:13" ht="13.8">
      <c r="A58" s="141" t="s">
        <v>101</v>
      </c>
      <c r="B58" s="66"/>
      <c r="C58" s="66"/>
      <c r="D58" s="66"/>
      <c r="E58" s="66"/>
      <c r="F58" s="66"/>
      <c r="G58" s="66"/>
      <c r="H58" s="149">
        <f>157800*1.23</f>
        <v>194094</v>
      </c>
      <c r="I58" s="112">
        <v>1.85</v>
      </c>
      <c r="J58" s="111">
        <f>H58*I58</f>
        <v>359073.9</v>
      </c>
      <c r="K58" s="443">
        <v>17</v>
      </c>
      <c r="L58" s="444"/>
      <c r="M58" s="113">
        <f>J58/K58</f>
        <v>21121.99411764706</v>
      </c>
    </row>
    <row r="59" spans="1:13" ht="13.8">
      <c r="A59" s="108"/>
      <c r="B59" s="77"/>
      <c r="C59" s="77"/>
      <c r="D59" s="77"/>
      <c r="E59" s="77"/>
      <c r="F59" s="77"/>
      <c r="G59" s="168"/>
      <c r="H59" s="111"/>
      <c r="I59" s="112"/>
      <c r="J59" s="111"/>
      <c r="K59" s="417"/>
      <c r="L59" s="418"/>
      <c r="M59" s="113"/>
    </row>
    <row r="60" spans="1:13" ht="14.4" thickBot="1">
      <c r="A60" s="108"/>
      <c r="B60" s="38"/>
      <c r="C60" s="38"/>
      <c r="D60" s="38"/>
      <c r="E60" s="38"/>
      <c r="F60" s="38"/>
      <c r="G60" s="38"/>
      <c r="H60" s="111"/>
      <c r="I60" s="112"/>
      <c r="J60" s="111"/>
      <c r="K60" s="417"/>
      <c r="L60" s="418"/>
      <c r="M60" s="113"/>
    </row>
    <row r="61" spans="1:13" ht="14.4" thickBot="1">
      <c r="A61" s="419" t="s">
        <v>37</v>
      </c>
      <c r="B61" s="420"/>
      <c r="C61" s="420"/>
      <c r="D61" s="420"/>
      <c r="E61" s="420"/>
      <c r="F61" s="420"/>
      <c r="G61" s="420"/>
      <c r="H61" s="420"/>
      <c r="I61" s="420"/>
      <c r="J61" s="420"/>
      <c r="K61" s="420"/>
      <c r="L61" s="421"/>
      <c r="M61" s="275">
        <f>SUM(M57:M60)</f>
        <v>29570.791764705886</v>
      </c>
    </row>
    <row r="62" spans="1:13" ht="14.4" thickBot="1">
      <c r="A62" s="43"/>
      <c r="B62" s="20"/>
      <c r="C62" s="20"/>
      <c r="D62" s="20"/>
      <c r="E62" s="20"/>
      <c r="F62" s="20"/>
      <c r="G62" s="20"/>
      <c r="H62" s="20"/>
      <c r="I62" s="20"/>
      <c r="J62" s="20"/>
      <c r="K62" s="20"/>
      <c r="L62" s="20"/>
      <c r="M62" s="44"/>
    </row>
    <row r="63" spans="1:13" ht="14.4" thickBot="1">
      <c r="A63" s="414" t="s">
        <v>50</v>
      </c>
      <c r="B63" s="415"/>
      <c r="C63" s="415"/>
      <c r="D63" s="415"/>
      <c r="E63" s="415"/>
      <c r="F63" s="415"/>
      <c r="G63" s="415"/>
      <c r="H63" s="415"/>
      <c r="I63" s="415"/>
      <c r="J63" s="415"/>
      <c r="K63" s="415"/>
      <c r="L63" s="416"/>
      <c r="M63" s="274">
        <f>ROUND((M29+M38+M61),0)</f>
        <v>525159</v>
      </c>
    </row>
    <row r="64" spans="1:13">
      <c r="A64" s="422" t="s">
        <v>51</v>
      </c>
      <c r="B64" s="423"/>
      <c r="C64" s="423"/>
      <c r="D64" s="423"/>
      <c r="E64" s="423"/>
      <c r="F64" s="423"/>
      <c r="G64" s="423"/>
      <c r="H64" s="423"/>
      <c r="I64" s="423"/>
      <c r="J64" s="423"/>
      <c r="K64" s="423"/>
      <c r="L64" s="423"/>
      <c r="M64" s="424"/>
    </row>
    <row r="65" spans="1:13">
      <c r="A65" s="425"/>
      <c r="B65" s="426"/>
      <c r="C65" s="426"/>
      <c r="D65" s="426"/>
      <c r="E65" s="426"/>
      <c r="F65" s="426"/>
      <c r="G65" s="426"/>
      <c r="H65" s="426"/>
      <c r="I65" s="426"/>
      <c r="J65" s="426"/>
      <c r="K65" s="426"/>
      <c r="L65" s="426"/>
      <c r="M65" s="427"/>
    </row>
    <row r="66" spans="1:13" ht="13.8" thickBot="1">
      <c r="A66" s="428"/>
      <c r="B66" s="429"/>
      <c r="C66" s="429"/>
      <c r="D66" s="429"/>
      <c r="E66" s="429"/>
      <c r="F66" s="429"/>
      <c r="G66" s="429"/>
      <c r="H66" s="429"/>
      <c r="I66" s="429"/>
      <c r="J66" s="429"/>
      <c r="K66" s="429"/>
      <c r="L66" s="429"/>
      <c r="M66" s="430"/>
    </row>
    <row r="67" spans="1:13" ht="13.8">
      <c r="A67" s="431" t="s">
        <v>52</v>
      </c>
      <c r="B67" s="432"/>
      <c r="C67" s="432"/>
      <c r="D67" s="432"/>
      <c r="E67" s="432"/>
      <c r="F67" s="432"/>
      <c r="G67" s="432"/>
      <c r="H67" s="159"/>
      <c r="I67" s="165"/>
      <c r="J67" s="64" t="s">
        <v>53</v>
      </c>
      <c r="K67" s="433" t="s">
        <v>54</v>
      </c>
      <c r="L67" s="434"/>
      <c r="M67" s="65"/>
    </row>
    <row r="68" spans="1:13" ht="13.8">
      <c r="A68" s="435" t="s">
        <v>55</v>
      </c>
      <c r="B68" s="436"/>
      <c r="C68" s="436"/>
      <c r="D68" s="436"/>
      <c r="E68" s="436"/>
      <c r="F68" s="436"/>
      <c r="G68" s="436"/>
      <c r="H68" s="67"/>
      <c r="I68" s="68"/>
      <c r="J68" s="69">
        <v>0.15</v>
      </c>
      <c r="K68" s="437">
        <f>M63*J68</f>
        <v>78773.849999999991</v>
      </c>
      <c r="L68" s="438"/>
      <c r="M68" s="70"/>
    </row>
    <row r="69" spans="1:13" ht="13.8">
      <c r="A69" s="51" t="s">
        <v>56</v>
      </c>
      <c r="B69" s="52"/>
      <c r="C69" s="52"/>
      <c r="D69" s="52"/>
      <c r="E69" s="52"/>
      <c r="F69" s="52"/>
      <c r="G69" s="52"/>
      <c r="H69" s="67"/>
      <c r="I69" s="68"/>
      <c r="J69" s="69">
        <v>0.05</v>
      </c>
      <c r="K69" s="437">
        <f>M63*J69</f>
        <v>26257.95</v>
      </c>
      <c r="L69" s="438"/>
      <c r="M69" s="70"/>
    </row>
    <row r="70" spans="1:13" ht="14.4" thickBot="1">
      <c r="A70" s="37" t="s">
        <v>57</v>
      </c>
      <c r="B70" s="38"/>
      <c r="C70" s="38"/>
      <c r="D70" s="38"/>
      <c r="E70" s="38"/>
      <c r="F70" s="38"/>
      <c r="G70" s="38"/>
      <c r="H70" s="71"/>
      <c r="I70" s="72"/>
      <c r="J70" s="69">
        <v>0.05</v>
      </c>
      <c r="K70" s="437">
        <f>M63*J70</f>
        <v>26257.95</v>
      </c>
      <c r="L70" s="438"/>
      <c r="M70" s="70"/>
    </row>
    <row r="71" spans="1:13" ht="14.4" thickBot="1">
      <c r="A71" s="419" t="s">
        <v>37</v>
      </c>
      <c r="B71" s="420"/>
      <c r="C71" s="420"/>
      <c r="D71" s="420"/>
      <c r="E71" s="420"/>
      <c r="F71" s="420"/>
      <c r="G71" s="420"/>
      <c r="H71" s="420"/>
      <c r="I71" s="420"/>
      <c r="J71" s="420"/>
      <c r="K71" s="420"/>
      <c r="L71" s="421"/>
      <c r="M71" s="114">
        <f>SUM(K68:L70)</f>
        <v>131289.75</v>
      </c>
    </row>
    <row r="72" spans="1:13" ht="14.4" thickBot="1">
      <c r="A72" s="43"/>
      <c r="B72" s="20"/>
      <c r="C72" s="20"/>
      <c r="D72" s="20"/>
      <c r="E72" s="20"/>
      <c r="F72" s="20"/>
      <c r="G72" s="20"/>
      <c r="H72" s="20"/>
      <c r="I72" s="20"/>
      <c r="J72" s="20"/>
      <c r="K72" s="20"/>
      <c r="L72" s="20"/>
      <c r="M72" s="44"/>
    </row>
    <row r="73" spans="1:13" s="297" customFormat="1" ht="25.95" customHeight="1" thickBot="1">
      <c r="A73" s="555" t="s">
        <v>58</v>
      </c>
      <c r="B73" s="556"/>
      <c r="C73" s="556"/>
      <c r="D73" s="556"/>
      <c r="E73" s="556"/>
      <c r="F73" s="556"/>
      <c r="G73" s="556"/>
      <c r="H73" s="556"/>
      <c r="I73" s="556"/>
      <c r="J73" s="556"/>
      <c r="K73" s="556"/>
      <c r="L73" s="557"/>
      <c r="M73" s="316">
        <f>ROUND((M63+M71),0)</f>
        <v>656449</v>
      </c>
    </row>
    <row r="74" spans="1:13" ht="13.8">
      <c r="A74" s="40"/>
      <c r="B74" s="41"/>
      <c r="C74" s="41"/>
      <c r="D74" s="41"/>
      <c r="E74" s="41"/>
      <c r="F74" s="41"/>
      <c r="G74" s="41"/>
      <c r="H74" s="41"/>
      <c r="I74" s="41"/>
      <c r="J74" s="41"/>
      <c r="K74" s="41"/>
      <c r="L74" s="41"/>
      <c r="M74" s="42"/>
    </row>
    <row r="75" spans="1:13" ht="13.8">
      <c r="A75" s="43"/>
      <c r="B75" s="20"/>
      <c r="C75" s="20"/>
      <c r="D75" s="20"/>
      <c r="E75" s="20"/>
      <c r="F75" s="20"/>
      <c r="G75" s="20"/>
      <c r="H75" s="20"/>
      <c r="I75" s="20"/>
      <c r="J75" s="20"/>
      <c r="K75" s="20"/>
      <c r="L75" s="20"/>
      <c r="M75" s="44"/>
    </row>
    <row r="76" spans="1:13" ht="13.8">
      <c r="A76" s="43"/>
      <c r="B76" s="20"/>
      <c r="C76" s="20"/>
      <c r="D76" s="20"/>
      <c r="E76" s="20"/>
      <c r="F76" s="20"/>
      <c r="G76" s="20"/>
      <c r="H76" s="20"/>
      <c r="I76" s="20"/>
      <c r="J76" s="20"/>
      <c r="K76" s="20"/>
      <c r="L76" s="20"/>
      <c r="M76" s="44"/>
    </row>
    <row r="77" spans="1:13" ht="13.8">
      <c r="A77" s="43"/>
      <c r="B77" s="20"/>
      <c r="C77" s="20"/>
      <c r="D77" s="20"/>
      <c r="E77" s="20"/>
      <c r="F77" s="73" t="s">
        <v>59</v>
      </c>
      <c r="G77" s="73"/>
      <c r="H77" s="73"/>
      <c r="I77" s="73"/>
      <c r="J77" s="20"/>
      <c r="K77" s="20"/>
      <c r="L77" s="20"/>
      <c r="M77" s="44"/>
    </row>
    <row r="78" spans="1:13" ht="13.8">
      <c r="A78" s="43"/>
      <c r="B78" s="20"/>
      <c r="C78" s="20"/>
      <c r="D78" s="20"/>
      <c r="E78" s="20"/>
      <c r="F78" s="73" t="s">
        <v>60</v>
      </c>
      <c r="G78" s="20"/>
      <c r="H78" s="20"/>
      <c r="I78" s="20"/>
      <c r="J78" s="20"/>
      <c r="K78" s="20"/>
      <c r="L78" s="20"/>
      <c r="M78" s="44"/>
    </row>
    <row r="79" spans="1:13" ht="13.8">
      <c r="A79" s="43"/>
      <c r="B79" s="20"/>
      <c r="C79" s="20"/>
      <c r="D79" s="20"/>
      <c r="E79" s="20"/>
      <c r="F79" s="73" t="s">
        <v>61</v>
      </c>
      <c r="G79" s="20"/>
      <c r="H79" s="20"/>
      <c r="I79" s="20"/>
      <c r="J79" s="20"/>
      <c r="K79" s="20"/>
      <c r="L79" s="20"/>
      <c r="M79" s="44"/>
    </row>
    <row r="80" spans="1:13" ht="13.8">
      <c r="A80" s="29"/>
      <c r="B80" s="74"/>
      <c r="C80" s="74"/>
      <c r="D80" s="74"/>
      <c r="E80" s="74"/>
      <c r="F80" s="73" t="s">
        <v>62</v>
      </c>
      <c r="G80" s="74"/>
      <c r="H80" s="74"/>
      <c r="I80" s="74"/>
      <c r="J80" s="74"/>
      <c r="K80" s="74"/>
      <c r="L80" s="74"/>
      <c r="M80" s="75"/>
    </row>
    <row r="81" spans="1:13" ht="13.8">
      <c r="A81" s="43"/>
      <c r="B81" s="20"/>
      <c r="C81" s="20"/>
      <c r="D81" s="20"/>
      <c r="E81" s="20"/>
      <c r="F81" s="20" t="s">
        <v>63</v>
      </c>
      <c r="G81" s="20"/>
      <c r="H81" s="20"/>
      <c r="I81" s="20"/>
      <c r="J81" s="20"/>
      <c r="K81" s="20"/>
      <c r="L81" s="20"/>
      <c r="M81" s="44"/>
    </row>
    <row r="82" spans="1:13" ht="13.8">
      <c r="A82" s="76" t="s">
        <v>64</v>
      </c>
      <c r="B82" s="77"/>
      <c r="C82" s="77"/>
      <c r="D82" s="77"/>
      <c r="E82" s="77"/>
      <c r="F82" s="77"/>
      <c r="G82" s="77"/>
      <c r="H82" s="77"/>
      <c r="I82" s="77"/>
      <c r="J82" s="77"/>
      <c r="K82" s="77"/>
      <c r="L82" s="77"/>
      <c r="M82" s="78"/>
    </row>
    <row r="83" spans="1:13" ht="13.8">
      <c r="A83" s="402"/>
      <c r="B83" s="403"/>
      <c r="C83" s="403"/>
      <c r="D83" s="403"/>
      <c r="E83" s="403"/>
      <c r="F83" s="403"/>
      <c r="G83" s="403"/>
      <c r="H83" s="403"/>
      <c r="I83" s="403"/>
      <c r="J83" s="403"/>
      <c r="K83" s="403"/>
      <c r="L83" s="403"/>
      <c r="M83" s="404"/>
    </row>
    <row r="84" spans="1:13" ht="13.8">
      <c r="A84" s="402"/>
      <c r="B84" s="403"/>
      <c r="C84" s="403"/>
      <c r="D84" s="403"/>
      <c r="E84" s="403"/>
      <c r="F84" s="403"/>
      <c r="G84" s="403"/>
      <c r="H84" s="403"/>
      <c r="I84" s="403"/>
      <c r="J84" s="403"/>
      <c r="K84" s="403"/>
      <c r="L84" s="403"/>
      <c r="M84" s="404"/>
    </row>
    <row r="85" spans="1:13" ht="13.8">
      <c r="A85" s="29"/>
      <c r="B85" s="74"/>
      <c r="C85" s="74"/>
      <c r="D85" s="74"/>
      <c r="E85" s="74"/>
      <c r="F85" s="74"/>
      <c r="G85" s="74"/>
      <c r="H85" s="74"/>
      <c r="I85" s="74"/>
      <c r="J85" s="74"/>
      <c r="K85" s="74"/>
      <c r="L85" s="74"/>
      <c r="M85" s="75"/>
    </row>
    <row r="86" spans="1:13" ht="13.8">
      <c r="A86" s="79" t="s">
        <v>65</v>
      </c>
      <c r="B86" s="74"/>
      <c r="C86" s="74"/>
      <c r="D86" s="74"/>
      <c r="E86" s="74"/>
      <c r="F86" s="74"/>
      <c r="G86" s="74"/>
      <c r="H86" s="74"/>
      <c r="I86" s="74"/>
      <c r="J86" s="74"/>
      <c r="K86" s="74"/>
      <c r="L86" s="74"/>
      <c r="M86" s="75"/>
    </row>
    <row r="87" spans="1:13">
      <c r="A87" s="405" t="s">
        <v>66</v>
      </c>
      <c r="B87" s="406"/>
      <c r="C87" s="406"/>
      <c r="D87" s="406"/>
      <c r="E87" s="406"/>
      <c r="F87" s="406"/>
      <c r="G87" s="406"/>
      <c r="H87" s="406"/>
      <c r="I87" s="406"/>
      <c r="J87" s="406"/>
      <c r="K87" s="406"/>
      <c r="L87" s="406"/>
      <c r="M87" s="407"/>
    </row>
    <row r="88" spans="1:13">
      <c r="A88" s="405"/>
      <c r="B88" s="406"/>
      <c r="C88" s="406"/>
      <c r="D88" s="406"/>
      <c r="E88" s="406"/>
      <c r="F88" s="406"/>
      <c r="G88" s="406"/>
      <c r="H88" s="406"/>
      <c r="I88" s="406"/>
      <c r="J88" s="406"/>
      <c r="K88" s="406"/>
      <c r="L88" s="406"/>
      <c r="M88" s="407"/>
    </row>
    <row r="89" spans="1:13">
      <c r="A89" s="405" t="s">
        <v>67</v>
      </c>
      <c r="B89" s="406"/>
      <c r="C89" s="406"/>
      <c r="D89" s="406"/>
      <c r="E89" s="406"/>
      <c r="F89" s="406"/>
      <c r="G89" s="406"/>
      <c r="H89" s="406"/>
      <c r="I89" s="406"/>
      <c r="J89" s="406"/>
      <c r="K89" s="406"/>
      <c r="L89" s="406"/>
      <c r="M89" s="407"/>
    </row>
    <row r="90" spans="1:13">
      <c r="A90" s="405"/>
      <c r="B90" s="406"/>
      <c r="C90" s="406"/>
      <c r="D90" s="406"/>
      <c r="E90" s="406"/>
      <c r="F90" s="406"/>
      <c r="G90" s="406"/>
      <c r="H90" s="406"/>
      <c r="I90" s="406"/>
      <c r="J90" s="406"/>
      <c r="K90" s="406"/>
      <c r="L90" s="406"/>
      <c r="M90" s="407"/>
    </row>
    <row r="91" spans="1:13" ht="13.8">
      <c r="A91" s="29"/>
      <c r="B91" s="74"/>
      <c r="C91" s="74"/>
      <c r="D91" s="74"/>
      <c r="E91" s="74"/>
      <c r="F91" s="74"/>
      <c r="G91" s="74"/>
      <c r="H91" s="74"/>
      <c r="I91" s="74"/>
      <c r="J91" s="74"/>
      <c r="K91" s="74"/>
      <c r="L91" s="74"/>
      <c r="M91" s="75"/>
    </row>
    <row r="92" spans="1:13" ht="13.8">
      <c r="A92" s="43"/>
      <c r="B92" s="20"/>
      <c r="C92" s="20"/>
      <c r="D92" s="20"/>
      <c r="E92" s="20"/>
      <c r="F92" s="73" t="s">
        <v>59</v>
      </c>
      <c r="G92" s="20"/>
      <c r="H92" s="20"/>
      <c r="I92" s="20"/>
      <c r="J92" s="20"/>
      <c r="K92" s="20"/>
      <c r="L92" s="20"/>
      <c r="M92" s="44"/>
    </row>
    <row r="93" spans="1:13" ht="13.8">
      <c r="A93" s="43"/>
      <c r="B93" s="20"/>
      <c r="C93" s="20"/>
      <c r="D93" s="20"/>
      <c r="E93" s="20"/>
      <c r="F93" s="20" t="s">
        <v>60</v>
      </c>
      <c r="G93" s="52"/>
      <c r="H93" s="52"/>
      <c r="I93" s="52"/>
      <c r="J93" s="20"/>
      <c r="K93" s="20"/>
      <c r="L93" s="20"/>
      <c r="M93" s="44"/>
    </row>
    <row r="94" spans="1:13" ht="13.8">
      <c r="A94" s="43"/>
      <c r="B94" s="20"/>
      <c r="C94" s="20"/>
      <c r="D94" s="20"/>
      <c r="E94" s="20"/>
      <c r="F94" s="20" t="s">
        <v>68</v>
      </c>
      <c r="G94" s="163"/>
      <c r="H94" s="163"/>
      <c r="I94" s="163"/>
      <c r="J94" s="20"/>
      <c r="K94" s="20"/>
      <c r="L94" s="20"/>
      <c r="M94" s="44"/>
    </row>
    <row r="95" spans="1:13" ht="13.8">
      <c r="A95" s="80"/>
      <c r="B95" s="74"/>
      <c r="C95" s="74"/>
      <c r="D95" s="74"/>
      <c r="E95" s="74"/>
      <c r="F95" s="20" t="s">
        <v>62</v>
      </c>
      <c r="G95" s="20"/>
      <c r="H95" s="20"/>
      <c r="I95" s="20"/>
      <c r="J95" s="74"/>
      <c r="K95" s="74"/>
      <c r="L95" s="74"/>
      <c r="M95" s="75"/>
    </row>
    <row r="96" spans="1:13" ht="13.8">
      <c r="A96" s="80"/>
      <c r="B96" s="163"/>
      <c r="C96" s="163"/>
      <c r="D96" s="20"/>
      <c r="E96" s="20"/>
      <c r="F96" s="20"/>
      <c r="G96" s="20"/>
      <c r="H96" s="20"/>
      <c r="I96" s="408"/>
      <c r="J96" s="408"/>
      <c r="K96" s="408"/>
      <c r="L96" s="408"/>
      <c r="M96" s="409"/>
    </row>
    <row r="97" spans="1:13" ht="14.4" thickBot="1">
      <c r="A97" s="412"/>
      <c r="B97" s="413"/>
      <c r="C97" s="413"/>
      <c r="D97" s="62"/>
      <c r="E97" s="62"/>
      <c r="F97" s="62"/>
      <c r="G97" s="62"/>
      <c r="H97" s="62"/>
      <c r="I97" s="410"/>
      <c r="J97" s="410"/>
      <c r="K97" s="410"/>
      <c r="L97" s="410"/>
      <c r="M97" s="411"/>
    </row>
  </sheetData>
  <mergeCells count="70">
    <mergeCell ref="K7:K9"/>
    <mergeCell ref="L7:L9"/>
    <mergeCell ref="M7:M9"/>
    <mergeCell ref="B9:I9"/>
    <mergeCell ref="A11:M11"/>
    <mergeCell ref="A3:A9"/>
    <mergeCell ref="B3:I3"/>
    <mergeCell ref="B4:I4"/>
    <mergeCell ref="B5:I5"/>
    <mergeCell ref="J5:J6"/>
    <mergeCell ref="K5:M6"/>
    <mergeCell ref="B6:I6"/>
    <mergeCell ref="B7:I8"/>
    <mergeCell ref="J7:J9"/>
    <mergeCell ref="K3:M4"/>
    <mergeCell ref="J3:J4"/>
    <mergeCell ref="A27:C27"/>
    <mergeCell ref="B13:J13"/>
    <mergeCell ref="K13:L13"/>
    <mergeCell ref="B14:J14"/>
    <mergeCell ref="K14:L14"/>
    <mergeCell ref="A15:M17"/>
    <mergeCell ref="A18:E18"/>
    <mergeCell ref="F18:G18"/>
    <mergeCell ref="H18:I18"/>
    <mergeCell ref="K18:L18"/>
    <mergeCell ref="A21:C21"/>
    <mergeCell ref="A22:G22"/>
    <mergeCell ref="A24:C24"/>
    <mergeCell ref="A25:G25"/>
    <mergeCell ref="F20:G20"/>
    <mergeCell ref="F19:G19"/>
    <mergeCell ref="K43:L43"/>
    <mergeCell ref="F28:G28"/>
    <mergeCell ref="H28:I28"/>
    <mergeCell ref="A29:L29"/>
    <mergeCell ref="A30:M32"/>
    <mergeCell ref="A33:H33"/>
    <mergeCell ref="K33:L33"/>
    <mergeCell ref="C36:H36"/>
    <mergeCell ref="A38:L38"/>
    <mergeCell ref="A39:M41"/>
    <mergeCell ref="A42:G42"/>
    <mergeCell ref="K42:L42"/>
    <mergeCell ref="I96:M97"/>
    <mergeCell ref="A97:C97"/>
    <mergeCell ref="A71:L71"/>
    <mergeCell ref="A73:L73"/>
    <mergeCell ref="A83:M83"/>
    <mergeCell ref="A84:M84"/>
    <mergeCell ref="A87:M88"/>
    <mergeCell ref="A89:M90"/>
    <mergeCell ref="K70:L70"/>
    <mergeCell ref="A67:G67"/>
    <mergeCell ref="K67:L67"/>
    <mergeCell ref="A68:G68"/>
    <mergeCell ref="K68:L68"/>
    <mergeCell ref="K69:L69"/>
    <mergeCell ref="A64:M66"/>
    <mergeCell ref="K51:L51"/>
    <mergeCell ref="A52:L52"/>
    <mergeCell ref="A53:M55"/>
    <mergeCell ref="A56:G56"/>
    <mergeCell ref="K56:L56"/>
    <mergeCell ref="K57:L57"/>
    <mergeCell ref="K58:L58"/>
    <mergeCell ref="K59:L59"/>
    <mergeCell ref="K60:L60"/>
    <mergeCell ref="A61:L61"/>
    <mergeCell ref="A63:L63"/>
  </mergeCells>
  <pageMargins left="0.25" right="0.25" top="0.75" bottom="0.75" header="0.3" footer="0.3"/>
  <pageSetup scale="50" fitToHeight="0" orientation="portrait" horizontalDpi="12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2:M95"/>
  <sheetViews>
    <sheetView view="pageBreakPreview" zoomScale="85" zoomScaleNormal="100" zoomScaleSheetLayoutView="85" workbookViewId="0">
      <selection activeCell="P21" sqref="P21"/>
    </sheetView>
  </sheetViews>
  <sheetFormatPr baseColWidth="10" defaultRowHeight="13.2"/>
  <cols>
    <col min="5" max="5" width="17.44140625" customWidth="1"/>
    <col min="6" max="6" width="18" customWidth="1"/>
    <col min="7" max="7" width="15.6640625" customWidth="1"/>
    <col min="8" max="8" width="16.44140625" customWidth="1"/>
    <col min="9" max="9" width="21.88671875" customWidth="1"/>
    <col min="10" max="10" width="20.44140625" customWidth="1"/>
    <col min="11" max="11" width="11.5546875" style="288" customWidth="1"/>
    <col min="12" max="12" width="11.5546875" style="288"/>
    <col min="13" max="13" width="23.44140625" style="297" customWidth="1"/>
  </cols>
  <sheetData>
    <row r="2" spans="1:13" ht="13.8" thickBot="1"/>
    <row r="3" spans="1:13" ht="13.8">
      <c r="A3" s="486"/>
      <c r="B3" s="497"/>
      <c r="C3" s="498"/>
      <c r="D3" s="498"/>
      <c r="E3" s="498"/>
      <c r="F3" s="498"/>
      <c r="G3" s="498"/>
      <c r="H3" s="498"/>
      <c r="I3" s="499"/>
      <c r="J3" s="495" t="s">
        <v>23</v>
      </c>
      <c r="K3" s="491"/>
      <c r="L3" s="491"/>
      <c r="M3" s="492"/>
    </row>
    <row r="4" spans="1:13" ht="13.8">
      <c r="A4" s="487"/>
      <c r="B4" s="478" t="s">
        <v>169</v>
      </c>
      <c r="C4" s="479"/>
      <c r="D4" s="479"/>
      <c r="E4" s="479"/>
      <c r="F4" s="479"/>
      <c r="G4" s="479"/>
      <c r="H4" s="479"/>
      <c r="I4" s="480"/>
      <c r="J4" s="496"/>
      <c r="K4" s="493"/>
      <c r="L4" s="493"/>
      <c r="M4" s="494"/>
    </row>
    <row r="5" spans="1:13" ht="13.8">
      <c r="A5" s="487"/>
      <c r="B5" s="478"/>
      <c r="C5" s="479"/>
      <c r="D5" s="479"/>
      <c r="E5" s="479"/>
      <c r="F5" s="479"/>
      <c r="G5" s="479"/>
      <c r="H5" s="479"/>
      <c r="I5" s="480"/>
      <c r="J5" s="464" t="s">
        <v>19</v>
      </c>
      <c r="K5" s="501"/>
      <c r="L5" s="502"/>
      <c r="M5" s="503"/>
    </row>
    <row r="6" spans="1:13" ht="13.8">
      <c r="A6" s="487"/>
      <c r="B6" s="507" t="s">
        <v>80</v>
      </c>
      <c r="C6" s="508"/>
      <c r="D6" s="508"/>
      <c r="E6" s="508"/>
      <c r="F6" s="508"/>
      <c r="G6" s="508"/>
      <c r="H6" s="508"/>
      <c r="I6" s="509"/>
      <c r="J6" s="500"/>
      <c r="K6" s="504"/>
      <c r="L6" s="505"/>
      <c r="M6" s="506"/>
    </row>
    <row r="7" spans="1:13">
      <c r="A7" s="487"/>
      <c r="B7" s="488"/>
      <c r="C7" s="489"/>
      <c r="D7" s="489"/>
      <c r="E7" s="489"/>
      <c r="F7" s="489"/>
      <c r="G7" s="489"/>
      <c r="H7" s="489"/>
      <c r="I7" s="490"/>
      <c r="J7" s="464" t="s">
        <v>20</v>
      </c>
      <c r="K7" s="464">
        <v>1</v>
      </c>
      <c r="L7" s="464" t="s">
        <v>21</v>
      </c>
      <c r="M7" s="476">
        <v>1</v>
      </c>
    </row>
    <row r="8" spans="1:13">
      <c r="A8" s="487"/>
      <c r="B8" s="488"/>
      <c r="C8" s="489"/>
      <c r="D8" s="489"/>
      <c r="E8" s="489"/>
      <c r="F8" s="489"/>
      <c r="G8" s="489"/>
      <c r="H8" s="489"/>
      <c r="I8" s="490"/>
      <c r="J8" s="465"/>
      <c r="K8" s="465"/>
      <c r="L8" s="465"/>
      <c r="M8" s="477"/>
    </row>
    <row r="9" spans="1:13" ht="14.4" thickBot="1">
      <c r="A9" s="487"/>
      <c r="B9" s="478" t="s">
        <v>22</v>
      </c>
      <c r="C9" s="479"/>
      <c r="D9" s="479"/>
      <c r="E9" s="479"/>
      <c r="F9" s="479"/>
      <c r="G9" s="479"/>
      <c r="H9" s="479"/>
      <c r="I9" s="480"/>
      <c r="J9" s="465"/>
      <c r="K9" s="465"/>
      <c r="L9" s="465"/>
      <c r="M9" s="477"/>
    </row>
    <row r="10" spans="1:13" ht="13.8">
      <c r="A10" s="45" t="s">
        <v>30</v>
      </c>
      <c r="B10" s="466" t="s">
        <v>6</v>
      </c>
      <c r="C10" s="467"/>
      <c r="D10" s="467"/>
      <c r="E10" s="467"/>
      <c r="F10" s="467"/>
      <c r="G10" s="467"/>
      <c r="H10" s="467"/>
      <c r="I10" s="467"/>
      <c r="J10" s="468"/>
      <c r="K10" s="469" t="s">
        <v>31</v>
      </c>
      <c r="L10" s="470"/>
      <c r="M10" s="45" t="s">
        <v>8</v>
      </c>
    </row>
    <row r="11" spans="1:13" ht="47.4" customHeight="1" thickBot="1">
      <c r="A11" s="46">
        <v>6</v>
      </c>
      <c r="B11" s="471" t="s">
        <v>164</v>
      </c>
      <c r="C11" s="472"/>
      <c r="D11" s="472"/>
      <c r="E11" s="472"/>
      <c r="F11" s="472"/>
      <c r="G11" s="472"/>
      <c r="H11" s="472"/>
      <c r="I11" s="472"/>
      <c r="J11" s="473"/>
      <c r="K11" s="474" t="s">
        <v>72</v>
      </c>
      <c r="L11" s="475"/>
      <c r="M11" s="47">
        <v>1</v>
      </c>
    </row>
    <row r="12" spans="1:13">
      <c r="A12" s="422" t="s">
        <v>32</v>
      </c>
      <c r="B12" s="423"/>
      <c r="C12" s="423"/>
      <c r="D12" s="423"/>
      <c r="E12" s="423"/>
      <c r="F12" s="423"/>
      <c r="G12" s="423"/>
      <c r="H12" s="423"/>
      <c r="I12" s="423"/>
      <c r="J12" s="423"/>
      <c r="K12" s="423"/>
      <c r="L12" s="423"/>
      <c r="M12" s="424"/>
    </row>
    <row r="13" spans="1:13">
      <c r="A13" s="425"/>
      <c r="B13" s="426"/>
      <c r="C13" s="426"/>
      <c r="D13" s="426"/>
      <c r="E13" s="426"/>
      <c r="F13" s="426"/>
      <c r="G13" s="426"/>
      <c r="H13" s="426"/>
      <c r="I13" s="426"/>
      <c r="J13" s="426"/>
      <c r="K13" s="426"/>
      <c r="L13" s="426"/>
      <c r="M13" s="427"/>
    </row>
    <row r="14" spans="1:13" ht="13.8" thickBot="1">
      <c r="A14" s="428"/>
      <c r="B14" s="429"/>
      <c r="C14" s="429"/>
      <c r="D14" s="429"/>
      <c r="E14" s="429"/>
      <c r="F14" s="429"/>
      <c r="G14" s="429"/>
      <c r="H14" s="429"/>
      <c r="I14" s="429"/>
      <c r="J14" s="429"/>
      <c r="K14" s="429"/>
      <c r="L14" s="429"/>
      <c r="M14" s="430"/>
    </row>
    <row r="15" spans="1:13" ht="13.8">
      <c r="A15" s="431" t="s">
        <v>6</v>
      </c>
      <c r="B15" s="432"/>
      <c r="C15" s="432"/>
      <c r="D15" s="432"/>
      <c r="E15" s="440"/>
      <c r="F15" s="439" t="s">
        <v>31</v>
      </c>
      <c r="G15" s="460"/>
      <c r="H15" s="462" t="s">
        <v>33</v>
      </c>
      <c r="I15" s="463"/>
      <c r="J15" s="48" t="s">
        <v>34</v>
      </c>
      <c r="K15" s="439" t="s">
        <v>35</v>
      </c>
      <c r="L15" s="440"/>
      <c r="M15" s="298" t="s">
        <v>36</v>
      </c>
    </row>
    <row r="16" spans="1:13" ht="13.8">
      <c r="A16" s="313" t="s">
        <v>95</v>
      </c>
      <c r="B16" s="314"/>
      <c r="C16" s="314"/>
      <c r="D16" s="314"/>
      <c r="E16" s="314"/>
      <c r="F16" s="566" t="s">
        <v>92</v>
      </c>
      <c r="G16" s="566"/>
      <c r="H16" s="54"/>
      <c r="I16" s="53"/>
      <c r="J16" s="128">
        <f>25000*1.07</f>
        <v>26750</v>
      </c>
      <c r="K16" s="160">
        <v>2.5</v>
      </c>
      <c r="L16" s="162"/>
      <c r="M16" s="299">
        <f>J16/K16</f>
        <v>10700</v>
      </c>
    </row>
    <row r="17" spans="1:13" ht="13.8">
      <c r="A17" s="170" t="s">
        <v>152</v>
      </c>
      <c r="B17" s="171"/>
      <c r="C17" s="171"/>
      <c r="D17" s="171"/>
      <c r="E17" s="142"/>
      <c r="F17" s="563" t="s">
        <v>145</v>
      </c>
      <c r="G17" s="563"/>
      <c r="H17" s="54"/>
      <c r="I17" s="53"/>
      <c r="J17" s="128">
        <f>70*1.07</f>
        <v>74.900000000000006</v>
      </c>
      <c r="K17" s="160">
        <v>1</v>
      </c>
      <c r="L17" s="162"/>
      <c r="M17" s="299">
        <f>J17*K17</f>
        <v>74.900000000000006</v>
      </c>
    </row>
    <row r="18" spans="1:13" ht="13.8">
      <c r="A18" s="558" t="s">
        <v>96</v>
      </c>
      <c r="B18" s="559"/>
      <c r="C18" s="559"/>
      <c r="D18" s="144"/>
      <c r="E18" s="145"/>
      <c r="F18" s="145" t="s">
        <v>149</v>
      </c>
      <c r="G18" s="146"/>
      <c r="H18" s="54"/>
      <c r="I18" s="53"/>
      <c r="J18" s="128"/>
      <c r="K18" s="330">
        <v>0.01</v>
      </c>
      <c r="L18" s="324"/>
      <c r="M18" s="331">
        <f>M59*10%</f>
        <v>2957.0791764705887</v>
      </c>
    </row>
    <row r="19" spans="1:13" ht="13.8">
      <c r="A19" s="560"/>
      <c r="B19" s="561"/>
      <c r="C19" s="561"/>
      <c r="D19" s="561"/>
      <c r="E19" s="561"/>
      <c r="F19" s="561"/>
      <c r="G19" s="562"/>
      <c r="H19" s="54"/>
      <c r="I19" s="53"/>
      <c r="J19" s="128"/>
      <c r="K19" s="160"/>
      <c r="L19" s="162"/>
      <c r="M19" s="299"/>
    </row>
    <row r="20" spans="1:13" ht="13.8">
      <c r="A20" s="170"/>
      <c r="B20" s="171"/>
      <c r="C20" s="171"/>
      <c r="D20" s="171"/>
      <c r="E20" s="142"/>
      <c r="F20" s="142"/>
      <c r="G20" s="143"/>
      <c r="H20" s="54"/>
      <c r="I20" s="53"/>
      <c r="J20" s="128"/>
      <c r="K20" s="160"/>
      <c r="L20" s="162"/>
      <c r="M20" s="299"/>
    </row>
    <row r="21" spans="1:13" ht="13.8">
      <c r="A21" s="558"/>
      <c r="B21" s="559"/>
      <c r="C21" s="559"/>
      <c r="D21" s="144"/>
      <c r="E21" s="145"/>
      <c r="F21" s="145"/>
      <c r="G21" s="146"/>
      <c r="H21" s="54"/>
      <c r="I21" s="53"/>
      <c r="J21" s="128"/>
      <c r="K21" s="160"/>
      <c r="L21" s="162"/>
      <c r="M21" s="299"/>
    </row>
    <row r="22" spans="1:13" ht="13.8">
      <c r="A22" s="560"/>
      <c r="B22" s="561"/>
      <c r="C22" s="561"/>
      <c r="D22" s="561"/>
      <c r="E22" s="561"/>
      <c r="F22" s="561"/>
      <c r="G22" s="562"/>
      <c r="H22" s="54"/>
      <c r="I22" s="53"/>
      <c r="J22" s="128"/>
      <c r="K22" s="160"/>
      <c r="L22" s="162"/>
      <c r="M22" s="299"/>
    </row>
    <row r="23" spans="1:13" ht="13.8">
      <c r="A23" s="170"/>
      <c r="B23" s="171"/>
      <c r="C23" s="171"/>
      <c r="D23" s="171"/>
      <c r="E23" s="142"/>
      <c r="F23" s="142"/>
      <c r="G23" s="143"/>
      <c r="H23" s="54"/>
      <c r="I23" s="53"/>
      <c r="J23" s="106"/>
      <c r="K23" s="160"/>
      <c r="L23" s="162"/>
      <c r="M23" s="299"/>
    </row>
    <row r="24" spans="1:13" ht="13.8">
      <c r="A24" s="558"/>
      <c r="B24" s="559"/>
      <c r="C24" s="559"/>
      <c r="D24" s="144"/>
      <c r="E24" s="145"/>
      <c r="F24" s="145"/>
      <c r="G24" s="146"/>
      <c r="H24" s="54"/>
      <c r="I24" s="53"/>
      <c r="J24" s="106"/>
      <c r="K24" s="160"/>
      <c r="L24" s="162"/>
      <c r="M24" s="299"/>
    </row>
    <row r="25" spans="1:13" ht="14.4" thickBot="1">
      <c r="A25" s="117"/>
      <c r="B25" s="38"/>
      <c r="C25" s="38"/>
      <c r="D25" s="38"/>
      <c r="E25" s="167"/>
      <c r="F25" s="553"/>
      <c r="G25" s="554"/>
      <c r="H25" s="526"/>
      <c r="I25" s="516"/>
      <c r="J25" s="107"/>
      <c r="K25" s="160"/>
      <c r="L25" s="162"/>
      <c r="M25" s="299"/>
    </row>
    <row r="26" spans="1:13" ht="14.4" thickBot="1">
      <c r="A26" s="419" t="s">
        <v>37</v>
      </c>
      <c r="B26" s="420"/>
      <c r="C26" s="420"/>
      <c r="D26" s="420"/>
      <c r="E26" s="420"/>
      <c r="F26" s="420"/>
      <c r="G26" s="420"/>
      <c r="H26" s="420"/>
      <c r="I26" s="420"/>
      <c r="J26" s="420"/>
      <c r="K26" s="420"/>
      <c r="L26" s="421"/>
      <c r="M26" s="300">
        <f>SUM(M16:M25)</f>
        <v>13731.979176470588</v>
      </c>
    </row>
    <row r="27" spans="1:13">
      <c r="A27" s="422" t="s">
        <v>38</v>
      </c>
      <c r="B27" s="423"/>
      <c r="C27" s="423"/>
      <c r="D27" s="423"/>
      <c r="E27" s="423"/>
      <c r="F27" s="423"/>
      <c r="G27" s="423"/>
      <c r="H27" s="423"/>
      <c r="I27" s="423"/>
      <c r="J27" s="423"/>
      <c r="K27" s="423"/>
      <c r="L27" s="423"/>
      <c r="M27" s="424"/>
    </row>
    <row r="28" spans="1:13">
      <c r="A28" s="425"/>
      <c r="B28" s="426"/>
      <c r="C28" s="426"/>
      <c r="D28" s="426"/>
      <c r="E28" s="426"/>
      <c r="F28" s="426"/>
      <c r="G28" s="426"/>
      <c r="H28" s="426"/>
      <c r="I28" s="426"/>
      <c r="J28" s="426"/>
      <c r="K28" s="426"/>
      <c r="L28" s="426"/>
      <c r="M28" s="427"/>
    </row>
    <row r="29" spans="1:13" ht="13.8" thickBot="1">
      <c r="A29" s="428"/>
      <c r="B29" s="429"/>
      <c r="C29" s="429"/>
      <c r="D29" s="429"/>
      <c r="E29" s="429"/>
      <c r="F29" s="429"/>
      <c r="G29" s="429"/>
      <c r="H29" s="429"/>
      <c r="I29" s="429"/>
      <c r="J29" s="429"/>
      <c r="K29" s="429"/>
      <c r="L29" s="429"/>
      <c r="M29" s="430"/>
    </row>
    <row r="30" spans="1:13" ht="13.8">
      <c r="A30" s="431" t="s">
        <v>6</v>
      </c>
      <c r="B30" s="432"/>
      <c r="C30" s="432"/>
      <c r="D30" s="432"/>
      <c r="E30" s="432"/>
      <c r="F30" s="432"/>
      <c r="G30" s="432"/>
      <c r="H30" s="440"/>
      <c r="I30" s="166" t="s">
        <v>31</v>
      </c>
      <c r="J30" s="48" t="s">
        <v>8</v>
      </c>
      <c r="K30" s="439" t="s">
        <v>39</v>
      </c>
      <c r="L30" s="440"/>
      <c r="M30" s="298" t="s">
        <v>36</v>
      </c>
    </row>
    <row r="31" spans="1:13" ht="14.4" thickBot="1">
      <c r="A31" s="147" t="s">
        <v>165</v>
      </c>
      <c r="B31" s="108"/>
      <c r="C31" s="169"/>
      <c r="D31" s="77"/>
      <c r="E31" s="77"/>
      <c r="F31" s="77"/>
      <c r="G31" s="77"/>
      <c r="H31" s="168"/>
      <c r="I31" s="132" t="s">
        <v>72</v>
      </c>
      <c r="J31" s="127">
        <v>1</v>
      </c>
      <c r="K31" s="567">
        <f>157800*1.07</f>
        <v>168846</v>
      </c>
      <c r="L31" s="568"/>
      <c r="M31" s="301">
        <f>J31*K31</f>
        <v>168846</v>
      </c>
    </row>
    <row r="32" spans="1:13" ht="14.4" thickBot="1">
      <c r="A32" s="148" t="s">
        <v>100</v>
      </c>
      <c r="B32" s="108"/>
      <c r="C32" s="169"/>
      <c r="D32" s="77"/>
      <c r="E32" s="77"/>
      <c r="F32" s="77"/>
      <c r="G32" s="77"/>
      <c r="H32" s="168"/>
      <c r="I32" s="132" t="s">
        <v>72</v>
      </c>
      <c r="J32" s="133">
        <v>2</v>
      </c>
      <c r="K32" s="567">
        <f>241960*1.07</f>
        <v>258897.2</v>
      </c>
      <c r="L32" s="568"/>
      <c r="M32" s="301">
        <f>J32*K32</f>
        <v>517794.4</v>
      </c>
    </row>
    <row r="33" spans="1:13" ht="14.4" thickBot="1">
      <c r="A33" s="332"/>
      <c r="B33" s="136"/>
      <c r="C33" s="333"/>
      <c r="D33" s="325"/>
      <c r="E33" s="325"/>
      <c r="F33" s="325"/>
      <c r="G33" s="325"/>
      <c r="H33" s="326"/>
      <c r="I33" s="132"/>
      <c r="J33" s="334"/>
      <c r="K33" s="569"/>
      <c r="L33" s="570"/>
      <c r="M33" s="335"/>
    </row>
    <row r="34" spans="1:13" ht="14.4" thickBot="1">
      <c r="A34" s="147" t="s">
        <v>97</v>
      </c>
      <c r="B34" s="108"/>
      <c r="C34" s="169"/>
      <c r="D34" s="77"/>
      <c r="E34" s="77"/>
      <c r="F34" s="77"/>
      <c r="G34" s="77"/>
      <c r="H34" s="168"/>
      <c r="I34" s="132" t="s">
        <v>94</v>
      </c>
      <c r="J34" s="133">
        <v>0.04</v>
      </c>
      <c r="K34" s="571">
        <f>420800*1.07</f>
        <v>450256</v>
      </c>
      <c r="L34" s="572"/>
      <c r="M34" s="301">
        <f>J34*K34</f>
        <v>18010.240000000002</v>
      </c>
    </row>
    <row r="35" spans="1:13" ht="14.4" thickBot="1">
      <c r="A35" s="134"/>
      <c r="B35" s="62"/>
      <c r="C35" s="62"/>
      <c r="D35" s="62"/>
      <c r="E35" s="62"/>
      <c r="F35" s="62"/>
      <c r="G35" s="62"/>
      <c r="H35" s="135"/>
      <c r="I35" s="105"/>
      <c r="J35" s="57"/>
      <c r="K35" s="282"/>
      <c r="L35" s="283"/>
      <c r="M35" s="302"/>
    </row>
    <row r="36" spans="1:13" ht="14.4" thickBot="1">
      <c r="A36" s="419" t="s">
        <v>37</v>
      </c>
      <c r="B36" s="420"/>
      <c r="C36" s="420"/>
      <c r="D36" s="420"/>
      <c r="E36" s="420"/>
      <c r="F36" s="420"/>
      <c r="G36" s="420"/>
      <c r="H36" s="420"/>
      <c r="I36" s="420"/>
      <c r="J36" s="420"/>
      <c r="K36" s="420"/>
      <c r="L36" s="421"/>
      <c r="M36" s="301">
        <f>SUM(M31:M35)</f>
        <v>704650.64</v>
      </c>
    </row>
    <row r="37" spans="1:13">
      <c r="A37" s="422" t="s">
        <v>40</v>
      </c>
      <c r="B37" s="423"/>
      <c r="C37" s="423"/>
      <c r="D37" s="423"/>
      <c r="E37" s="423"/>
      <c r="F37" s="423"/>
      <c r="G37" s="423"/>
      <c r="H37" s="423"/>
      <c r="I37" s="423"/>
      <c r="J37" s="423"/>
      <c r="K37" s="423"/>
      <c r="L37" s="423"/>
      <c r="M37" s="424"/>
    </row>
    <row r="38" spans="1:13">
      <c r="A38" s="425"/>
      <c r="B38" s="426"/>
      <c r="C38" s="426"/>
      <c r="D38" s="426"/>
      <c r="E38" s="426"/>
      <c r="F38" s="426"/>
      <c r="G38" s="426"/>
      <c r="H38" s="426"/>
      <c r="I38" s="426"/>
      <c r="J38" s="426"/>
      <c r="K38" s="426"/>
      <c r="L38" s="426"/>
      <c r="M38" s="427"/>
    </row>
    <row r="39" spans="1:13" ht="13.8" thickBot="1">
      <c r="A39" s="428"/>
      <c r="B39" s="429"/>
      <c r="C39" s="429"/>
      <c r="D39" s="429"/>
      <c r="E39" s="429"/>
      <c r="F39" s="429"/>
      <c r="G39" s="429"/>
      <c r="H39" s="429"/>
      <c r="I39" s="429"/>
      <c r="J39" s="429"/>
      <c r="K39" s="429"/>
      <c r="L39" s="429"/>
      <c r="M39" s="430"/>
    </row>
    <row r="40" spans="1:13" ht="13.8">
      <c r="A40" s="431" t="s">
        <v>41</v>
      </c>
      <c r="B40" s="432"/>
      <c r="C40" s="432"/>
      <c r="D40" s="432"/>
      <c r="E40" s="432"/>
      <c r="F40" s="432"/>
      <c r="G40" s="440"/>
      <c r="H40" s="48" t="s">
        <v>31</v>
      </c>
      <c r="I40" s="159" t="s">
        <v>43</v>
      </c>
      <c r="J40" s="58"/>
      <c r="K40" s="439" t="s">
        <v>44</v>
      </c>
      <c r="L40" s="440"/>
      <c r="M40" s="298" t="s">
        <v>36</v>
      </c>
    </row>
    <row r="41" spans="1:13" ht="13.8">
      <c r="A41" s="136"/>
      <c r="B41" s="108"/>
      <c r="C41" s="108"/>
      <c r="D41" s="108"/>
      <c r="E41" s="108"/>
      <c r="F41" s="108"/>
      <c r="G41" s="108"/>
      <c r="H41" s="138"/>
      <c r="I41" s="60"/>
      <c r="J41" s="59"/>
      <c r="K41" s="417"/>
      <c r="L41" s="418"/>
      <c r="M41" s="303"/>
    </row>
    <row r="42" spans="1:13" ht="13.8">
      <c r="A42" s="136"/>
      <c r="B42" s="108"/>
      <c r="C42" s="108"/>
      <c r="D42" s="108"/>
      <c r="E42" s="108"/>
      <c r="F42" s="108"/>
      <c r="G42" s="108"/>
      <c r="H42" s="138"/>
      <c r="I42" s="164"/>
      <c r="J42" s="59"/>
      <c r="K42" s="129"/>
      <c r="L42" s="130"/>
      <c r="M42" s="304"/>
    </row>
    <row r="43" spans="1:13" ht="13.8">
      <c r="A43" s="136"/>
      <c r="B43" s="108"/>
      <c r="C43" s="108"/>
      <c r="D43" s="108"/>
      <c r="E43" s="108"/>
      <c r="F43" s="108"/>
      <c r="G43" s="108"/>
      <c r="H43" s="138"/>
      <c r="I43" s="164"/>
      <c r="J43" s="59"/>
      <c r="K43" s="129"/>
      <c r="L43" s="130"/>
      <c r="M43" s="304"/>
    </row>
    <row r="44" spans="1:13" ht="13.8">
      <c r="A44" s="136"/>
      <c r="B44" s="108"/>
      <c r="C44" s="108"/>
      <c r="D44" s="108"/>
      <c r="E44" s="108"/>
      <c r="F44" s="108"/>
      <c r="G44" s="108"/>
      <c r="H44" s="138"/>
      <c r="I44" s="164"/>
      <c r="J44" s="59"/>
      <c r="K44" s="129"/>
      <c r="L44" s="130"/>
      <c r="M44" s="304"/>
    </row>
    <row r="45" spans="1:13" ht="13.8">
      <c r="A45" s="136"/>
      <c r="B45" s="108"/>
      <c r="C45" s="108"/>
      <c r="D45" s="108"/>
      <c r="E45" s="108"/>
      <c r="F45" s="108"/>
      <c r="G45" s="108"/>
      <c r="H45" s="138"/>
      <c r="I45" s="164"/>
      <c r="J45" s="59"/>
      <c r="K45" s="129"/>
      <c r="L45" s="130"/>
      <c r="M45" s="304"/>
    </row>
    <row r="46" spans="1:13" ht="13.8">
      <c r="A46" s="136"/>
      <c r="B46" s="108"/>
      <c r="C46" s="108"/>
      <c r="D46" s="108"/>
      <c r="E46" s="108"/>
      <c r="F46" s="108"/>
      <c r="G46" s="108"/>
      <c r="H46" s="138"/>
      <c r="I46" s="164"/>
      <c r="J46" s="59"/>
      <c r="K46" s="129"/>
      <c r="L46" s="130"/>
      <c r="M46" s="304"/>
    </row>
    <row r="47" spans="1:13" ht="13.8">
      <c r="A47" s="136"/>
      <c r="B47" s="108"/>
      <c r="C47" s="108"/>
      <c r="D47" s="108"/>
      <c r="E47" s="108"/>
      <c r="F47" s="108"/>
      <c r="G47" s="108"/>
      <c r="H47" s="138"/>
      <c r="I47" s="164"/>
      <c r="J47" s="59"/>
      <c r="K47" s="129"/>
      <c r="L47" s="130"/>
      <c r="M47" s="304"/>
    </row>
    <row r="48" spans="1:13" ht="13.8">
      <c r="A48" s="136"/>
      <c r="B48" s="108"/>
      <c r="C48" s="108"/>
      <c r="D48" s="108"/>
      <c r="E48" s="108"/>
      <c r="F48" s="108"/>
      <c r="G48" s="108"/>
      <c r="H48" s="138"/>
      <c r="I48" s="164"/>
      <c r="J48" s="59"/>
      <c r="K48" s="129"/>
      <c r="L48" s="130"/>
      <c r="M48" s="304"/>
    </row>
    <row r="49" spans="1:13" ht="14.4" thickBot="1">
      <c r="A49" s="136"/>
      <c r="B49" s="108"/>
      <c r="C49" s="108"/>
      <c r="D49" s="108"/>
      <c r="E49" s="108"/>
      <c r="F49" s="108"/>
      <c r="G49" s="108"/>
      <c r="H49" s="138"/>
      <c r="I49" s="62"/>
      <c r="J49" s="61"/>
      <c r="K49" s="441"/>
      <c r="L49" s="442"/>
      <c r="M49" s="305"/>
    </row>
    <row r="50" spans="1:13" ht="14.4" thickBot="1">
      <c r="A50" s="537" t="s">
        <v>37</v>
      </c>
      <c r="B50" s="538"/>
      <c r="C50" s="538"/>
      <c r="D50" s="538"/>
      <c r="E50" s="538"/>
      <c r="F50" s="538"/>
      <c r="G50" s="538"/>
      <c r="H50" s="538"/>
      <c r="I50" s="538"/>
      <c r="J50" s="538"/>
      <c r="K50" s="538"/>
      <c r="L50" s="539"/>
      <c r="M50" s="306"/>
    </row>
    <row r="51" spans="1:13">
      <c r="A51" s="422" t="s">
        <v>45</v>
      </c>
      <c r="B51" s="423"/>
      <c r="C51" s="423"/>
      <c r="D51" s="423"/>
      <c r="E51" s="423"/>
      <c r="F51" s="423"/>
      <c r="G51" s="423"/>
      <c r="H51" s="423"/>
      <c r="I51" s="423"/>
      <c r="J51" s="423"/>
      <c r="K51" s="423"/>
      <c r="L51" s="423"/>
      <c r="M51" s="424"/>
    </row>
    <row r="52" spans="1:13">
      <c r="A52" s="425"/>
      <c r="B52" s="426"/>
      <c r="C52" s="426"/>
      <c r="D52" s="426"/>
      <c r="E52" s="426"/>
      <c r="F52" s="426"/>
      <c r="G52" s="426"/>
      <c r="H52" s="426"/>
      <c r="I52" s="426"/>
      <c r="J52" s="426"/>
      <c r="K52" s="426"/>
      <c r="L52" s="426"/>
      <c r="M52" s="427"/>
    </row>
    <row r="53" spans="1:13" ht="13.8" thickBot="1">
      <c r="A53" s="428"/>
      <c r="B53" s="429"/>
      <c r="C53" s="429"/>
      <c r="D53" s="429"/>
      <c r="E53" s="429"/>
      <c r="F53" s="429"/>
      <c r="G53" s="429"/>
      <c r="H53" s="429"/>
      <c r="I53" s="429"/>
      <c r="J53" s="429"/>
      <c r="K53" s="429"/>
      <c r="L53" s="429"/>
      <c r="M53" s="430"/>
    </row>
    <row r="54" spans="1:13" s="287" customFormat="1" ht="37.950000000000003" customHeight="1">
      <c r="A54" s="469" t="s">
        <v>46</v>
      </c>
      <c r="B54" s="544"/>
      <c r="C54" s="544"/>
      <c r="D54" s="544"/>
      <c r="E54" s="544"/>
      <c r="F54" s="544"/>
      <c r="G54" s="545"/>
      <c r="H54" s="292" t="s">
        <v>47</v>
      </c>
      <c r="I54" s="293" t="s">
        <v>48</v>
      </c>
      <c r="J54" s="294" t="s">
        <v>49</v>
      </c>
      <c r="K54" s="546" t="s">
        <v>35</v>
      </c>
      <c r="L54" s="547"/>
      <c r="M54" s="295" t="s">
        <v>36</v>
      </c>
    </row>
    <row r="55" spans="1:13" ht="13.8">
      <c r="A55" s="141" t="s">
        <v>98</v>
      </c>
      <c r="B55" s="77"/>
      <c r="C55" s="66"/>
      <c r="D55" s="66"/>
      <c r="E55" s="66"/>
      <c r="F55" s="66"/>
      <c r="G55" s="66"/>
      <c r="H55" s="149">
        <f>63120*1.23</f>
        <v>77637.600000000006</v>
      </c>
      <c r="I55" s="112">
        <v>1.85</v>
      </c>
      <c r="J55" s="111">
        <f>H55*I55</f>
        <v>143629.56000000003</v>
      </c>
      <c r="K55" s="443">
        <v>17</v>
      </c>
      <c r="L55" s="444"/>
      <c r="M55" s="300">
        <f>J55/K55</f>
        <v>8448.7976470588255</v>
      </c>
    </row>
    <row r="56" spans="1:13" ht="13.8">
      <c r="A56" s="141" t="s">
        <v>101</v>
      </c>
      <c r="B56" s="66"/>
      <c r="C56" s="66"/>
      <c r="D56" s="66"/>
      <c r="E56" s="66"/>
      <c r="F56" s="66"/>
      <c r="G56" s="66"/>
      <c r="H56" s="149">
        <f>157800*1.23</f>
        <v>194094</v>
      </c>
      <c r="I56" s="112">
        <v>1.85</v>
      </c>
      <c r="J56" s="111">
        <f>H56*I56</f>
        <v>359073.9</v>
      </c>
      <c r="K56" s="443">
        <v>17</v>
      </c>
      <c r="L56" s="444"/>
      <c r="M56" s="300">
        <f>J56/K56</f>
        <v>21121.99411764706</v>
      </c>
    </row>
    <row r="57" spans="1:13" ht="13.8">
      <c r="A57" s="108"/>
      <c r="B57" s="77"/>
      <c r="C57" s="77"/>
      <c r="D57" s="77"/>
      <c r="E57" s="77"/>
      <c r="F57" s="77"/>
      <c r="G57" s="168"/>
      <c r="H57" s="111"/>
      <c r="I57" s="112"/>
      <c r="J57" s="111"/>
      <c r="K57" s="417"/>
      <c r="L57" s="418"/>
      <c r="M57" s="300"/>
    </row>
    <row r="58" spans="1:13" ht="14.4" thickBot="1">
      <c r="A58" s="108"/>
      <c r="B58" s="38"/>
      <c r="C58" s="38"/>
      <c r="D58" s="38"/>
      <c r="E58" s="38"/>
      <c r="F58" s="38"/>
      <c r="G58" s="38"/>
      <c r="H58" s="111"/>
      <c r="I58" s="112"/>
      <c r="J58" s="111"/>
      <c r="K58" s="417"/>
      <c r="L58" s="418"/>
      <c r="M58" s="300"/>
    </row>
    <row r="59" spans="1:13" ht="14.4" thickBot="1">
      <c r="A59" s="419" t="s">
        <v>37</v>
      </c>
      <c r="B59" s="420"/>
      <c r="C59" s="420"/>
      <c r="D59" s="420"/>
      <c r="E59" s="420"/>
      <c r="F59" s="420"/>
      <c r="G59" s="420"/>
      <c r="H59" s="420"/>
      <c r="I59" s="420"/>
      <c r="J59" s="420"/>
      <c r="K59" s="420"/>
      <c r="L59" s="421"/>
      <c r="M59" s="307">
        <f>SUM(M55:M58)</f>
        <v>29570.791764705886</v>
      </c>
    </row>
    <row r="60" spans="1:13" ht="14.4" thickBot="1">
      <c r="A60" s="43"/>
      <c r="B60" s="20"/>
      <c r="C60" s="20"/>
      <c r="D60" s="20"/>
      <c r="E60" s="20"/>
      <c r="F60" s="20"/>
      <c r="G60" s="20"/>
      <c r="H60" s="20"/>
      <c r="I60" s="20"/>
      <c r="J60" s="20"/>
      <c r="K60" s="74"/>
      <c r="L60" s="74"/>
      <c r="M60" s="308"/>
    </row>
    <row r="61" spans="1:13" ht="14.4" thickBot="1">
      <c r="A61" s="414" t="s">
        <v>50</v>
      </c>
      <c r="B61" s="415"/>
      <c r="C61" s="415"/>
      <c r="D61" s="415"/>
      <c r="E61" s="415"/>
      <c r="F61" s="415"/>
      <c r="G61" s="415"/>
      <c r="H61" s="415"/>
      <c r="I61" s="415"/>
      <c r="J61" s="415"/>
      <c r="K61" s="415"/>
      <c r="L61" s="416"/>
      <c r="M61" s="309">
        <f>ROUND((M26+M36+M59),0)</f>
        <v>747953</v>
      </c>
    </row>
    <row r="62" spans="1:13">
      <c r="A62" s="422" t="s">
        <v>51</v>
      </c>
      <c r="B62" s="423"/>
      <c r="C62" s="423"/>
      <c r="D62" s="423"/>
      <c r="E62" s="423"/>
      <c r="F62" s="423"/>
      <c r="G62" s="423"/>
      <c r="H62" s="423"/>
      <c r="I62" s="423"/>
      <c r="J62" s="423"/>
      <c r="K62" s="423"/>
      <c r="L62" s="423"/>
      <c r="M62" s="424"/>
    </row>
    <row r="63" spans="1:13">
      <c r="A63" s="425"/>
      <c r="B63" s="426"/>
      <c r="C63" s="426"/>
      <c r="D63" s="426"/>
      <c r="E63" s="426"/>
      <c r="F63" s="426"/>
      <c r="G63" s="426"/>
      <c r="H63" s="426"/>
      <c r="I63" s="426"/>
      <c r="J63" s="426"/>
      <c r="K63" s="426"/>
      <c r="L63" s="426"/>
      <c r="M63" s="427"/>
    </row>
    <row r="64" spans="1:13" ht="13.8" thickBot="1">
      <c r="A64" s="428"/>
      <c r="B64" s="429"/>
      <c r="C64" s="429"/>
      <c r="D64" s="429"/>
      <c r="E64" s="429"/>
      <c r="F64" s="429"/>
      <c r="G64" s="429"/>
      <c r="H64" s="429"/>
      <c r="I64" s="429"/>
      <c r="J64" s="429"/>
      <c r="K64" s="429"/>
      <c r="L64" s="429"/>
      <c r="M64" s="430"/>
    </row>
    <row r="65" spans="1:13" ht="13.8">
      <c r="A65" s="431" t="s">
        <v>52</v>
      </c>
      <c r="B65" s="432"/>
      <c r="C65" s="432"/>
      <c r="D65" s="432"/>
      <c r="E65" s="432"/>
      <c r="F65" s="432"/>
      <c r="G65" s="432"/>
      <c r="H65" s="159"/>
      <c r="I65" s="165"/>
      <c r="J65" s="64" t="s">
        <v>53</v>
      </c>
      <c r="K65" s="433" t="s">
        <v>54</v>
      </c>
      <c r="L65" s="434"/>
      <c r="M65" s="295"/>
    </row>
    <row r="66" spans="1:13" ht="13.8">
      <c r="A66" s="435" t="s">
        <v>55</v>
      </c>
      <c r="B66" s="436"/>
      <c r="C66" s="436"/>
      <c r="D66" s="436"/>
      <c r="E66" s="436"/>
      <c r="F66" s="436"/>
      <c r="G66" s="436"/>
      <c r="H66" s="67"/>
      <c r="I66" s="68"/>
      <c r="J66" s="69">
        <v>0.15</v>
      </c>
      <c r="K66" s="437">
        <f>M61*J66</f>
        <v>112192.95</v>
      </c>
      <c r="L66" s="438"/>
      <c r="M66" s="310"/>
    </row>
    <row r="67" spans="1:13" ht="13.8">
      <c r="A67" s="51" t="s">
        <v>56</v>
      </c>
      <c r="B67" s="52"/>
      <c r="C67" s="52"/>
      <c r="D67" s="52"/>
      <c r="E67" s="52"/>
      <c r="F67" s="52"/>
      <c r="G67" s="52"/>
      <c r="H67" s="67"/>
      <c r="I67" s="68"/>
      <c r="J67" s="69">
        <v>0.05</v>
      </c>
      <c r="K67" s="437">
        <f>M61*J67</f>
        <v>37397.65</v>
      </c>
      <c r="L67" s="438"/>
      <c r="M67" s="310"/>
    </row>
    <row r="68" spans="1:13" ht="14.4" thickBot="1">
      <c r="A68" s="37" t="s">
        <v>57</v>
      </c>
      <c r="B68" s="38"/>
      <c r="C68" s="38"/>
      <c r="D68" s="38"/>
      <c r="E68" s="38"/>
      <c r="F68" s="38"/>
      <c r="G68" s="38"/>
      <c r="H68" s="71"/>
      <c r="I68" s="72"/>
      <c r="J68" s="69">
        <v>0.05</v>
      </c>
      <c r="K68" s="437">
        <f>M61*J68</f>
        <v>37397.65</v>
      </c>
      <c r="L68" s="438"/>
      <c r="M68" s="310"/>
    </row>
    <row r="69" spans="1:13" ht="14.4" thickBot="1">
      <c r="A69" s="419" t="s">
        <v>37</v>
      </c>
      <c r="B69" s="420"/>
      <c r="C69" s="420"/>
      <c r="D69" s="420"/>
      <c r="E69" s="420"/>
      <c r="F69" s="420"/>
      <c r="G69" s="420"/>
      <c r="H69" s="420"/>
      <c r="I69" s="420"/>
      <c r="J69" s="420"/>
      <c r="K69" s="420"/>
      <c r="L69" s="421"/>
      <c r="M69" s="307">
        <f>SUM(K66:L68)</f>
        <v>186988.25</v>
      </c>
    </row>
    <row r="70" spans="1:13" ht="14.4" thickBot="1">
      <c r="A70" s="43"/>
      <c r="B70" s="20"/>
      <c r="C70" s="20"/>
      <c r="D70" s="20"/>
      <c r="E70" s="20"/>
      <c r="F70" s="20"/>
      <c r="G70" s="20"/>
      <c r="H70" s="20"/>
      <c r="I70" s="20"/>
      <c r="J70" s="20"/>
      <c r="K70" s="74"/>
      <c r="L70" s="74"/>
      <c r="M70" s="308"/>
    </row>
    <row r="71" spans="1:13" s="287" customFormat="1" ht="39.6" customHeight="1" thickBot="1">
      <c r="A71" s="510" t="s">
        <v>58</v>
      </c>
      <c r="B71" s="511"/>
      <c r="C71" s="511"/>
      <c r="D71" s="511"/>
      <c r="E71" s="511"/>
      <c r="F71" s="511"/>
      <c r="G71" s="511"/>
      <c r="H71" s="511"/>
      <c r="I71" s="511"/>
      <c r="J71" s="511"/>
      <c r="K71" s="511"/>
      <c r="L71" s="512"/>
      <c r="M71" s="316">
        <f>ROUND((M61+M69),0)</f>
        <v>934941</v>
      </c>
    </row>
    <row r="72" spans="1:13" ht="13.8">
      <c r="A72" s="40"/>
      <c r="B72" s="41"/>
      <c r="C72" s="41"/>
      <c r="D72" s="41"/>
      <c r="E72" s="41"/>
      <c r="F72" s="41"/>
      <c r="G72" s="41"/>
      <c r="H72" s="41"/>
      <c r="I72" s="41"/>
      <c r="J72" s="41"/>
      <c r="K72" s="291"/>
      <c r="L72" s="291"/>
      <c r="M72" s="311"/>
    </row>
    <row r="73" spans="1:13" ht="13.8">
      <c r="A73" s="43"/>
      <c r="B73" s="20"/>
      <c r="C73" s="20"/>
      <c r="D73" s="20"/>
      <c r="E73" s="20"/>
      <c r="F73" s="20"/>
      <c r="G73" s="20"/>
      <c r="H73" s="20"/>
      <c r="I73" s="20"/>
      <c r="J73" s="20"/>
      <c r="K73" s="74"/>
      <c r="L73" s="74"/>
      <c r="M73" s="308"/>
    </row>
    <row r="74" spans="1:13" ht="13.8">
      <c r="A74" s="43"/>
      <c r="B74" s="20"/>
      <c r="C74" s="20"/>
      <c r="D74" s="20"/>
      <c r="E74" s="20"/>
      <c r="F74" s="20"/>
      <c r="G74" s="20"/>
      <c r="H74" s="20"/>
      <c r="I74" s="20"/>
      <c r="J74" s="20"/>
      <c r="K74" s="74"/>
      <c r="L74" s="74"/>
      <c r="M74" s="308"/>
    </row>
    <row r="75" spans="1:13" ht="13.8">
      <c r="A75" s="43"/>
      <c r="B75" s="20"/>
      <c r="C75" s="20"/>
      <c r="D75" s="20"/>
      <c r="E75" s="20"/>
      <c r="F75" s="73" t="s">
        <v>59</v>
      </c>
      <c r="G75" s="73"/>
      <c r="H75" s="73"/>
      <c r="I75" s="73"/>
      <c r="J75" s="20"/>
      <c r="K75" s="74"/>
      <c r="L75" s="74"/>
      <c r="M75" s="308"/>
    </row>
    <row r="76" spans="1:13" ht="13.8">
      <c r="A76" s="43"/>
      <c r="B76" s="20"/>
      <c r="C76" s="20"/>
      <c r="D76" s="20"/>
      <c r="E76" s="20"/>
      <c r="F76" s="73" t="s">
        <v>60</v>
      </c>
      <c r="G76" s="20"/>
      <c r="H76" s="20"/>
      <c r="I76" s="20"/>
      <c r="J76" s="20"/>
      <c r="K76" s="74"/>
      <c r="L76" s="74"/>
      <c r="M76" s="308"/>
    </row>
    <row r="77" spans="1:13" ht="13.8">
      <c r="A77" s="43"/>
      <c r="B77" s="20"/>
      <c r="C77" s="20"/>
      <c r="D77" s="20"/>
      <c r="E77" s="20"/>
      <c r="F77" s="73" t="s">
        <v>61</v>
      </c>
      <c r="G77" s="20"/>
      <c r="H77" s="20"/>
      <c r="I77" s="20"/>
      <c r="J77" s="20"/>
      <c r="K77" s="74"/>
      <c r="L77" s="74"/>
      <c r="M77" s="308"/>
    </row>
    <row r="78" spans="1:13" ht="13.8">
      <c r="A78" s="29"/>
      <c r="B78" s="74"/>
      <c r="C78" s="74"/>
      <c r="D78" s="74"/>
      <c r="E78" s="74"/>
      <c r="F78" s="73" t="s">
        <v>62</v>
      </c>
      <c r="G78" s="74"/>
      <c r="H78" s="74"/>
      <c r="I78" s="74"/>
      <c r="J78" s="74"/>
      <c r="K78" s="74"/>
      <c r="L78" s="74"/>
      <c r="M78" s="308"/>
    </row>
    <row r="79" spans="1:13" ht="13.8">
      <c r="A79" s="43"/>
      <c r="B79" s="20"/>
      <c r="C79" s="20"/>
      <c r="D79" s="20"/>
      <c r="E79" s="20"/>
      <c r="F79" s="20" t="s">
        <v>63</v>
      </c>
      <c r="G79" s="20"/>
      <c r="H79" s="20"/>
      <c r="I79" s="20"/>
      <c r="J79" s="20"/>
      <c r="K79" s="74"/>
      <c r="L79" s="74"/>
      <c r="M79" s="308"/>
    </row>
    <row r="80" spans="1:13" ht="13.8">
      <c r="A80" s="76" t="s">
        <v>64</v>
      </c>
      <c r="B80" s="77"/>
      <c r="C80" s="77"/>
      <c r="D80" s="77"/>
      <c r="E80" s="77"/>
      <c r="F80" s="77"/>
      <c r="G80" s="77"/>
      <c r="H80" s="77"/>
      <c r="I80" s="77"/>
      <c r="J80" s="77"/>
      <c r="K80" s="161"/>
      <c r="L80" s="161"/>
      <c r="M80" s="312"/>
    </row>
    <row r="81" spans="1:13" ht="13.8">
      <c r="A81" s="402"/>
      <c r="B81" s="403"/>
      <c r="C81" s="403"/>
      <c r="D81" s="403"/>
      <c r="E81" s="403"/>
      <c r="F81" s="403"/>
      <c r="G81" s="403"/>
      <c r="H81" s="403"/>
      <c r="I81" s="403"/>
      <c r="J81" s="403"/>
      <c r="K81" s="403"/>
      <c r="L81" s="403"/>
      <c r="M81" s="404"/>
    </row>
    <row r="82" spans="1:13" ht="13.8">
      <c r="A82" s="402"/>
      <c r="B82" s="403"/>
      <c r="C82" s="403"/>
      <c r="D82" s="403"/>
      <c r="E82" s="403"/>
      <c r="F82" s="403"/>
      <c r="G82" s="403"/>
      <c r="H82" s="403"/>
      <c r="I82" s="403"/>
      <c r="J82" s="403"/>
      <c r="K82" s="403"/>
      <c r="L82" s="403"/>
      <c r="M82" s="404"/>
    </row>
    <row r="83" spans="1:13" ht="13.8">
      <c r="A83" s="29"/>
      <c r="B83" s="74"/>
      <c r="C83" s="74"/>
      <c r="D83" s="74"/>
      <c r="E83" s="74"/>
      <c r="F83" s="74"/>
      <c r="G83" s="74"/>
      <c r="H83" s="74"/>
      <c r="I83" s="74"/>
      <c r="J83" s="74"/>
      <c r="K83" s="74"/>
      <c r="L83" s="74"/>
      <c r="M83" s="308"/>
    </row>
    <row r="84" spans="1:13" ht="13.8">
      <c r="A84" s="79" t="s">
        <v>65</v>
      </c>
      <c r="B84" s="74"/>
      <c r="C84" s="74"/>
      <c r="D84" s="74"/>
      <c r="E84" s="74"/>
      <c r="F84" s="74"/>
      <c r="G84" s="74"/>
      <c r="H84" s="74"/>
      <c r="I84" s="74"/>
      <c r="J84" s="74"/>
      <c r="K84" s="74"/>
      <c r="L84" s="74"/>
      <c r="M84" s="308"/>
    </row>
    <row r="85" spans="1:13">
      <c r="A85" s="405" t="s">
        <v>66</v>
      </c>
      <c r="B85" s="406"/>
      <c r="C85" s="406"/>
      <c r="D85" s="406"/>
      <c r="E85" s="406"/>
      <c r="F85" s="406"/>
      <c r="G85" s="406"/>
      <c r="H85" s="406"/>
      <c r="I85" s="406"/>
      <c r="J85" s="406"/>
      <c r="K85" s="406"/>
      <c r="L85" s="406"/>
      <c r="M85" s="407"/>
    </row>
    <row r="86" spans="1:13">
      <c r="A86" s="405"/>
      <c r="B86" s="406"/>
      <c r="C86" s="406"/>
      <c r="D86" s="406"/>
      <c r="E86" s="406"/>
      <c r="F86" s="406"/>
      <c r="G86" s="406"/>
      <c r="H86" s="406"/>
      <c r="I86" s="406"/>
      <c r="J86" s="406"/>
      <c r="K86" s="406"/>
      <c r="L86" s="406"/>
      <c r="M86" s="407"/>
    </row>
    <row r="87" spans="1:13">
      <c r="A87" s="405" t="s">
        <v>67</v>
      </c>
      <c r="B87" s="406"/>
      <c r="C87" s="406"/>
      <c r="D87" s="406"/>
      <c r="E87" s="406"/>
      <c r="F87" s="406"/>
      <c r="G87" s="406"/>
      <c r="H87" s="406"/>
      <c r="I87" s="406"/>
      <c r="J87" s="406"/>
      <c r="K87" s="406"/>
      <c r="L87" s="406"/>
      <c r="M87" s="407"/>
    </row>
    <row r="88" spans="1:13">
      <c r="A88" s="405"/>
      <c r="B88" s="406"/>
      <c r="C88" s="406"/>
      <c r="D88" s="406"/>
      <c r="E88" s="406"/>
      <c r="F88" s="406"/>
      <c r="G88" s="406"/>
      <c r="H88" s="406"/>
      <c r="I88" s="406"/>
      <c r="J88" s="406"/>
      <c r="K88" s="406"/>
      <c r="L88" s="406"/>
      <c r="M88" s="407"/>
    </row>
    <row r="89" spans="1:13" ht="13.8">
      <c r="A89" s="29"/>
      <c r="B89" s="74"/>
      <c r="C89" s="74"/>
      <c r="D89" s="74"/>
      <c r="E89" s="74"/>
      <c r="F89" s="74"/>
      <c r="G89" s="74"/>
      <c r="H89" s="74"/>
      <c r="I89" s="74"/>
      <c r="J89" s="74"/>
      <c r="K89" s="74"/>
      <c r="L89" s="74"/>
      <c r="M89" s="308"/>
    </row>
    <row r="90" spans="1:13" ht="13.8">
      <c r="A90" s="43"/>
      <c r="B90" s="20"/>
      <c r="C90" s="20"/>
      <c r="D90" s="20"/>
      <c r="E90" s="20"/>
      <c r="F90" s="73" t="s">
        <v>59</v>
      </c>
      <c r="G90" s="20"/>
      <c r="H90" s="20"/>
      <c r="I90" s="20"/>
      <c r="J90" s="20"/>
      <c r="K90" s="74"/>
      <c r="L90" s="74"/>
      <c r="M90" s="308"/>
    </row>
    <row r="91" spans="1:13" ht="13.8">
      <c r="A91" s="43"/>
      <c r="B91" s="20"/>
      <c r="C91" s="20"/>
      <c r="D91" s="20"/>
      <c r="E91" s="20"/>
      <c r="F91" s="20" t="s">
        <v>60</v>
      </c>
      <c r="G91" s="52"/>
      <c r="H91" s="52"/>
      <c r="I91" s="52"/>
      <c r="J91" s="20"/>
      <c r="K91" s="74"/>
      <c r="L91" s="74"/>
      <c r="M91" s="308"/>
    </row>
    <row r="92" spans="1:13" ht="13.8">
      <c r="A92" s="43"/>
      <c r="B92" s="20"/>
      <c r="C92" s="20"/>
      <c r="D92" s="20"/>
      <c r="E92" s="20"/>
      <c r="F92" s="20" t="s">
        <v>68</v>
      </c>
      <c r="G92" s="163"/>
      <c r="H92" s="163"/>
      <c r="I92" s="163"/>
      <c r="J92" s="20"/>
      <c r="K92" s="74"/>
      <c r="L92" s="74"/>
      <c r="M92" s="308"/>
    </row>
    <row r="93" spans="1:13" ht="13.8">
      <c r="A93" s="80"/>
      <c r="B93" s="74"/>
      <c r="C93" s="74"/>
      <c r="D93" s="74"/>
      <c r="E93" s="74"/>
      <c r="F93" s="20" t="s">
        <v>62</v>
      </c>
      <c r="G93" s="20"/>
      <c r="H93" s="20"/>
      <c r="I93" s="20"/>
      <c r="J93" s="74"/>
      <c r="K93" s="74"/>
      <c r="L93" s="74"/>
      <c r="M93" s="308"/>
    </row>
    <row r="94" spans="1:13" ht="13.8">
      <c r="A94" s="80"/>
      <c r="B94" s="163"/>
      <c r="C94" s="163"/>
      <c r="D94" s="20"/>
      <c r="E94" s="20"/>
      <c r="F94" s="20"/>
      <c r="G94" s="20"/>
      <c r="H94" s="20"/>
      <c r="I94" s="408"/>
      <c r="J94" s="408"/>
      <c r="K94" s="408"/>
      <c r="L94" s="408"/>
      <c r="M94" s="409"/>
    </row>
    <row r="95" spans="1:13" ht="14.4" thickBot="1">
      <c r="A95" s="412"/>
      <c r="B95" s="413"/>
      <c r="C95" s="413"/>
      <c r="D95" s="62"/>
      <c r="E95" s="62"/>
      <c r="F95" s="62"/>
      <c r="G95" s="62"/>
      <c r="H95" s="62"/>
      <c r="I95" s="410"/>
      <c r="J95" s="410"/>
      <c r="K95" s="410"/>
      <c r="L95" s="410"/>
      <c r="M95" s="411"/>
    </row>
  </sheetData>
  <mergeCells count="72">
    <mergeCell ref="K31:L31"/>
    <mergeCell ref="K32:L32"/>
    <mergeCell ref="K33:L33"/>
    <mergeCell ref="K34:L34"/>
    <mergeCell ref="K7:K9"/>
    <mergeCell ref="L7:L9"/>
    <mergeCell ref="M7:M9"/>
    <mergeCell ref="B9:I9"/>
    <mergeCell ref="A3:A9"/>
    <mergeCell ref="B3:I3"/>
    <mergeCell ref="B4:I4"/>
    <mergeCell ref="B5:I5"/>
    <mergeCell ref="J5:J6"/>
    <mergeCell ref="K5:M6"/>
    <mergeCell ref="B6:I6"/>
    <mergeCell ref="B7:I8"/>
    <mergeCell ref="J7:J9"/>
    <mergeCell ref="K3:M4"/>
    <mergeCell ref="J3:J4"/>
    <mergeCell ref="A24:C24"/>
    <mergeCell ref="B10:J10"/>
    <mergeCell ref="K10:L10"/>
    <mergeCell ref="B11:J11"/>
    <mergeCell ref="K11:L11"/>
    <mergeCell ref="A12:M14"/>
    <mergeCell ref="A15:E15"/>
    <mergeCell ref="F15:G15"/>
    <mergeCell ref="H15:I15"/>
    <mergeCell ref="K15:L15"/>
    <mergeCell ref="A18:C18"/>
    <mergeCell ref="A19:G19"/>
    <mergeCell ref="A21:C21"/>
    <mergeCell ref="A22:G22"/>
    <mergeCell ref="F17:G17"/>
    <mergeCell ref="F16:G16"/>
    <mergeCell ref="F25:G25"/>
    <mergeCell ref="H25:I25"/>
    <mergeCell ref="A26:L26"/>
    <mergeCell ref="A27:M29"/>
    <mergeCell ref="A30:H30"/>
    <mergeCell ref="K30:L30"/>
    <mergeCell ref="A36:L36"/>
    <mergeCell ref="A37:M39"/>
    <mergeCell ref="A40:G40"/>
    <mergeCell ref="K40:L40"/>
    <mergeCell ref="K41:L41"/>
    <mergeCell ref="I94:M95"/>
    <mergeCell ref="A95:C95"/>
    <mergeCell ref="A69:L69"/>
    <mergeCell ref="A71:L71"/>
    <mergeCell ref="A81:M81"/>
    <mergeCell ref="A82:M82"/>
    <mergeCell ref="A85:M86"/>
    <mergeCell ref="A87:M88"/>
    <mergeCell ref="K68:L68"/>
    <mergeCell ref="A65:G65"/>
    <mergeCell ref="K65:L65"/>
    <mergeCell ref="A66:G66"/>
    <mergeCell ref="K66:L66"/>
    <mergeCell ref="K67:L67"/>
    <mergeCell ref="A62:M64"/>
    <mergeCell ref="K49:L49"/>
    <mergeCell ref="A50:L50"/>
    <mergeCell ref="A51:M53"/>
    <mergeCell ref="A54:G54"/>
    <mergeCell ref="K54:L54"/>
    <mergeCell ref="K55:L55"/>
    <mergeCell ref="K56:L56"/>
    <mergeCell ref="K57:L57"/>
    <mergeCell ref="K58:L58"/>
    <mergeCell ref="A59:L59"/>
    <mergeCell ref="A61:L61"/>
  </mergeCells>
  <pageMargins left="0.25" right="0.25" top="0.75" bottom="0.75" header="0.3" footer="0.3"/>
  <pageSetup scale="50" fitToHeight="0"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G68"/>
  <sheetViews>
    <sheetView tabSelected="1" view="pageBreakPreview" zoomScale="85" zoomScaleNormal="100" zoomScaleSheetLayoutView="85" workbookViewId="0">
      <selection activeCell="K16" sqref="K16"/>
    </sheetView>
  </sheetViews>
  <sheetFormatPr baseColWidth="10" defaultRowHeight="13.2"/>
  <cols>
    <col min="1" max="1" width="30.6640625" customWidth="1"/>
    <col min="2" max="2" width="16.5546875" customWidth="1"/>
    <col min="3" max="3" width="17.109375" customWidth="1"/>
    <col min="4" max="4" width="16.33203125" customWidth="1"/>
    <col min="5" max="5" width="20" customWidth="1"/>
    <col min="6" max="6" width="21.109375" customWidth="1"/>
    <col min="7" max="7" width="25.44140625" customWidth="1"/>
  </cols>
  <sheetData>
    <row r="1" spans="1:7" ht="13.8">
      <c r="A1" s="574"/>
      <c r="B1" s="595"/>
      <c r="C1" s="595"/>
      <c r="D1" s="595"/>
      <c r="E1" s="595"/>
      <c r="F1" s="589" t="s">
        <v>23</v>
      </c>
      <c r="G1" s="589"/>
    </row>
    <row r="2" spans="1:7">
      <c r="A2" s="574"/>
      <c r="B2" s="595" t="s">
        <v>169</v>
      </c>
      <c r="C2" s="595"/>
      <c r="D2" s="595"/>
      <c r="E2" s="595"/>
      <c r="F2" s="589"/>
      <c r="G2" s="589"/>
    </row>
    <row r="3" spans="1:7">
      <c r="A3" s="574"/>
      <c r="B3" s="595"/>
      <c r="C3" s="595"/>
      <c r="D3" s="595"/>
      <c r="E3" s="595"/>
      <c r="F3" s="589" t="s">
        <v>19</v>
      </c>
      <c r="G3" s="589"/>
    </row>
    <row r="4" spans="1:7">
      <c r="A4" s="574"/>
      <c r="B4" s="596" t="s">
        <v>80</v>
      </c>
      <c r="C4" s="596"/>
      <c r="D4" s="596"/>
      <c r="E4" s="596"/>
      <c r="F4" s="589"/>
      <c r="G4" s="589"/>
    </row>
    <row r="5" spans="1:7" ht="13.2" customHeight="1">
      <c r="A5" s="574"/>
      <c r="B5" s="596"/>
      <c r="C5" s="596"/>
      <c r="D5" s="596"/>
      <c r="E5" s="596"/>
      <c r="F5" s="590" t="s">
        <v>20</v>
      </c>
      <c r="G5" s="590"/>
    </row>
    <row r="6" spans="1:7" ht="13.2" customHeight="1">
      <c r="A6" s="574"/>
      <c r="B6" s="263"/>
      <c r="C6" s="263"/>
      <c r="D6" s="263"/>
      <c r="E6" s="263"/>
      <c r="F6" s="590"/>
      <c r="G6" s="590"/>
    </row>
    <row r="7" spans="1:7" ht="13.8">
      <c r="A7" s="574"/>
      <c r="B7" s="595" t="s">
        <v>22</v>
      </c>
      <c r="C7" s="595"/>
      <c r="D7" s="595"/>
      <c r="E7" s="595"/>
      <c r="F7" s="595"/>
      <c r="G7" s="595"/>
    </row>
    <row r="8" spans="1:7" ht="15.6" customHeight="1">
      <c r="A8" s="574"/>
      <c r="B8" s="574"/>
      <c r="C8" s="574"/>
      <c r="D8" s="574"/>
      <c r="E8" s="574"/>
      <c r="F8" s="574"/>
      <c r="G8" s="574"/>
    </row>
    <row r="9" spans="1:7" ht="51" customHeight="1">
      <c r="A9" s="255" t="s">
        <v>137</v>
      </c>
      <c r="B9" s="256" t="s">
        <v>15</v>
      </c>
      <c r="C9" s="575" t="s">
        <v>138</v>
      </c>
      <c r="D9" s="575"/>
      <c r="E9" s="575"/>
      <c r="F9" s="575"/>
      <c r="G9" s="576"/>
    </row>
    <row r="10" spans="1:7" ht="13.8">
      <c r="A10" s="195"/>
      <c r="B10" s="196"/>
      <c r="C10" s="196"/>
      <c r="D10" s="196"/>
      <c r="E10" s="197"/>
      <c r="F10" s="196"/>
      <c r="G10" s="254"/>
    </row>
    <row r="11" spans="1:7" ht="14.4" thickBot="1">
      <c r="A11" s="174" t="s">
        <v>32</v>
      </c>
      <c r="B11" s="175"/>
      <c r="C11" s="175"/>
      <c r="D11" s="175"/>
      <c r="E11" s="176"/>
      <c r="F11" s="175"/>
      <c r="G11" s="177"/>
    </row>
    <row r="12" spans="1:7" ht="13.8">
      <c r="A12" s="178" t="s">
        <v>52</v>
      </c>
      <c r="B12" s="179" t="s">
        <v>108</v>
      </c>
      <c r="C12" s="179" t="s">
        <v>153</v>
      </c>
      <c r="D12" s="179" t="s">
        <v>109</v>
      </c>
      <c r="E12" s="180" t="s">
        <v>110</v>
      </c>
      <c r="F12" s="179" t="s">
        <v>111</v>
      </c>
      <c r="G12" s="181"/>
    </row>
    <row r="13" spans="1:7" ht="13.8">
      <c r="A13" s="182" t="s">
        <v>112</v>
      </c>
      <c r="B13" s="183" t="s">
        <v>92</v>
      </c>
      <c r="C13" s="184">
        <f>5000*1.07</f>
        <v>5350</v>
      </c>
      <c r="D13" s="185">
        <v>1</v>
      </c>
      <c r="E13" s="185">
        <v>5</v>
      </c>
      <c r="F13" s="186">
        <f>(C13/E13)</f>
        <v>1070</v>
      </c>
      <c r="G13" s="187"/>
    </row>
    <row r="14" spans="1:7" ht="13.8">
      <c r="A14" s="188" t="s">
        <v>113</v>
      </c>
      <c r="B14" s="183" t="s">
        <v>92</v>
      </c>
      <c r="C14" s="189">
        <f>10000*1.07</f>
        <v>10700</v>
      </c>
      <c r="D14" s="185">
        <v>1</v>
      </c>
      <c r="E14" s="190">
        <v>5</v>
      </c>
      <c r="F14" s="186">
        <f t="shared" ref="F14:F16" si="0">(C14/E14)</f>
        <v>2140</v>
      </c>
      <c r="G14" s="191"/>
    </row>
    <row r="15" spans="1:7" ht="13.8">
      <c r="A15" s="188" t="s">
        <v>114</v>
      </c>
      <c r="B15" s="183" t="s">
        <v>92</v>
      </c>
      <c r="C15" s="189">
        <f>6250*1.07</f>
        <v>6687.5</v>
      </c>
      <c r="D15" s="185">
        <v>1</v>
      </c>
      <c r="E15" s="190">
        <v>5</v>
      </c>
      <c r="F15" s="186">
        <f t="shared" si="0"/>
        <v>1337.5</v>
      </c>
      <c r="G15" s="191"/>
    </row>
    <row r="16" spans="1:7" ht="14.4" thickBot="1">
      <c r="A16" s="327" t="s">
        <v>115</v>
      </c>
      <c r="B16" s="328" t="s">
        <v>92</v>
      </c>
      <c r="C16" s="329">
        <f>30000*1.07</f>
        <v>32100.000000000004</v>
      </c>
      <c r="D16" s="194">
        <v>1</v>
      </c>
      <c r="E16" s="194">
        <v>5</v>
      </c>
      <c r="F16" s="186">
        <f t="shared" si="0"/>
        <v>6420.0000000000009</v>
      </c>
      <c r="G16" s="191"/>
    </row>
    <row r="17" spans="1:7" ht="14.4" thickBot="1">
      <c r="A17" s="195"/>
      <c r="B17" s="196"/>
      <c r="C17" s="197"/>
      <c r="D17" s="197"/>
      <c r="E17" s="197"/>
      <c r="F17" s="198" t="s">
        <v>116</v>
      </c>
      <c r="G17" s="199">
        <f>SUM(F13:F16)</f>
        <v>10967.5</v>
      </c>
    </row>
    <row r="18" spans="1:7" ht="14.4" thickBot="1">
      <c r="A18" s="195" t="s">
        <v>117</v>
      </c>
      <c r="B18" s="196"/>
      <c r="C18" s="196"/>
      <c r="D18" s="196"/>
      <c r="E18" s="197"/>
      <c r="F18" s="200"/>
      <c r="G18" s="201"/>
    </row>
    <row r="19" spans="1:7" ht="14.4" thickBot="1">
      <c r="A19" s="178" t="s">
        <v>52</v>
      </c>
      <c r="B19" s="202" t="s">
        <v>108</v>
      </c>
      <c r="C19" s="202" t="s">
        <v>118</v>
      </c>
      <c r="D19" s="202" t="s">
        <v>109</v>
      </c>
      <c r="E19" s="203" t="s">
        <v>119</v>
      </c>
      <c r="F19" s="204" t="s">
        <v>111</v>
      </c>
      <c r="G19" s="205"/>
    </row>
    <row r="20" spans="1:7" ht="13.8">
      <c r="A20" s="208" t="s">
        <v>121</v>
      </c>
      <c r="B20" s="209" t="s">
        <v>120</v>
      </c>
      <c r="C20" s="206">
        <v>325000</v>
      </c>
      <c r="D20" s="210">
        <v>0.3</v>
      </c>
      <c r="E20" s="211" t="s">
        <v>119</v>
      </c>
      <c r="F20" s="207">
        <f>C20*D20</f>
        <v>97500</v>
      </c>
      <c r="G20" s="212"/>
    </row>
    <row r="21" spans="1:7" ht="13.8">
      <c r="A21" s="213" t="s">
        <v>166</v>
      </c>
      <c r="B21" s="214" t="s">
        <v>94</v>
      </c>
      <c r="C21" s="215">
        <v>100000</v>
      </c>
      <c r="D21" s="210">
        <v>0.05</v>
      </c>
      <c r="E21" s="211" t="s">
        <v>119</v>
      </c>
      <c r="F21" s="216">
        <f>C21*D21</f>
        <v>5000</v>
      </c>
      <c r="G21" s="217"/>
    </row>
    <row r="22" spans="1:7" ht="13.8">
      <c r="A22" s="182"/>
      <c r="B22" s="183"/>
      <c r="C22" s="218"/>
      <c r="D22" s="185"/>
      <c r="E22" s="211"/>
      <c r="F22" s="219"/>
      <c r="G22" s="220"/>
    </row>
    <row r="23" spans="1:7" ht="14.4" thickBot="1">
      <c r="A23" s="192"/>
      <c r="B23" s="193"/>
      <c r="C23" s="221"/>
      <c r="D23" s="194"/>
      <c r="E23" s="222"/>
      <c r="F23" s="223"/>
      <c r="G23" s="224"/>
    </row>
    <row r="24" spans="1:7" ht="14.4" thickBot="1">
      <c r="A24" s="195"/>
      <c r="B24" s="197"/>
      <c r="C24" s="197"/>
      <c r="D24" s="197"/>
      <c r="E24" s="197"/>
      <c r="F24" s="198" t="s">
        <v>116</v>
      </c>
      <c r="G24" s="199">
        <f>SUM(F20:F23)</f>
        <v>102500</v>
      </c>
    </row>
    <row r="25" spans="1:7" ht="14.4" thickBot="1">
      <c r="A25" s="195" t="s">
        <v>40</v>
      </c>
      <c r="B25" s="197"/>
      <c r="C25" s="197"/>
      <c r="D25" s="197"/>
      <c r="E25" s="197"/>
      <c r="F25" s="200"/>
      <c r="G25" s="201"/>
    </row>
    <row r="26" spans="1:7" ht="14.4" thickBot="1">
      <c r="A26" s="178" t="s">
        <v>52</v>
      </c>
      <c r="B26" s="225" t="s">
        <v>108</v>
      </c>
      <c r="C26" s="225" t="s">
        <v>122</v>
      </c>
      <c r="D26" s="225" t="s">
        <v>109</v>
      </c>
      <c r="E26" s="225" t="s">
        <v>110</v>
      </c>
      <c r="F26" s="226" t="s">
        <v>111</v>
      </c>
      <c r="G26" s="227"/>
    </row>
    <row r="27" spans="1:7" ht="13.8">
      <c r="A27" s="228"/>
      <c r="B27" s="229"/>
      <c r="C27" s="230"/>
      <c r="D27" s="229"/>
      <c r="E27" s="229"/>
      <c r="F27" s="231"/>
      <c r="G27" s="232"/>
    </row>
    <row r="28" spans="1:7" ht="13.8">
      <c r="A28" s="233"/>
      <c r="B28" s="234"/>
      <c r="C28" s="235"/>
      <c r="D28" s="234"/>
      <c r="E28" s="234"/>
      <c r="F28" s="236"/>
      <c r="G28" s="237"/>
    </row>
    <row r="29" spans="1:7" ht="14.4" thickBot="1">
      <c r="A29" s="238"/>
      <c r="B29" s="239"/>
      <c r="C29" s="240"/>
      <c r="D29" s="241"/>
      <c r="E29" s="241"/>
      <c r="F29" s="242"/>
      <c r="G29" s="243"/>
    </row>
    <row r="30" spans="1:7" ht="14.4" thickBot="1">
      <c r="A30" s="195"/>
      <c r="B30" s="197"/>
      <c r="C30" s="197"/>
      <c r="D30" s="197"/>
      <c r="E30" s="197"/>
      <c r="F30" s="198" t="s">
        <v>116</v>
      </c>
      <c r="G30" s="199">
        <f>+SUM(F29:F29)</f>
        <v>0</v>
      </c>
    </row>
    <row r="31" spans="1:7" ht="14.4" thickBot="1">
      <c r="A31" s="195" t="s">
        <v>45</v>
      </c>
      <c r="B31" s="197"/>
      <c r="C31" s="197"/>
      <c r="D31" s="197"/>
      <c r="E31" s="197"/>
      <c r="F31" s="200"/>
      <c r="G31" s="201"/>
    </row>
    <row r="32" spans="1:7" ht="14.4" thickBot="1">
      <c r="A32" s="244" t="s">
        <v>52</v>
      </c>
      <c r="B32" s="203" t="s">
        <v>108</v>
      </c>
      <c r="C32" s="203" t="s">
        <v>118</v>
      </c>
      <c r="D32" s="203" t="s">
        <v>129</v>
      </c>
      <c r="E32" s="203" t="s">
        <v>110</v>
      </c>
      <c r="F32" s="204" t="s">
        <v>111</v>
      </c>
      <c r="G32" s="245"/>
    </row>
    <row r="33" spans="1:7" ht="13.8">
      <c r="A33" s="246" t="s">
        <v>130</v>
      </c>
      <c r="B33" s="214" t="s">
        <v>142</v>
      </c>
      <c r="C33" s="218">
        <f>105200*1.23</f>
        <v>129396</v>
      </c>
      <c r="D33" s="185">
        <v>1.85</v>
      </c>
      <c r="E33" s="185">
        <v>5</v>
      </c>
      <c r="F33" s="216">
        <f>(C33*D33)/E33</f>
        <v>47876.520000000004</v>
      </c>
      <c r="G33" s="237"/>
    </row>
    <row r="34" spans="1:7" ht="13.8">
      <c r="A34" s="246" t="s">
        <v>131</v>
      </c>
      <c r="B34" s="214" t="s">
        <v>142</v>
      </c>
      <c r="C34" s="218">
        <f>63120*1.23</f>
        <v>77637.600000000006</v>
      </c>
      <c r="D34" s="185">
        <v>1.85</v>
      </c>
      <c r="E34" s="185">
        <v>5</v>
      </c>
      <c r="F34" s="216">
        <f t="shared" ref="F34" si="1">(C34*D34)/E34</f>
        <v>28725.912000000004</v>
      </c>
      <c r="G34" s="237"/>
    </row>
    <row r="35" spans="1:7" ht="13.8">
      <c r="A35" s="247"/>
      <c r="B35" s="183"/>
      <c r="C35" s="218"/>
      <c r="D35" s="185"/>
      <c r="E35" s="185"/>
      <c r="F35" s="216"/>
      <c r="G35" s="237"/>
    </row>
    <row r="36" spans="1:7" ht="14.4" thickBot="1">
      <c r="A36" s="248"/>
      <c r="B36" s="193"/>
      <c r="C36" s="221"/>
      <c r="D36" s="194"/>
      <c r="E36" s="194"/>
      <c r="F36" s="223"/>
      <c r="G36" s="237"/>
    </row>
    <row r="37" spans="1:7" ht="14.4" thickBot="1">
      <c r="A37" s="195"/>
      <c r="B37" s="197"/>
      <c r="C37" s="197"/>
      <c r="D37" s="197"/>
      <c r="E37" s="197"/>
      <c r="F37" s="198" t="s">
        <v>116</v>
      </c>
      <c r="G37" s="199">
        <f>SUM(F33:F36)</f>
        <v>76602.432000000001</v>
      </c>
    </row>
    <row r="38" spans="1:7" ht="14.4" thickBot="1">
      <c r="A38" s="195"/>
      <c r="B38" s="197"/>
      <c r="C38" s="197"/>
      <c r="D38" s="197"/>
      <c r="E38" s="197"/>
      <c r="F38" s="198"/>
      <c r="G38" s="201"/>
    </row>
    <row r="39" spans="1:7" ht="14.4" thickBot="1">
      <c r="A39" s="195"/>
      <c r="B39" s="197"/>
      <c r="C39" s="249" t="s">
        <v>123</v>
      </c>
      <c r="D39" s="249"/>
      <c r="E39" s="249"/>
      <c r="F39" s="250"/>
      <c r="G39" s="199">
        <f>ROUND((G37+G17+G24+G30),0)</f>
        <v>190070</v>
      </c>
    </row>
    <row r="40" spans="1:7" ht="14.4" thickBot="1">
      <c r="A40" s="195" t="s">
        <v>51</v>
      </c>
      <c r="B40" s="197"/>
      <c r="C40" s="197"/>
      <c r="D40" s="197"/>
      <c r="E40" s="197"/>
      <c r="F40" s="200"/>
      <c r="G40" s="201"/>
    </row>
    <row r="41" spans="1:7" ht="14.4" thickBot="1">
      <c r="A41" s="581" t="s">
        <v>52</v>
      </c>
      <c r="B41" s="582"/>
      <c r="C41" s="582"/>
      <c r="D41" s="251"/>
      <c r="E41" s="203" t="s">
        <v>53</v>
      </c>
      <c r="F41" s="204" t="s">
        <v>54</v>
      </c>
      <c r="G41" s="245"/>
    </row>
    <row r="42" spans="1:7" ht="13.8">
      <c r="A42" s="583" t="s">
        <v>124</v>
      </c>
      <c r="B42" s="584"/>
      <c r="C42" s="584"/>
      <c r="D42" s="585"/>
      <c r="E42" s="268">
        <v>0.15</v>
      </c>
      <c r="F42" s="269">
        <f>G39*E42</f>
        <v>28510.5</v>
      </c>
      <c r="G42" s="252"/>
    </row>
    <row r="43" spans="1:7" ht="13.8">
      <c r="A43" s="586" t="s">
        <v>125</v>
      </c>
      <c r="B43" s="587"/>
      <c r="C43" s="587"/>
      <c r="D43" s="588"/>
      <c r="E43" s="270">
        <v>0.05</v>
      </c>
      <c r="F43" s="271">
        <f>G39*E43</f>
        <v>9503.5</v>
      </c>
      <c r="G43" s="237"/>
    </row>
    <row r="44" spans="1:7" ht="14.4" thickBot="1">
      <c r="A44" s="577" t="s">
        <v>126</v>
      </c>
      <c r="B44" s="578"/>
      <c r="C44" s="578"/>
      <c r="D44" s="579"/>
      <c r="E44" s="272">
        <v>0.05</v>
      </c>
      <c r="F44" s="273">
        <f>G39*E44</f>
        <v>9503.5</v>
      </c>
      <c r="G44" s="243"/>
    </row>
    <row r="45" spans="1:7" ht="14.4" thickBot="1">
      <c r="A45" s="196"/>
      <c r="B45" s="197"/>
      <c r="C45" s="197"/>
      <c r="D45" s="197"/>
      <c r="E45" s="197"/>
      <c r="F45" s="198" t="s">
        <v>116</v>
      </c>
      <c r="G45" s="199">
        <f>SUM(F42:F44)</f>
        <v>47517.5</v>
      </c>
    </row>
    <row r="46" spans="1:7" ht="14.4" thickBot="1">
      <c r="A46" s="580"/>
      <c r="B46" s="264"/>
      <c r="C46" s="265"/>
      <c r="D46" s="197"/>
      <c r="E46" s="197"/>
      <c r="F46" s="200"/>
      <c r="G46" s="200"/>
    </row>
    <row r="47" spans="1:7" ht="14.4" thickBot="1">
      <c r="A47" s="580"/>
      <c r="B47" s="196"/>
      <c r="C47" s="249"/>
      <c r="D47" s="249"/>
      <c r="E47" s="249"/>
      <c r="F47" s="253" t="s">
        <v>127</v>
      </c>
      <c r="G47" s="267">
        <f>ROUND(+G45+G39,0)</f>
        <v>237588</v>
      </c>
    </row>
    <row r="48" spans="1:7" ht="13.8">
      <c r="A48" s="196"/>
      <c r="B48" s="196"/>
      <c r="C48" s="196"/>
      <c r="D48" s="196"/>
      <c r="E48" s="197"/>
      <c r="F48" s="196"/>
      <c r="G48" s="196"/>
    </row>
    <row r="49" spans="1:7" ht="13.8">
      <c r="A49" s="141" t="s">
        <v>59</v>
      </c>
      <c r="B49" s="141"/>
      <c r="C49" s="141"/>
      <c r="D49" s="141"/>
      <c r="E49" s="141"/>
      <c r="F49" s="141"/>
      <c r="G49" s="262"/>
    </row>
    <row r="50" spans="1:7" ht="13.8">
      <c r="A50" s="141" t="s">
        <v>60</v>
      </c>
      <c r="B50" s="141"/>
      <c r="C50" s="141"/>
      <c r="D50" s="141"/>
      <c r="E50" s="141"/>
      <c r="F50" s="141"/>
      <c r="G50" s="262"/>
    </row>
    <row r="51" spans="1:7" ht="13.8">
      <c r="A51" s="141" t="s">
        <v>61</v>
      </c>
      <c r="B51" s="141"/>
      <c r="C51" s="141"/>
      <c r="D51" s="141"/>
      <c r="E51" s="141"/>
      <c r="F51" s="141"/>
      <c r="G51" s="262"/>
    </row>
    <row r="52" spans="1:7" ht="13.8">
      <c r="A52" s="141" t="s">
        <v>62</v>
      </c>
      <c r="B52" s="141"/>
      <c r="C52" s="141"/>
      <c r="D52" s="141"/>
      <c r="E52" s="141"/>
      <c r="F52" s="141"/>
      <c r="G52" s="262"/>
    </row>
    <row r="53" spans="1:7" ht="13.8">
      <c r="A53" s="141" t="s">
        <v>63</v>
      </c>
      <c r="B53" s="141"/>
      <c r="C53" s="141"/>
      <c r="D53" s="141"/>
      <c r="E53" s="141"/>
      <c r="F53" s="141"/>
      <c r="G53" s="262"/>
    </row>
    <row r="54" spans="1:7" ht="13.8">
      <c r="A54" s="141"/>
      <c r="B54" s="141"/>
      <c r="C54" s="141"/>
      <c r="D54" s="141"/>
      <c r="E54" s="141"/>
      <c r="F54" s="141"/>
      <c r="G54" s="262"/>
    </row>
    <row r="55" spans="1:7" ht="13.8">
      <c r="A55" s="266" t="s">
        <v>64</v>
      </c>
      <c r="B55" s="141"/>
      <c r="C55" s="141"/>
      <c r="D55" s="141"/>
      <c r="E55" s="141"/>
      <c r="F55" s="141"/>
      <c r="G55" s="262"/>
    </row>
    <row r="56" spans="1:7" ht="13.8">
      <c r="A56" s="141"/>
      <c r="B56" s="141"/>
      <c r="C56" s="141"/>
      <c r="D56" s="141"/>
      <c r="E56" s="141"/>
      <c r="F56" s="141"/>
      <c r="G56" s="262"/>
    </row>
    <row r="57" spans="1:7" ht="13.8">
      <c r="A57" s="141"/>
      <c r="B57" s="141"/>
      <c r="C57" s="141"/>
      <c r="D57" s="141"/>
      <c r="E57" s="141"/>
      <c r="F57" s="141"/>
      <c r="G57" s="262"/>
    </row>
    <row r="58" spans="1:7" ht="13.8">
      <c r="A58" s="141"/>
      <c r="B58" s="141"/>
      <c r="C58" s="141"/>
      <c r="D58" s="141"/>
      <c r="E58" s="141"/>
      <c r="F58" s="141"/>
      <c r="G58" s="262"/>
    </row>
    <row r="59" spans="1:7">
      <c r="A59" s="591" t="s">
        <v>65</v>
      </c>
      <c r="B59" s="591"/>
      <c r="C59" s="591"/>
      <c r="D59" s="591"/>
      <c r="E59" s="591"/>
      <c r="F59" s="591"/>
      <c r="G59" s="592"/>
    </row>
    <row r="60" spans="1:7" ht="13.2" customHeight="1">
      <c r="A60" s="591"/>
      <c r="B60" s="591"/>
      <c r="C60" s="591"/>
      <c r="D60" s="591"/>
      <c r="E60" s="591"/>
      <c r="F60" s="591"/>
      <c r="G60" s="592"/>
    </row>
    <row r="61" spans="1:7" ht="13.2" customHeight="1">
      <c r="A61" s="591"/>
      <c r="B61" s="591"/>
      <c r="C61" s="591"/>
      <c r="D61" s="591"/>
      <c r="E61" s="591"/>
      <c r="F61" s="591"/>
      <c r="G61" s="592"/>
    </row>
    <row r="62" spans="1:7" ht="49.2" customHeight="1">
      <c r="A62" s="593" t="s">
        <v>67</v>
      </c>
      <c r="B62" s="593"/>
      <c r="C62" s="593"/>
      <c r="D62" s="593"/>
      <c r="E62" s="593"/>
      <c r="F62" s="593"/>
      <c r="G62" s="594"/>
    </row>
    <row r="63" spans="1:7">
      <c r="A63" s="573" t="s">
        <v>59</v>
      </c>
      <c r="B63" s="573"/>
      <c r="C63" s="573"/>
      <c r="D63" s="573"/>
      <c r="E63" s="573"/>
      <c r="F63" s="573"/>
      <c r="G63" s="573"/>
    </row>
    <row r="64" spans="1:7">
      <c r="A64" s="573"/>
      <c r="B64" s="573"/>
      <c r="C64" s="573"/>
      <c r="D64" s="573"/>
      <c r="E64" s="573"/>
      <c r="F64" s="573"/>
      <c r="G64" s="573"/>
    </row>
    <row r="65" spans="1:7">
      <c r="A65" s="573"/>
      <c r="B65" s="573"/>
      <c r="C65" s="573"/>
      <c r="D65" s="573"/>
      <c r="E65" s="573"/>
      <c r="F65" s="573"/>
      <c r="G65" s="573"/>
    </row>
    <row r="66" spans="1:7">
      <c r="A66" s="573"/>
      <c r="B66" s="573"/>
      <c r="C66" s="573"/>
      <c r="D66" s="573"/>
      <c r="E66" s="573"/>
      <c r="F66" s="573"/>
      <c r="G66" s="573"/>
    </row>
    <row r="67" spans="1:7" ht="13.2" customHeight="1">
      <c r="A67" s="573"/>
      <c r="B67" s="573"/>
      <c r="C67" s="573"/>
      <c r="D67" s="573"/>
      <c r="E67" s="573"/>
      <c r="F67" s="573"/>
      <c r="G67" s="573"/>
    </row>
    <row r="68" spans="1:7" ht="13.2" customHeight="1">
      <c r="A68" s="573"/>
      <c r="B68" s="573"/>
      <c r="C68" s="573"/>
      <c r="D68" s="573"/>
      <c r="E68" s="573"/>
      <c r="F68" s="573"/>
      <c r="G68" s="573"/>
    </row>
  </sheetData>
  <mergeCells count="21">
    <mergeCell ref="G1:G2"/>
    <mergeCell ref="G3:G4"/>
    <mergeCell ref="G5:G6"/>
    <mergeCell ref="A59:G61"/>
    <mergeCell ref="A62:G62"/>
    <mergeCell ref="A1:A7"/>
    <mergeCell ref="B1:E1"/>
    <mergeCell ref="B7:G7"/>
    <mergeCell ref="B2:E3"/>
    <mergeCell ref="B4:E5"/>
    <mergeCell ref="F1:F2"/>
    <mergeCell ref="F3:F4"/>
    <mergeCell ref="F5:F6"/>
    <mergeCell ref="A63:G68"/>
    <mergeCell ref="A8:G8"/>
    <mergeCell ref="C9:G9"/>
    <mergeCell ref="A44:D44"/>
    <mergeCell ref="A46:A47"/>
    <mergeCell ref="A41:C41"/>
    <mergeCell ref="A42:D42"/>
    <mergeCell ref="A43:D43"/>
  </mergeCells>
  <pageMargins left="0.25" right="0.25" top="0.75" bottom="0.75" header="0.3" footer="0.3"/>
  <pageSetup scale="64" fitToHeight="0" orientation="portrait" horizontalDpi="1200"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341763FC-B79B-44AF-B7EC-578A524A619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B118EDF-F6F9-439A-8413-9FA9016CF69D}">
  <ds:schemaRef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a6cb9e4b-f1d1-4245-83ec-6cad768d538a"/>
    <ds:schemaRef ds:uri="9d85dbaf-23eb-4e57-a637-93dcacc8b1a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9</vt:i4>
      </vt:variant>
    </vt:vector>
  </HeadingPairs>
  <TitlesOfParts>
    <vt:vector size="9" baseType="lpstr">
      <vt:lpstr>PRESUPUESTO OFICIAL (Entidad)</vt:lpstr>
      <vt:lpstr>PROPUESTA ECONOMICA</vt:lpstr>
      <vt:lpstr>ITEM 1- IMPRIMANTE M2</vt:lpstr>
      <vt:lpstr>ITEM 2 - IMPRIMANTE ML</vt:lpstr>
      <vt:lpstr>ITEM 3 -ML SOLVENTE</vt:lpstr>
      <vt:lpstr>ITEM 4 M2 SOLVENTE</vt:lpstr>
      <vt:lpstr>ITEM 5 - SEÑAL 75</vt:lpstr>
      <vt:lpstr>ITEM 6 SEÑAL DUPLEX</vt:lpstr>
      <vt:lpstr>ITEM 7- BANDA</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03 120</cp:lastModifiedBy>
  <cp:revision/>
  <cp:lastPrinted>2025-07-08T21:06:04Z</cp:lastPrinted>
  <dcterms:created xsi:type="dcterms:W3CDTF">2006-06-27T16:47:25Z</dcterms:created>
  <dcterms:modified xsi:type="dcterms:W3CDTF">2026-08-25T03:07:56Z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