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AMV\BONOS_CANJEABLES_SEPTIEMBRE_2026\DOCS_SECOP_BONOS\"/>
    </mc:Choice>
  </mc:AlternateContent>
  <xr:revisionPtr revIDLastSave="0" documentId="8_{BC8667EE-05B3-4409-BBD7-8CDF807FD638}" xr6:coauthVersionLast="47" xr6:coauthVersionMax="47" xr10:uidLastSave="{00000000-0000-0000-0000-000000000000}"/>
  <bookViews>
    <workbookView xWindow="-120" yWindow="-120" windowWidth="29040" windowHeight="15720" tabRatio="705" activeTab="1" xr2:uid="{00000000-000D-0000-FFFF-FFFF00000000}"/>
  </bookViews>
  <sheets>
    <sheet name="FM-029" sheetId="93" r:id="rId1"/>
    <sheet name="FM-029 DEPURADO" sheetId="96" r:id="rId2"/>
    <sheet name="INDEXACIÓN" sheetId="94" r:id="rId3"/>
    <sheet name="Precios techo" sheetId="97" r:id="rId4"/>
    <sheet name="MATRIZ UAERMV OTRAS VIGENCIAS" sheetId="5" state="hidden" r:id="rId5"/>
  </sheets>
  <externalReferences>
    <externalReference r:id="rId6"/>
    <externalReference r:id="rId7"/>
    <externalReference r:id="rId8"/>
  </externalReferences>
  <definedNames>
    <definedName name="_xlnm._FilterDatabase" localSheetId="0" hidden="1">'FM-029'!#REF!</definedName>
    <definedName name="_xlnm._FilterDatabase" localSheetId="1" hidden="1">'FM-029 DEPURADO'!#REF!</definedName>
    <definedName name="_xlnm.Print_Area" localSheetId="0">'FM-029'!$A$1:$R$17</definedName>
    <definedName name="_xlnm.Print_Area" localSheetId="1">'FM-029 DEPURADO'!$A$1:$R$17</definedName>
    <definedName name="dol" localSheetId="0">[1]TABULACION!#REF!</definedName>
    <definedName name="dol" localSheetId="1">[1]TABULACION!#REF!</definedName>
    <definedName name="dol">[1]TABULACION!#REF!</definedName>
    <definedName name="DOLAR">[2]TABULACION!$C$22</definedName>
    <definedName name="DOLAR1" localSheetId="0">[3]TABULACION!#REF!</definedName>
    <definedName name="DOLAR1" localSheetId="1">[3]TABULACION!#REF!</definedName>
    <definedName name="DOLAR1">[3]TABULACION!#REF!</definedName>
    <definedName name="LO" localSheetId="0">[3]TABULACION!#REF!</definedName>
    <definedName name="LO" localSheetId="1">[3]TABULACION!#REF!</definedName>
    <definedName name="LO">[3]TABULACION!#REF!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94" l="1"/>
  <c r="J10" i="93" s="1"/>
  <c r="G3" i="97"/>
  <c r="G4" i="97" s="1"/>
  <c r="N10" i="96"/>
  <c r="L10" i="96"/>
  <c r="M10" i="96" s="1"/>
  <c r="M12" i="96" s="1"/>
  <c r="K10" i="96"/>
  <c r="O10" i="96" l="1"/>
  <c r="P10" i="96" s="1"/>
  <c r="Q10" i="96" s="1"/>
  <c r="L10" i="93" l="1"/>
  <c r="M10" i="93" s="1"/>
  <c r="N10" i="93"/>
  <c r="K10" i="93"/>
  <c r="O10" i="93" l="1"/>
  <c r="P10" i="93" s="1"/>
  <c r="Q10" i="93" s="1"/>
  <c r="M12" i="93"/>
  <c r="AN10" i="5" l="1"/>
  <c r="AN11" i="5" s="1"/>
  <c r="AN8" i="5"/>
  <c r="AN7" i="5"/>
  <c r="AN6" i="5"/>
  <c r="K6" i="5"/>
</calcChain>
</file>

<file path=xl/sharedStrings.xml><?xml version="1.0" encoding="utf-8"?>
<sst xmlns="http://schemas.openxmlformats.org/spreadsheetml/2006/main" count="149" uniqueCount="100">
  <si>
    <t>FORMATO CUADRO DE TABULACIÓN Y ANÁLISIS DE DATOS ESTADÍSTICOS</t>
  </si>
  <si>
    <t>CÓDIGO: GCON-FM-029</t>
  </si>
  <si>
    <t>FECHA DE APLICACIÓN: MAYO DEL 2026</t>
  </si>
  <si>
    <t>TABULACION DEPURADA  COTIZACIONES, CONTRATACIONES  VIGENCIA  ANTERIOR DE LA UAERMV Y CONTRATACIONES SIMILARES DE  OTRAS ENTIDADES PARA EL ESTUDIO DE SECTOR
PRESUPUESTO</t>
  </si>
  <si>
    <t>COTIZACIONES GESTIONADAS PARA EL ESTUDIO DE SECTOR</t>
  </si>
  <si>
    <t>CONTRATACIONES ANTERIORES UAERMV</t>
  </si>
  <si>
    <t>“COMPRA DE BONOS EXPEDIDOS NOMINALMENTE PARA LOS TRABAJADORES OFICIALES DE LA UNIDAD ADMINISTRATIVA ESPECIAL DE REHABILITACIÓN Y MANTENIMIENTO VIAL - UAERMV, CANJEABLES POR VESTIDOS DE PAÑO 100% PURA LANA EN ESTABLECIMIENTOS DE COMERCIO UBICADOS EN LA CIUDAD DE BOGOTÁ D.C.”</t>
  </si>
  <si>
    <t>CONTRATO 516 DE 2025</t>
  </si>
  <si>
    <t>C.I MORASU SAS</t>
  </si>
  <si>
    <t>PLUXEE COLOMBIA SAS</t>
  </si>
  <si>
    <t>N°</t>
  </si>
  <si>
    <t>ÍTEM</t>
  </si>
  <si>
    <t>DESCRIPCIÓN</t>
  </si>
  <si>
    <t>UND</t>
  </si>
  <si>
    <t>Cant.</t>
  </si>
  <si>
    <t>VALOR UNITARIO INCLUIDO  IVA</t>
  </si>
  <si>
    <t>VALOR UNITARIO  
INCLUIDO  IVA A PRECIO 2025</t>
  </si>
  <si>
    <t>MUESTRA</t>
  </si>
  <si>
    <t>VALOR PROMEDIO UNITARIO</t>
  </si>
  <si>
    <t>VALOR PROMEDIO TOTAL</t>
  </si>
  <si>
    <t>DESVIACION ESTANDAR</t>
  </si>
  <si>
    <t>COEF VARIACION</t>
  </si>
  <si>
    <t>MARGEN DE CONFIABILIDAD</t>
  </si>
  <si>
    <t>NIVEL DE CONFIABILIDAD DE LOS DATOS</t>
  </si>
  <si>
    <t>Bono canjeable expedido nominalmente que representa la entrega de un vestido de paño 100% pura lana.</t>
  </si>
  <si>
    <t xml:space="preserve">Bono canjeable expedido nominalmente que representa la entrega de un vestido de paño 100% pura lana. El bono debe tener las siguientes características:
1.  El valor del bono debe ser por una suma de UN MILLÓN CUATROCIENTOS CINCUENTA Y NUEVE MIL OCHENTA Y OCHO PESOS ($1.459.088) M/CTE., expresada en números y letras incluidos todos los impuestos legales a que haya lugar.
2. Debe ser personal e intransferible. Para tal fin en cada bono se señalará el nombre de la persona y el número de identificación.
3. El bono debe tener fecha de expedición y su vigencia la cual debe ser de un año contado a partir de la entrega del bono.
4. Los 87 bonos deben estar numerados del 1 al 87.
5. Los bonos serán solamente para redimir en los establecimientos de comercio que el contratista disponga en la ciudad de Bogotá D.C.
6. El bono debe estar hecho en un material que garantice su uso y protección de manera segura.
7. El bono podrá ser redimido en un vestido paño, el cual deberá tener las siguientes características:
-Vestido de paño debe ser 100% pura lana de alta calidad. 
-Si es para hombre debe constar de dos piezas; blazer y pantalón
-Si es para mujer debe constar de dos piezas, blazer y falda o pantalón. 
-Etiqueta en donde se detalle el uso que se le debe dar al producto y las especificaciones de cuidado y mantenimiento del mismo.
 </t>
  </si>
  <si>
    <t>Bono</t>
  </si>
  <si>
    <t>Total</t>
  </si>
  <si>
    <r>
      <t xml:space="preserve">NOTA: </t>
    </r>
    <r>
      <rPr>
        <sz val="12"/>
        <color theme="1"/>
        <rFont val="Aptos Narrow"/>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</si>
  <si>
    <t>LOS VALORES DE CONTRATOS DE LA UAERMV Y DE OTRAS ENTIDADES ESTAN INDEXADO A JULIO 2026</t>
  </si>
  <si>
    <r>
      <rPr>
        <b/>
        <sz val="12"/>
        <rFont val="Aptos Narrow"/>
        <family val="2"/>
      </rPr>
      <t>Proyectó</t>
    </r>
    <r>
      <rPr>
        <sz val="12"/>
        <rFont val="Aptos Narrow"/>
        <family val="2"/>
      </rPr>
      <t>: Julian Samuel Lozano Muñoz</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</si>
  <si>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</si>
  <si>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DESCRIPCION</t>
  </si>
  <si>
    <t>VALOR TOTAL</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</si>
  <si>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</si>
  <si>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</si>
  <si>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</si>
  <si>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</si>
  <si>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</si>
  <si>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</si>
  <si>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</si>
  <si>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</si>
  <si>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</si>
  <si>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</si>
  <si>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</si>
  <si>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</si>
  <si>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</si>
  <si>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</si>
  <si>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</si>
  <si>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</si>
  <si>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NIT</t>
  </si>
  <si>
    <t>COMPORTAMIENTO DEL CONTRATISTA</t>
  </si>
  <si>
    <t>SANCIONES SI HUBO LUGAR A ELLO</t>
  </si>
  <si>
    <t>CRONOGRAMA DEL PROCESO DE CONTRATACION LUEGO DE LA FIRMA</t>
  </si>
  <si>
    <t>GARANTIAS EXIGIDAS</t>
  </si>
  <si>
    <t>SINIESTROS</t>
  </si>
  <si>
    <t>RELACION ITEMS A ADQUIRIR</t>
  </si>
  <si>
    <t>OTROSI</t>
  </si>
  <si>
    <t>Dotacion</t>
  </si>
  <si>
    <t>MIGUEL  ANDRES GUTIERREZ ROMERO  y/o GRAM REPRESENTACIONES</t>
  </si>
  <si>
    <t>OK</t>
  </si>
  <si>
    <t>contratacion de minima cuantia - ORDEN DE COMPRA</t>
  </si>
  <si>
    <t>Suministro</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</si>
  <si>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</si>
  <si>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</si>
  <si>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</si>
  <si>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</si>
  <si>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</si>
  <si>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</si>
  <si>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</si>
  <si>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</si>
  <si>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</si>
  <si>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</si>
  <si>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</si>
  <si>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</si>
  <si>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97 BLOQUEADORES</t>
  </si>
  <si>
    <t>900303527-5</t>
  </si>
  <si>
    <t>900313623-7</t>
  </si>
  <si>
    <t>860001498-9</t>
  </si>
  <si>
    <t>65550326-1</t>
  </si>
  <si>
    <t xml:space="preserve"> 830102952-6 </t>
  </si>
  <si>
    <t>BOTIQUINES AUTOMOVILES</t>
  </si>
  <si>
    <t>BOTIQUINES  FIJOS</t>
  </si>
  <si>
    <t>BLOQUEADOR SOLAR</t>
  </si>
  <si>
    <t>C&amp;P LICITACIONES Y CONSULTORIAS SAS.- ROSS NELLY CARDENAS PINZON</t>
  </si>
  <si>
    <t>30 DE NOVIEMBRE DE 2012</t>
  </si>
  <si>
    <t>contratacion de minima cuantia - CONTRATO DE COMPRAVENTA</t>
  </si>
  <si>
    <t>realizar la compra de 550 bloqueadores solares para los servidores públicos de la UNIDAD ADMINISTRATIVA ESPECIAL DE REHABILITACION Y MANTENIMIENTO VIAL</t>
  </si>
  <si>
    <t>8 DIAS</t>
  </si>
  <si>
    <t>LABORATORIO GELLSMA LTDA</t>
  </si>
  <si>
    <t>DROGUERIA CONTINENTAL DE BOGOTA SAS</t>
  </si>
  <si>
    <t>900379030-3</t>
  </si>
  <si>
    <t>900135657-3</t>
  </si>
  <si>
    <t>860.000.294-9</t>
  </si>
  <si>
    <t>BLOQUEADOR SOLAR DE 120 ML</t>
  </si>
  <si>
    <t>VALOR  UNITARIO CON IVA INCLUIDO</t>
  </si>
  <si>
    <t>UNIDAD DE MEDIDA</t>
  </si>
  <si>
    <t>SERVICIO / ELEMENTO</t>
  </si>
  <si>
    <t>ITEM</t>
  </si>
  <si>
    <t>se indexo con el incremento del salario minimo en colombia ( 23%)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</si>
</sst>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quot;$&quot;\ #,##0.00"/>
    <numFmt numFmtId="169" formatCode="[$-240A]d&quot; de &quot;mmmm&quot; de &quot;yyyy;@"/>
    <numFmt numFmtId="170" formatCode="_([$$-240A]\ * #,##0.00_);_([$$-240A]\ * \(#,##0.00\);_([$$-240A]\ * &quot;-&quot;??_);_(@_)"/>
    <numFmt numFmtId="171" formatCode="_ [$€-2]\ * #,##0.00_ ;_ [$€-2]\ * \-#,##0.00_ ;_ [$€-2]\ * &quot;-&quot;??_ "/>
    <numFmt numFmtId="172" formatCode="_ * #,##0.00_ ;_ * \-#,##0.00_ ;_ * &quot;-&quot;??_ ;_ @_ "/>
    <numFmt numFmtId="173" formatCode="_-* #,##0.00\ _€_-;\-* #,##0.00\ _€_-;_-* &quot;-&quot;??\ _€_-;_-@_-"/>
    <numFmt numFmtId="174" formatCode="_ * #,##0.00000_ ;_ * \-#,##0.00000_ ;_ * &quot;-&quot;??_ ;_ @_ "/>
    <numFmt numFmtId="175" formatCode="_ &quot;$&quot;\ * #,##0.00_ ;_ &quot;$&quot;\ * \-#,##0.00_ ;_ &quot;$&quot;\ * &quot;-&quot;??_ ;_ @_ "/>
    <numFmt numFmtId="176" formatCode="_(&quot;C$&quot;* #,##0.00_);_(&quot;C$&quot;* \(#,##0.00\);_(&quot;C$&quot;* &quot;-&quot;??_);_(@_)"/>
    <numFmt numFmtId="177" formatCode="&quot;$&quot;#,##0\ ;\(&quot;$&quot;#,##0\)"/>
    <numFmt numFmtId="178" formatCode="[$-C0A]d\-mmm\-yy;@"/>
    <numFmt numFmtId="179" formatCode="0.000"/>
    <numFmt numFmtId="180" formatCode="_(&quot;$&quot;\ * #,##0_);_(&quot;$&quot;\ * \(#,##0\);_(&quot;$&quot;\ * &quot;-&quot;??_);_(@_)"/>
    <numFmt numFmtId="181" formatCode="_ * #,##0.00_ ;_ * \-#,##0.00_ ;_ * \-??_ ;_ @_ "/>
    <numFmt numFmtId="182" formatCode="\$#,##0\ ;\(\$#,##0\)"/>
    <numFmt numFmtId="183" formatCode="_([$€]* #,##0.00_);_([$€]* \(#,##0.00\);_([$€]* &quot;-&quot;??_);_(@_)"/>
    <numFmt numFmtId="184" formatCode="_ * #,##0_ ;_ * \-#,##0_ ;_ * \-??_ ;_ @_ "/>
    <numFmt numFmtId="185" formatCode="#,##0.0"/>
    <numFmt numFmtId="186" formatCode="_-* #,##0.00\ _P_t_s_-;\-* #,##0.00\ _P_t_s_-;_-* &quot;-&quot;??\ _P_t_s_-;_-@_-"/>
    <numFmt numFmtId="187" formatCode="_ &quot;$&quot;\ * #,##0_ ;_ &quot;$&quot;\ * \-#,##0_ ;_ &quot;$&quot;\ * &quot;-&quot;_ ;_ @_ "/>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 numFmtId="192" formatCode="_-* #,##0_-;\-* #,##0_-;_-* &quot;-&quot;??_-;_-@_-"/>
    <numFmt numFmtId="193" formatCode="_-&quot;$&quot;* #,##0_-;\-&quot;$&quot;* #,##0_-;_-&quot;$&quot;* &quot;-&quot;??_-;_-@_-"/>
  </numFmts>
  <fonts count="86">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2"/>
      <color theme="1"/>
      <name val="Calibri"/>
      <family val="2"/>
      <scheme val="minor"/>
    </font>
    <font>
      <sz val="12"/>
      <name val="Arial"/>
      <family val="2"/>
    </font>
    <font>
      <sz val="12"/>
      <color theme="1"/>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sz val="14"/>
      <color theme="1"/>
      <name val="Arial"/>
      <family val="2"/>
    </font>
    <font>
      <sz val="14"/>
      <color rgb="FF000000"/>
      <name val="Arial"/>
      <family val="2"/>
    </font>
    <font>
      <sz val="14"/>
      <name val="Arial"/>
      <family val="2"/>
    </font>
    <font>
      <b/>
      <sz val="16"/>
      <color theme="1"/>
      <name val="Arial"/>
      <family val="2"/>
    </font>
    <font>
      <b/>
      <sz val="14"/>
      <color theme="1"/>
      <name val="Calibri"/>
      <family val="2"/>
      <scheme val="minor"/>
    </font>
    <font>
      <b/>
      <sz val="16"/>
      <color theme="1"/>
      <name val="Calibri"/>
      <family val="2"/>
      <scheme val="minor"/>
    </font>
    <font>
      <b/>
      <sz val="10"/>
      <color theme="1"/>
      <name val="Arial"/>
      <family val="2"/>
    </font>
    <font>
      <b/>
      <sz val="11"/>
      <color rgb="FF000000"/>
      <name val="Calibri"/>
      <family val="2"/>
      <scheme val="minor"/>
    </font>
    <font>
      <b/>
      <sz val="10"/>
      <color rgb="FF000000"/>
      <name val="Arial"/>
      <family val="2"/>
    </font>
    <font>
      <b/>
      <sz val="11"/>
      <color theme="1"/>
      <name val="Arial"/>
      <family val="2"/>
    </font>
    <font>
      <sz val="12"/>
      <color theme="1"/>
      <name val="Calibri"/>
      <family val="2"/>
      <scheme val="minor"/>
    </font>
    <font>
      <b/>
      <sz val="12"/>
      <color theme="1"/>
      <name val="Aptos Narrow"/>
      <family val="2"/>
    </font>
    <font>
      <sz val="12"/>
      <color theme="1"/>
      <name val="Aptos Narrow"/>
      <family val="2"/>
    </font>
    <font>
      <sz val="12"/>
      <name val="Aptos Narrow"/>
      <family val="2"/>
    </font>
    <font>
      <b/>
      <sz val="12"/>
      <name val="Aptos Narrow"/>
      <family val="2"/>
    </font>
    <font>
      <sz val="9"/>
      <color theme="1"/>
      <name val="Arial"/>
      <family val="2"/>
    </font>
    <font>
      <sz val="10"/>
      <color rgb="FF000000"/>
      <name val="Arial"/>
      <family val="2"/>
    </font>
    <font>
      <b/>
      <sz val="9"/>
      <color theme="1"/>
      <name val="Arial"/>
      <family val="2"/>
    </font>
  </fonts>
  <fills count="79">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4" tint="0.59999389629810485"/>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575">
    <xf numFmtId="0" fontId="0" fillId="0" borderId="0"/>
    <xf numFmtId="166" fontId="1" fillId="0" borderId="0" applyFont="0" applyFill="0" applyBorder="0" applyAlignment="0" applyProtection="0"/>
    <xf numFmtId="0" fontId="1" fillId="0" borderId="0"/>
    <xf numFmtId="167"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0" fontId="7" fillId="4"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5"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6"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0" fontId="7" fillId="7"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9"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0" fontId="7" fillId="13"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0" fontId="7" fillId="7"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4"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6"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11"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1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0" fontId="8" fillId="17"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19"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0" fillId="6"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1" fillId="24"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0" fontId="11" fillId="24"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0" fontId="15" fillId="0" borderId="34"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0" fontId="13" fillId="26" borderId="32" applyNumberFormat="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0" fontId="17"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0" fontId="8" fillId="21"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22"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2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0" fontId="8" fillId="17"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0" fontId="8" fillId="20"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0" fontId="18" fillId="9"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1"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5" applyNumberFormat="0" applyFill="0" applyAlignment="0" applyProtection="0"/>
    <xf numFmtId="0" fontId="21" fillId="0" borderId="36" applyNumberFormat="0" applyFill="0" applyAlignment="0" applyProtection="0"/>
    <xf numFmtId="0" fontId="17" fillId="0" borderId="37"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9" fillId="5"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18" fillId="9" borderId="31" applyNumberFormat="0" applyAlignment="0" applyProtection="0"/>
    <xf numFmtId="0" fontId="15" fillId="0" borderId="34" applyNumberFormat="0" applyFill="0" applyAlignment="0" applyProtection="0"/>
    <xf numFmtId="168"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66" fontId="6" fillId="0" borderId="0" applyFont="0" applyFill="0" applyBorder="0" applyAlignment="0" applyProtection="0"/>
    <xf numFmtId="165" fontId="1"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76" fontId="6" fillId="0" borderId="0" applyFont="0" applyFill="0" applyBorder="0" applyAlignment="0" applyProtection="0"/>
    <xf numFmtId="177" fontId="23" fillId="0" borderId="0" applyFont="0" applyFill="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0" fontId="25"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6" fillId="0" borderId="0"/>
    <xf numFmtId="0" fontId="26" fillId="0" borderId="0" applyNumberFormat="0" applyFill="0" applyBorder="0" applyProtection="0">
      <alignment vertical="top"/>
    </xf>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2"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0"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7" fillId="0" borderId="0"/>
    <xf numFmtId="170" fontId="6"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8" fontId="1" fillId="0" borderId="0"/>
    <xf numFmtId="178" fontId="1" fillId="0" borderId="0"/>
    <xf numFmtId="0" fontId="6" fillId="0" borderId="0"/>
    <xf numFmtId="0" fontId="6" fillId="0" borderId="0"/>
    <xf numFmtId="170" fontId="6" fillId="0" borderId="0"/>
    <xf numFmtId="170" fontId="6" fillId="0" borderId="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0" fontId="6" fillId="12" borderId="38" applyNumberFormat="0" applyFont="0" applyAlignment="0" applyProtection="0"/>
    <xf numFmtId="0" fontId="27" fillId="24" borderId="39"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0" fontId="27" fillId="24"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28" fillId="0" borderId="0" applyNumberFormat="0" applyFill="0" applyBorder="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0" fontId="20" fillId="0" borderId="35"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0" fontId="21" fillId="0" borderId="36"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0" fontId="17" fillId="0" borderId="37"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0" fontId="28"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0" fontId="32" fillId="0" borderId="44"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0" fontId="14" fillId="0" borderId="0" applyNumberForma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1" fontId="6" fillId="0" borderId="0" applyFill="0" applyBorder="0" applyAlignment="0" applyProtection="0"/>
    <xf numFmtId="9" fontId="6" fillId="0" borderId="0" applyFill="0" applyBorder="0" applyAlignment="0" applyProtection="0"/>
    <xf numFmtId="40" fontId="45"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6" fillId="0" borderId="0">
      <alignment horizontal="center" vertical="center"/>
    </xf>
    <xf numFmtId="0" fontId="6" fillId="0" borderId="0"/>
    <xf numFmtId="0" fontId="46" fillId="0" borderId="68"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7" fillId="0" borderId="0"/>
    <xf numFmtId="183" fontId="48" fillId="0" borderId="0" applyFont="0" applyFill="0" applyBorder="0" applyAlignment="0" applyProtection="0"/>
    <xf numFmtId="171" fontId="7" fillId="0" borderId="0" applyFont="0" applyFill="0" applyBorder="0" applyAlignment="0" applyProtection="0"/>
    <xf numFmtId="171" fontId="44" fillId="0" borderId="0" applyFont="0" applyFill="0" applyBorder="0" applyAlignment="0" applyProtection="0"/>
    <xf numFmtId="171" fontId="44" fillId="0" borderId="0" applyFont="0" applyFill="0" applyBorder="0" applyAlignment="0" applyProtection="0"/>
    <xf numFmtId="171" fontId="44"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79" fontId="6" fillId="0" borderId="0" applyFont="0" applyFill="0" applyBorder="0" applyAlignment="0" applyProtection="0"/>
    <xf numFmtId="184" fontId="6" fillId="0" borderId="0" applyFill="0" applyBorder="0" applyAlignment="0" applyProtection="0"/>
    <xf numFmtId="185" fontId="6" fillId="0" borderId="0" applyFont="0" applyFill="0" applyBorder="0" applyAlignment="0" applyProtection="0"/>
    <xf numFmtId="172" fontId="6" fillId="0" borderId="0" applyFont="0" applyFill="0" applyBorder="0" applyAlignment="0" applyProtection="0"/>
    <xf numFmtId="166" fontId="7" fillId="0" borderId="0" applyFont="0" applyFill="0" applyBorder="0" applyAlignment="0" applyProtection="0"/>
    <xf numFmtId="43" fontId="6" fillId="0" borderId="0" applyFont="0" applyFill="0" applyBorder="0" applyAlignment="0" applyProtection="0"/>
    <xf numFmtId="186" fontId="6" fillId="0" borderId="0" applyFont="0" applyFill="0" applyBorder="0" applyAlignment="0" applyProtection="0"/>
    <xf numFmtId="172" fontId="6" fillId="0" borderId="0" applyFont="0" applyFill="0" applyBorder="0" applyAlignment="0" applyProtection="0"/>
    <xf numFmtId="187" fontId="6"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175" fontId="6" fillId="0" borderId="0" applyFont="0" applyFill="0" applyBorder="0" applyAlignment="0" applyProtection="0"/>
    <xf numFmtId="0" fontId="6" fillId="0" borderId="0"/>
    <xf numFmtId="0" fontId="6" fillId="0" borderId="0"/>
    <xf numFmtId="0" fontId="6" fillId="0" borderId="0"/>
    <xf numFmtId="0" fontId="6" fillId="0" borderId="0"/>
    <xf numFmtId="0" fontId="49" fillId="0" borderId="0"/>
    <xf numFmtId="0" fontId="44" fillId="0" borderId="0"/>
    <xf numFmtId="0" fontId="44" fillId="0" borderId="0"/>
    <xf numFmtId="0" fontId="6" fillId="0" borderId="0"/>
    <xf numFmtId="0" fontId="6" fillId="0" borderId="0"/>
    <xf numFmtId="0" fontId="44" fillId="0" borderId="0"/>
    <xf numFmtId="0" fontId="44" fillId="0" borderId="0"/>
    <xf numFmtId="0" fontId="44"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4" fillId="0" borderId="0"/>
    <xf numFmtId="0" fontId="50" fillId="0" borderId="0"/>
    <xf numFmtId="0" fontId="41"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51" fillId="0" borderId="0"/>
    <xf numFmtId="9" fontId="6" fillId="0" borderId="0" applyFont="0" applyFill="0" applyBorder="0" applyAlignment="0" applyProtection="0"/>
    <xf numFmtId="0" fontId="6" fillId="0" borderId="0"/>
    <xf numFmtId="0" fontId="6" fillId="0" borderId="0"/>
    <xf numFmtId="165" fontId="1" fillId="0" borderId="0" applyFont="0" applyFill="0" applyBorder="0" applyAlignment="0" applyProtection="0"/>
    <xf numFmtId="165" fontId="1" fillId="0" borderId="0" applyFont="0" applyFill="0" applyBorder="0" applyAlignment="0" applyProtection="0"/>
    <xf numFmtId="0" fontId="53" fillId="0" borderId="0" applyNumberFormat="0" applyFill="0" applyBorder="0" applyAlignment="0" applyProtection="0"/>
    <xf numFmtId="0" fontId="54" fillId="0" borderId="69" applyNumberFormat="0" applyFill="0" applyAlignment="0" applyProtection="0"/>
    <xf numFmtId="0" fontId="55" fillId="0" borderId="70" applyNumberFormat="0" applyFill="0" applyAlignment="0" applyProtection="0"/>
    <xf numFmtId="0" fontId="56" fillId="0" borderId="71" applyNumberFormat="0" applyFill="0" applyAlignment="0" applyProtection="0"/>
    <xf numFmtId="0" fontId="56" fillId="0" borderId="0" applyNumberFormat="0" applyFill="0" applyBorder="0" applyAlignment="0" applyProtection="0"/>
    <xf numFmtId="0" fontId="57" fillId="43" borderId="0" applyNumberFormat="0" applyBorder="0" applyAlignment="0" applyProtection="0"/>
    <xf numFmtId="0" fontId="58" fillId="44" borderId="0" applyNumberFormat="0" applyBorder="0" applyAlignment="0" applyProtection="0"/>
    <xf numFmtId="0" fontId="59" fillId="45" borderId="0" applyNumberFormat="0" applyBorder="0" applyAlignment="0" applyProtection="0"/>
    <xf numFmtId="0" fontId="60" fillId="46" borderId="72" applyNumberFormat="0" applyAlignment="0" applyProtection="0"/>
    <xf numFmtId="0" fontId="61" fillId="47" borderId="73" applyNumberFormat="0" applyAlignment="0" applyProtection="0"/>
    <xf numFmtId="0" fontId="62" fillId="47" borderId="72" applyNumberFormat="0" applyAlignment="0" applyProtection="0"/>
    <xf numFmtId="0" fontId="63" fillId="0" borderId="74" applyNumberFormat="0" applyFill="0" applyAlignment="0" applyProtection="0"/>
    <xf numFmtId="0" fontId="35" fillId="48" borderId="75" applyNumberFormat="0" applyAlignment="0" applyProtection="0"/>
    <xf numFmtId="0" fontId="64" fillId="0" borderId="0" applyNumberFormat="0" applyFill="0" applyBorder="0" applyAlignment="0" applyProtection="0"/>
    <xf numFmtId="0" fontId="1" fillId="49" borderId="76" applyNumberFormat="0" applyFont="0" applyAlignment="0" applyProtection="0"/>
    <xf numFmtId="0" fontId="65" fillId="0" borderId="0" applyNumberFormat="0" applyFill="0" applyBorder="0" applyAlignment="0" applyProtection="0"/>
    <xf numFmtId="0" fontId="2" fillId="0" borderId="77"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6"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0" fontId="6" fillId="0" borderId="0" applyFont="0" applyFill="0" applyBorder="0" applyAlignment="0" applyProtection="0"/>
    <xf numFmtId="0" fontId="22" fillId="0" borderId="0" applyNumberFormat="0" applyFill="0" applyBorder="0" applyAlignment="0" applyProtection="0">
      <alignment vertical="top"/>
      <protection locked="0"/>
    </xf>
    <xf numFmtId="173" fontId="1" fillId="0" borderId="0" applyFont="0" applyFill="0" applyBorder="0" applyAlignment="0" applyProtection="0"/>
    <xf numFmtId="171" fontId="6" fillId="0" borderId="0" applyFont="0" applyFill="0" applyBorder="0" applyAlignment="0" applyProtection="0"/>
    <xf numFmtId="166" fontId="1" fillId="0" borderId="0" applyFont="0" applyFill="0" applyBorder="0" applyAlignment="0" applyProtection="0"/>
    <xf numFmtId="191" fontId="1" fillId="0" borderId="0" applyFont="0" applyFill="0" applyBorder="0" applyAlignment="0" applyProtection="0"/>
    <xf numFmtId="43" fontId="1" fillId="0" borderId="0" applyFont="0" applyFill="0" applyBorder="0" applyAlignment="0" applyProtection="0"/>
  </cellStyleXfs>
  <cellXfs count="168">
    <xf numFmtId="0" fontId="0" fillId="0" borderId="0" xfId="0"/>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4" fillId="0" borderId="0" xfId="0" applyFont="1"/>
    <xf numFmtId="0" fontId="4" fillId="0" borderId="16" xfId="0" applyFont="1" applyBorder="1"/>
    <xf numFmtId="0" fontId="4" fillId="0" borderId="15" xfId="0" applyFont="1" applyBorder="1"/>
    <xf numFmtId="0" fontId="4" fillId="0" borderId="17" xfId="0" applyFont="1" applyBorder="1" applyAlignment="1">
      <alignment horizontal="center"/>
    </xf>
    <xf numFmtId="169" fontId="4" fillId="0" borderId="15" xfId="0" applyNumberFormat="1" applyFont="1" applyBorder="1"/>
    <xf numFmtId="167" fontId="4" fillId="0" borderId="16" xfId="3" applyFont="1" applyFill="1" applyBorder="1"/>
    <xf numFmtId="0" fontId="4" fillId="0" borderId="17" xfId="0" applyFont="1" applyBorder="1"/>
    <xf numFmtId="0" fontId="4" fillId="0" borderId="18" xfId="0" applyFont="1" applyBorder="1"/>
    <xf numFmtId="0" fontId="4" fillId="0" borderId="20" xfId="0" applyFont="1" applyBorder="1"/>
    <xf numFmtId="0" fontId="4" fillId="0" borderId="22" xfId="0" applyFont="1" applyBorder="1"/>
    <xf numFmtId="0" fontId="4" fillId="0" borderId="23" xfId="0" applyFont="1" applyBorder="1"/>
    <xf numFmtId="0" fontId="4" fillId="0" borderId="24" xfId="0" applyFont="1" applyBorder="1" applyAlignment="1">
      <alignment horizontal="center"/>
    </xf>
    <xf numFmtId="169" fontId="4" fillId="0" borderId="25" xfId="0" applyNumberFormat="1" applyFont="1" applyBorder="1"/>
    <xf numFmtId="0" fontId="4" fillId="0" borderId="26" xfId="0" applyFont="1" applyBorder="1"/>
    <xf numFmtId="167" fontId="4" fillId="0" borderId="26" xfId="3" applyFont="1" applyBorder="1"/>
    <xf numFmtId="0" fontId="4" fillId="0" borderId="27" xfId="0" applyFont="1" applyBorder="1"/>
    <xf numFmtId="0" fontId="4" fillId="0" borderId="19" xfId="0" applyFont="1" applyBorder="1"/>
    <xf numFmtId="0" fontId="4" fillId="0" borderId="28" xfId="0" applyFont="1" applyBorder="1"/>
    <xf numFmtId="0" fontId="4" fillId="0" borderId="21" xfId="0" applyFont="1" applyBorder="1"/>
    <xf numFmtId="0" fontId="4" fillId="0" borderId="29" xfId="0" applyFont="1" applyBorder="1"/>
    <xf numFmtId="0" fontId="4" fillId="0" borderId="28" xfId="0" applyFont="1" applyBorder="1" applyAlignment="1">
      <alignment horizontal="center"/>
    </xf>
    <xf numFmtId="0" fontId="4" fillId="0" borderId="25" xfId="0" applyFont="1" applyBorder="1"/>
    <xf numFmtId="0" fontId="4" fillId="0" borderId="27" xfId="0" applyFont="1" applyBorder="1" applyAlignment="1">
      <alignment horizontal="center"/>
    </xf>
    <xf numFmtId="167" fontId="4" fillId="0" borderId="26" xfId="3" applyFont="1" applyFill="1" applyBorder="1"/>
    <xf numFmtId="0" fontId="33" fillId="0" borderId="0" xfId="0" applyFont="1"/>
    <xf numFmtId="0" fontId="34" fillId="0" borderId="0" xfId="0" applyFont="1"/>
    <xf numFmtId="0" fontId="4" fillId="0" borderId="30" xfId="0" applyFont="1" applyBorder="1"/>
    <xf numFmtId="0" fontId="4" fillId="0" borderId="45" xfId="0" applyFont="1" applyBorder="1"/>
    <xf numFmtId="0" fontId="4" fillId="0" borderId="46" xfId="0" applyFont="1" applyBorder="1"/>
    <xf numFmtId="0" fontId="4" fillId="0" borderId="47" xfId="0" applyFont="1" applyBorder="1"/>
    <xf numFmtId="0" fontId="3" fillId="30" borderId="0" xfId="0" applyFont="1" applyFill="1"/>
    <xf numFmtId="0" fontId="2" fillId="30" borderId="0" xfId="0" applyFont="1" applyFill="1"/>
    <xf numFmtId="10" fontId="0" fillId="30" borderId="0" xfId="0" applyNumberFormat="1" applyFill="1"/>
    <xf numFmtId="0" fontId="0" fillId="30" borderId="0" xfId="0" applyFill="1"/>
    <xf numFmtId="180" fontId="42" fillId="0" borderId="48" xfId="0" applyNumberFormat="1" applyFont="1" applyBorder="1" applyAlignment="1">
      <alignment vertical="center"/>
    </xf>
    <xf numFmtId="180" fontId="42" fillId="0" borderId="1" xfId="0" applyNumberFormat="1" applyFont="1" applyBorder="1" applyAlignment="1">
      <alignment vertical="center"/>
    </xf>
    <xf numFmtId="0" fontId="42" fillId="0" borderId="53" xfId="0" applyFont="1" applyBorder="1" applyAlignment="1">
      <alignment horizontal="center" vertical="center"/>
    </xf>
    <xf numFmtId="0" fontId="42" fillId="0" borderId="64" xfId="0" applyFont="1" applyBorder="1" applyAlignment="1">
      <alignment vertical="center" wrapText="1"/>
    </xf>
    <xf numFmtId="0" fontId="42" fillId="0" borderId="64" xfId="0" applyFont="1" applyBorder="1" applyAlignment="1">
      <alignment horizontal="center" vertical="center" wrapText="1"/>
    </xf>
    <xf numFmtId="180" fontId="42" fillId="0" borderId="53" xfId="0" applyNumberFormat="1" applyFont="1" applyBorder="1" applyAlignment="1">
      <alignment vertical="center"/>
    </xf>
    <xf numFmtId="180" fontId="42" fillId="0" borderId="64" xfId="0" applyNumberFormat="1" applyFont="1" applyBorder="1" applyAlignment="1">
      <alignment vertical="center"/>
    </xf>
    <xf numFmtId="180" fontId="42" fillId="0" borderId="64" xfId="0" applyNumberFormat="1" applyFont="1" applyBorder="1" applyAlignment="1">
      <alignment horizontal="center" vertical="center" wrapText="1"/>
    </xf>
    <xf numFmtId="180" fontId="42" fillId="30" borderId="64" xfId="0" applyNumberFormat="1" applyFont="1" applyFill="1" applyBorder="1" applyAlignment="1">
      <alignment horizontal="center" vertical="center" wrapText="1"/>
    </xf>
    <xf numFmtId="2" fontId="42" fillId="30" borderId="64" xfId="0" applyNumberFormat="1" applyFont="1" applyFill="1" applyBorder="1" applyAlignment="1">
      <alignment vertical="center"/>
    </xf>
    <xf numFmtId="39" fontId="42" fillId="30" borderId="64" xfId="0" applyNumberFormat="1" applyFont="1" applyFill="1" applyBorder="1" applyAlignment="1">
      <alignment vertical="center"/>
    </xf>
    <xf numFmtId="39" fontId="42" fillId="30" borderId="64" xfId="0" applyNumberFormat="1" applyFont="1" applyFill="1" applyBorder="1" applyAlignment="1">
      <alignment horizontal="center" vertical="center"/>
    </xf>
    <xf numFmtId="0" fontId="42" fillId="30" borderId="52" xfId="0" applyFont="1" applyFill="1" applyBorder="1" applyAlignment="1">
      <alignment horizontal="center" vertical="center"/>
    </xf>
    <xf numFmtId="0" fontId="39" fillId="0" borderId="61" xfId="0" applyFont="1" applyBorder="1" applyAlignment="1">
      <alignment horizontal="center" vertical="center" wrapText="1"/>
    </xf>
    <xf numFmtId="0" fontId="39" fillId="0" borderId="50" xfId="0" applyFont="1" applyBorder="1" applyAlignment="1">
      <alignment horizontal="justify" vertical="center" wrapText="1"/>
    </xf>
    <xf numFmtId="0" fontId="39" fillId="0" borderId="50" xfId="0" applyFont="1" applyBorder="1" applyAlignment="1">
      <alignment horizontal="center" vertical="center" wrapText="1"/>
    </xf>
    <xf numFmtId="180" fontId="42" fillId="0" borderId="61" xfId="0" applyNumberFormat="1" applyFont="1" applyBorder="1" applyAlignment="1">
      <alignment vertical="center"/>
    </xf>
    <xf numFmtId="167" fontId="42" fillId="30" borderId="50" xfId="3" applyFont="1" applyFill="1" applyBorder="1" applyAlignment="1">
      <alignment vertical="center"/>
    </xf>
    <xf numFmtId="39" fontId="42" fillId="30" borderId="50" xfId="0" applyNumberFormat="1" applyFont="1" applyFill="1" applyBorder="1" applyAlignment="1">
      <alignment vertical="center"/>
    </xf>
    <xf numFmtId="39" fontId="42" fillId="30" borderId="50" xfId="0" applyNumberFormat="1" applyFont="1" applyFill="1" applyBorder="1" applyAlignment="1">
      <alignment horizontal="center" vertical="center"/>
    </xf>
    <xf numFmtId="0" fontId="42" fillId="30" borderId="51" xfId="0" applyFont="1" applyFill="1" applyBorder="1" applyAlignment="1">
      <alignment horizontal="center" vertical="center"/>
    </xf>
    <xf numFmtId="180" fontId="41" fillId="0" borderId="1" xfId="0" applyNumberFormat="1" applyFont="1" applyBorder="1" applyAlignment="1">
      <alignment vertical="center"/>
    </xf>
    <xf numFmtId="180" fontId="42" fillId="30" borderId="50" xfId="0" applyNumberFormat="1" applyFont="1" applyFill="1" applyBorder="1" applyAlignment="1">
      <alignment horizontal="center" vertical="center" wrapText="1"/>
    </xf>
    <xf numFmtId="0" fontId="42" fillId="0" borderId="58" xfId="0" applyFont="1" applyBorder="1" applyAlignment="1">
      <alignment horizontal="center" vertical="center"/>
    </xf>
    <xf numFmtId="180" fontId="42" fillId="0" borderId="59" xfId="0" applyNumberFormat="1" applyFont="1" applyBorder="1" applyAlignment="1">
      <alignment horizontal="center" vertical="center" wrapText="1"/>
    </xf>
    <xf numFmtId="0" fontId="69" fillId="0" borderId="61" xfId="0" applyFont="1" applyBorder="1" applyAlignment="1">
      <alignment horizontal="center" vertical="center" wrapText="1"/>
    </xf>
    <xf numFmtId="0" fontId="69" fillId="0" borderId="50" xfId="0" applyFont="1" applyBorder="1" applyAlignment="1">
      <alignment horizontal="center" vertical="center" wrapText="1"/>
    </xf>
    <xf numFmtId="180" fontId="68" fillId="0" borderId="48" xfId="0" applyNumberFormat="1" applyFont="1" applyBorder="1" applyAlignment="1">
      <alignment vertical="center"/>
    </xf>
    <xf numFmtId="180" fontId="70" fillId="0" borderId="1" xfId="0" applyNumberFormat="1" applyFont="1" applyBorder="1" applyAlignment="1">
      <alignment vertical="center"/>
    </xf>
    <xf numFmtId="0" fontId="68" fillId="0" borderId="48" xfId="0" applyFont="1" applyBorder="1" applyAlignment="1">
      <alignment horizontal="center" vertical="center"/>
    </xf>
    <xf numFmtId="180" fontId="68" fillId="0" borderId="1" xfId="0" applyNumberFormat="1" applyFont="1" applyBorder="1" applyAlignment="1">
      <alignment horizontal="center" vertical="center" wrapText="1"/>
    </xf>
    <xf numFmtId="180" fontId="68" fillId="30" borderId="1" xfId="0" applyNumberFormat="1" applyFont="1" applyFill="1" applyBorder="1" applyAlignment="1">
      <alignment horizontal="center" vertical="center" wrapText="1"/>
    </xf>
    <xf numFmtId="167" fontId="68" fillId="30" borderId="1" xfId="3" applyFont="1" applyFill="1" applyBorder="1" applyAlignment="1">
      <alignment vertical="center"/>
    </xf>
    <xf numFmtId="39" fontId="68" fillId="30" borderId="1" xfId="0" applyNumberFormat="1" applyFont="1" applyFill="1" applyBorder="1" applyAlignment="1">
      <alignment vertical="center"/>
    </xf>
    <xf numFmtId="39" fontId="68" fillId="30" borderId="1" xfId="0" applyNumberFormat="1" applyFont="1" applyFill="1" applyBorder="1" applyAlignment="1">
      <alignment horizontal="center" vertical="center"/>
    </xf>
    <xf numFmtId="0" fontId="68" fillId="30" borderId="49" xfId="0" applyFont="1" applyFill="1" applyBorder="1" applyAlignment="1">
      <alignment horizontal="center" vertical="center"/>
    </xf>
    <xf numFmtId="180" fontId="71" fillId="73" borderId="50" xfId="0" applyNumberFormat="1" applyFont="1" applyFill="1" applyBorder="1" applyAlignment="1">
      <alignment horizontal="center" vertical="center" wrapText="1"/>
    </xf>
    <xf numFmtId="0" fontId="70" fillId="0" borderId="50" xfId="0" applyFont="1" applyBorder="1" applyAlignment="1">
      <alignment vertical="center" wrapText="1"/>
    </xf>
    <xf numFmtId="0" fontId="72" fillId="30" borderId="67" xfId="0" applyFont="1" applyFill="1" applyBorder="1" applyAlignment="1">
      <alignment horizontal="center" vertical="center" wrapText="1"/>
    </xf>
    <xf numFmtId="0" fontId="72" fillId="30" borderId="65" xfId="0" applyFont="1" applyFill="1" applyBorder="1" applyAlignment="1">
      <alignment horizontal="center" vertical="center" wrapText="1"/>
    </xf>
    <xf numFmtId="0" fontId="38" fillId="74" borderId="67" xfId="0" applyFont="1" applyFill="1" applyBorder="1" applyAlignment="1">
      <alignment horizontal="center" vertical="center" wrapText="1"/>
    </xf>
    <xf numFmtId="0" fontId="43" fillId="74" borderId="65" xfId="0" applyFont="1" applyFill="1" applyBorder="1" applyAlignment="1">
      <alignment horizontal="center" vertical="center" wrapText="1"/>
    </xf>
    <xf numFmtId="0" fontId="43" fillId="74" borderId="66" xfId="0" applyFont="1" applyFill="1" applyBorder="1" applyAlignment="1">
      <alignment horizontal="center" vertical="center" wrapText="1"/>
    </xf>
    <xf numFmtId="0" fontId="40" fillId="74" borderId="60" xfId="0" applyFont="1" applyFill="1" applyBorder="1" applyAlignment="1">
      <alignment horizontal="center" vertical="center" wrapText="1"/>
    </xf>
    <xf numFmtId="0" fontId="40" fillId="74" borderId="4" xfId="0" applyFont="1" applyFill="1" applyBorder="1" applyAlignment="1">
      <alignment horizontal="center" vertical="center" wrapText="1"/>
    </xf>
    <xf numFmtId="0" fontId="74" fillId="0" borderId="0" xfId="0" applyFont="1" applyAlignment="1">
      <alignment vertical="center" wrapText="1"/>
    </xf>
    <xf numFmtId="0" fontId="76" fillId="0" borderId="0" xfId="0" applyFont="1" applyAlignment="1">
      <alignment vertical="center" wrapText="1"/>
    </xf>
    <xf numFmtId="0" fontId="79" fillId="30" borderId="0" xfId="0" applyFont="1" applyFill="1" applyAlignment="1">
      <alignment horizontal="left" vertical="center" wrapText="1"/>
    </xf>
    <xf numFmtId="0" fontId="81" fillId="0" borderId="0" xfId="0" applyFont="1" applyAlignment="1">
      <alignment vertical="center"/>
    </xf>
    <xf numFmtId="0" fontId="79" fillId="30" borderId="0" xfId="0" applyFont="1" applyFill="1" applyAlignment="1">
      <alignment vertical="center"/>
    </xf>
    <xf numFmtId="0" fontId="80" fillId="30" borderId="0" xfId="0" applyFont="1" applyFill="1" applyAlignment="1">
      <alignment vertical="center"/>
    </xf>
    <xf numFmtId="10" fontId="80" fillId="30" borderId="0" xfId="0" applyNumberFormat="1" applyFont="1" applyFill="1" applyAlignment="1">
      <alignment vertical="center"/>
    </xf>
    <xf numFmtId="0" fontId="72" fillId="74" borderId="2" xfId="0" applyFont="1" applyFill="1" applyBorder="1" applyAlignment="1">
      <alignment horizontal="center" vertical="center" wrapText="1"/>
    </xf>
    <xf numFmtId="0" fontId="43" fillId="74" borderId="2" xfId="0" applyFont="1" applyFill="1" applyBorder="1" applyAlignment="1">
      <alignment horizontal="center" vertical="center" wrapText="1"/>
    </xf>
    <xf numFmtId="0" fontId="38" fillId="74" borderId="92" xfId="0" applyFont="1" applyFill="1" applyBorder="1" applyAlignment="1">
      <alignment horizontal="center" vertical="center" wrapText="1"/>
    </xf>
    <xf numFmtId="0" fontId="69" fillId="0" borderId="59" xfId="0" applyFont="1" applyBorder="1" applyAlignment="1">
      <alignment horizontal="center" vertical="center" wrapText="1"/>
    </xf>
    <xf numFmtId="0" fontId="39" fillId="0" borderId="59" xfId="0" applyFont="1" applyBorder="1" applyAlignment="1">
      <alignment horizontal="center" vertical="center" wrapText="1"/>
    </xf>
    <xf numFmtId="0" fontId="42" fillId="0" borderId="57" xfId="0" applyFont="1" applyBorder="1" applyAlignment="1">
      <alignment horizontal="center" vertical="center"/>
    </xf>
    <xf numFmtId="192" fontId="0" fillId="0" borderId="0" xfId="1574" applyNumberFormat="1" applyFont="1"/>
    <xf numFmtId="0" fontId="0" fillId="0" borderId="1" xfId="0" applyBorder="1"/>
    <xf numFmtId="0" fontId="0" fillId="2" borderId="1" xfId="0" applyFill="1" applyBorder="1" applyAlignment="1">
      <alignment horizontal="center" vertical="center"/>
    </xf>
    <xf numFmtId="0" fontId="0" fillId="2" borderId="1" xfId="0" applyFill="1" applyBorder="1" applyAlignment="1">
      <alignment vertical="center" wrapText="1"/>
    </xf>
    <xf numFmtId="0" fontId="0" fillId="2" borderId="1" xfId="0" applyFill="1" applyBorder="1" applyAlignment="1">
      <alignment horizontal="center" wrapText="1"/>
    </xf>
    <xf numFmtId="180" fontId="83" fillId="75" borderId="1" xfId="0" applyNumberFormat="1" applyFont="1" applyFill="1" applyBorder="1" applyAlignment="1">
      <alignment vertical="center"/>
    </xf>
    <xf numFmtId="192" fontId="83" fillId="0" borderId="1" xfId="1574" applyNumberFormat="1" applyFont="1" applyBorder="1"/>
    <xf numFmtId="0" fontId="84" fillId="0" borderId="50" xfId="0" applyFont="1" applyBorder="1" applyAlignment="1">
      <alignment horizontal="justify" vertical="center" wrapText="1"/>
    </xf>
    <xf numFmtId="9" fontId="0" fillId="0" borderId="0" xfId="0" applyNumberFormat="1"/>
    <xf numFmtId="0" fontId="0" fillId="76" borderId="0" xfId="0" applyFill="1"/>
    <xf numFmtId="192" fontId="0" fillId="76" borderId="0" xfId="1574" applyNumberFormat="1" applyFont="1" applyFill="1"/>
    <xf numFmtId="180" fontId="70" fillId="76" borderId="1" xfId="0" applyNumberFormat="1" applyFont="1" applyFill="1" applyBorder="1" applyAlignment="1">
      <alignment vertical="center"/>
    </xf>
    <xf numFmtId="193" fontId="2" fillId="30" borderId="1" xfId="0" applyNumberFormat="1" applyFont="1" applyFill="1" applyBorder="1"/>
    <xf numFmtId="193" fontId="0" fillId="30" borderId="1" xfId="3" applyNumberFormat="1" applyFont="1" applyFill="1" applyBorder="1" applyAlignment="1">
      <alignment horizontal="center" vertical="center"/>
    </xf>
    <xf numFmtId="0" fontId="0" fillId="30" borderId="1" xfId="0" applyFill="1" applyBorder="1" applyAlignment="1">
      <alignment horizontal="center" vertical="center"/>
    </xf>
    <xf numFmtId="0" fontId="0" fillId="30" borderId="1" xfId="0" applyFill="1" applyBorder="1" applyAlignment="1">
      <alignment wrapText="1"/>
    </xf>
    <xf numFmtId="0" fontId="85" fillId="78" borderId="1" xfId="0" applyFont="1" applyFill="1" applyBorder="1" applyAlignment="1">
      <alignment horizontal="center" vertical="center" wrapText="1"/>
    </xf>
    <xf numFmtId="0" fontId="2" fillId="77" borderId="94" xfId="0" applyFont="1" applyFill="1" applyBorder="1" applyAlignment="1">
      <alignment horizontal="right" vertical="center"/>
    </xf>
    <xf numFmtId="0" fontId="2" fillId="77" borderId="93" xfId="0" applyFont="1" applyFill="1" applyBorder="1" applyAlignment="1">
      <alignment horizontal="right" vertical="center"/>
    </xf>
    <xf numFmtId="0" fontId="2" fillId="77" borderId="54" xfId="0" applyFont="1" applyFill="1" applyBorder="1" applyAlignment="1">
      <alignment horizontal="right" vertical="center"/>
    </xf>
    <xf numFmtId="0" fontId="78" fillId="0" borderId="0" xfId="0" applyFont="1" applyAlignment="1">
      <alignment horizontal="left" vertical="center" wrapText="1"/>
    </xf>
    <xf numFmtId="0" fontId="79" fillId="30" borderId="11" xfId="0" applyFont="1" applyFill="1" applyBorder="1" applyAlignment="1">
      <alignment horizontal="left" vertical="center" wrapText="1"/>
    </xf>
    <xf numFmtId="0" fontId="79" fillId="30" borderId="0" xfId="0" applyFont="1" applyFill="1" applyAlignment="1">
      <alignment horizontal="left" vertical="center" wrapText="1"/>
    </xf>
    <xf numFmtId="0" fontId="75" fillId="0" borderId="81" xfId="0" applyFont="1" applyBorder="1" applyAlignment="1">
      <alignment horizontal="center" vertical="center" wrapText="1"/>
    </xf>
    <xf numFmtId="0" fontId="75" fillId="0" borderId="82" xfId="0" applyFont="1" applyBorder="1" applyAlignment="1">
      <alignment horizontal="center" vertical="center" wrapText="1"/>
    </xf>
    <xf numFmtId="0" fontId="75" fillId="0" borderId="83" xfId="0" applyFont="1" applyBorder="1" applyAlignment="1">
      <alignment horizontal="center" vertical="center" wrapText="1"/>
    </xf>
    <xf numFmtId="0" fontId="75" fillId="0" borderId="86" xfId="0" applyFont="1" applyBorder="1" applyAlignment="1">
      <alignment horizontal="center" vertical="center" wrapText="1"/>
    </xf>
    <xf numFmtId="0" fontId="75" fillId="0" borderId="0" xfId="0" applyFont="1" applyAlignment="1">
      <alignment horizontal="center" vertical="center" wrapText="1"/>
    </xf>
    <xf numFmtId="0" fontId="75" fillId="0" borderId="87" xfId="0" applyFont="1" applyBorder="1" applyAlignment="1">
      <alignment horizontal="center" vertical="center" wrapText="1"/>
    </xf>
    <xf numFmtId="0" fontId="75" fillId="0" borderId="88" xfId="0" applyFont="1" applyBorder="1" applyAlignment="1">
      <alignment horizontal="center" vertical="center" wrapText="1"/>
    </xf>
    <xf numFmtId="0" fontId="75" fillId="0" borderId="89" xfId="0" applyFont="1" applyBorder="1" applyAlignment="1">
      <alignment horizontal="center" vertical="center" wrapText="1"/>
    </xf>
    <xf numFmtId="0" fontId="75" fillId="0" borderId="90" xfId="0" applyFont="1" applyBorder="1" applyAlignment="1">
      <alignment horizontal="center" vertical="center" wrapText="1"/>
    </xf>
    <xf numFmtId="0" fontId="77" fillId="0" borderId="84" xfId="0" applyFont="1" applyBorder="1" applyAlignment="1">
      <alignment horizontal="center" vertical="center" wrapText="1"/>
    </xf>
    <xf numFmtId="0" fontId="77" fillId="0" borderId="85" xfId="0" applyFont="1" applyBorder="1" applyAlignment="1">
      <alignment horizontal="center" vertical="center" wrapText="1"/>
    </xf>
    <xf numFmtId="0" fontId="77" fillId="0" borderId="91" xfId="0" applyFont="1" applyBorder="1" applyAlignment="1">
      <alignment horizontal="center" vertical="center" wrapText="1"/>
    </xf>
    <xf numFmtId="0" fontId="76" fillId="0" borderId="84" xfId="0" applyFont="1" applyBorder="1" applyAlignment="1">
      <alignment horizontal="left" vertical="center" wrapText="1"/>
    </xf>
    <xf numFmtId="0" fontId="76" fillId="0" borderId="85" xfId="0" applyFont="1" applyBorder="1" applyAlignment="1">
      <alignment horizontal="left" vertical="center" wrapText="1"/>
    </xf>
    <xf numFmtId="0" fontId="76" fillId="0" borderId="91" xfId="0" applyFont="1" applyBorder="1" applyAlignment="1">
      <alignment horizontal="left" vertical="center" wrapText="1"/>
    </xf>
    <xf numFmtId="0" fontId="67" fillId="29" borderId="55" xfId="0" applyFont="1" applyFill="1" applyBorder="1" applyAlignment="1">
      <alignment horizontal="center" vertical="center" wrapText="1"/>
    </xf>
    <xf numFmtId="0" fontId="67" fillId="29" borderId="11" xfId="0" applyFont="1" applyFill="1" applyBorder="1" applyAlignment="1">
      <alignment horizontal="center" vertical="center" wrapText="1"/>
    </xf>
    <xf numFmtId="0" fontId="67" fillId="29" borderId="78" xfId="0" applyFont="1" applyFill="1" applyBorder="1" applyAlignment="1">
      <alignment horizontal="center" vertical="center" wrapText="1"/>
    </xf>
    <xf numFmtId="0" fontId="67" fillId="29" borderId="80" xfId="0" applyFont="1" applyFill="1" applyBorder="1" applyAlignment="1">
      <alignment horizontal="center" vertical="center" wrapText="1"/>
    </xf>
    <xf numFmtId="0" fontId="67" fillId="29" borderId="0" xfId="0" applyFont="1" applyFill="1" applyAlignment="1">
      <alignment horizontal="center" vertical="center" wrapText="1"/>
    </xf>
    <xf numFmtId="0" fontId="67" fillId="29" borderId="79" xfId="0" applyFont="1" applyFill="1" applyBorder="1" applyAlignment="1">
      <alignment horizontal="center" vertical="center" wrapText="1"/>
    </xf>
    <xf numFmtId="0" fontId="67" fillId="29" borderId="62" xfId="0" applyFont="1" applyFill="1" applyBorder="1" applyAlignment="1">
      <alignment horizontal="center" vertical="center" wrapText="1"/>
    </xf>
    <xf numFmtId="0" fontId="67" fillId="29" borderId="29" xfId="0" applyFont="1" applyFill="1" applyBorder="1" applyAlignment="1">
      <alignment horizontal="center" vertical="center" wrapText="1"/>
    </xf>
    <xf numFmtId="0" fontId="67" fillId="29" borderId="63" xfId="0" applyFont="1" applyFill="1" applyBorder="1" applyAlignment="1">
      <alignment horizontal="center" vertical="center" wrapText="1"/>
    </xf>
    <xf numFmtId="0" fontId="52" fillId="2" borderId="55" xfId="0" applyFont="1" applyFill="1" applyBorder="1" applyAlignment="1">
      <alignment horizontal="center" vertical="center" wrapText="1"/>
    </xf>
    <xf numFmtId="0" fontId="52" fillId="2" borderId="11" xfId="0" applyFont="1" applyFill="1" applyBorder="1" applyAlignment="1">
      <alignment horizontal="center" vertical="center" wrapText="1"/>
    </xf>
    <xf numFmtId="0" fontId="52" fillId="2" borderId="78" xfId="0" applyFont="1" applyFill="1" applyBorder="1" applyAlignment="1">
      <alignment horizontal="center" vertical="center" wrapText="1"/>
    </xf>
    <xf numFmtId="0" fontId="52" fillId="2" borderId="80" xfId="0" applyFont="1" applyFill="1" applyBorder="1" applyAlignment="1">
      <alignment horizontal="center" vertical="center" wrapText="1"/>
    </xf>
    <xf numFmtId="0" fontId="52" fillId="2" borderId="0" xfId="0" applyFont="1" applyFill="1" applyAlignment="1">
      <alignment horizontal="center" vertical="center" wrapText="1"/>
    </xf>
    <xf numFmtId="0" fontId="52" fillId="2" borderId="79" xfId="0" applyFont="1" applyFill="1" applyBorder="1" applyAlignment="1">
      <alignment horizontal="center" vertical="center" wrapText="1"/>
    </xf>
    <xf numFmtId="0" fontId="52" fillId="2" borderId="62" xfId="0" applyFont="1" applyFill="1" applyBorder="1" applyAlignment="1">
      <alignment horizontal="center" vertical="center" wrapText="1"/>
    </xf>
    <xf numFmtId="0" fontId="52" fillId="2" borderId="29" xfId="0" applyFont="1" applyFill="1" applyBorder="1" applyAlignment="1">
      <alignment horizontal="center" vertical="center" wrapText="1"/>
    </xf>
    <xf numFmtId="0" fontId="52" fillId="2" borderId="63" xfId="0" applyFont="1" applyFill="1" applyBorder="1" applyAlignment="1">
      <alignment horizontal="center" vertical="center" wrapText="1"/>
    </xf>
    <xf numFmtId="0" fontId="71" fillId="73" borderId="56" xfId="0" applyFont="1" applyFill="1" applyBorder="1" applyAlignment="1">
      <alignment horizontal="center" vertical="center"/>
    </xf>
    <xf numFmtId="0" fontId="71" fillId="73" borderId="54" xfId="0" applyFont="1" applyFill="1" applyBorder="1" applyAlignment="1">
      <alignment horizontal="center" vertical="center"/>
    </xf>
    <xf numFmtId="0" fontId="73" fillId="74" borderId="55" xfId="0" applyFont="1" applyFill="1" applyBorder="1" applyAlignment="1">
      <alignment horizontal="center" vertical="center" wrapText="1"/>
    </xf>
    <xf numFmtId="0" fontId="73" fillId="74" borderId="11" xfId="0" applyFont="1" applyFill="1" applyBorder="1" applyAlignment="1">
      <alignment horizontal="center" vertical="center" wrapText="1"/>
    </xf>
    <xf numFmtId="0" fontId="73" fillId="74" borderId="62" xfId="0" applyFont="1" applyFill="1" applyBorder="1" applyAlignment="1">
      <alignment horizontal="center" vertical="center" wrapText="1"/>
    </xf>
    <xf numFmtId="0" fontId="73" fillId="74" borderId="29" xfId="0" applyFont="1" applyFill="1" applyBorder="1" applyAlignment="1">
      <alignment horizontal="center" vertical="center" wrapText="1"/>
    </xf>
    <xf numFmtId="0" fontId="43" fillId="74" borderId="2" xfId="0" applyFont="1" applyFill="1" applyBorder="1" applyAlignment="1">
      <alignment horizontal="center" vertical="center" wrapText="1"/>
    </xf>
    <xf numFmtId="0" fontId="43" fillId="74" borderId="3"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cellXfs>
  <cellStyles count="1575">
    <cellStyle name="2" xfId="1408" xr:uid="{00000000-0005-0000-0000-000000000000}"/>
    <cellStyle name="20% - Accent1" xfId="5" xr:uid="{00000000-0005-0000-0000-000001000000}"/>
    <cellStyle name="20% - Accent1 2" xfId="1409" xr:uid="{00000000-0005-0000-0000-000002000000}"/>
    <cellStyle name="20% - Accent1_Estaciones TM-21-SEP-2011" xfId="1410" xr:uid="{00000000-0005-0000-0000-000003000000}"/>
    <cellStyle name="20% - Accent2" xfId="6" xr:uid="{00000000-0005-0000-0000-000004000000}"/>
    <cellStyle name="20% - Accent2 2" xfId="1411" xr:uid="{00000000-0005-0000-0000-000005000000}"/>
    <cellStyle name="20% - Accent2_Estaciones TM-21-SEP-2011" xfId="1412" xr:uid="{00000000-0005-0000-0000-000006000000}"/>
    <cellStyle name="20% - Accent3" xfId="7" xr:uid="{00000000-0005-0000-0000-000007000000}"/>
    <cellStyle name="20% - Accent3 2" xfId="1413" xr:uid="{00000000-0005-0000-0000-000008000000}"/>
    <cellStyle name="20% - Accent3_Estaciones TM-21-SEP-2011" xfId="1414" xr:uid="{00000000-0005-0000-0000-000009000000}"/>
    <cellStyle name="20% - Accent4" xfId="8" xr:uid="{00000000-0005-0000-0000-00000A000000}"/>
    <cellStyle name="20% - Accent4 2" xfId="1415" xr:uid="{00000000-0005-0000-0000-00000B000000}"/>
    <cellStyle name="20% - Accent4_Estaciones TM-21-SEP-2011" xfId="1416" xr:uid="{00000000-0005-0000-0000-00000C000000}"/>
    <cellStyle name="20% - Accent5" xfId="9" xr:uid="{00000000-0005-0000-0000-00000D000000}"/>
    <cellStyle name="20% - Accent5 2" xfId="1417" xr:uid="{00000000-0005-0000-0000-00000E000000}"/>
    <cellStyle name="20% - Accent5_Estaciones TM-21-SEP-2011" xfId="1418" xr:uid="{00000000-0005-0000-0000-00000F000000}"/>
    <cellStyle name="20% - Accent6" xfId="10" xr:uid="{00000000-0005-0000-0000-000010000000}"/>
    <cellStyle name="20% - Accent6 2" xfId="1419" xr:uid="{00000000-0005-0000-0000-000011000000}"/>
    <cellStyle name="20% - Accent6_Estaciones TM-21-SEP-2011" xfId="1420" xr:uid="{00000000-0005-0000-0000-000012000000}"/>
    <cellStyle name="20% - Énfasis1" xfId="1543"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6"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0"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4"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8"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2"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1" xr:uid="{00000000-0005-0000-0000-0000D4000000}"/>
    <cellStyle name="40% - Accent1_Estaciones TM-21-SEP-2011" xfId="1422" xr:uid="{00000000-0005-0000-0000-0000D5000000}"/>
    <cellStyle name="40% - Accent2" xfId="198" xr:uid="{00000000-0005-0000-0000-0000D6000000}"/>
    <cellStyle name="40% - Accent2 2" xfId="1423" xr:uid="{00000000-0005-0000-0000-0000D7000000}"/>
    <cellStyle name="40% - Accent2_Estaciones TM-21-SEP-2011" xfId="1424" xr:uid="{00000000-0005-0000-0000-0000D8000000}"/>
    <cellStyle name="40% - Accent3" xfId="199" xr:uid="{00000000-0005-0000-0000-0000D9000000}"/>
    <cellStyle name="40% - Accent3 2" xfId="1425" xr:uid="{00000000-0005-0000-0000-0000DA000000}"/>
    <cellStyle name="40% - Accent3_Estaciones TM-21-SEP-2011" xfId="1426" xr:uid="{00000000-0005-0000-0000-0000DB000000}"/>
    <cellStyle name="40% - Accent4" xfId="200" xr:uid="{00000000-0005-0000-0000-0000DC000000}"/>
    <cellStyle name="40% - Accent4 2" xfId="1427" xr:uid="{00000000-0005-0000-0000-0000DD000000}"/>
    <cellStyle name="40% - Accent4_Estaciones TM-21-SEP-2011" xfId="1428" xr:uid="{00000000-0005-0000-0000-0000DE000000}"/>
    <cellStyle name="40% - Accent5" xfId="201" xr:uid="{00000000-0005-0000-0000-0000DF000000}"/>
    <cellStyle name="40% - Accent5 2" xfId="1429" xr:uid="{00000000-0005-0000-0000-0000E0000000}"/>
    <cellStyle name="40% - Accent5_Estaciones TM-21-SEP-2011" xfId="1430" xr:uid="{00000000-0005-0000-0000-0000E1000000}"/>
    <cellStyle name="40% - Accent6" xfId="202" xr:uid="{00000000-0005-0000-0000-0000E2000000}"/>
    <cellStyle name="40% - Accent6 2" xfId="1431" xr:uid="{00000000-0005-0000-0000-0000E3000000}"/>
    <cellStyle name="40% - Accent6_Estaciones TM-21-SEP-2011" xfId="1432" xr:uid="{00000000-0005-0000-0000-0000E4000000}"/>
    <cellStyle name="40% - Énfasis1" xfId="1544"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7"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1"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5"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59"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3"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5"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8"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2"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6"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0"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4"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3" xr:uid="{00000000-0005-0000-0000-000071020000}"/>
    <cellStyle name="Bad" xfId="587" xr:uid="{00000000-0005-0000-0000-000072020000}"/>
    <cellStyle name="BORDES TITU. INT." xfId="1435"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0" builtinId="26" customBuiltin="1"/>
    <cellStyle name="Calculation" xfId="619" xr:uid="{00000000-0005-0000-0000-000094020000}"/>
    <cellStyle name="Cálculo" xfId="1535"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7"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6"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6" xr:uid="{00000000-0005-0000-0000-0000F6020000}"/>
    <cellStyle name="Comma0 2" xfId="1437" xr:uid="{00000000-0005-0000-0000-0000F7020000}"/>
    <cellStyle name="Currency0" xfId="1438" xr:uid="{00000000-0005-0000-0000-0000F8020000}"/>
    <cellStyle name="Currency0 2" xfId="1439" xr:uid="{00000000-0005-0000-0000-0000F9020000}"/>
    <cellStyle name="Date" xfId="1440" xr:uid="{00000000-0005-0000-0000-0000FA020000}"/>
    <cellStyle name="Date 2" xfId="1441" xr:uid="{00000000-0005-0000-0000-0000FB020000}"/>
    <cellStyle name="Encabezado 1" xfId="1526" builtinId="16" customBuiltin="1"/>
    <cellStyle name="Encabezado 4" xfId="1529"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2" xr:uid="{00000000-0005-0000-0000-00001D030000}"/>
    <cellStyle name="Énfasis 2" xfId="1443" xr:uid="{00000000-0005-0000-0000-00001E030000}"/>
    <cellStyle name="Énfasis 3" xfId="1444" xr:uid="{00000000-0005-0000-0000-00001F030000}"/>
    <cellStyle name="Énfasis1" xfId="1542" builtinId="29" customBuiltin="1"/>
    <cellStyle name="Énfasis1 - 20%" xfId="1445" xr:uid="{00000000-0005-0000-0000-000021030000}"/>
    <cellStyle name="Énfasis1 - 40%" xfId="1446" xr:uid="{00000000-0005-0000-0000-000022030000}"/>
    <cellStyle name="Énfasis1 - 60%" xfId="1447"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4" builtinId="33" customBuiltin="1"/>
    <cellStyle name="Énfasis2 - 20%" xfId="1448" xr:uid="{00000000-0005-0000-0000-000044030000}"/>
    <cellStyle name="Énfasis2 - 40%" xfId="1449" xr:uid="{00000000-0005-0000-0000-000045030000}"/>
    <cellStyle name="Énfasis2 - 60%" xfId="1450"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49" builtinId="37" customBuiltin="1"/>
    <cellStyle name="Énfasis3 - 20%" xfId="1451" xr:uid="{00000000-0005-0000-0000-000067030000}"/>
    <cellStyle name="Énfasis3 - 40%" xfId="1452" xr:uid="{00000000-0005-0000-0000-000068030000}"/>
    <cellStyle name="Énfasis3 - 60%" xfId="1453"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3" builtinId="41" customBuiltin="1"/>
    <cellStyle name="Énfasis4 - 20%" xfId="1454" xr:uid="{00000000-0005-0000-0000-00008A030000}"/>
    <cellStyle name="Énfasis4 - 40%" xfId="1455" xr:uid="{00000000-0005-0000-0000-00008B030000}"/>
    <cellStyle name="Énfasis4 - 60%" xfId="1456"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7" builtinId="45" customBuiltin="1"/>
    <cellStyle name="Énfasis5 - 20%" xfId="1457" xr:uid="{00000000-0005-0000-0000-0000AD030000}"/>
    <cellStyle name="Énfasis5 - 40%" xfId="1458" xr:uid="{00000000-0005-0000-0000-0000AE030000}"/>
    <cellStyle name="Énfasis5 - 60%" xfId="1459"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1" builtinId="49" customBuiltin="1"/>
    <cellStyle name="Énfasis6 - 20%" xfId="1460" xr:uid="{00000000-0005-0000-0000-0000D0030000}"/>
    <cellStyle name="Énfasis6 - 40%" xfId="1461" xr:uid="{00000000-0005-0000-0000-0000D1030000}"/>
    <cellStyle name="Énfasis6 - 60%" xfId="1462"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3"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3" xr:uid="{00000000-0005-0000-0000-000012040000}"/>
    <cellStyle name="Euro" xfId="962" xr:uid="{00000000-0005-0000-0000-000013040000}"/>
    <cellStyle name="Euro 2" xfId="1465" xr:uid="{00000000-0005-0000-0000-000014040000}"/>
    <cellStyle name="Euro 2 2" xfId="1571" xr:uid="{00000000-0005-0000-0000-000015040000}"/>
    <cellStyle name="Euro 3" xfId="1466" xr:uid="{00000000-0005-0000-0000-000016040000}"/>
    <cellStyle name="Euro 4" xfId="1467" xr:uid="{00000000-0005-0000-0000-000017040000}"/>
    <cellStyle name="Euro 5" xfId="1464" xr:uid="{00000000-0005-0000-0000-000018040000}"/>
    <cellStyle name="Euro 6" xfId="1568" xr:uid="{00000000-0005-0000-0000-000019040000}"/>
    <cellStyle name="Euro_Acabados" xfId="1468" xr:uid="{00000000-0005-0000-0000-00001A040000}"/>
    <cellStyle name="Excel Built-in Normal 1" xfId="1566" xr:uid="{00000000-0005-0000-0000-00001B040000}"/>
    <cellStyle name="Explanatory Text" xfId="963" xr:uid="{00000000-0005-0000-0000-00001C040000}"/>
    <cellStyle name="Fixed" xfId="1469" xr:uid="{00000000-0005-0000-0000-00001D040000}"/>
    <cellStyle name="Fixed 2" xfId="1470"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69" xr:uid="{00000000-0005-0000-0000-000025040000}"/>
    <cellStyle name="Hipervínculo 2 3" xfId="1567" xr:uid="{00000000-0005-0000-0000-000026040000}"/>
    <cellStyle name="Hipervínculo 3" xfId="1565" xr:uid="{00000000-0005-0000-0000-000027040000}"/>
    <cellStyle name="Incorrecto" xfId="1531"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xfId="1574" builtinId="3"/>
    <cellStyle name="Millares [0] 2" xfId="1471" xr:uid="{00000000-0005-0000-0000-00004B040000}"/>
    <cellStyle name="Millares 2" xfId="1" xr:uid="{00000000-0005-0000-0000-00004C040000}"/>
    <cellStyle name="Millares 2 2" xfId="1003" xr:uid="{00000000-0005-0000-0000-00004D040000}"/>
    <cellStyle name="Millares 2 2 2" xfId="1473" xr:uid="{00000000-0005-0000-0000-00004E040000}"/>
    <cellStyle name="Millares 2 3" xfId="1004" xr:uid="{00000000-0005-0000-0000-00004F040000}"/>
    <cellStyle name="Millares 2 4" xfId="1005" xr:uid="{00000000-0005-0000-0000-000050040000}"/>
    <cellStyle name="Millares 2 5" xfId="1403" xr:uid="{00000000-0005-0000-0000-000051040000}"/>
    <cellStyle name="Millares 2 5 2" xfId="1572" xr:uid="{00000000-0005-0000-0000-000052040000}"/>
    <cellStyle name="Millares 2 6" xfId="1472" xr:uid="{00000000-0005-0000-0000-000053040000}"/>
    <cellStyle name="Millares 2 7" xfId="1570"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4"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5" xr:uid="{00000000-0005-0000-0000-00005C040000}"/>
    <cellStyle name="Millares 4_4,8" xfId="1012" xr:uid="{00000000-0005-0000-0000-00005D040000}"/>
    <cellStyle name="Millares 5" xfId="1013" xr:uid="{00000000-0005-0000-0000-00005E040000}"/>
    <cellStyle name="Millares 5 2" xfId="1476" xr:uid="{00000000-0005-0000-0000-00005F040000}"/>
    <cellStyle name="Millares 6" xfId="1014" xr:uid="{00000000-0005-0000-0000-000060040000}"/>
    <cellStyle name="Millares 7" xfId="1477" xr:uid="{00000000-0005-0000-0000-000061040000}"/>
    <cellStyle name="Millares 8" xfId="1406" xr:uid="{00000000-0005-0000-0000-000062040000}"/>
    <cellStyle name="Millares 9" xfId="1478" xr:uid="{00000000-0005-0000-0000-000063040000}"/>
    <cellStyle name="Moneda" xfId="3" builtinId="4"/>
    <cellStyle name="Moneda [0] 2" xfId="1479" xr:uid="{00000000-0005-0000-0000-000065040000}"/>
    <cellStyle name="Moneda 2" xfId="1015" xr:uid="{00000000-0005-0000-0000-000066040000}"/>
    <cellStyle name="Moneda 2 2" xfId="1016" xr:uid="{00000000-0005-0000-0000-000067040000}"/>
    <cellStyle name="Moneda 2 3" xfId="1480"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3" xr:uid="{00000000-0005-0000-0000-00006C040000}"/>
    <cellStyle name="Moneda 3 2 3" xfId="1482" xr:uid="{00000000-0005-0000-0000-00006D040000}"/>
    <cellStyle name="Moneda 3 3" xfId="1484" xr:uid="{00000000-0005-0000-0000-00006E040000}"/>
    <cellStyle name="Moneda 3 3 2" xfId="1485" xr:uid="{00000000-0005-0000-0000-00006F040000}"/>
    <cellStyle name="Moneda 3 4" xfId="1486" xr:uid="{00000000-0005-0000-0000-000070040000}"/>
    <cellStyle name="Moneda 3 5" xfId="1481" xr:uid="{00000000-0005-0000-0000-000071040000}"/>
    <cellStyle name="Moneda 3_4,8" xfId="1020" xr:uid="{00000000-0005-0000-0000-000072040000}"/>
    <cellStyle name="Moneda 4" xfId="1021" xr:uid="{00000000-0005-0000-0000-000073040000}"/>
    <cellStyle name="Moneda 4 2" xfId="1487" xr:uid="{00000000-0005-0000-0000-000074040000}"/>
    <cellStyle name="Moneda 5" xfId="1022" xr:uid="{00000000-0005-0000-0000-000075040000}"/>
    <cellStyle name="Moneda 5 2" xfId="1488" xr:uid="{00000000-0005-0000-0000-000076040000}"/>
    <cellStyle name="Moneda 6" xfId="1489" xr:uid="{00000000-0005-0000-0000-000077040000}"/>
    <cellStyle name="Moneda 7" xfId="1523" xr:uid="{00000000-0005-0000-0000-000078040000}"/>
    <cellStyle name="Moneda 8" xfId="1524" xr:uid="{00000000-0005-0000-0000-000079040000}"/>
    <cellStyle name="Moneda 9" xfId="1573" xr:uid="{00000000-0005-0000-0000-00007A040000}"/>
    <cellStyle name="Monetario0" xfId="1023" xr:uid="{00000000-0005-0000-0000-00007B040000}"/>
    <cellStyle name="Neutral" xfId="1532"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5"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0" xr:uid="{00000000-0005-0000-0000-0000B5040000}"/>
    <cellStyle name="Normal 2 2 3" xfId="1491" xr:uid="{00000000-0005-0000-0000-0000B6040000}"/>
    <cellStyle name="Normal 2 2 4" xfId="1492" xr:uid="{00000000-0005-0000-0000-0000B7040000}"/>
    <cellStyle name="Normal 2 2_Copia de PRESUPUESTO POR CAPITULOS MARZO-25-11-ULTIMO" xfId="1493"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4"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5" xr:uid="{00000000-0005-0000-0000-0000D0040000}"/>
    <cellStyle name="Normal 2 40" xfId="1099" xr:uid="{00000000-0005-0000-0000-0000D1040000}"/>
    <cellStyle name="Normal 2 5" xfId="1100" xr:uid="{00000000-0005-0000-0000-0000D2040000}"/>
    <cellStyle name="Normal 2 5 2" xfId="1496"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7" xr:uid="{00000000-0005-0000-0000-0000D8040000}"/>
    <cellStyle name="Normal 3" xfId="2" xr:uid="{00000000-0005-0000-0000-0000D9040000}"/>
    <cellStyle name="Normal 3 2" xfId="1105" xr:uid="{00000000-0005-0000-0000-0000DA040000}"/>
    <cellStyle name="Normal 3 2 2" xfId="1499" xr:uid="{00000000-0005-0000-0000-0000DB040000}"/>
    <cellStyle name="Normal 3 3" xfId="1500" xr:uid="{00000000-0005-0000-0000-0000DC040000}"/>
    <cellStyle name="Normal 3 4" xfId="1501" xr:uid="{00000000-0005-0000-0000-0000DD040000}"/>
    <cellStyle name="Normal 3 5" xfId="1498" xr:uid="{00000000-0005-0000-0000-0000DE040000}"/>
    <cellStyle name="Normal 3_Copia de Cuadro APU General Seguridad Electronica Festo 01-12-2008" xfId="1502"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5" xr:uid="{00000000-0005-0000-0000-0000E5040000}"/>
    <cellStyle name="Normal 4 2 3" xfId="1504" xr:uid="{00000000-0005-0000-0000-0000E6040000}"/>
    <cellStyle name="Normal 4 2_ESTADISTICA" xfId="1506" xr:uid="{00000000-0005-0000-0000-0000E7040000}"/>
    <cellStyle name="Normal 4 3" xfId="1507" xr:uid="{00000000-0005-0000-0000-0000E8040000}"/>
    <cellStyle name="Normal 4 3 2" xfId="1508" xr:uid="{00000000-0005-0000-0000-0000E9040000}"/>
    <cellStyle name="Normal 4 3_ESTADISTICA" xfId="1509" xr:uid="{00000000-0005-0000-0000-0000EA040000}"/>
    <cellStyle name="Normal 4 4" xfId="1510" xr:uid="{00000000-0005-0000-0000-0000EB040000}"/>
    <cellStyle name="Normal 4 5" xfId="1503" xr:uid="{00000000-0005-0000-0000-0000EC040000}"/>
    <cellStyle name="Normal 4 6" xfId="1522" xr:uid="{00000000-0005-0000-0000-0000ED040000}"/>
    <cellStyle name="Normal 4 7" xfId="1434" xr:uid="{00000000-0005-0000-0000-0000EE040000}"/>
    <cellStyle name="Normal 4_CICLOPUENTE AV-ESMERALDA-OCT-4-2011" xfId="1511" xr:uid="{00000000-0005-0000-0000-0000EF040000}"/>
    <cellStyle name="Normal 5" xfId="1111" xr:uid="{00000000-0005-0000-0000-0000F0040000}"/>
    <cellStyle name="Normal 5 2" xfId="1112" xr:uid="{00000000-0005-0000-0000-0000F1040000}"/>
    <cellStyle name="Normal 5 2 2" xfId="1513" xr:uid="{00000000-0005-0000-0000-0000F2040000}"/>
    <cellStyle name="Normal 5 3" xfId="1512" xr:uid="{00000000-0005-0000-0000-0000F3040000}"/>
    <cellStyle name="Normal 6" xfId="1113" xr:uid="{00000000-0005-0000-0000-0000F4040000}"/>
    <cellStyle name="Normal 6 2" xfId="1514" xr:uid="{00000000-0005-0000-0000-0000F5040000}"/>
    <cellStyle name="Normal 7" xfId="1515" xr:uid="{00000000-0005-0000-0000-0000F6040000}"/>
    <cellStyle name="Normal 8" xfId="1114" xr:uid="{00000000-0005-0000-0000-0000F7040000}"/>
    <cellStyle name="Normal 8 2" xfId="1521" xr:uid="{00000000-0005-0000-0000-0000F8040000}"/>
    <cellStyle name="Notas" xfId="1539"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2" xfId="1148" xr:uid="{00000000-0005-0000-0000-00001C050000}"/>
    <cellStyle name="Porcentaje 3" xfId="1520" xr:uid="{00000000-0005-0000-0000-00001D050000}"/>
    <cellStyle name="Porcentual 2" xfId="1149" xr:uid="{00000000-0005-0000-0000-00001E050000}"/>
    <cellStyle name="Porcentual 2 2" xfId="1516" xr:uid="{00000000-0005-0000-0000-00001F050000}"/>
    <cellStyle name="Porcentual 2 3" xfId="1517" xr:uid="{00000000-0005-0000-0000-000020050000}"/>
    <cellStyle name="Porcentual 3" xfId="1150" xr:uid="{00000000-0005-0000-0000-000021050000}"/>
    <cellStyle name="Porcentual 3 2" xfId="1407" xr:uid="{00000000-0005-0000-0000-000022050000}"/>
    <cellStyle name="Porcentual 4" xfId="1151" xr:uid="{00000000-0005-0000-0000-000023050000}"/>
    <cellStyle name="Porcentual 5" xfId="1152" xr:uid="{00000000-0005-0000-0000-000024050000}"/>
    <cellStyle name="Salida" xfId="1534"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8"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0"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5"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7"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8"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8" xr:uid="{00000000-0005-0000-0000-000005060000}"/>
    <cellStyle name="Total" xfId="1541"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19" xr:uid="{00000000-0005-0000-0000-000027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508000</xdr:colOff>
      <xdr:row>1</xdr:row>
      <xdr:rowOff>47625</xdr:rowOff>
    </xdr:from>
    <xdr:to>
      <xdr:col>3</xdr:col>
      <xdr:colOff>1460499</xdr:colOff>
      <xdr:row>3</xdr:row>
      <xdr:rowOff>168088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317500"/>
          <a:ext cx="952499" cy="850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508000</xdr:colOff>
      <xdr:row>1</xdr:row>
      <xdr:rowOff>47625</xdr:rowOff>
    </xdr:from>
    <xdr:to>
      <xdr:col>3</xdr:col>
      <xdr:colOff>1460499</xdr:colOff>
      <xdr:row>3</xdr:row>
      <xdr:rowOff>168088</xdr:rowOff>
    </xdr:to>
    <xdr:pic>
      <xdr:nvPicPr>
        <xdr:cNvPr id="2" name="Imagen 1">
          <a:extLst>
            <a:ext uri="{FF2B5EF4-FFF2-40B4-BE49-F238E27FC236}">
              <a16:creationId xmlns:a16="http://schemas.microsoft.com/office/drawing/2014/main" id="{B58A9BC4-D92D-414E-BE57-97B72EB134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89350"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A2:S20"/>
  <sheetViews>
    <sheetView view="pageLayout" topLeftCell="B2" zoomScale="55" zoomScaleNormal="80" zoomScaleSheetLayoutView="40" zoomScalePageLayoutView="55" workbookViewId="0">
      <selection activeCell="J10" sqref="J10"/>
    </sheetView>
  </sheetViews>
  <sheetFormatPr baseColWidth="10" defaultColWidth="11.42578125" defaultRowHeight="21"/>
  <cols>
    <col min="1" max="1" width="4.28515625" style="42" customWidth="1"/>
    <col min="2" max="2" width="7.28515625" style="42" customWidth="1"/>
    <col min="3" max="3" width="32.85546875" style="42" customWidth="1"/>
    <col min="4" max="4" width="89.42578125" style="42" customWidth="1"/>
    <col min="5" max="5" width="8" style="42" hidden="1" customWidth="1"/>
    <col min="6" max="6" width="8.7109375" style="42" customWidth="1"/>
    <col min="7" max="7" width="14.7109375" style="42" customWidth="1"/>
    <col min="8" max="8" width="23.7109375" style="42" customWidth="1"/>
    <col min="9" max="9" width="22.7109375" style="42" customWidth="1"/>
    <col min="10" max="10" width="33.5703125" style="42" customWidth="1"/>
    <col min="11" max="11" width="18.42578125" style="42" customWidth="1"/>
    <col min="12" max="12" width="19.5703125" style="42" customWidth="1"/>
    <col min="13" max="13" width="26.28515625" style="42" customWidth="1"/>
    <col min="14" max="14" width="21.28515625" style="42" customWidth="1"/>
    <col min="15" max="15" width="21.5703125" style="42" customWidth="1"/>
    <col min="16" max="16" width="28.28515625" style="42" customWidth="1"/>
    <col min="17" max="17" width="30.140625" style="42" customWidth="1"/>
    <col min="18" max="18" width="2.42578125" style="39" customWidth="1"/>
    <col min="19" max="16384" width="11.42578125" style="42"/>
  </cols>
  <sheetData>
    <row r="2" spans="2:19" ht="39.75" customHeight="1">
      <c r="B2" s="124"/>
      <c r="C2" s="125"/>
      <c r="D2" s="125"/>
      <c r="E2" s="126"/>
      <c r="F2" s="133" t="s">
        <v>0</v>
      </c>
      <c r="G2" s="134"/>
      <c r="H2" s="134"/>
      <c r="I2" s="134"/>
      <c r="J2" s="134"/>
      <c r="K2" s="134"/>
      <c r="L2" s="134"/>
      <c r="M2" s="134"/>
      <c r="N2" s="134"/>
      <c r="O2" s="134"/>
      <c r="P2" s="134"/>
      <c r="Q2" s="135"/>
      <c r="R2" s="88"/>
      <c r="S2" s="88"/>
    </row>
    <row r="3" spans="2:19" ht="17.25" customHeight="1">
      <c r="B3" s="127"/>
      <c r="C3" s="128"/>
      <c r="D3" s="128"/>
      <c r="E3" s="129"/>
      <c r="F3" s="136" t="s">
        <v>1</v>
      </c>
      <c r="G3" s="137"/>
      <c r="H3" s="137"/>
      <c r="I3" s="137"/>
      <c r="J3" s="137"/>
      <c r="K3" s="137"/>
      <c r="L3" s="137"/>
      <c r="M3" s="137"/>
      <c r="N3" s="137"/>
      <c r="O3" s="137"/>
      <c r="P3" s="137"/>
      <c r="Q3" s="138"/>
      <c r="R3" s="89"/>
      <c r="S3" s="89"/>
    </row>
    <row r="4" spans="2:19" ht="17.25" customHeight="1">
      <c r="B4" s="130"/>
      <c r="C4" s="131"/>
      <c r="D4" s="131"/>
      <c r="E4" s="132"/>
      <c r="F4" s="136" t="s">
        <v>2</v>
      </c>
      <c r="G4" s="137"/>
      <c r="H4" s="137"/>
      <c r="I4" s="137"/>
      <c r="J4" s="137"/>
      <c r="K4" s="137"/>
      <c r="L4" s="137"/>
      <c r="M4" s="137"/>
      <c r="N4" s="137"/>
      <c r="O4" s="137"/>
      <c r="P4" s="137"/>
      <c r="Q4" s="138"/>
      <c r="R4" s="89"/>
      <c r="S4" s="89"/>
    </row>
    <row r="5" spans="2:19" ht="15.75" customHeight="1" thickBot="1"/>
    <row r="6" spans="2:19" ht="65.25" customHeight="1" thickBot="1">
      <c r="B6" s="139" t="s">
        <v>3</v>
      </c>
      <c r="C6" s="140"/>
      <c r="D6" s="140"/>
      <c r="E6" s="140"/>
      <c r="F6" s="140"/>
      <c r="G6" s="141"/>
      <c r="H6" s="159" t="s">
        <v>4</v>
      </c>
      <c r="I6" s="160"/>
      <c r="J6" s="95" t="s">
        <v>5</v>
      </c>
      <c r="K6" s="148" t="s">
        <v>6</v>
      </c>
      <c r="L6" s="149"/>
      <c r="M6" s="149"/>
      <c r="N6" s="149"/>
      <c r="O6" s="149"/>
      <c r="P6" s="149"/>
      <c r="Q6" s="150"/>
    </row>
    <row r="7" spans="2:19" ht="59.25" customHeight="1" thickBot="1">
      <c r="B7" s="142"/>
      <c r="C7" s="143"/>
      <c r="D7" s="143"/>
      <c r="E7" s="143"/>
      <c r="F7" s="143"/>
      <c r="G7" s="144"/>
      <c r="H7" s="161"/>
      <c r="I7" s="162"/>
      <c r="J7" s="87" t="s">
        <v>7</v>
      </c>
      <c r="K7" s="151"/>
      <c r="L7" s="152"/>
      <c r="M7" s="152"/>
      <c r="N7" s="152"/>
      <c r="O7" s="152"/>
      <c r="P7" s="152"/>
      <c r="Q7" s="153"/>
    </row>
    <row r="8" spans="2:19" ht="81" customHeight="1" thickBot="1">
      <c r="B8" s="145"/>
      <c r="C8" s="146"/>
      <c r="D8" s="146"/>
      <c r="E8" s="146"/>
      <c r="F8" s="146"/>
      <c r="G8" s="147"/>
      <c r="H8" s="81" t="s">
        <v>8</v>
      </c>
      <c r="I8" s="82" t="s">
        <v>9</v>
      </c>
      <c r="J8" s="81" t="s">
        <v>8</v>
      </c>
      <c r="K8" s="154"/>
      <c r="L8" s="155"/>
      <c r="M8" s="155"/>
      <c r="N8" s="155"/>
      <c r="O8" s="155"/>
      <c r="P8" s="155"/>
      <c r="Q8" s="156"/>
    </row>
    <row r="9" spans="2:19" ht="72" customHeight="1" thickBot="1">
      <c r="B9" s="83" t="s">
        <v>10</v>
      </c>
      <c r="C9" s="97" t="s">
        <v>11</v>
      </c>
      <c r="D9" s="84" t="s">
        <v>12</v>
      </c>
      <c r="E9" s="84"/>
      <c r="F9" s="84" t="s">
        <v>13</v>
      </c>
      <c r="G9" s="85" t="s">
        <v>14</v>
      </c>
      <c r="H9" s="163" t="s">
        <v>15</v>
      </c>
      <c r="I9" s="164"/>
      <c r="J9" s="96" t="s">
        <v>16</v>
      </c>
      <c r="K9" s="86" t="s">
        <v>17</v>
      </c>
      <c r="L9" s="86" t="s">
        <v>18</v>
      </c>
      <c r="M9" s="86" t="s">
        <v>19</v>
      </c>
      <c r="N9" s="86" t="s">
        <v>20</v>
      </c>
      <c r="O9" s="86" t="s">
        <v>21</v>
      </c>
      <c r="P9" s="86" t="s">
        <v>22</v>
      </c>
      <c r="Q9" s="86" t="s">
        <v>23</v>
      </c>
    </row>
    <row r="10" spans="2:19" ht="395.25">
      <c r="B10" s="68">
        <v>1</v>
      </c>
      <c r="C10" s="98" t="s">
        <v>24</v>
      </c>
      <c r="D10" s="108" t="s">
        <v>25</v>
      </c>
      <c r="E10" s="80"/>
      <c r="F10" s="69" t="s">
        <v>26</v>
      </c>
      <c r="G10" s="69">
        <v>87</v>
      </c>
      <c r="H10" s="70">
        <v>1459088</v>
      </c>
      <c r="I10" s="71">
        <v>1624038</v>
      </c>
      <c r="J10" s="70">
        <f>+INDEXACIÓN!D4</f>
        <v>1459088</v>
      </c>
      <c r="K10" s="72">
        <f>COUNT(H10:J10)</f>
        <v>3</v>
      </c>
      <c r="L10" s="73">
        <f>ROUND(AVERAGE(H10:J10),0)</f>
        <v>1514071</v>
      </c>
      <c r="M10" s="74">
        <f>ROUND(+L10*G10,0)</f>
        <v>131724177</v>
      </c>
      <c r="N10" s="75">
        <f>STDEVP(H10:J10)</f>
        <v>77758.175704480673</v>
      </c>
      <c r="O10" s="76">
        <f t="shared" ref="O10" si="0">N10/L10*100</f>
        <v>5.1357020710706882</v>
      </c>
      <c r="P10" s="77">
        <f t="shared" ref="P10" si="1">100-O10</f>
        <v>94.864297928929318</v>
      </c>
      <c r="Q10" s="78" t="str">
        <f t="shared" ref="Q10" si="2">IF(P10&gt;70,"ALTO","BAJO")</f>
        <v>ALTO</v>
      </c>
    </row>
    <row r="11" spans="2:19" ht="57" customHeight="1">
      <c r="B11" s="56"/>
      <c r="C11" s="99"/>
      <c r="D11" s="57"/>
      <c r="E11" s="57"/>
      <c r="F11" s="58"/>
      <c r="G11" s="58"/>
      <c r="H11" s="43"/>
      <c r="I11" s="64"/>
      <c r="J11" s="59"/>
      <c r="K11" s="66"/>
      <c r="L11" s="67"/>
      <c r="M11" s="65"/>
      <c r="N11" s="60"/>
      <c r="O11" s="61"/>
      <c r="P11" s="62"/>
      <c r="Q11" s="63"/>
    </row>
    <row r="12" spans="2:19" ht="57" customHeight="1">
      <c r="B12" s="56"/>
      <c r="C12" s="99"/>
      <c r="D12" s="57"/>
      <c r="E12" s="57"/>
      <c r="F12" s="58"/>
      <c r="G12" s="58"/>
      <c r="H12" s="43"/>
      <c r="I12" s="44"/>
      <c r="J12" s="59"/>
      <c r="K12" s="157" t="s">
        <v>27</v>
      </c>
      <c r="L12" s="158"/>
      <c r="M12" s="79">
        <f>SUM(M10:M10)</f>
        <v>131724177</v>
      </c>
      <c r="N12" s="60"/>
      <c r="O12" s="61"/>
      <c r="P12" s="62"/>
      <c r="Q12" s="63"/>
    </row>
    <row r="13" spans="2:19" s="39" customFormat="1" ht="57" customHeight="1" thickBot="1">
      <c r="B13" s="45"/>
      <c r="C13" s="100"/>
      <c r="D13" s="46"/>
      <c r="E13" s="46"/>
      <c r="F13" s="47"/>
      <c r="G13" s="47"/>
      <c r="H13" s="48"/>
      <c r="I13" s="49"/>
      <c r="J13" s="48"/>
      <c r="K13" s="45"/>
      <c r="L13" s="50"/>
      <c r="M13" s="51"/>
      <c r="N13" s="52"/>
      <c r="O13" s="53"/>
      <c r="P13" s="54"/>
      <c r="Q13" s="55"/>
    </row>
    <row r="14" spans="2:19" ht="55.9" customHeight="1">
      <c r="D14" s="122" t="s">
        <v>28</v>
      </c>
      <c r="E14" s="122"/>
      <c r="F14" s="122"/>
      <c r="G14" s="122"/>
      <c r="H14" s="122"/>
      <c r="I14" s="122"/>
      <c r="J14" s="122"/>
      <c r="K14" s="122"/>
      <c r="L14" s="122"/>
      <c r="M14" s="122"/>
      <c r="N14" s="122"/>
      <c r="O14" s="122"/>
      <c r="P14" s="122"/>
      <c r="Q14" s="122"/>
    </row>
    <row r="15" spans="2:19" ht="19.5" customHeight="1">
      <c r="D15" s="123" t="s">
        <v>29</v>
      </c>
      <c r="E15" s="123"/>
      <c r="F15" s="123"/>
      <c r="G15" s="123"/>
      <c r="H15" s="123"/>
      <c r="I15" s="123"/>
      <c r="J15" s="90"/>
      <c r="K15" s="90"/>
      <c r="L15" s="90"/>
      <c r="M15" s="90"/>
      <c r="N15" s="90"/>
      <c r="O15" s="90"/>
      <c r="P15" s="90"/>
      <c r="Q15" s="90"/>
    </row>
    <row r="16" spans="2:19" s="39" customFormat="1" ht="26.45" customHeight="1">
      <c r="B16" s="42"/>
      <c r="C16" s="42"/>
      <c r="D16" s="91" t="s">
        <v>30</v>
      </c>
      <c r="E16" s="92"/>
      <c r="F16" s="93"/>
      <c r="G16" s="93"/>
      <c r="H16" s="94"/>
      <c r="I16" s="94"/>
      <c r="J16" s="93"/>
      <c r="K16" s="93"/>
      <c r="L16" s="93"/>
      <c r="M16" s="93"/>
      <c r="N16" s="93"/>
      <c r="O16" s="93"/>
      <c r="P16" s="93"/>
      <c r="Q16" s="93"/>
    </row>
    <row r="17" spans="1:18" s="39" customFormat="1">
      <c r="B17" s="42"/>
      <c r="C17" s="42"/>
      <c r="D17" s="40"/>
      <c r="E17" s="40"/>
      <c r="F17" s="42"/>
      <c r="G17" s="42"/>
      <c r="H17" s="41"/>
      <c r="I17" s="41"/>
      <c r="J17" s="42"/>
      <c r="K17" s="42"/>
      <c r="L17" s="42"/>
      <c r="M17" s="42"/>
      <c r="N17" s="42"/>
      <c r="O17" s="42"/>
      <c r="P17" s="42"/>
      <c r="Q17" s="42"/>
    </row>
    <row r="18" spans="1:18" s="39" customFormat="1" ht="59.45" customHeight="1">
      <c r="A18" s="121" t="s">
        <v>31</v>
      </c>
      <c r="B18" s="121"/>
      <c r="C18" s="121"/>
      <c r="D18" s="121"/>
      <c r="E18" s="121"/>
      <c r="F18" s="121"/>
      <c r="G18" s="121"/>
      <c r="H18" s="121"/>
      <c r="I18" s="121"/>
      <c r="J18" s="121"/>
      <c r="K18" s="121"/>
      <c r="L18" s="121"/>
      <c r="M18" s="121"/>
      <c r="N18" s="121"/>
      <c r="O18" s="121"/>
      <c r="P18" s="121"/>
      <c r="Q18" s="121"/>
      <c r="R18" s="121"/>
    </row>
    <row r="19" spans="1:18" s="39" customFormat="1">
      <c r="B19" s="42"/>
      <c r="C19" s="42"/>
      <c r="D19" s="40"/>
      <c r="E19" s="40"/>
      <c r="F19" s="42"/>
      <c r="G19" s="42"/>
      <c r="H19" s="41"/>
      <c r="I19" s="41"/>
      <c r="J19" s="42"/>
      <c r="K19" s="42"/>
      <c r="L19" s="42"/>
      <c r="M19" s="42"/>
      <c r="N19" s="42"/>
      <c r="O19" s="42"/>
      <c r="P19" s="42"/>
      <c r="Q19" s="42"/>
    </row>
    <row r="20" spans="1:18" s="39" customFormat="1">
      <c r="B20" s="42"/>
      <c r="C20" s="42"/>
      <c r="D20" s="40"/>
      <c r="E20" s="40"/>
      <c r="F20" s="42"/>
      <c r="G20" s="42"/>
      <c r="H20" s="41"/>
      <c r="I20" s="41"/>
      <c r="J20" s="42"/>
      <c r="K20" s="42"/>
      <c r="L20" s="42"/>
      <c r="M20" s="42"/>
      <c r="N20" s="42"/>
      <c r="O20" s="42"/>
      <c r="P20" s="42"/>
      <c r="Q20" s="42"/>
    </row>
  </sheetData>
  <mergeCells count="13">
    <mergeCell ref="A18:R18"/>
    <mergeCell ref="D14:Q14"/>
    <mergeCell ref="D15:I15"/>
    <mergeCell ref="B2:E4"/>
    <mergeCell ref="F2:Q2"/>
    <mergeCell ref="F3:J3"/>
    <mergeCell ref="F4:Q4"/>
    <mergeCell ref="K3:Q3"/>
    <mergeCell ref="B6:G8"/>
    <mergeCell ref="K6:Q8"/>
    <mergeCell ref="K12:L12"/>
    <mergeCell ref="H6:I7"/>
    <mergeCell ref="H9:I9"/>
  </mergeCells>
  <conditionalFormatting sqref="Q10:Q13">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FB4AA-E015-40BB-A3D6-CBC190C2BF03}">
  <sheetPr>
    <tabColor theme="9" tint="-0.249977111117893"/>
  </sheetPr>
  <dimension ref="A2:S20"/>
  <sheetViews>
    <sheetView tabSelected="1" view="pageLayout" topLeftCell="A6" zoomScale="55" zoomScaleNormal="80" zoomScaleSheetLayoutView="40" zoomScalePageLayoutView="55" workbookViewId="0">
      <selection activeCell="M12" sqref="M12"/>
    </sheetView>
  </sheetViews>
  <sheetFormatPr baseColWidth="10" defaultColWidth="11.42578125" defaultRowHeight="21"/>
  <cols>
    <col min="1" max="1" width="4.28515625" style="42" customWidth="1"/>
    <col min="2" max="2" width="7.28515625" style="42" customWidth="1"/>
    <col min="3" max="3" width="32.85546875" style="42" customWidth="1"/>
    <col min="4" max="4" width="89.42578125" style="42" customWidth="1"/>
    <col min="5" max="5" width="8" style="42" hidden="1" customWidth="1"/>
    <col min="6" max="6" width="8.7109375" style="42" customWidth="1"/>
    <col min="7" max="7" width="14.7109375" style="42" customWidth="1"/>
    <col min="8" max="8" width="23.7109375" style="42" customWidth="1"/>
    <col min="9" max="9" width="22.7109375" style="42" customWidth="1"/>
    <col min="10" max="10" width="33.5703125" style="42" customWidth="1"/>
    <col min="11" max="11" width="18.42578125" style="42" customWidth="1"/>
    <col min="12" max="12" width="19.5703125" style="42" customWidth="1"/>
    <col min="13" max="13" width="26.28515625" style="42" customWidth="1"/>
    <col min="14" max="14" width="21.28515625" style="42" customWidth="1"/>
    <col min="15" max="15" width="21.5703125" style="42" customWidth="1"/>
    <col min="16" max="16" width="28.28515625" style="42" customWidth="1"/>
    <col min="17" max="17" width="30.140625" style="42" customWidth="1"/>
    <col min="18" max="18" width="2.42578125" style="39" customWidth="1"/>
    <col min="19" max="16384" width="11.42578125" style="42"/>
  </cols>
  <sheetData>
    <row r="2" spans="2:19" ht="39.75" customHeight="1">
      <c r="B2" s="124"/>
      <c r="C2" s="125"/>
      <c r="D2" s="125"/>
      <c r="E2" s="126"/>
      <c r="F2" s="133" t="s">
        <v>0</v>
      </c>
      <c r="G2" s="134"/>
      <c r="H2" s="134"/>
      <c r="I2" s="134"/>
      <c r="J2" s="134"/>
      <c r="K2" s="134"/>
      <c r="L2" s="134"/>
      <c r="M2" s="134"/>
      <c r="N2" s="134"/>
      <c r="O2" s="134"/>
      <c r="P2" s="134"/>
      <c r="Q2" s="135"/>
      <c r="R2" s="88"/>
      <c r="S2" s="88"/>
    </row>
    <row r="3" spans="2:19" ht="17.25" customHeight="1">
      <c r="B3" s="127"/>
      <c r="C3" s="128"/>
      <c r="D3" s="128"/>
      <c r="E3" s="129"/>
      <c r="F3" s="136" t="s">
        <v>1</v>
      </c>
      <c r="G3" s="137"/>
      <c r="H3" s="137"/>
      <c r="I3" s="137"/>
      <c r="J3" s="137"/>
      <c r="K3" s="137"/>
      <c r="L3" s="137"/>
      <c r="M3" s="137"/>
      <c r="N3" s="137"/>
      <c r="O3" s="137"/>
      <c r="P3" s="137"/>
      <c r="Q3" s="138"/>
      <c r="R3" s="89"/>
      <c r="S3" s="89"/>
    </row>
    <row r="4" spans="2:19" ht="17.25" customHeight="1">
      <c r="B4" s="130"/>
      <c r="C4" s="131"/>
      <c r="D4" s="131"/>
      <c r="E4" s="132"/>
      <c r="F4" s="136" t="s">
        <v>2</v>
      </c>
      <c r="G4" s="137"/>
      <c r="H4" s="137"/>
      <c r="I4" s="137"/>
      <c r="J4" s="137"/>
      <c r="K4" s="137"/>
      <c r="L4" s="137"/>
      <c r="M4" s="137"/>
      <c r="N4" s="137"/>
      <c r="O4" s="137"/>
      <c r="P4" s="137"/>
      <c r="Q4" s="138"/>
      <c r="R4" s="89"/>
      <c r="S4" s="89"/>
    </row>
    <row r="5" spans="2:19" ht="15.75" customHeight="1" thickBot="1"/>
    <row r="6" spans="2:19" ht="65.25" customHeight="1" thickBot="1">
      <c r="B6" s="139" t="s">
        <v>3</v>
      </c>
      <c r="C6" s="140"/>
      <c r="D6" s="140"/>
      <c r="E6" s="140"/>
      <c r="F6" s="140"/>
      <c r="G6" s="141"/>
      <c r="H6" s="159" t="s">
        <v>4</v>
      </c>
      <c r="I6" s="160"/>
      <c r="J6" s="95" t="s">
        <v>5</v>
      </c>
      <c r="K6" s="148" t="s">
        <v>6</v>
      </c>
      <c r="L6" s="149"/>
      <c r="M6" s="149"/>
      <c r="N6" s="149"/>
      <c r="O6" s="149"/>
      <c r="P6" s="149"/>
      <c r="Q6" s="150"/>
    </row>
    <row r="7" spans="2:19" ht="59.25" customHeight="1" thickBot="1">
      <c r="B7" s="142"/>
      <c r="C7" s="143"/>
      <c r="D7" s="143"/>
      <c r="E7" s="143"/>
      <c r="F7" s="143"/>
      <c r="G7" s="144"/>
      <c r="H7" s="161"/>
      <c r="I7" s="162"/>
      <c r="J7" s="87" t="s">
        <v>7</v>
      </c>
      <c r="K7" s="151"/>
      <c r="L7" s="152"/>
      <c r="M7" s="152"/>
      <c r="N7" s="152"/>
      <c r="O7" s="152"/>
      <c r="P7" s="152"/>
      <c r="Q7" s="153"/>
    </row>
    <row r="8" spans="2:19" ht="81" customHeight="1" thickBot="1">
      <c r="B8" s="145"/>
      <c r="C8" s="146"/>
      <c r="D8" s="146"/>
      <c r="E8" s="146"/>
      <c r="F8" s="146"/>
      <c r="G8" s="147"/>
      <c r="H8" s="81" t="s">
        <v>8</v>
      </c>
      <c r="I8" s="82" t="s">
        <v>9</v>
      </c>
      <c r="J8" s="81" t="s">
        <v>8</v>
      </c>
      <c r="K8" s="154"/>
      <c r="L8" s="155"/>
      <c r="M8" s="155"/>
      <c r="N8" s="155"/>
      <c r="O8" s="155"/>
      <c r="P8" s="155"/>
      <c r="Q8" s="156"/>
    </row>
    <row r="9" spans="2:19" ht="72" customHeight="1" thickBot="1">
      <c r="B9" s="83" t="s">
        <v>10</v>
      </c>
      <c r="C9" s="97" t="s">
        <v>11</v>
      </c>
      <c r="D9" s="84" t="s">
        <v>12</v>
      </c>
      <c r="E9" s="84"/>
      <c r="F9" s="84" t="s">
        <v>13</v>
      </c>
      <c r="G9" s="85" t="s">
        <v>14</v>
      </c>
      <c r="H9" s="163" t="s">
        <v>15</v>
      </c>
      <c r="I9" s="164"/>
      <c r="J9" s="96" t="s">
        <v>16</v>
      </c>
      <c r="K9" s="86" t="s">
        <v>17</v>
      </c>
      <c r="L9" s="86" t="s">
        <v>18</v>
      </c>
      <c r="M9" s="86" t="s">
        <v>19</v>
      </c>
      <c r="N9" s="86" t="s">
        <v>20</v>
      </c>
      <c r="O9" s="86" t="s">
        <v>21</v>
      </c>
      <c r="P9" s="86" t="s">
        <v>22</v>
      </c>
      <c r="Q9" s="86" t="s">
        <v>23</v>
      </c>
    </row>
    <row r="10" spans="2:19" ht="395.25">
      <c r="B10" s="68">
        <v>1</v>
      </c>
      <c r="C10" s="98" t="s">
        <v>24</v>
      </c>
      <c r="D10" s="108" t="s">
        <v>25</v>
      </c>
      <c r="E10" s="80"/>
      <c r="F10" s="69" t="s">
        <v>26</v>
      </c>
      <c r="G10" s="69">
        <v>87</v>
      </c>
      <c r="H10" s="70">
        <v>1459088</v>
      </c>
      <c r="I10" s="112"/>
      <c r="J10" s="70">
        <v>1459088</v>
      </c>
      <c r="K10" s="72">
        <f>COUNT(H10:J10)</f>
        <v>2</v>
      </c>
      <c r="L10" s="73">
        <f>ROUND(AVERAGE(H10:J10),0)</f>
        <v>1459088</v>
      </c>
      <c r="M10" s="74">
        <f>ROUND(+L10*G10,0)</f>
        <v>126940656</v>
      </c>
      <c r="N10" s="75">
        <f>STDEVP(H10:J10)</f>
        <v>0</v>
      </c>
      <c r="O10" s="76">
        <f t="shared" ref="O10" si="0">N10/L10*100</f>
        <v>0</v>
      </c>
      <c r="P10" s="77">
        <f t="shared" ref="P10" si="1">100-O10</f>
        <v>100</v>
      </c>
      <c r="Q10" s="78" t="str">
        <f t="shared" ref="Q10" si="2">IF(P10&gt;70,"ALTO","BAJO")</f>
        <v>ALTO</v>
      </c>
    </row>
    <row r="11" spans="2:19" ht="57" customHeight="1">
      <c r="B11" s="56"/>
      <c r="C11" s="99"/>
      <c r="D11" s="57"/>
      <c r="E11" s="57"/>
      <c r="F11" s="58"/>
      <c r="G11" s="58"/>
      <c r="H11" s="43"/>
      <c r="I11" s="64"/>
      <c r="J11" s="59"/>
      <c r="K11" s="66"/>
      <c r="L11" s="67"/>
      <c r="M11" s="65"/>
      <c r="N11" s="60"/>
      <c r="O11" s="61"/>
      <c r="P11" s="62"/>
      <c r="Q11" s="63"/>
    </row>
    <row r="12" spans="2:19" ht="57" customHeight="1">
      <c r="B12" s="56"/>
      <c r="C12" s="99"/>
      <c r="D12" s="57"/>
      <c r="E12" s="57"/>
      <c r="F12" s="58"/>
      <c r="G12" s="58"/>
      <c r="H12" s="43"/>
      <c r="I12" s="44"/>
      <c r="J12" s="59"/>
      <c r="K12" s="157" t="s">
        <v>27</v>
      </c>
      <c r="L12" s="158"/>
      <c r="M12" s="79">
        <f>SUM(M10:M10)</f>
        <v>126940656</v>
      </c>
      <c r="N12" s="60"/>
      <c r="O12" s="61"/>
      <c r="P12" s="62"/>
      <c r="Q12" s="63"/>
    </row>
    <row r="13" spans="2:19" s="39" customFormat="1" ht="57" customHeight="1" thickBot="1">
      <c r="B13" s="45"/>
      <c r="C13" s="100"/>
      <c r="D13" s="46"/>
      <c r="E13" s="46"/>
      <c r="F13" s="47"/>
      <c r="G13" s="47"/>
      <c r="H13" s="48"/>
      <c r="I13" s="49"/>
      <c r="J13" s="48"/>
      <c r="K13" s="45"/>
      <c r="L13" s="50"/>
      <c r="M13" s="51"/>
      <c r="N13" s="52"/>
      <c r="O13" s="53"/>
      <c r="P13" s="54"/>
      <c r="Q13" s="55"/>
    </row>
    <row r="14" spans="2:19" ht="55.9" customHeight="1">
      <c r="D14" s="122" t="s">
        <v>28</v>
      </c>
      <c r="E14" s="122"/>
      <c r="F14" s="122"/>
      <c r="G14" s="122"/>
      <c r="H14" s="122"/>
      <c r="I14" s="122"/>
      <c r="J14" s="122"/>
      <c r="K14" s="122"/>
      <c r="L14" s="122"/>
      <c r="M14" s="122"/>
      <c r="N14" s="122"/>
      <c r="O14" s="122"/>
      <c r="P14" s="122"/>
      <c r="Q14" s="122"/>
    </row>
    <row r="15" spans="2:19" ht="19.5" customHeight="1">
      <c r="D15" s="123" t="s">
        <v>29</v>
      </c>
      <c r="E15" s="123"/>
      <c r="F15" s="123"/>
      <c r="G15" s="123"/>
      <c r="H15" s="123"/>
      <c r="I15" s="123"/>
      <c r="J15" s="90"/>
      <c r="K15" s="90"/>
      <c r="L15" s="90"/>
      <c r="M15" s="90"/>
      <c r="N15" s="90"/>
      <c r="O15" s="90"/>
      <c r="P15" s="90"/>
      <c r="Q15" s="90"/>
    </row>
    <row r="16" spans="2:19" s="39" customFormat="1" ht="26.45" customHeight="1">
      <c r="B16" s="42"/>
      <c r="C16" s="42"/>
      <c r="D16" s="91" t="s">
        <v>30</v>
      </c>
      <c r="E16" s="92"/>
      <c r="F16" s="93"/>
      <c r="G16" s="93"/>
      <c r="H16" s="94"/>
      <c r="I16" s="94"/>
      <c r="J16" s="93"/>
      <c r="K16" s="93"/>
      <c r="L16" s="93"/>
      <c r="M16" s="93"/>
      <c r="N16" s="93"/>
      <c r="O16" s="93"/>
      <c r="P16" s="93"/>
      <c r="Q16" s="93"/>
    </row>
    <row r="17" spans="1:18" s="39" customFormat="1">
      <c r="B17" s="42"/>
      <c r="C17" s="42"/>
      <c r="D17" s="40"/>
      <c r="E17" s="40"/>
      <c r="F17" s="42"/>
      <c r="G17" s="42"/>
      <c r="H17" s="41"/>
      <c r="I17" s="41"/>
      <c r="J17" s="42"/>
      <c r="K17" s="42"/>
      <c r="L17" s="42"/>
      <c r="M17" s="42"/>
      <c r="N17" s="42"/>
      <c r="O17" s="42"/>
      <c r="P17" s="42"/>
      <c r="Q17" s="42"/>
    </row>
    <row r="18" spans="1:18" s="39" customFormat="1" ht="59.45" customHeight="1">
      <c r="A18" s="121" t="s">
        <v>31</v>
      </c>
      <c r="B18" s="121"/>
      <c r="C18" s="121"/>
      <c r="D18" s="121"/>
      <c r="E18" s="121"/>
      <c r="F18" s="121"/>
      <c r="G18" s="121"/>
      <c r="H18" s="121"/>
      <c r="I18" s="121"/>
      <c r="J18" s="121"/>
      <c r="K18" s="121"/>
      <c r="L18" s="121"/>
      <c r="M18" s="121"/>
      <c r="N18" s="121"/>
      <c r="O18" s="121"/>
      <c r="P18" s="121"/>
      <c r="Q18" s="121"/>
      <c r="R18" s="121"/>
    </row>
    <row r="19" spans="1:18" s="39" customFormat="1">
      <c r="B19" s="42"/>
      <c r="C19" s="42"/>
      <c r="D19" s="40"/>
      <c r="E19" s="40"/>
      <c r="F19" s="42"/>
      <c r="G19" s="42"/>
      <c r="H19" s="41"/>
      <c r="I19" s="41"/>
      <c r="J19" s="42"/>
      <c r="K19" s="42"/>
      <c r="L19" s="42"/>
      <c r="M19" s="42"/>
      <c r="N19" s="42"/>
      <c r="O19" s="42"/>
      <c r="P19" s="42"/>
      <c r="Q19" s="42"/>
    </row>
    <row r="20" spans="1:18" s="39" customFormat="1">
      <c r="B20" s="42"/>
      <c r="C20" s="42"/>
      <c r="D20" s="40"/>
      <c r="E20" s="40"/>
      <c r="F20" s="42"/>
      <c r="G20" s="42"/>
      <c r="H20" s="41"/>
      <c r="I20" s="41"/>
      <c r="J20" s="42"/>
      <c r="K20" s="42"/>
      <c r="L20" s="42"/>
      <c r="M20" s="42"/>
      <c r="N20" s="42"/>
      <c r="O20" s="42"/>
      <c r="P20" s="42"/>
      <c r="Q20" s="42"/>
    </row>
  </sheetData>
  <mergeCells count="13">
    <mergeCell ref="B6:G8"/>
    <mergeCell ref="H6:I7"/>
    <mergeCell ref="K6:Q8"/>
    <mergeCell ref="B2:E4"/>
    <mergeCell ref="F2:Q2"/>
    <mergeCell ref="F3:J3"/>
    <mergeCell ref="K3:Q3"/>
    <mergeCell ref="F4:Q4"/>
    <mergeCell ref="H9:I9"/>
    <mergeCell ref="K12:L12"/>
    <mergeCell ref="D14:Q14"/>
    <mergeCell ref="D15:I15"/>
    <mergeCell ref="A18:R18"/>
  </mergeCells>
  <conditionalFormatting sqref="Q10:Q13">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C6532-F178-4D3D-A31A-44C6D6043E72}">
  <dimension ref="B2:E15"/>
  <sheetViews>
    <sheetView workbookViewId="0">
      <selection activeCell="D4" sqref="D4"/>
    </sheetView>
  </sheetViews>
  <sheetFormatPr baseColWidth="10" defaultColWidth="11.42578125" defaultRowHeight="15"/>
  <cols>
    <col min="2" max="2" width="26" customWidth="1"/>
    <col min="3" max="3" width="13.140625" customWidth="1"/>
    <col min="4" max="4" width="19.85546875" customWidth="1"/>
  </cols>
  <sheetData>
    <row r="2" spans="2:5">
      <c r="D2" s="109">
        <v>0.23</v>
      </c>
    </row>
    <row r="3" spans="2:5">
      <c r="B3" s="103" t="s">
        <v>32</v>
      </c>
      <c r="C3" s="104" t="s">
        <v>33</v>
      </c>
      <c r="D3" s="105"/>
    </row>
    <row r="4" spans="2:5">
      <c r="B4" s="102" t="s">
        <v>7</v>
      </c>
      <c r="C4" s="107">
        <v>1186250</v>
      </c>
      <c r="D4" s="106">
        <f>ROUND(+C4*(1+0.23),0)</f>
        <v>1459088</v>
      </c>
      <c r="E4" s="101"/>
    </row>
    <row r="5" spans="2:5">
      <c r="C5" s="101"/>
      <c r="D5" s="101"/>
      <c r="E5" s="101"/>
    </row>
    <row r="6" spans="2:5">
      <c r="C6" s="101"/>
      <c r="D6" s="101"/>
      <c r="E6" s="101"/>
    </row>
    <row r="7" spans="2:5">
      <c r="C7" s="101"/>
      <c r="D7" s="101"/>
      <c r="E7" s="101"/>
    </row>
    <row r="8" spans="2:5">
      <c r="C8" s="101"/>
      <c r="D8" s="101"/>
      <c r="E8" s="101"/>
    </row>
    <row r="9" spans="2:5">
      <c r="B9" t="s">
        <v>99</v>
      </c>
      <c r="C9" s="101"/>
      <c r="D9" s="101"/>
      <c r="E9" s="101"/>
    </row>
    <row r="10" spans="2:5">
      <c r="C10" s="101"/>
      <c r="D10" s="101"/>
      <c r="E10" s="101"/>
    </row>
    <row r="11" spans="2:5">
      <c r="B11" s="110"/>
      <c r="C11" s="111"/>
      <c r="D11" s="111"/>
      <c r="E11" s="111"/>
    </row>
    <row r="12" spans="2:5">
      <c r="B12" s="110"/>
      <c r="C12" s="111"/>
      <c r="D12" s="111"/>
      <c r="E12" s="111"/>
    </row>
    <row r="13" spans="2:5">
      <c r="B13" s="110"/>
      <c r="C13" s="111"/>
      <c r="D13" s="111"/>
      <c r="E13" s="111"/>
    </row>
    <row r="14" spans="2:5">
      <c r="B14" s="110"/>
      <c r="C14" s="111"/>
      <c r="D14" s="111"/>
      <c r="E14" s="111"/>
    </row>
    <row r="15" spans="2:5">
      <c r="B15" s="110"/>
      <c r="C15" s="111"/>
      <c r="D15" s="111"/>
      <c r="E15" s="11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27C92-D533-4322-A6D0-2FBCB56DFC9B}">
  <dimension ref="B2:G4"/>
  <sheetViews>
    <sheetView workbookViewId="0">
      <selection activeCell="G8" sqref="G8"/>
    </sheetView>
  </sheetViews>
  <sheetFormatPr baseColWidth="10" defaultColWidth="11.5703125" defaultRowHeight="15"/>
  <cols>
    <col min="1" max="1" width="3" style="42" customWidth="1"/>
    <col min="2" max="2" width="11.5703125" style="42"/>
    <col min="3" max="3" width="78.28515625" style="42" customWidth="1"/>
    <col min="4" max="5" width="11.5703125" style="42"/>
    <col min="6" max="6" width="14.85546875" style="42" bestFit="1" customWidth="1"/>
    <col min="7" max="7" width="16.140625" style="42" bestFit="1" customWidth="1"/>
    <col min="8" max="16384" width="11.5703125" style="42"/>
  </cols>
  <sheetData>
    <row r="2" spans="2:7" ht="36">
      <c r="B2" s="117" t="s">
        <v>98</v>
      </c>
      <c r="C2" s="117" t="s">
        <v>97</v>
      </c>
      <c r="D2" s="117" t="s">
        <v>96</v>
      </c>
      <c r="E2" s="117" t="s">
        <v>14</v>
      </c>
      <c r="F2" s="117" t="s">
        <v>95</v>
      </c>
      <c r="G2" s="117" t="s">
        <v>33</v>
      </c>
    </row>
    <row r="3" spans="2:7" ht="30">
      <c r="B3" s="115">
        <v>1</v>
      </c>
      <c r="C3" s="116" t="s">
        <v>24</v>
      </c>
      <c r="D3" s="115" t="s">
        <v>26</v>
      </c>
      <c r="E3" s="115">
        <v>87</v>
      </c>
      <c r="F3" s="114">
        <v>1459088</v>
      </c>
      <c r="G3" s="114">
        <f>+F3*E3</f>
        <v>126940656</v>
      </c>
    </row>
    <row r="4" spans="2:7">
      <c r="B4" s="118" t="s">
        <v>33</v>
      </c>
      <c r="C4" s="119"/>
      <c r="D4" s="119"/>
      <c r="E4" s="119"/>
      <c r="F4" s="120"/>
      <c r="G4" s="113">
        <f>+SUM(G3:G3)</f>
        <v>126940656</v>
      </c>
    </row>
  </sheetData>
  <mergeCells count="1">
    <mergeCell ref="B4:F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ColWidth="11.42578125" defaultRowHeight="15"/>
  <cols>
    <col min="4" max="4" width="52.42578125" bestFit="1" customWidth="1"/>
    <col min="6" max="6" width="18.42578125" customWidth="1"/>
    <col min="11" max="11" width="18" customWidth="1"/>
    <col min="21" max="21" width="16.140625" customWidth="1"/>
    <col min="38" max="38" width="15.42578125" customWidth="1"/>
  </cols>
  <sheetData>
    <row r="3" spans="1:40" ht="15.75" thickBot="1"/>
    <row r="4" spans="1:40" s="9" customFormat="1" ht="67.5">
      <c r="A4" s="1" t="s">
        <v>34</v>
      </c>
      <c r="B4" s="1" t="s">
        <v>35</v>
      </c>
      <c r="C4" s="1" t="s">
        <v>36</v>
      </c>
      <c r="D4" s="1" t="s">
        <v>37</v>
      </c>
      <c r="E4" s="2" t="s">
        <v>38</v>
      </c>
      <c r="F4" s="3" t="s">
        <v>39</v>
      </c>
      <c r="G4" s="4" t="s">
        <v>40</v>
      </c>
      <c r="H4" s="4" t="s">
        <v>41</v>
      </c>
      <c r="I4" s="4" t="s">
        <v>42</v>
      </c>
      <c r="J4" s="4" t="s">
        <v>43</v>
      </c>
      <c r="K4" s="4" t="s">
        <v>44</v>
      </c>
      <c r="L4" s="4" t="s">
        <v>45</v>
      </c>
      <c r="M4" s="5" t="s">
        <v>46</v>
      </c>
      <c r="N4" s="4" t="s">
        <v>47</v>
      </c>
      <c r="O4" s="165" t="s">
        <v>48</v>
      </c>
      <c r="P4" s="166"/>
      <c r="Q4" s="166"/>
      <c r="R4" s="166"/>
      <c r="S4" s="166"/>
      <c r="T4" s="166"/>
      <c r="U4" s="166"/>
      <c r="V4" s="166"/>
      <c r="W4" s="166"/>
      <c r="X4" s="166"/>
      <c r="Y4" s="166"/>
      <c r="Z4" s="167"/>
      <c r="AA4" s="6"/>
      <c r="AB4" s="6"/>
      <c r="AC4" s="6"/>
      <c r="AD4" s="6"/>
      <c r="AE4" s="4" t="s">
        <v>49</v>
      </c>
      <c r="AF4" s="4" t="s">
        <v>50</v>
      </c>
      <c r="AG4" s="4" t="s">
        <v>51</v>
      </c>
      <c r="AH4" s="4" t="s">
        <v>52</v>
      </c>
      <c r="AI4" s="4" t="s">
        <v>53</v>
      </c>
      <c r="AJ4" s="4" t="s">
        <v>54</v>
      </c>
      <c r="AK4" s="4" t="s">
        <v>55</v>
      </c>
      <c r="AL4" s="7" t="s">
        <v>56</v>
      </c>
      <c r="AM4" s="8" t="s">
        <v>57</v>
      </c>
    </row>
    <row r="5" spans="1:40" s="9" customFormat="1" ht="11.25">
      <c r="A5" s="11">
        <v>2011</v>
      </c>
      <c r="B5" s="10">
        <v>340</v>
      </c>
      <c r="C5" s="10" t="s">
        <v>58</v>
      </c>
      <c r="D5" s="10" t="s">
        <v>59</v>
      </c>
      <c r="E5" s="12" t="s">
        <v>60</v>
      </c>
      <c r="F5" s="13">
        <v>40827</v>
      </c>
      <c r="G5" s="10" t="s">
        <v>61</v>
      </c>
      <c r="H5" s="10" t="s">
        <v>62</v>
      </c>
      <c r="I5" s="10" t="s">
        <v>63</v>
      </c>
      <c r="J5" s="10"/>
      <c r="K5" s="14">
        <v>7287250</v>
      </c>
      <c r="L5" s="10"/>
      <c r="M5" s="10" t="s">
        <v>64</v>
      </c>
      <c r="N5" s="10"/>
      <c r="O5" s="10" t="s">
        <v>65</v>
      </c>
      <c r="P5" s="10" t="s">
        <v>66</v>
      </c>
      <c r="Q5" s="10" t="s">
        <v>67</v>
      </c>
      <c r="R5" s="10" t="s">
        <v>68</v>
      </c>
      <c r="S5" s="10" t="s">
        <v>69</v>
      </c>
      <c r="T5" s="10" t="s">
        <v>70</v>
      </c>
      <c r="U5" s="10" t="s">
        <v>71</v>
      </c>
      <c r="V5" s="10" t="s">
        <v>72</v>
      </c>
      <c r="W5" s="10"/>
      <c r="X5" s="10"/>
      <c r="Y5" s="10"/>
      <c r="Z5" s="10"/>
      <c r="AA5" s="10"/>
      <c r="AB5" s="10"/>
      <c r="AC5" s="10"/>
      <c r="AD5" s="10"/>
      <c r="AE5" s="10" t="s">
        <v>70</v>
      </c>
      <c r="AF5" s="10" t="s">
        <v>73</v>
      </c>
      <c r="AG5" s="10"/>
      <c r="AH5" s="10"/>
      <c r="AI5" s="10"/>
      <c r="AJ5" s="10" t="s">
        <v>74</v>
      </c>
      <c r="AK5" s="10"/>
      <c r="AL5" s="15"/>
      <c r="AM5" s="16"/>
    </row>
    <row r="6" spans="1:40" s="9" customFormat="1" ht="18">
      <c r="A6" s="30"/>
      <c r="B6" s="22"/>
      <c r="C6" s="22"/>
      <c r="D6" s="22" t="s">
        <v>73</v>
      </c>
      <c r="E6" s="31"/>
      <c r="F6" s="21"/>
      <c r="G6" s="22"/>
      <c r="H6" s="22"/>
      <c r="I6" s="22" t="s">
        <v>75</v>
      </c>
      <c r="J6" s="22"/>
      <c r="K6" s="32">
        <f>2174138*1.16</f>
        <v>2522000.0799999996</v>
      </c>
      <c r="L6" s="22"/>
      <c r="M6" s="22"/>
      <c r="N6" s="22"/>
      <c r="O6" s="22">
        <v>900131147</v>
      </c>
      <c r="P6" s="33" t="s">
        <v>76</v>
      </c>
      <c r="Q6" s="34" t="s">
        <v>77</v>
      </c>
      <c r="R6" s="34" t="s">
        <v>78</v>
      </c>
      <c r="S6" s="34" t="s">
        <v>79</v>
      </c>
      <c r="T6" s="22" t="s">
        <v>73</v>
      </c>
      <c r="U6" s="34">
        <v>830131794</v>
      </c>
      <c r="V6" s="22" t="s">
        <v>80</v>
      </c>
      <c r="W6" s="22"/>
      <c r="X6" s="22"/>
      <c r="Y6" s="22"/>
      <c r="Z6" s="22"/>
      <c r="AA6" s="22"/>
      <c r="AB6" s="22"/>
      <c r="AC6" s="22"/>
      <c r="AD6" s="22"/>
      <c r="AE6" s="22"/>
      <c r="AF6" s="22"/>
      <c r="AG6" s="22"/>
      <c r="AH6" s="22"/>
      <c r="AI6" s="22"/>
      <c r="AJ6" s="22"/>
      <c r="AK6" s="22"/>
      <c r="AL6" s="24">
        <v>90</v>
      </c>
      <c r="AM6" s="9" t="s">
        <v>81</v>
      </c>
      <c r="AN6" s="9">
        <f>45225*1.16</f>
        <v>52461</v>
      </c>
    </row>
    <row r="7" spans="1:40" s="9" customFormat="1" ht="11.25">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82</v>
      </c>
      <c r="AN7" s="9">
        <f>139000*1.16</f>
        <v>161240</v>
      </c>
    </row>
    <row r="8" spans="1:40" s="9" customFormat="1" ht="12"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83</v>
      </c>
      <c r="AN8" s="9">
        <f>22414*1.16</f>
        <v>26000.239999999998</v>
      </c>
    </row>
    <row r="9" spans="1:40" s="9" customFormat="1" ht="12" thickBot="1">
      <c r="A9" s="18">
        <v>2012</v>
      </c>
      <c r="B9" s="19">
        <v>234</v>
      </c>
      <c r="C9" s="19" t="s">
        <v>58</v>
      </c>
      <c r="D9" s="22" t="s">
        <v>84</v>
      </c>
      <c r="E9" s="20" t="s">
        <v>60</v>
      </c>
      <c r="F9" s="21" t="s">
        <v>85</v>
      </c>
      <c r="G9" s="10" t="s">
        <v>86</v>
      </c>
      <c r="H9" s="22"/>
      <c r="I9" s="22" t="s">
        <v>87</v>
      </c>
      <c r="J9" s="22"/>
      <c r="K9" s="23">
        <v>8957520</v>
      </c>
      <c r="L9" s="22"/>
      <c r="M9" s="22" t="s">
        <v>88</v>
      </c>
      <c r="N9" s="22"/>
      <c r="O9" s="22" t="s">
        <v>89</v>
      </c>
      <c r="P9" s="35" t="s">
        <v>84</v>
      </c>
      <c r="Q9" s="9" t="s">
        <v>90</v>
      </c>
      <c r="T9" s="36"/>
      <c r="U9" s="22"/>
      <c r="V9" s="22"/>
      <c r="W9" s="22"/>
      <c r="X9" s="22"/>
      <c r="Y9" s="22"/>
      <c r="Z9" s="22"/>
      <c r="AA9" s="22"/>
      <c r="AB9" s="22"/>
      <c r="AC9" s="22"/>
      <c r="AD9" s="22"/>
      <c r="AE9" s="22" t="s">
        <v>84</v>
      </c>
      <c r="AF9" s="17" t="s">
        <v>91</v>
      </c>
      <c r="AG9" s="22"/>
      <c r="AH9" s="22"/>
      <c r="AI9" s="22"/>
      <c r="AJ9" s="10" t="s">
        <v>74</v>
      </c>
      <c r="AK9" s="22"/>
      <c r="AL9" s="24"/>
    </row>
    <row r="10" spans="1:40" s="9" customFormat="1" ht="15.75" thickBot="1">
      <c r="A10" s="25"/>
      <c r="B10" s="17"/>
      <c r="C10" s="26"/>
      <c r="D10" s="17"/>
      <c r="E10" s="29"/>
      <c r="F10" s="25"/>
      <c r="G10" s="17"/>
      <c r="H10" s="17"/>
      <c r="I10" s="17"/>
      <c r="J10" s="17"/>
      <c r="K10" s="17"/>
      <c r="L10" s="17"/>
      <c r="M10" s="17"/>
      <c r="N10" s="17"/>
      <c r="O10" s="17" t="s">
        <v>92</v>
      </c>
      <c r="P10" s="17" t="s">
        <v>91</v>
      </c>
      <c r="Q10" s="33" t="s">
        <v>93</v>
      </c>
      <c r="R10" s="38"/>
      <c r="S10" s="38"/>
      <c r="T10" s="17"/>
      <c r="U10" s="17"/>
      <c r="V10" s="17"/>
      <c r="W10" s="17"/>
      <c r="X10" s="17"/>
      <c r="Y10" s="17"/>
      <c r="Z10" s="17"/>
      <c r="AA10" s="17"/>
      <c r="AB10" s="17"/>
      <c r="AC10" s="17"/>
      <c r="AD10" s="17"/>
      <c r="AE10" s="17"/>
      <c r="AF10" s="17"/>
      <c r="AG10" s="17"/>
      <c r="AH10" s="17"/>
      <c r="AI10" s="17"/>
      <c r="AJ10" s="17"/>
      <c r="AK10" s="17"/>
      <c r="AL10" s="27">
        <v>550</v>
      </c>
      <c r="AM10" s="28" t="s">
        <v>94</v>
      </c>
      <c r="AN10" s="9">
        <f>14040*1.16</f>
        <v>16286.4</v>
      </c>
    </row>
    <row r="11" spans="1:40">
      <c r="AN11">
        <f>+AN10*AL10</f>
        <v>8957520</v>
      </c>
    </row>
  </sheetData>
  <mergeCells count="1">
    <mergeCell ref="O4:Z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FM-029</vt:lpstr>
      <vt:lpstr>FM-029 DEPURADO</vt:lpstr>
      <vt:lpstr>INDEXACIÓN</vt:lpstr>
      <vt:lpstr>Precios techo</vt:lpstr>
      <vt:lpstr>MATRIZ UAERMV OTRAS VIGENCIAS</vt:lpstr>
      <vt:lpstr>'FM-029'!Área_de_impresión</vt:lpstr>
      <vt:lpstr>'FM-029 DEPURADO'!Área_de_impresión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GELVEZ</dc:creator>
  <cp:keywords/>
  <dc:description/>
  <cp:lastModifiedBy>Rafael Andres Poveda Latorre</cp:lastModifiedBy>
  <cp:revision/>
  <dcterms:created xsi:type="dcterms:W3CDTF">2013-12-20T17:02:46Z</dcterms:created>
  <dcterms:modified xsi:type="dcterms:W3CDTF">2026-09-30T16:25:33Z</dcterms:modified>
  <cp:category/>
  <cp:contentStatus/>
</cp:coreProperties>
</file>