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7.xml" ContentType="application/vnd.openxmlformats-officedocument.drawing+xml"/>
  <Override PartName="/xl/tables/table1.xml" ContentType="application/vnd.openxmlformats-officedocument.spreadsheetml.table+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0"/>
  <workbookPr defaultThemeVersion="166925"/>
  <mc:AlternateContent xmlns:mc="http://schemas.openxmlformats.org/markup-compatibility/2006">
    <mc:Choice Requires="x15">
      <x15ac:absPath xmlns:x15ac="http://schemas.microsoft.com/office/spreadsheetml/2010/11/ac" url="/Users/erikamariablancovargas/Library/Mobile Documents/com~apple~CloudDocs/11_SECRETARIA HABITAT/8_RADICACIONES CONTRATACION/260819_ALPES-CARACOLI_LP_FINAL/00_EDITABLES/"/>
    </mc:Choice>
  </mc:AlternateContent>
  <xr:revisionPtr revIDLastSave="0" documentId="13_ncr:1_{D129ECAE-FD5F-7E4A-9C39-9E39F6174BA7}" xr6:coauthVersionLast="47" xr6:coauthVersionMax="47" xr10:uidLastSave="{00000000-0000-0000-0000-000000000000}"/>
  <bookViews>
    <workbookView xWindow="0" yWindow="660" windowWidth="29400" windowHeight="17120" activeTab="1" xr2:uid="{1F31F973-3C86-B343-8276-AD620D0DE253}"/>
  </bookViews>
  <sheets>
    <sheet name="PRESU  ESTIMADO OBRA  CARACOLI" sheetId="9" r:id="rId1"/>
    <sheet name="LISTA DE PRECIOS UNITARIOS" sheetId="10" r:id="rId2"/>
    <sheet name="E Y D PRESU ESTIMADO" sheetId="3" r:id="rId3"/>
    <sheet name="AIU" sheetId="4" r:id="rId4"/>
    <sheet name="FM" sheetId="5" r:id="rId5"/>
    <sheet name="INDEX ICOCIV" sheetId="7" r:id="rId6"/>
    <sheet name="SALARIOS" sheetId="8" r:id="rId7"/>
    <sheet name="CANTIDADES VALOR INICIAL" sheetId="2" r:id="rId8"/>
    <sheet name="Comparativo" sheetId="11" r:id="rId9"/>
    <sheet name="VALORES INDEXADOS OBRA CARACOLÍ" sheetId="1" r:id="rId10"/>
    <sheet name="VALORES INDEXADOS OBRA ALPES" sheetId="12" r:id="rId11"/>
  </sheets>
  <externalReferences>
    <externalReference r:id="rId12"/>
    <externalReference r:id="rId13"/>
    <externalReference r:id="rId14"/>
  </externalReferences>
  <definedNames>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 localSheetId="7">#REF!</definedName>
    <definedName name="__________PMT5671" localSheetId="2">#REF!</definedName>
    <definedName name="__________PMT5671" localSheetId="1">#REF!</definedName>
    <definedName name="__________PMT5671" localSheetId="0">#REF!</definedName>
    <definedName name="__________PMT5671" localSheetId="9">#REF!</definedName>
    <definedName name="__________PMT5671">#REF!</definedName>
    <definedName name="__________PMT5805" localSheetId="7">#REF!</definedName>
    <definedName name="__________PMT5805" localSheetId="2">#REF!</definedName>
    <definedName name="__________PMT5805" localSheetId="1">#REF!</definedName>
    <definedName name="__________PMT5805" localSheetId="0">#REF!</definedName>
    <definedName name="__________PMT5805" localSheetId="9">#REF!</definedName>
    <definedName name="__________PMT5805">#REF!</definedName>
    <definedName name="__________PMT5806" localSheetId="7">#REF!</definedName>
    <definedName name="__________PMT5806" localSheetId="2">#REF!</definedName>
    <definedName name="__________PMT5806" localSheetId="1">#REF!</definedName>
    <definedName name="__________PMT5806" localSheetId="0">#REF!</definedName>
    <definedName name="__________PMT5806" localSheetId="9">#REF!</definedName>
    <definedName name="__________PMT5806">#REF!</definedName>
    <definedName name="__________PMT5815" localSheetId="7">#REF!</definedName>
    <definedName name="__________PMT5815" localSheetId="2">#REF!</definedName>
    <definedName name="__________PMT5815" localSheetId="1">#REF!</definedName>
    <definedName name="__________PMT5815" localSheetId="0">#REF!</definedName>
    <definedName name="__________PMT5815" localSheetId="9">#REF!</definedName>
    <definedName name="__________PMT5815">#REF!</definedName>
    <definedName name="__________PMT5820" localSheetId="7">#REF!</definedName>
    <definedName name="__________PMT5820" localSheetId="2">#REF!</definedName>
    <definedName name="__________PMT5820" localSheetId="1">#REF!</definedName>
    <definedName name="__________PMT5820" localSheetId="0">#REF!</definedName>
    <definedName name="__________PMT5820" localSheetId="9">#REF!</definedName>
    <definedName name="__________PMT5820">#REF!</definedName>
    <definedName name="__________tab1" localSheetId="2">#REF!</definedName>
    <definedName name="__________tab1">#REF!</definedName>
    <definedName name="__________tab2">#REF!</definedName>
    <definedName name="__________tab3">#REF!</definedName>
    <definedName name="__________TAB4">#REF!</definedName>
    <definedName name="_________aiu2" localSheetId="7">#REF!</definedName>
    <definedName name="_________aiu2" localSheetId="2">#REF!</definedName>
    <definedName name="_________aiu2" localSheetId="1">#REF!</definedName>
    <definedName name="_________aiu2" localSheetId="0">#REF!</definedName>
    <definedName name="_________aiu2" localSheetId="9">#REF!</definedName>
    <definedName name="_________aiu2">#REF!</definedName>
    <definedName name="_________PMT5671" localSheetId="7">#REF!</definedName>
    <definedName name="_________PMT5671" localSheetId="2">#REF!</definedName>
    <definedName name="_________PMT5671" localSheetId="1">#REF!</definedName>
    <definedName name="_________PMT5671" localSheetId="0">#REF!</definedName>
    <definedName name="_________PMT5671" localSheetId="9">#REF!</definedName>
    <definedName name="_________PMT5671">#REF!</definedName>
    <definedName name="_________PMT5805" localSheetId="7">#REF!</definedName>
    <definedName name="_________PMT5805" localSheetId="2">#REF!</definedName>
    <definedName name="_________PMT5805" localSheetId="1">#REF!</definedName>
    <definedName name="_________PMT5805" localSheetId="0">#REF!</definedName>
    <definedName name="_________PMT5805" localSheetId="9">#REF!</definedName>
    <definedName name="_________PMT5805">#REF!</definedName>
    <definedName name="_________PMT5806" localSheetId="7">#REF!</definedName>
    <definedName name="_________PMT5806" localSheetId="2">#REF!</definedName>
    <definedName name="_________PMT5806" localSheetId="1">#REF!</definedName>
    <definedName name="_________PMT5806" localSheetId="0">#REF!</definedName>
    <definedName name="_________PMT5806" localSheetId="9">#REF!</definedName>
    <definedName name="_________PMT5806">#REF!</definedName>
    <definedName name="_________PMT5815" localSheetId="7">#REF!</definedName>
    <definedName name="_________PMT5815" localSheetId="2">#REF!</definedName>
    <definedName name="_________PMT5815" localSheetId="1">#REF!</definedName>
    <definedName name="_________PMT5815" localSheetId="0">#REF!</definedName>
    <definedName name="_________PMT5815" localSheetId="9">#REF!</definedName>
    <definedName name="_________PMT5815">#REF!</definedName>
    <definedName name="_________PMT5820" localSheetId="7">#REF!</definedName>
    <definedName name="_________PMT5820" localSheetId="2">#REF!</definedName>
    <definedName name="_________PMT5820" localSheetId="1">#REF!</definedName>
    <definedName name="_________PMT5820" localSheetId="0">#REF!</definedName>
    <definedName name="_________PMT5820" localSheetId="9">#REF!</definedName>
    <definedName name="_________PMT5820">#REF!</definedName>
    <definedName name="_________tab1" localSheetId="2">#REF!</definedName>
    <definedName name="_________tab1">#REF!</definedName>
    <definedName name="_________tab2">#REF!</definedName>
    <definedName name="_________tab3">#REF!</definedName>
    <definedName name="_________TAB4">#REF!</definedName>
    <definedName name="________aiu2" localSheetId="7">#REF!</definedName>
    <definedName name="________aiu2" localSheetId="2">#REF!</definedName>
    <definedName name="________aiu2" localSheetId="1">#REF!</definedName>
    <definedName name="________aiu2" localSheetId="0">#REF!</definedName>
    <definedName name="________aiu2" localSheetId="9">#REF!</definedName>
    <definedName name="________aiu2">#REF!</definedName>
    <definedName name="________EXC6" localSheetId="2">#REF!</definedName>
    <definedName name="________EXC6">#REF!</definedName>
    <definedName name="________EXC7">#REF!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 localSheetId="7">#REF!</definedName>
    <definedName name="________PMT5671" localSheetId="2">#REF!</definedName>
    <definedName name="________PMT5671" localSheetId="1">#REF!</definedName>
    <definedName name="________PMT5671" localSheetId="0">#REF!</definedName>
    <definedName name="________PMT5671" localSheetId="9">#REF!</definedName>
    <definedName name="________PMT5671">#REF!</definedName>
    <definedName name="________PMT5805" localSheetId="7">#REF!</definedName>
    <definedName name="________PMT5805" localSheetId="2">#REF!</definedName>
    <definedName name="________PMT5805" localSheetId="1">#REF!</definedName>
    <definedName name="________PMT5805" localSheetId="0">#REF!</definedName>
    <definedName name="________PMT5805" localSheetId="9">#REF!</definedName>
    <definedName name="________PMT5805">#REF!</definedName>
    <definedName name="________PMT5806" localSheetId="7">#REF!</definedName>
    <definedName name="________PMT5806" localSheetId="2">#REF!</definedName>
    <definedName name="________PMT5806" localSheetId="1">#REF!</definedName>
    <definedName name="________PMT5806" localSheetId="0">#REF!</definedName>
    <definedName name="________PMT5806" localSheetId="9">#REF!</definedName>
    <definedName name="________PMT5806">#REF!</definedName>
    <definedName name="________PMT5815" localSheetId="7">#REF!</definedName>
    <definedName name="________PMT5815" localSheetId="2">#REF!</definedName>
    <definedName name="________PMT5815" localSheetId="1">#REF!</definedName>
    <definedName name="________PMT5815" localSheetId="0">#REF!</definedName>
    <definedName name="________PMT5815" localSheetId="9">#REF!</definedName>
    <definedName name="________PMT5815">#REF!</definedName>
    <definedName name="________PMT5820" localSheetId="7">#REF!</definedName>
    <definedName name="________PMT5820" localSheetId="2">#REF!</definedName>
    <definedName name="________PMT5820" localSheetId="1">#REF!</definedName>
    <definedName name="________PMT5820" localSheetId="0">#REF!</definedName>
    <definedName name="________PMT5820" localSheetId="9">#REF!</definedName>
    <definedName name="________PMT5820">#REF!</definedName>
    <definedName name="________r" localSheetId="2">#REF!</definedName>
    <definedName name="________r">#REF!</definedName>
    <definedName name="________tab1">#REF!</definedName>
    <definedName name="________tab2">#REF!</definedName>
    <definedName name="________tab3">#REF!</definedName>
    <definedName name="________TAB4">#REF!</definedName>
    <definedName name="_______aiu2" localSheetId="7">#REF!</definedName>
    <definedName name="_______aiu2" localSheetId="2">#REF!</definedName>
    <definedName name="_______aiu2" localSheetId="1">#REF!</definedName>
    <definedName name="_______aiu2" localSheetId="0">#REF!</definedName>
    <definedName name="_______aiu2" localSheetId="9">#REF!</definedName>
    <definedName name="_______aiu2">#REF!</definedName>
    <definedName name="_______EST1" localSheetId="2">#REF!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8">#REF!</definedName>
    <definedName name="_______EXC9">#REF!</definedName>
    <definedName name="_______r">#REF!</definedName>
    <definedName name="______aiu2" localSheetId="7">#REF!</definedName>
    <definedName name="______aiu2" localSheetId="2">#REF!</definedName>
    <definedName name="______aiu2" localSheetId="1">#REF!</definedName>
    <definedName name="______aiu2" localSheetId="0">#REF!</definedName>
    <definedName name="______aiu2" localSheetId="9">#REF!</definedName>
    <definedName name="______aiu2">#REF!</definedName>
    <definedName name="______EST1" localSheetId="2">#REF!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 localSheetId="7">#REF!</definedName>
    <definedName name="______PMT5671" localSheetId="2">#REF!</definedName>
    <definedName name="______PMT5671" localSheetId="1">#REF!</definedName>
    <definedName name="______PMT5671" localSheetId="0">#REF!</definedName>
    <definedName name="______PMT5671" localSheetId="9">#REF!</definedName>
    <definedName name="______PMT5671">#REF!</definedName>
    <definedName name="______PMT5805" localSheetId="7">#REF!</definedName>
    <definedName name="______PMT5805" localSheetId="2">#REF!</definedName>
    <definedName name="______PMT5805" localSheetId="1">#REF!</definedName>
    <definedName name="______PMT5805" localSheetId="0">#REF!</definedName>
    <definedName name="______PMT5805" localSheetId="9">#REF!</definedName>
    <definedName name="______PMT5805">#REF!</definedName>
    <definedName name="______PMT5806" localSheetId="7">#REF!</definedName>
    <definedName name="______PMT5806" localSheetId="2">#REF!</definedName>
    <definedName name="______PMT5806" localSheetId="1">#REF!</definedName>
    <definedName name="______PMT5806" localSheetId="0">#REF!</definedName>
    <definedName name="______PMT5806" localSheetId="9">#REF!</definedName>
    <definedName name="______PMT5806">#REF!</definedName>
    <definedName name="______PMT5815" localSheetId="7">#REF!</definedName>
    <definedName name="______PMT5815" localSheetId="2">#REF!</definedName>
    <definedName name="______PMT5815" localSheetId="1">#REF!</definedName>
    <definedName name="______PMT5815" localSheetId="0">#REF!</definedName>
    <definedName name="______PMT5815" localSheetId="9">#REF!</definedName>
    <definedName name="______PMT5815">#REF!</definedName>
    <definedName name="______PMT5820" localSheetId="7">#REF!</definedName>
    <definedName name="______PMT5820" localSheetId="2">#REF!</definedName>
    <definedName name="______PMT5820" localSheetId="1">#REF!</definedName>
    <definedName name="______PMT5820" localSheetId="0">#REF!</definedName>
    <definedName name="______PMT5820" localSheetId="9">#REF!</definedName>
    <definedName name="______PMT5820">#REF!</definedName>
    <definedName name="______r" localSheetId="2">#REF!</definedName>
    <definedName name="______r">#REF!</definedName>
    <definedName name="______SAL1">#REF!</definedName>
    <definedName name="______tab1">#REF!</definedName>
    <definedName name="______tab2">#REF!</definedName>
    <definedName name="______tab3">#REF!</definedName>
    <definedName name="______TAB4">#REF!</definedName>
    <definedName name="_____aiu2">#REF!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 localSheetId="7">#REF!</definedName>
    <definedName name="_____PMT5671" localSheetId="2">#REF!</definedName>
    <definedName name="_____PMT5671" localSheetId="1">#REF!</definedName>
    <definedName name="_____PMT5671" localSheetId="0">#REF!</definedName>
    <definedName name="_____PMT5671" localSheetId="9">#REF!</definedName>
    <definedName name="_____PMT5671">#REF!</definedName>
    <definedName name="_____PMT5805" localSheetId="7">#REF!</definedName>
    <definedName name="_____PMT5805" localSheetId="2">#REF!</definedName>
    <definedName name="_____PMT5805" localSheetId="1">#REF!</definedName>
    <definedName name="_____PMT5805" localSheetId="0">#REF!</definedName>
    <definedName name="_____PMT5805" localSheetId="9">#REF!</definedName>
    <definedName name="_____PMT5805">#REF!</definedName>
    <definedName name="_____PMT5806" localSheetId="7">#REF!</definedName>
    <definedName name="_____PMT5806" localSheetId="2">#REF!</definedName>
    <definedName name="_____PMT5806" localSheetId="1">#REF!</definedName>
    <definedName name="_____PMT5806" localSheetId="0">#REF!</definedName>
    <definedName name="_____PMT5806" localSheetId="9">#REF!</definedName>
    <definedName name="_____PMT5806">#REF!</definedName>
    <definedName name="_____PMT5815" localSheetId="7">#REF!</definedName>
    <definedName name="_____PMT5815" localSheetId="2">#REF!</definedName>
    <definedName name="_____PMT5815" localSheetId="1">#REF!</definedName>
    <definedName name="_____PMT5815" localSheetId="0">#REF!</definedName>
    <definedName name="_____PMT5815" localSheetId="9">#REF!</definedName>
    <definedName name="_____PMT5815">#REF!</definedName>
    <definedName name="_____PMT5820" localSheetId="7">#REF!</definedName>
    <definedName name="_____PMT5820" localSheetId="2">#REF!</definedName>
    <definedName name="_____PMT5820" localSheetId="1">#REF!</definedName>
    <definedName name="_____PMT5820" localSheetId="0">#REF!</definedName>
    <definedName name="_____PMT5820" localSheetId="9">#REF!</definedName>
    <definedName name="_____PMT5820">#REF!</definedName>
    <definedName name="_____r" localSheetId="2">#REF!</definedName>
    <definedName name="_____r">#REF!</definedName>
    <definedName name="_____SAL1">#REF!</definedName>
    <definedName name="_____tab1">#REF!</definedName>
    <definedName name="_____tab2">#REF!</definedName>
    <definedName name="_____tab3">#REF!</definedName>
    <definedName name="_____TAB4">#REF!</definedName>
    <definedName name="_____Vol1">#REF!</definedName>
    <definedName name="____aiu2">#REF!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 localSheetId="7">#REF!</definedName>
    <definedName name="____PMT5671" localSheetId="2">#REF!</definedName>
    <definedName name="____PMT5671" localSheetId="1">#REF!</definedName>
    <definedName name="____PMT5671" localSheetId="0">#REF!</definedName>
    <definedName name="____PMT5671" localSheetId="9">#REF!</definedName>
    <definedName name="____PMT5671">#REF!</definedName>
    <definedName name="____PMT5805" localSheetId="7">#REF!</definedName>
    <definedName name="____PMT5805" localSheetId="2">#REF!</definedName>
    <definedName name="____PMT5805" localSheetId="1">#REF!</definedName>
    <definedName name="____PMT5805" localSheetId="0">#REF!</definedName>
    <definedName name="____PMT5805" localSheetId="9">#REF!</definedName>
    <definedName name="____PMT5805">#REF!</definedName>
    <definedName name="____PMT5806" localSheetId="7">#REF!</definedName>
    <definedName name="____PMT5806" localSheetId="2">#REF!</definedName>
    <definedName name="____PMT5806" localSheetId="1">#REF!</definedName>
    <definedName name="____PMT5806" localSheetId="0">#REF!</definedName>
    <definedName name="____PMT5806" localSheetId="9">#REF!</definedName>
    <definedName name="____PMT5806">#REF!</definedName>
    <definedName name="____PMT5815" localSheetId="7">#REF!</definedName>
    <definedName name="____PMT5815" localSheetId="2">#REF!</definedName>
    <definedName name="____PMT5815" localSheetId="1">#REF!</definedName>
    <definedName name="____PMT5815" localSheetId="0">#REF!</definedName>
    <definedName name="____PMT5815" localSheetId="9">#REF!</definedName>
    <definedName name="____PMT5815">#REF!</definedName>
    <definedName name="____PMT5820" localSheetId="7">#REF!</definedName>
    <definedName name="____PMT5820" localSheetId="2">#REF!</definedName>
    <definedName name="____PMT5820" localSheetId="1">#REF!</definedName>
    <definedName name="____PMT5820" localSheetId="0">#REF!</definedName>
    <definedName name="____PMT5820" localSheetId="9">#REF!</definedName>
    <definedName name="____PMT5820">#REF!</definedName>
    <definedName name="____r" localSheetId="2">#REF!</definedName>
    <definedName name="____r">#REF!</definedName>
    <definedName name="____SAL1">#REF!</definedName>
    <definedName name="____tab1">#REF!</definedName>
    <definedName name="____tab2">#REF!</definedName>
    <definedName name="____tab3">#REF!</definedName>
    <definedName name="____TAB4">#REF!</definedName>
    <definedName name="____Vol1">#REF!</definedName>
    <definedName name="___aiu2">#REF!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 localSheetId="7">#REF!</definedName>
    <definedName name="___PMT5671" localSheetId="2">#REF!</definedName>
    <definedName name="___PMT5671" localSheetId="1">#REF!</definedName>
    <definedName name="___PMT5671" localSheetId="0">#REF!</definedName>
    <definedName name="___PMT5671" localSheetId="9">#REF!</definedName>
    <definedName name="___PMT5671">#REF!</definedName>
    <definedName name="___PMT5805" localSheetId="7">#REF!</definedName>
    <definedName name="___PMT5805" localSheetId="2">#REF!</definedName>
    <definedName name="___PMT5805" localSheetId="1">#REF!</definedName>
    <definedName name="___PMT5805" localSheetId="0">#REF!</definedName>
    <definedName name="___PMT5805" localSheetId="9">#REF!</definedName>
    <definedName name="___PMT5805">#REF!</definedName>
    <definedName name="___PMT5806" localSheetId="7">#REF!</definedName>
    <definedName name="___PMT5806" localSheetId="2">#REF!</definedName>
    <definedName name="___PMT5806" localSheetId="1">#REF!</definedName>
    <definedName name="___PMT5806" localSheetId="0">#REF!</definedName>
    <definedName name="___PMT5806" localSheetId="9">#REF!</definedName>
    <definedName name="___PMT5806">#REF!</definedName>
    <definedName name="___PMT5815" localSheetId="7">#REF!</definedName>
    <definedName name="___PMT5815" localSheetId="2">#REF!</definedName>
    <definedName name="___PMT5815" localSheetId="1">#REF!</definedName>
    <definedName name="___PMT5815" localSheetId="0">#REF!</definedName>
    <definedName name="___PMT5815" localSheetId="9">#REF!</definedName>
    <definedName name="___PMT5815">#REF!</definedName>
    <definedName name="___PMT5820" localSheetId="7">#REF!</definedName>
    <definedName name="___PMT5820" localSheetId="2">#REF!</definedName>
    <definedName name="___PMT5820" localSheetId="1">#REF!</definedName>
    <definedName name="___PMT5820" localSheetId="0">#REF!</definedName>
    <definedName name="___PMT5820" localSheetId="9">#REF!</definedName>
    <definedName name="___PMT5820">#REF!</definedName>
    <definedName name="___r" localSheetId="2">#REF!</definedName>
    <definedName name="___r">#REF!</definedName>
    <definedName name="___tab1">#REF!</definedName>
    <definedName name="___tab2">#REF!</definedName>
    <definedName name="___tab3">#REF!</definedName>
    <definedName name="___TAB4">#REF!</definedName>
    <definedName name="___Vol1">#REF!</definedName>
    <definedName name="__1Excel_BuiltIn_Print_Area_1_1_1">#REF!</definedName>
    <definedName name="__2Excel_BuiltIn_Print_Titles_1_1_1_1">#REF!</definedName>
    <definedName name="__aiu2">#REF!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MT5671" localSheetId="7">#REF!</definedName>
    <definedName name="__PMT5671" localSheetId="2">#REF!</definedName>
    <definedName name="__PMT5671" localSheetId="1">#REF!</definedName>
    <definedName name="__PMT5671" localSheetId="0">#REF!</definedName>
    <definedName name="__PMT5671" localSheetId="9">#REF!</definedName>
    <definedName name="__PMT5671">#REF!</definedName>
    <definedName name="__PMT5805" localSheetId="7">#REF!</definedName>
    <definedName name="__PMT5805" localSheetId="2">#REF!</definedName>
    <definedName name="__PMT5805" localSheetId="1">#REF!</definedName>
    <definedName name="__PMT5805" localSheetId="0">#REF!</definedName>
    <definedName name="__PMT5805" localSheetId="9">#REF!</definedName>
    <definedName name="__PMT5805">#REF!</definedName>
    <definedName name="__PMT5806" localSheetId="7">#REF!</definedName>
    <definedName name="__PMT5806" localSheetId="2">#REF!</definedName>
    <definedName name="__PMT5806" localSheetId="1">#REF!</definedName>
    <definedName name="__PMT5806" localSheetId="0">#REF!</definedName>
    <definedName name="__PMT5806" localSheetId="9">#REF!</definedName>
    <definedName name="__PMT5806">#REF!</definedName>
    <definedName name="__PMT5815" localSheetId="7">#REF!</definedName>
    <definedName name="__PMT5815" localSheetId="2">#REF!</definedName>
    <definedName name="__PMT5815" localSheetId="1">#REF!</definedName>
    <definedName name="__PMT5815" localSheetId="0">#REF!</definedName>
    <definedName name="__PMT5815" localSheetId="9">#REF!</definedName>
    <definedName name="__PMT5815">#REF!</definedName>
    <definedName name="__PMT5820" localSheetId="7">#REF!</definedName>
    <definedName name="__PMT5820" localSheetId="2">#REF!</definedName>
    <definedName name="__PMT5820" localSheetId="1">#REF!</definedName>
    <definedName name="__PMT5820" localSheetId="0">#REF!</definedName>
    <definedName name="__PMT5820" localSheetId="9">#REF!</definedName>
    <definedName name="__PMT5820">#REF!</definedName>
    <definedName name="__r" localSheetId="2">#REF!</definedName>
    <definedName name="__r">#REF!</definedName>
    <definedName name="__SAL1">#REF!</definedName>
    <definedName name="__tab1">#REF!</definedName>
    <definedName name="__tab2">#REF!</definedName>
    <definedName name="__tab3">#REF!</definedName>
    <definedName name="__TAB4">#REF!</definedName>
    <definedName name="__Vol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1" localSheetId="7" hidden="1">{#N/A,#N/A,TRUE,"1842CWN0"}</definedName>
    <definedName name="_A1" localSheetId="8" hidden="1">{#N/A,#N/A,TRUE,"1842CWN0"}</definedName>
    <definedName name="_A1" localSheetId="2" hidden="1">{#N/A,#N/A,TRUE,"1842CWN0"}</definedName>
    <definedName name="_A1" localSheetId="1" hidden="1">{#N/A,#N/A,TRUE,"1842CWN0"}</definedName>
    <definedName name="_A1" localSheetId="0" hidden="1">{#N/A,#N/A,TRUE,"1842CWN0"}</definedName>
    <definedName name="_A1" localSheetId="10" hidden="1">{#N/A,#N/A,TRUE,"1842CWN0"}</definedName>
    <definedName name="_A1" localSheetId="9" hidden="1">{#N/A,#N/A,TRUE,"1842CWN0"}</definedName>
    <definedName name="_A1" hidden="1">{#N/A,#N/A,TRUE,"1842CWN0"}</definedName>
    <definedName name="_AAS1" localSheetId="7" hidden="1">{#N/A,#N/A,TRUE,"INGENIERIA";#N/A,#N/A,TRUE,"COMPRAS";#N/A,#N/A,TRUE,"DIRECCION";#N/A,#N/A,TRUE,"RESUMEN"}</definedName>
    <definedName name="_AAS1" localSheetId="8" hidden="1">{#N/A,#N/A,TRUE,"INGENIERIA";#N/A,#N/A,TRUE,"COMPRAS";#N/A,#N/A,TRUE,"DIRECCION";#N/A,#N/A,TRUE,"RESUMEN"}</definedName>
    <definedName name="_AAS1" localSheetId="2" hidden="1">{#N/A,#N/A,TRUE,"INGENIERIA";#N/A,#N/A,TRUE,"COMPRAS";#N/A,#N/A,TRUE,"DIRECCION";#N/A,#N/A,TRUE,"RESUMEN"}</definedName>
    <definedName name="_AAS1" localSheetId="1" hidden="1">{#N/A,#N/A,TRUE,"INGENIERIA";#N/A,#N/A,TRUE,"COMPRAS";#N/A,#N/A,TRUE,"DIRECCION";#N/A,#N/A,TRUE,"RESUMEN"}</definedName>
    <definedName name="_AAS1" localSheetId="0" hidden="1">{#N/A,#N/A,TRUE,"INGENIERIA";#N/A,#N/A,TRUE,"COMPRAS";#N/A,#N/A,TRUE,"DIRECCION";#N/A,#N/A,TRUE,"RESUMEN"}</definedName>
    <definedName name="_AAS1" localSheetId="10" hidden="1">{#N/A,#N/A,TRUE,"INGENIERIA";#N/A,#N/A,TRUE,"COMPRAS";#N/A,#N/A,TRUE,"DIRECCION";#N/A,#N/A,TRUE,"RESUMEN"}</definedName>
    <definedName name="_AAS1" localSheetId="9" hidden="1">{#N/A,#N/A,TRUE,"INGENIERIA";#N/A,#N/A,TRUE,"COMPRAS";#N/A,#N/A,TRUE,"DIRECCION";#N/A,#N/A,TRUE,"RESUMEN"}</definedName>
    <definedName name="_AAS1" hidden="1">{#N/A,#N/A,TRUE,"INGENIERIA";#N/A,#N/A,TRUE,"COMPRAS";#N/A,#N/A,TRUE,"DIRECCION";#N/A,#N/A,TRUE,"RESUMEN"}</definedName>
    <definedName name="_ABC1" localSheetId="7" hidden="1">{#N/A,#N/A,TRUE,"1842CWN0"}</definedName>
    <definedName name="_ABC1" localSheetId="8" hidden="1">{#N/A,#N/A,TRUE,"1842CWN0"}</definedName>
    <definedName name="_ABC1" localSheetId="2" hidden="1">{#N/A,#N/A,TRUE,"1842CWN0"}</definedName>
    <definedName name="_ABC1" localSheetId="1" hidden="1">{#N/A,#N/A,TRUE,"1842CWN0"}</definedName>
    <definedName name="_ABC1" localSheetId="0" hidden="1">{#N/A,#N/A,TRUE,"1842CWN0"}</definedName>
    <definedName name="_ABC1" localSheetId="10" hidden="1">{#N/A,#N/A,TRUE,"1842CWN0"}</definedName>
    <definedName name="_ABC1" localSheetId="9" hidden="1">{#N/A,#N/A,TRUE,"1842CWN0"}</definedName>
    <definedName name="_ABC1" hidden="1">{#N/A,#N/A,TRUE,"1842CWN0"}</definedName>
    <definedName name="_abc2" localSheetId="7" hidden="1">{#N/A,#N/A,TRUE,"1842CWN0"}</definedName>
    <definedName name="_abc2" localSheetId="8" hidden="1">{#N/A,#N/A,TRUE,"1842CWN0"}</definedName>
    <definedName name="_abc2" localSheetId="2" hidden="1">{#N/A,#N/A,TRUE,"1842CWN0"}</definedName>
    <definedName name="_abc2" localSheetId="1" hidden="1">{#N/A,#N/A,TRUE,"1842CWN0"}</definedName>
    <definedName name="_abc2" localSheetId="0" hidden="1">{#N/A,#N/A,TRUE,"1842CWN0"}</definedName>
    <definedName name="_abc2" localSheetId="10" hidden="1">{#N/A,#N/A,TRUE,"1842CWN0"}</definedName>
    <definedName name="_abc2" localSheetId="9" hidden="1">{#N/A,#N/A,TRUE,"1842CWN0"}</definedName>
    <definedName name="_abc2" hidden="1">{#N/A,#N/A,TRUE,"1842CWN0"}</definedName>
    <definedName name="_AFC1">#REF!</definedName>
    <definedName name="_AFC3">#REF!</definedName>
    <definedName name="_AFC5">#REF!</definedName>
    <definedName name="_aiu2">#REF!</definedName>
    <definedName name="_BGC1">#REF!</definedName>
    <definedName name="_BGC3">#REF!</definedName>
    <definedName name="_BGC5">#REF!</definedName>
    <definedName name="_c">#REF!</definedName>
    <definedName name="_CAC1">#REF!</definedName>
    <definedName name="_CAC3">#REF!</definedName>
    <definedName name="_CAC5">#REF!</definedName>
    <definedName name="_Co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xlnm._FilterDatabase" localSheetId="7" hidden="1">'CANTIDADES VALOR INICIAL'!$C$6:$AJ$125</definedName>
    <definedName name="_xlnm._FilterDatabase" localSheetId="5" hidden="1">'INDEX ICOCIV'!$B$7:$J$57</definedName>
    <definedName name="_xlnm._FilterDatabase" localSheetId="1" hidden="1">'LISTA DE PRECIOS UNITARIOS'!$C$8:$F$70</definedName>
    <definedName name="_xlnm._FilterDatabase" localSheetId="0" hidden="1">'PRESU  ESTIMADO OBRA  CARACOLI'!$C$8:$H$88</definedName>
    <definedName name="_xlnm._FilterDatabase" localSheetId="10" hidden="1">'VALORES INDEXADOS OBRA ALPES'!$C$9:$I$189</definedName>
    <definedName name="_xlnm._FilterDatabase" localSheetId="9" hidden="1">'VALORES INDEXADOS OBRA CARACOLÍ'!$C$9:$I$129</definedName>
    <definedName name="_IPC2002" localSheetId="2">#REF!</definedName>
    <definedName name="_IPC2002">#REF!</definedName>
    <definedName name="_Key1" localSheetId="2" hidden="1">#REF!</definedName>
    <definedName name="_Key1" hidden="1">#REF!</definedName>
    <definedName name="_Key2" localSheetId="2" hidden="1">#REF!</definedName>
    <definedName name="_Key2" hidden="1">#REF!</definedName>
    <definedName name="_MA2">#REF!</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a1">#REF!</definedName>
    <definedName name="_Pa2">#REF!</definedName>
    <definedName name="_Pa3">#REF!</definedName>
    <definedName name="_Pa4">#REF!</definedName>
    <definedName name="_Parse_Out" hidden="1">#REF!</definedName>
    <definedName name="_PJ50" localSheetId="2">#REF!</definedName>
    <definedName name="_PJ50">#REF!</definedName>
    <definedName name="_PMT5671" localSheetId="7">#REF!</definedName>
    <definedName name="_PMT5671" localSheetId="2">#REF!</definedName>
    <definedName name="_PMT5671" localSheetId="1">#REF!</definedName>
    <definedName name="_PMT5671" localSheetId="0">#REF!</definedName>
    <definedName name="_PMT5671" localSheetId="9">#REF!</definedName>
    <definedName name="_PMT5671">#REF!</definedName>
    <definedName name="_PMT5805" localSheetId="7">#REF!</definedName>
    <definedName name="_PMT5805" localSheetId="2">#REF!</definedName>
    <definedName name="_PMT5805" localSheetId="1">#REF!</definedName>
    <definedName name="_PMT5805" localSheetId="0">#REF!</definedName>
    <definedName name="_PMT5805" localSheetId="9">#REF!</definedName>
    <definedName name="_PMT5805">#REF!</definedName>
    <definedName name="_PMT5806" localSheetId="7">#REF!</definedName>
    <definedName name="_PMT5806" localSheetId="2">#REF!</definedName>
    <definedName name="_PMT5806" localSheetId="1">#REF!</definedName>
    <definedName name="_PMT5806" localSheetId="0">#REF!</definedName>
    <definedName name="_PMT5806" localSheetId="9">#REF!</definedName>
    <definedName name="_PMT5806">#REF!</definedName>
    <definedName name="_PMT5815" localSheetId="7">#REF!</definedName>
    <definedName name="_PMT5815" localSheetId="2">#REF!</definedName>
    <definedName name="_PMT5815" localSheetId="1">#REF!</definedName>
    <definedName name="_PMT5815" localSheetId="0">#REF!</definedName>
    <definedName name="_PMT5815" localSheetId="9">#REF!</definedName>
    <definedName name="_PMT5815">#REF!</definedName>
    <definedName name="_PMT5820" localSheetId="7">#REF!</definedName>
    <definedName name="_PMT5820" localSheetId="2">#REF!</definedName>
    <definedName name="_PMT5820" localSheetId="1">#REF!</definedName>
    <definedName name="_PMT5820" localSheetId="0">#REF!</definedName>
    <definedName name="_PMT5820" localSheetId="9">#REF!</definedName>
    <definedName name="_PMT5820">#REF!</definedName>
    <definedName name="_r" localSheetId="2">#REF!</definedName>
    <definedName name="_r">#REF!</definedName>
    <definedName name="_Regression_Int" hidden="1">1</definedName>
    <definedName name="_SAL1">#REF!</definedName>
    <definedName name="_SBC1">#REF!</definedName>
    <definedName name="_SBC3">#REF!</definedName>
    <definedName name="_SBC5">#REF!</definedName>
    <definedName name="_Sort" hidden="1">#REF!</definedName>
    <definedName name="_tab1">#REF!</definedName>
    <definedName name="_tab2">#REF!</definedName>
    <definedName name="_tab3">#REF!</definedName>
    <definedName name="_TAB4">#REF!</definedName>
    <definedName name="_Vol1">#REF!</definedName>
    <definedName name="\a" localSheetId="2">#REF!</definedName>
    <definedName name="\a">#REF!</definedName>
    <definedName name="\b">#REF!</definedName>
    <definedName name="\c">#REF!</definedName>
    <definedName name="\eliminar" localSheetId="7">#REF!</definedName>
    <definedName name="\eliminar" localSheetId="1">#REF!</definedName>
    <definedName name="\eliminar" localSheetId="0">#REF!</definedName>
    <definedName name="\eliminar" localSheetId="10">#REF!</definedName>
    <definedName name="\eliminar" localSheetId="9">#REF!</definedName>
    <definedName name="\eliminar">#REF!</definedName>
    <definedName name="\eliminar1" localSheetId="7">#REF!</definedName>
    <definedName name="\eliminar1" localSheetId="1">#REF!</definedName>
    <definedName name="\eliminar1" localSheetId="0">#REF!</definedName>
    <definedName name="\eliminar1" localSheetId="10">#REF!</definedName>
    <definedName name="\eliminar1" localSheetId="9">#REF!</definedName>
    <definedName name="\eliminar1">#REF!</definedName>
    <definedName name="\l">#REF!</definedName>
    <definedName name="\q">#REF!</definedName>
    <definedName name="a" localSheetId="3">#REF!</definedName>
    <definedName name="a" localSheetId="2">#REF!</definedName>
    <definedName name="a">#REF!</definedName>
    <definedName name="A_impresión_IM">#REF!</definedName>
    <definedName name="A3445556">#REF!</definedName>
    <definedName name="AA" localSheetId="7" hidden="1">{#N/A,#N/A,TRUE,"INGENIERIA";#N/A,#N/A,TRUE,"COMPRAS";#N/A,#N/A,TRUE,"DIRECCION";#N/A,#N/A,TRUE,"RESUMEN"}</definedName>
    <definedName name="AA" localSheetId="8" hidden="1">{#N/A,#N/A,TRUE,"INGENIERIA";#N/A,#N/A,TRUE,"COMPRAS";#N/A,#N/A,TRUE,"DIRECCION";#N/A,#N/A,TRUE,"RESUMEN"}</definedName>
    <definedName name="AA" localSheetId="2" hidden="1">{#N/A,#N/A,TRUE,"INGENIERIA";#N/A,#N/A,TRUE,"COMPRAS";#N/A,#N/A,TRUE,"DIRECCION";#N/A,#N/A,TRUE,"RESUMEN"}</definedName>
    <definedName name="AA" localSheetId="1" hidden="1">{#N/A,#N/A,TRUE,"INGENIERIA";#N/A,#N/A,TRUE,"COMPRAS";#N/A,#N/A,TRUE,"DIRECCION";#N/A,#N/A,TRUE,"RESUMEN"}</definedName>
    <definedName name="AA" localSheetId="0" hidden="1">{#N/A,#N/A,TRUE,"INGENIERIA";#N/A,#N/A,TRUE,"COMPRAS";#N/A,#N/A,TRUE,"DIRECCION";#N/A,#N/A,TRUE,"RESUMEN"}</definedName>
    <definedName name="AA" localSheetId="10" hidden="1">{#N/A,#N/A,TRUE,"INGENIERIA";#N/A,#N/A,TRUE,"COMPRAS";#N/A,#N/A,TRUE,"DIRECCION";#N/A,#N/A,TRUE,"RESUMEN"}</definedName>
    <definedName name="AA" localSheetId="9" hidden="1">{#N/A,#N/A,TRUE,"INGENIERIA";#N/A,#N/A,TRUE,"COMPRAS";#N/A,#N/A,TRUE,"DIRECCION";#N/A,#N/A,TRUE,"RESUMEN"}</definedName>
    <definedName name="AA" hidden="1">{#N/A,#N/A,TRUE,"INGENIERIA";#N/A,#N/A,TRUE,"COMPRAS";#N/A,#N/A,TRUE,"DIRECCION";#N/A,#N/A,TRUE,"RESUMEN"}</definedName>
    <definedName name="AAA">#REF!</definedName>
    <definedName name="AAAA">#REF!</definedName>
    <definedName name="AAAAAAAAAA">#REF!</definedName>
    <definedName name="AAAAAAAAAAAAAAAAAAAA">#REF!</definedName>
    <definedName name="AAAAAAAAAAAAAAAAAAAAAAAAAAAAAAAAAAA">#REF!</definedName>
    <definedName name="AAC">#REF!</definedName>
    <definedName name="AADOQUINVEH">#REF!</definedName>
    <definedName name="AANDENES">#REF!</definedName>
    <definedName name="AAS" localSheetId="7" hidden="1">{#N/A,#N/A,TRUE,"INGENIERIA";#N/A,#N/A,TRUE,"COMPRAS";#N/A,#N/A,TRUE,"DIRECCION";#N/A,#N/A,TRUE,"RESUMEN"}</definedName>
    <definedName name="AAS" localSheetId="8" hidden="1">{#N/A,#N/A,TRUE,"INGENIERIA";#N/A,#N/A,TRUE,"COMPRAS";#N/A,#N/A,TRUE,"DIRECCION";#N/A,#N/A,TRUE,"RESUMEN"}</definedName>
    <definedName name="AAS" localSheetId="2" hidden="1">{#N/A,#N/A,TRUE,"INGENIERIA";#N/A,#N/A,TRUE,"COMPRAS";#N/A,#N/A,TRUE,"DIRECCION";#N/A,#N/A,TRUE,"RESUMEN"}</definedName>
    <definedName name="AAS" localSheetId="1" hidden="1">{#N/A,#N/A,TRUE,"INGENIERIA";#N/A,#N/A,TRUE,"COMPRAS";#N/A,#N/A,TRUE,"DIRECCION";#N/A,#N/A,TRUE,"RESUMEN"}</definedName>
    <definedName name="AAS" localSheetId="0" hidden="1">{#N/A,#N/A,TRUE,"INGENIERIA";#N/A,#N/A,TRUE,"COMPRAS";#N/A,#N/A,TRUE,"DIRECCION";#N/A,#N/A,TRUE,"RESUMEN"}</definedName>
    <definedName name="AAS" localSheetId="10" hidden="1">{#N/A,#N/A,TRUE,"INGENIERIA";#N/A,#N/A,TRUE,"COMPRAS";#N/A,#N/A,TRUE,"DIRECCION";#N/A,#N/A,TRUE,"RESUMEN"}</definedName>
    <definedName name="AAS" localSheetId="9" hidden="1">{#N/A,#N/A,TRUE,"INGENIERIA";#N/A,#N/A,TRUE,"COMPRAS";#N/A,#N/A,TRUE,"DIRECCION";#N/A,#N/A,TRUE,"RESUMEN"}</definedName>
    <definedName name="AAS" hidden="1">{#N/A,#N/A,TRUE,"INGENIERIA";#N/A,#N/A,TRUE,"COMPRAS";#N/A,#N/A,TRUE,"DIRECCION";#N/A,#N/A,TRUE,"RESUMEN"}</definedName>
    <definedName name="abc">#REF!</definedName>
    <definedName name="ABCD" hidden="1">#REF!</definedName>
    <definedName name="ABCDE" hidden="1">#REF!</definedName>
    <definedName name="ABG">#REF!</definedName>
    <definedName name="ABR">#REF!</definedName>
    <definedName name="absc">#REF!</definedName>
    <definedName name="AC">#REF!</definedName>
    <definedName name="ACABADO_PISO">#REF!</definedName>
    <definedName name="ACALZADA" localSheetId="2">#REF!</definedName>
    <definedName name="ACALZADA">#REF!</definedName>
    <definedName name="Accesorios_de_1_2" localSheetId="2">#REF!</definedName>
    <definedName name="Accesorios_de_1_2">#REF!</definedName>
    <definedName name="Accesorios_de_3_4">#REF!</definedName>
    <definedName name="AccessDatabase" hidden="1">"C:\C-314\VOLUMENES\volfin4.mdb"</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DMINISTRADOR">#REF!</definedName>
    <definedName name="admon">#REF!</definedName>
    <definedName name="adoq">#REF!</definedName>
    <definedName name="AGO">#REF!</definedName>
    <definedName name="Agua">#REF!</definedName>
    <definedName name="aiu">#REF!</definedName>
    <definedName name="AIU_ADMON">#REF!</definedName>
    <definedName name="AIU_IMP">#REF!</definedName>
    <definedName name="aiu_mat" localSheetId="7">#REF!</definedName>
    <definedName name="aiu_mat" localSheetId="2">#REF!</definedName>
    <definedName name="aiu_mat" localSheetId="1">#REF!</definedName>
    <definedName name="aiu_mat" localSheetId="0">#REF!</definedName>
    <definedName name="aiu_mat" localSheetId="9">#REF!</definedName>
    <definedName name="aiu_mat">#REF!</definedName>
    <definedName name="AIU_UTIL">#REF!</definedName>
    <definedName name="Ajuste">#REF!</definedName>
    <definedName name="Alambre_Negro_No.18" localSheetId="2">#REF!</definedName>
    <definedName name="Alambre_Negro_No.18">#REF!</definedName>
    <definedName name="Alcaparro_2.00_m" localSheetId="2">#REF!</definedName>
    <definedName name="Alcaparro_2.00_m">#REF!</definedName>
    <definedName name="alfabeto" localSheetId="3">#REF!</definedName>
    <definedName name="alfabeto" localSheetId="2">#REF!</definedName>
    <definedName name="alfabeto">#REF!</definedName>
    <definedName name="Almacenista">#REF!</definedName>
    <definedName name="AMBIENTAL">#REF!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oyo" localSheetId="7">#REF!</definedName>
    <definedName name="apoyo" localSheetId="2">#REF!</definedName>
    <definedName name="apoyo" localSheetId="1">#REF!</definedName>
    <definedName name="apoyo" localSheetId="0">#REF!</definedName>
    <definedName name="apoyo" localSheetId="9">#REF!</definedName>
    <definedName name="apoyo">#REF!</definedName>
    <definedName name="APU_1.1.1" localSheetId="2">#REF!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_1_1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_1.3_4000">#REF!</definedName>
    <definedName name="APU_mortero_1.3_imp">#REF!</definedName>
    <definedName name="APU_mortero_1.4_imp">#REF!</definedName>
    <definedName name="APU_mortero.1.4_3000">#REF!</definedName>
    <definedName name="APU_mortero1.5_2000">#REF!</definedName>
    <definedName name="APU_Pradizacion">#REF!</definedName>
    <definedName name="APU_Sangegado">#REF!</definedName>
    <definedName name="AREA">#REF!</definedName>
    <definedName name="Arena_de_Peña" localSheetId="2">#REF!</definedName>
    <definedName name="Arena_de_Peña">#REF!</definedName>
    <definedName name="Arena_de_rio" localSheetId="2">#REF!</definedName>
    <definedName name="Arena_de_rio">#REF!</definedName>
    <definedName name="Arena_Lavada_de_Peña">#REF!</definedName>
    <definedName name="Arena_semilavada">#REF!</definedName>
    <definedName name="asasdasda">#REF!</definedName>
    <definedName name="ASB">#REF!</definedName>
    <definedName name="Aseo_general">#REF!</definedName>
    <definedName name="Aseo_General___3_HS__Sal__Mínimo">#REF!</definedName>
    <definedName name="Asta_Para_Banderas">#REF!</definedName>
    <definedName name="AU" localSheetId="2">#REF!</definedName>
    <definedName name="AU">#REF!</definedName>
    <definedName name="AUTOPISTA" localSheetId="2">#REF!</definedName>
    <definedName name="AUTOPISTA">#REF!</definedName>
    <definedName name="AUXILIAR" localSheetId="2">#REF!</definedName>
    <definedName name="AUXILIAR">#REF!</definedName>
    <definedName name="Auxiliar_de_Contabilidad" localSheetId="2">#REF!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#REF!</definedName>
    <definedName name="B_impresión_IM">#REF!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en_recebo_B___200">#REF!</definedName>
    <definedName name="Base_granular">#REF!</definedName>
    <definedName name="Bateas">#REF!</definedName>
    <definedName name="BBBBBBBBBBBBBBB">#REF!</definedName>
    <definedName name="Bebederos_para_parque">#REF!</definedName>
    <definedName name="BGBGBGBGBGB">#REF!</definedName>
    <definedName name="Bicicletero">#REF!</definedName>
    <definedName name="Bisagra_aluminio_Extruído_3">#REF!</definedName>
    <definedName name="Bisagra_común_de_3">#REF!</definedName>
    <definedName name="BL" localSheetId="2">#REF!</definedName>
    <definedName name="BL">#REF!</definedName>
    <definedName name="bn" localSheetId="2">#REF!</definedName>
    <definedName name="bn">#REF!</definedName>
    <definedName name="BO" localSheetId="2">#REF!</definedName>
    <definedName name="BO">#REF!</definedName>
    <definedName name="Bombas_de_Incendio" localSheetId="2">#REF!</definedName>
    <definedName name="Bombas_de_Incendio">#REF!</definedName>
    <definedName name="Bombas_de_Suministro_Pre_Ensambladas" localSheetId="2">#REF!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BuiltIn_Print_Area">#REF!</definedName>
    <definedName name="BuiltIn_Print_Area___0">#REF!</definedName>
    <definedName name="C_">#REF!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mentos" localSheetId="7">#REF!</definedName>
    <definedName name="campamentos" localSheetId="2">#REF!</definedName>
    <definedName name="campamentos" localSheetId="1">#REF!</definedName>
    <definedName name="campamentos" localSheetId="0">#REF!</definedName>
    <definedName name="campamentos" localSheetId="9">#REF!</definedName>
    <definedName name="campamentos">#REF!</definedName>
    <definedName name="Campana_Extractora" localSheetId="2">#REF!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#REF!</definedName>
    <definedName name="Caolin">#REF!</definedName>
    <definedName name="CAOS">#REF!</definedName>
    <definedName name="CAP">#REF!</definedName>
    <definedName name="Cargador_frontal">#REF!</definedName>
    <definedName name="CARRETERA1">#REF!</definedName>
    <definedName name="CARRETERA2">#REF!</definedName>
    <definedName name="Casetón_en_fibra_de_vidrio.">#REF!</definedName>
    <definedName name="Caucho_Sabanero_1.50_m">#REF!</definedName>
    <definedName name="CC" localSheetId="2">#REF!</definedName>
    <definedName name="CC">#REF!</definedName>
    <definedName name="ccto210" localSheetId="2">#REF!</definedName>
    <definedName name="ccto210">#REF!</definedName>
    <definedName name="cd" localSheetId="2">#REF!</definedName>
    <definedName name="cd">#REF!</definedName>
    <definedName name="CDC" localSheetId="3">#REF!</definedName>
    <definedName name="CDC" localSheetId="2">#REF!</definedName>
    <definedName name="CDC">#REF!</definedName>
    <definedName name="CDS_V_INDICES_CIRCUITO_CAUSA">#REF!</definedName>
    <definedName name="Cedro_caqueta_pieza">#REF!</definedName>
    <definedName name="Celosía_en_aluminio">#REF!</definedName>
    <definedName name="CEMENT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#REF!</definedName>
    <definedName name="Cheque_1">#REF!</definedName>
    <definedName name="Cheque_1_1_2">#REF!</definedName>
    <definedName name="Cheque_2">#REF!</definedName>
    <definedName name="Cheque_3">#REF!</definedName>
    <definedName name="Cinta_teflón">#REF!</definedName>
    <definedName name="CIRCUITOS" localSheetId="2">#REF!</definedName>
    <definedName name="CIRCUITOS">#REF!</definedName>
    <definedName name="CIRCUNVALAR" localSheetId="2">#REF!</definedName>
    <definedName name="CIRCUNVALAR">#REF!</definedName>
    <definedName name="civ" localSheetId="7" hidden="1">{#N/A,#N/A,TRUE,"1842CWN0"}</definedName>
    <definedName name="civ" localSheetId="8" hidden="1">{#N/A,#N/A,TRUE,"1842CWN0"}</definedName>
    <definedName name="civ" localSheetId="2" hidden="1">{#N/A,#N/A,TRUE,"1842CWN0"}</definedName>
    <definedName name="civ" localSheetId="1" hidden="1">{#N/A,#N/A,TRUE,"1842CWN0"}</definedName>
    <definedName name="civ" localSheetId="0" hidden="1">{#N/A,#N/A,TRUE,"1842CWN0"}</definedName>
    <definedName name="civ" localSheetId="10" hidden="1">{#N/A,#N/A,TRUE,"1842CWN0"}</definedName>
    <definedName name="civ" localSheetId="9" hidden="1">{#N/A,#N/A,TRUE,"1842CWN0"}</definedName>
    <definedName name="civ" hidden="1">{#N/A,#N/A,TRUE,"1842CWN0"}</definedName>
    <definedName name="CL" localSheetId="2">#REF!</definedName>
    <definedName name="CL">#REF!</definedName>
    <definedName name="Cocineta_estufa_a_gas_dos_puestos" localSheetId="2">#REF!</definedName>
    <definedName name="Cocineta_estufa_a_gas_dos_puestos">#REF!</definedName>
    <definedName name="Cod" localSheetId="2">#REF!</definedName>
    <definedName name="Cod">#REF!</definedName>
    <definedName name="CODIGO1">#REF!</definedName>
    <definedName name="CODIGO2">#REF!</definedName>
    <definedName name="codigos" localSheetId="2">#REF!</definedName>
    <definedName name="codigos">#REF!</definedName>
    <definedName name="Codo_45_cobre_tipo_CxC" localSheetId="2">#REF!</definedName>
    <definedName name="Codo_45_cobre_tipo_CxC">#REF!</definedName>
    <definedName name="Codo_90_1_4__c_x_c_sanitario_3" localSheetId="2">#REF!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S">#REF!</definedName>
    <definedName name="Color_mineral">#REF!</definedName>
    <definedName name="ColTap">#REF!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DI1">#REF!</definedName>
    <definedName name="Conexión_Siamesa">#REF!</definedName>
    <definedName name="Conexión_Siamesa_de_2_1_2__X_2_1_2__X_3">#REF!</definedName>
    <definedName name="consol">#REF!</definedName>
    <definedName name="Consultor" localSheetId="2">#REF!</definedName>
    <definedName name="Consultor">#REF!</definedName>
    <definedName name="CONTRATISTA" localSheetId="2">#REF!</definedName>
    <definedName name="CONTRATISTA">#REF!</definedName>
    <definedName name="Contrato" localSheetId="2">#REF!</definedName>
    <definedName name="Contrato">#REF!</definedName>
    <definedName name="CONTRATO.No" localSheetId="2">#REF!</definedName>
    <definedName name="CONTRATO.No">#REF!</definedName>
    <definedName name="Coordinador" localSheetId="2">#REF!</definedName>
    <definedName name="Coordinador">#REF!</definedName>
    <definedName name="COSTODIRECTO" localSheetId="2">#REF!</definedName>
    <definedName name="COSTODIRECTO">#REF!</definedName>
    <definedName name="Costopérdidas" localSheetId="2">#REF!</definedName>
    <definedName name="Costopérdidas">#REF!</definedName>
    <definedName name="CotizacionARP" localSheetId="2">#REF!</definedName>
    <definedName name="CotizacionARP">#REF!</definedName>
    <definedName name="CT" localSheetId="2">#REF!</definedName>
    <definedName name="CT">#REF!</definedName>
    <definedName name="CU" localSheetId="2">#REF!</definedName>
    <definedName name="CU">#REF!</definedName>
    <definedName name="cuad1" localSheetId="2">#REF!</definedName>
    <definedName name="cuad1">#REF!</definedName>
    <definedName name="cuad2" localSheetId="2">#REF!</definedName>
    <definedName name="cuad2">#REF!</definedName>
    <definedName name="cuad3">#REF!</definedName>
    <definedName name="cuad4">#REF!</definedName>
    <definedName name="CUAD5">#REF!</definedName>
    <definedName name="cuado">#REF!</definedName>
    <definedName name="cuadrilla" localSheetId="2">#REF!</definedName>
    <definedName name="cuadrilla">#REF!</definedName>
    <definedName name="Cuadrilla_Albañilería_OF_Ayudante" localSheetId="2">#REF!</definedName>
    <definedName name="Cuadrilla_Albañilería_OF_Ayudante">#REF!</definedName>
    <definedName name="CUAESTRUCT" localSheetId="2">#REF!</definedName>
    <definedName name="CUAESTRUCT">#REF!</definedName>
    <definedName name="CUAPRUEBAS">#REF!</definedName>
    <definedName name="Cubierta_sándwich___Deck_Aluzinc_333C_mm_Cal_26">#REF!</definedName>
    <definedName name="Cubierta_Trapezoidal_Acesco_3_05">#REF!</definedName>
    <definedName name="Cuchillas">#REF!</definedName>
    <definedName name="Cupula_tragante_4_x2">#REF!</definedName>
    <definedName name="CVa">#REF!</definedName>
    <definedName name="D">#REF!</definedName>
    <definedName name="d_percápita">#REF!</definedName>
    <definedName name="_xlnm.Database" localSheetId="3">#REF!</definedName>
    <definedName name="_xlnm.Database" localSheetId="2">#REF!</definedName>
    <definedName name="_xlnm.Database">#REF!</definedName>
    <definedName name="Datos">#REF!</definedName>
    <definedName name="dd" localSheetId="7" hidden="1">{#N/A,#N/A,TRUE,"INGENIERIA";#N/A,#N/A,TRUE,"COMPRAS";#N/A,#N/A,TRUE,"DIRECCION";#N/A,#N/A,TRUE,"RESUMEN"}</definedName>
    <definedName name="dd" localSheetId="8" hidden="1">{#N/A,#N/A,TRUE,"INGENIERIA";#N/A,#N/A,TRUE,"COMPRAS";#N/A,#N/A,TRUE,"DIRECCION";#N/A,#N/A,TRUE,"RESUMEN"}</definedName>
    <definedName name="dd" localSheetId="2" hidden="1">{#N/A,#N/A,TRUE,"INGENIERIA";#N/A,#N/A,TRUE,"COMPRAS";#N/A,#N/A,TRUE,"DIRECCION";#N/A,#N/A,TRUE,"RESUMEN"}</definedName>
    <definedName name="dd" localSheetId="1" hidden="1">{#N/A,#N/A,TRUE,"INGENIERIA";#N/A,#N/A,TRUE,"COMPRAS";#N/A,#N/A,TRUE,"DIRECCION";#N/A,#N/A,TRUE,"RESUMEN"}</definedName>
    <definedName name="dd" localSheetId="0" hidden="1">{#N/A,#N/A,TRUE,"INGENIERIA";#N/A,#N/A,TRUE,"COMPRAS";#N/A,#N/A,TRUE,"DIRECCION";#N/A,#N/A,TRUE,"RESUMEN"}</definedName>
    <definedName name="dd" localSheetId="10" hidden="1">{#N/A,#N/A,TRUE,"INGENIERIA";#N/A,#N/A,TRUE,"COMPRAS";#N/A,#N/A,TRUE,"DIRECCION";#N/A,#N/A,TRUE,"RESUMEN"}</definedName>
    <definedName name="dd" localSheetId="9" hidden="1">{#N/A,#N/A,TRUE,"INGENIERIA";#N/A,#N/A,TRUE,"COMPRAS";#N/A,#N/A,TRUE,"DIRECCION";#N/A,#N/A,TRUE,"RESUMEN"}</definedName>
    <definedName name="dd" hidden="1">{#N/A,#N/A,TRUE,"INGENIERIA";#N/A,#N/A,TRUE,"COMPRAS";#N/A,#N/A,TRUE,"DIRECCION";#N/A,#N/A,TRUE,"RESUMEN"}</definedName>
    <definedName name="DDE" localSheetId="7" hidden="1">{#N/A,#N/A,TRUE,"1842CWN0"}</definedName>
    <definedName name="DDE" localSheetId="8" hidden="1">{#N/A,#N/A,TRUE,"1842CWN0"}</definedName>
    <definedName name="DDE" localSheetId="2" hidden="1">{#N/A,#N/A,TRUE,"1842CWN0"}</definedName>
    <definedName name="DDE" localSheetId="1" hidden="1">{#N/A,#N/A,TRUE,"1842CWN0"}</definedName>
    <definedName name="DDE" localSheetId="0" hidden="1">{#N/A,#N/A,TRUE,"1842CWN0"}</definedName>
    <definedName name="DDE" localSheetId="10" hidden="1">{#N/A,#N/A,TRUE,"1842CWN0"}</definedName>
    <definedName name="DDE" localSheetId="9" hidden="1">{#N/A,#N/A,TRUE,"1842CWN0"}</definedName>
    <definedName name="DDE" hidden="1">{#N/A,#N/A,TRUE,"1842CWN0"}</definedName>
    <definedName name="Decision">#REF!</definedName>
    <definedName name="DESC1" localSheetId="2">#REF!</definedName>
    <definedName name="DESC1">#REF!</definedName>
    <definedName name="DESC521" localSheetId="2">#REF!</definedName>
    <definedName name="DESC521">#REF!</definedName>
    <definedName name="DESCRP1">#REF!</definedName>
    <definedName name="DESCRP2">#REF!</definedName>
    <definedName name="Desinfeccion_del_Sistema_de_Agua_Potable" localSheetId="2">#REF!</definedName>
    <definedName name="Desinfeccion_del_Sistema_de_Agua_Potable">#REF!</definedName>
    <definedName name="DEX" localSheetId="2">#REF!</definedName>
    <definedName name="DEX">#REF!</definedName>
    <definedName name="DFDE" localSheetId="7" hidden="1">{#N/A,#N/A,TRUE,"1842CWN0"}</definedName>
    <definedName name="DFDE" localSheetId="8" hidden="1">{#N/A,#N/A,TRUE,"1842CWN0"}</definedName>
    <definedName name="DFDE" localSheetId="2" hidden="1">{#N/A,#N/A,TRUE,"1842CWN0"}</definedName>
    <definedName name="DFDE" localSheetId="1" hidden="1">{#N/A,#N/A,TRUE,"1842CWN0"}</definedName>
    <definedName name="DFDE" localSheetId="0" hidden="1">{#N/A,#N/A,TRUE,"1842CWN0"}</definedName>
    <definedName name="DFDE" localSheetId="10" hidden="1">{#N/A,#N/A,TRUE,"1842CWN0"}</definedName>
    <definedName name="DFDE" localSheetId="9" hidden="1">{#N/A,#N/A,TRUE,"1842CWN0"}</definedName>
    <definedName name="DFDE" hidden="1">{#N/A,#N/A,TRUE,"1842CWN0"}</definedName>
    <definedName name="DFEET" localSheetId="7" hidden="1">{#N/A,#N/A,TRUE,"INGENIERIA";#N/A,#N/A,TRUE,"COMPRAS";#N/A,#N/A,TRUE,"DIRECCION";#N/A,#N/A,TRUE,"RESUMEN"}</definedName>
    <definedName name="DFEET" localSheetId="8" hidden="1">{#N/A,#N/A,TRUE,"INGENIERIA";#N/A,#N/A,TRUE,"COMPRAS";#N/A,#N/A,TRUE,"DIRECCION";#N/A,#N/A,TRUE,"RESUMEN"}</definedName>
    <definedName name="DFEET" localSheetId="2" hidden="1">{#N/A,#N/A,TRUE,"INGENIERIA";#N/A,#N/A,TRUE,"COMPRAS";#N/A,#N/A,TRUE,"DIRECCION";#N/A,#N/A,TRUE,"RESUMEN"}</definedName>
    <definedName name="DFEET" localSheetId="1" hidden="1">{#N/A,#N/A,TRUE,"INGENIERIA";#N/A,#N/A,TRUE,"COMPRAS";#N/A,#N/A,TRUE,"DIRECCION";#N/A,#N/A,TRUE,"RESUMEN"}</definedName>
    <definedName name="DFEET" localSheetId="0" hidden="1">{#N/A,#N/A,TRUE,"INGENIERIA";#N/A,#N/A,TRUE,"COMPRAS";#N/A,#N/A,TRUE,"DIRECCION";#N/A,#N/A,TRUE,"RESUMEN"}</definedName>
    <definedName name="DFEET" localSheetId="10" hidden="1">{#N/A,#N/A,TRUE,"INGENIERIA";#N/A,#N/A,TRUE,"COMPRAS";#N/A,#N/A,TRUE,"DIRECCION";#N/A,#N/A,TRUE,"RESUMEN"}</definedName>
    <definedName name="DFEET" localSheetId="9" hidden="1">{#N/A,#N/A,TRUE,"INGENIERIA";#N/A,#N/A,TRUE,"COMPRAS";#N/A,#N/A,TRUE,"DIRECCION";#N/A,#N/A,TRUE,"RESUMEN"}</definedName>
    <definedName name="DFEET" hidden="1">{#N/A,#N/A,TRUE,"INGENIERIA";#N/A,#N/A,TRUE,"COMPRAS";#N/A,#N/A,TRUE,"DIRECCION";#N/A,#N/A,TRUE,"RESUMEN"}</definedName>
    <definedName name="DGFEE" localSheetId="7" hidden="1">{#N/A,#N/A,TRUE,"1842CWN0"}</definedName>
    <definedName name="DGFEE" localSheetId="8" hidden="1">{#N/A,#N/A,TRUE,"1842CWN0"}</definedName>
    <definedName name="DGFEE" localSheetId="2" hidden="1">{#N/A,#N/A,TRUE,"1842CWN0"}</definedName>
    <definedName name="DGFEE" localSheetId="1" hidden="1">{#N/A,#N/A,TRUE,"1842CWN0"}</definedName>
    <definedName name="DGFEE" localSheetId="0" hidden="1">{#N/A,#N/A,TRUE,"1842CWN0"}</definedName>
    <definedName name="DGFEE" localSheetId="10" hidden="1">{#N/A,#N/A,TRUE,"1842CWN0"}</definedName>
    <definedName name="DGFEE" localSheetId="9" hidden="1">{#N/A,#N/A,TRUE,"1842CWN0"}</definedName>
    <definedName name="DGFEE" hidden="1">{#N/A,#N/A,TRUE,"1842CWN0"}</definedName>
    <definedName name="DGFGGHF" localSheetId="7" hidden="1">{#N/A,#N/A,TRUE,"INGENIERIA";#N/A,#N/A,TRUE,"COMPRAS";#N/A,#N/A,TRUE,"DIRECCION";#N/A,#N/A,TRUE,"RESUMEN"}</definedName>
    <definedName name="DGFGGHF" localSheetId="8" hidden="1">{#N/A,#N/A,TRUE,"INGENIERIA";#N/A,#N/A,TRUE,"COMPRAS";#N/A,#N/A,TRUE,"DIRECCION";#N/A,#N/A,TRUE,"RESUMEN"}</definedName>
    <definedName name="DGFGGHF" localSheetId="2" hidden="1">{#N/A,#N/A,TRUE,"INGENIERIA";#N/A,#N/A,TRUE,"COMPRAS";#N/A,#N/A,TRUE,"DIRECCION";#N/A,#N/A,TRUE,"RESUMEN"}</definedName>
    <definedName name="DGFGGHF" localSheetId="1" hidden="1">{#N/A,#N/A,TRUE,"INGENIERIA";#N/A,#N/A,TRUE,"COMPRAS";#N/A,#N/A,TRUE,"DIRECCION";#N/A,#N/A,TRUE,"RESUMEN"}</definedName>
    <definedName name="DGFGGHF" localSheetId="0" hidden="1">{#N/A,#N/A,TRUE,"INGENIERIA";#N/A,#N/A,TRUE,"COMPRAS";#N/A,#N/A,TRUE,"DIRECCION";#N/A,#N/A,TRUE,"RESUMEN"}</definedName>
    <definedName name="DGFGGHF" localSheetId="10" hidden="1">{#N/A,#N/A,TRUE,"INGENIERIA";#N/A,#N/A,TRUE,"COMPRAS";#N/A,#N/A,TRUE,"DIRECCION";#N/A,#N/A,TRUE,"RESUMEN"}</definedName>
    <definedName name="DGFGGHF" localSheetId="9" hidden="1">{#N/A,#N/A,TRUE,"INGENIERIA";#N/A,#N/A,TRUE,"COMPRAS";#N/A,#N/A,TRUE,"DIRECCION";#N/A,#N/A,TRUE,"RESUMEN"}</definedName>
    <definedName name="DGFGGHF" hidden="1">{#N/A,#N/A,TRUE,"INGENIERIA";#N/A,#N/A,TRUE,"COMPRAS";#N/A,#N/A,TRUE,"DIRECCION";#N/A,#N/A,TRUE,"RESUMEN"}</definedName>
    <definedName name="DGFR" localSheetId="7" hidden="1">{#N/A,#N/A,TRUE,"1842CWN0"}</definedName>
    <definedName name="DGFR" localSheetId="8" hidden="1">{#N/A,#N/A,TRUE,"1842CWN0"}</definedName>
    <definedName name="DGFR" localSheetId="2" hidden="1">{#N/A,#N/A,TRUE,"1842CWN0"}</definedName>
    <definedName name="DGFR" localSheetId="1" hidden="1">{#N/A,#N/A,TRUE,"1842CWN0"}</definedName>
    <definedName name="DGFR" localSheetId="0" hidden="1">{#N/A,#N/A,TRUE,"1842CWN0"}</definedName>
    <definedName name="DGFR" localSheetId="10" hidden="1">{#N/A,#N/A,TRUE,"1842CWN0"}</definedName>
    <definedName name="DGFR" localSheetId="9" hidden="1">{#N/A,#N/A,TRUE,"1842CWN0"}</definedName>
    <definedName name="DGFR" hidden="1">{#N/A,#N/A,TRUE,"1842CWN0"}</definedName>
    <definedName name="DGGGHHJT" localSheetId="7" hidden="1">{#N/A,#N/A,TRUE,"INGENIERIA";#N/A,#N/A,TRUE,"COMPRAS";#N/A,#N/A,TRUE,"DIRECCION";#N/A,#N/A,TRUE,"RESUMEN"}</definedName>
    <definedName name="DGGGHHJT" localSheetId="8" hidden="1">{#N/A,#N/A,TRUE,"INGENIERIA";#N/A,#N/A,TRUE,"COMPRAS";#N/A,#N/A,TRUE,"DIRECCION";#N/A,#N/A,TRUE,"RESUMEN"}</definedName>
    <definedName name="DGGGHHJT" localSheetId="2" hidden="1">{#N/A,#N/A,TRUE,"INGENIERIA";#N/A,#N/A,TRUE,"COMPRAS";#N/A,#N/A,TRUE,"DIRECCION";#N/A,#N/A,TRUE,"RESUMEN"}</definedName>
    <definedName name="DGGGHHJT" localSheetId="1" hidden="1">{#N/A,#N/A,TRUE,"INGENIERIA";#N/A,#N/A,TRUE,"COMPRAS";#N/A,#N/A,TRUE,"DIRECCION";#N/A,#N/A,TRUE,"RESUMEN"}</definedName>
    <definedName name="DGGGHHJT" localSheetId="0" hidden="1">{#N/A,#N/A,TRUE,"INGENIERIA";#N/A,#N/A,TRUE,"COMPRAS";#N/A,#N/A,TRUE,"DIRECCION";#N/A,#N/A,TRUE,"RESUMEN"}</definedName>
    <definedName name="DGGGHHJT" localSheetId="10" hidden="1">{#N/A,#N/A,TRUE,"INGENIERIA";#N/A,#N/A,TRUE,"COMPRAS";#N/A,#N/A,TRUE,"DIRECCION";#N/A,#N/A,TRUE,"RESUMEN"}</definedName>
    <definedName name="DGGGHHJT" localSheetId="9" hidden="1">{#N/A,#N/A,TRUE,"INGENIERIA";#N/A,#N/A,TRUE,"COMPRAS";#N/A,#N/A,TRUE,"DIRECCION";#N/A,#N/A,TRUE,"RESUMEN"}</definedName>
    <definedName name="DGGGHHJT" hidden="1">{#N/A,#N/A,TRUE,"INGENIERIA";#N/A,#N/A,TRUE,"COMPRAS";#N/A,#N/A,TRUE,"DIRECCION";#N/A,#N/A,TRUE,"RESUMEN"}</definedName>
    <definedName name="DGRR" localSheetId="7" hidden="1">{#N/A,#N/A,TRUE,"INGENIERIA";#N/A,#N/A,TRUE,"COMPRAS";#N/A,#N/A,TRUE,"DIRECCION";#N/A,#N/A,TRUE,"RESUMEN"}</definedName>
    <definedName name="DGRR" localSheetId="8" hidden="1">{#N/A,#N/A,TRUE,"INGENIERIA";#N/A,#N/A,TRUE,"COMPRAS";#N/A,#N/A,TRUE,"DIRECCION";#N/A,#N/A,TRUE,"RESUMEN"}</definedName>
    <definedName name="DGRR" localSheetId="2" hidden="1">{#N/A,#N/A,TRUE,"INGENIERIA";#N/A,#N/A,TRUE,"COMPRAS";#N/A,#N/A,TRUE,"DIRECCION";#N/A,#N/A,TRUE,"RESUMEN"}</definedName>
    <definedName name="DGRR" localSheetId="1" hidden="1">{#N/A,#N/A,TRUE,"INGENIERIA";#N/A,#N/A,TRUE,"COMPRAS";#N/A,#N/A,TRUE,"DIRECCION";#N/A,#N/A,TRUE,"RESUMEN"}</definedName>
    <definedName name="DGRR" localSheetId="0" hidden="1">{#N/A,#N/A,TRUE,"INGENIERIA";#N/A,#N/A,TRUE,"COMPRAS";#N/A,#N/A,TRUE,"DIRECCION";#N/A,#N/A,TRUE,"RESUMEN"}</definedName>
    <definedName name="DGRR" localSheetId="10" hidden="1">{#N/A,#N/A,TRUE,"INGENIERIA";#N/A,#N/A,TRUE,"COMPRAS";#N/A,#N/A,TRUE,"DIRECCION";#N/A,#N/A,TRUE,"RESUMEN"}</definedName>
    <definedName name="DGRR" localSheetId="9" hidden="1">{#N/A,#N/A,TRUE,"INGENIERIA";#N/A,#N/A,TRUE,"COMPRAS";#N/A,#N/A,TRUE,"DIRECCION";#N/A,#N/A,TRUE,"RESUMEN"}</definedName>
    <definedName name="DGRR" hidden="1">{#N/A,#N/A,TRUE,"INGENIERIA";#N/A,#N/A,TRUE,"COMPRAS";#N/A,#N/A,TRUE,"DIRECCION";#N/A,#N/A,TRUE,"RESUMEN"}</definedName>
    <definedName name="diametros">#REF!</definedName>
    <definedName name="DIC">#REF!</definedName>
    <definedName name="DifConsultoriaFMMin">#REF!</definedName>
    <definedName name="direccion" localSheetId="7">#REF!</definedName>
    <definedName name="direccion" localSheetId="2">#REF!</definedName>
    <definedName name="direccion" localSheetId="1">#REF!</definedName>
    <definedName name="direccion" localSheetId="0">#REF!</definedName>
    <definedName name="direccion" localSheetId="9">#REF!</definedName>
    <definedName name="direccion">#REF!</definedName>
    <definedName name="DIRECTO1" localSheetId="2">#REF!</definedName>
    <definedName name="DIRECTO1">#REF!</definedName>
    <definedName name="DIRECTO10" localSheetId="2">#REF!</definedName>
    <definedName name="DIRECTO10">#REF!</definedName>
    <definedName name="DIRECTO100" localSheetId="2">#REF!</definedName>
    <definedName name="DIRECTO100">#REF!</definedName>
    <definedName name="DIRECTO101" localSheetId="2">#REF!</definedName>
    <definedName name="DIRECTO101">#REF!</definedName>
    <definedName name="DIRECTO102" localSheetId="2">#REF!</definedName>
    <definedName name="DIRECTO102">#REF!</definedName>
    <definedName name="DIRECTO103" localSheetId="2">#REF!</definedName>
    <definedName name="DIRECTO103">#REF!</definedName>
    <definedName name="DIRECTO104" localSheetId="2">#REF!</definedName>
    <definedName name="DIRECTO104">#REF!</definedName>
    <definedName name="DIRECTO105" localSheetId="2">#REF!</definedName>
    <definedName name="DIRECTO105">#REF!</definedName>
    <definedName name="DIRECTO11" localSheetId="2">#REF!</definedName>
    <definedName name="DIRECTO11">#REF!</definedName>
    <definedName name="DIRECTO12" localSheetId="2">#REF!</definedName>
    <definedName name="DIRECTO12">#REF!</definedName>
    <definedName name="DIRECTO124" localSheetId="2">#REF!</definedName>
    <definedName name="DIRECTO124">#REF!</definedName>
    <definedName name="DIRECTO125" localSheetId="2">#REF!</definedName>
    <definedName name="DIRECTO125">#REF!</definedName>
    <definedName name="DIRECTO126" localSheetId="2">#REF!</definedName>
    <definedName name="DIRECTO126">#REF!</definedName>
    <definedName name="DIRECTO127" localSheetId="2">#REF!</definedName>
    <definedName name="DIRECTO127">#REF!</definedName>
    <definedName name="DIRECTO128" localSheetId="2">#REF!</definedName>
    <definedName name="DIRECTO128">#REF!</definedName>
    <definedName name="DIRECTO129" localSheetId="2">#REF!</definedName>
    <definedName name="DIRECTO129">#REF!</definedName>
    <definedName name="DIRECTO13" localSheetId="2">#REF!</definedName>
    <definedName name="DIRECTO13">#REF!</definedName>
    <definedName name="DIRECTO130" localSheetId="2">#REF!</definedName>
    <definedName name="DIRECTO130">#REF!</definedName>
    <definedName name="DIRECTO131" localSheetId="2">#REF!</definedName>
    <definedName name="DIRECTO131">#REF!</definedName>
    <definedName name="DIRECTO132" localSheetId="2">#REF!</definedName>
    <definedName name="DIRECTO132">#REF!</definedName>
    <definedName name="DIRECTO133" localSheetId="2">#REF!</definedName>
    <definedName name="DIRECTO133">#REF!</definedName>
    <definedName name="DIRECTO134" localSheetId="2">#REF!</definedName>
    <definedName name="DIRECTO134">#REF!</definedName>
    <definedName name="DIRECTO14" localSheetId="2">#REF!</definedName>
    <definedName name="DIRECTO14">#REF!</definedName>
    <definedName name="DIRECTO15" localSheetId="2">#REF!</definedName>
    <definedName name="DIRECTO15">#REF!</definedName>
    <definedName name="DIRECTO16" localSheetId="2">#REF!</definedName>
    <definedName name="DIRECTO16">#REF!</definedName>
    <definedName name="DIRECTO17" localSheetId="2">#REF!</definedName>
    <definedName name="DIRECTO17">#REF!</definedName>
    <definedName name="DIRECTO18" localSheetId="2">#REF!</definedName>
    <definedName name="DIRECTO18">#REF!</definedName>
    <definedName name="DIRECTO2" localSheetId="2">#REF!</definedName>
    <definedName name="DIRECTO2">#REF!</definedName>
    <definedName name="DIRECTO2.10" localSheetId="2">#REF!</definedName>
    <definedName name="DIRECTO2.10">#REF!</definedName>
    <definedName name="DIRECTO2.11" localSheetId="2">#REF!</definedName>
    <definedName name="DIRECTO2.11">#REF!</definedName>
    <definedName name="DIRECTO2.12" localSheetId="2">#REF!</definedName>
    <definedName name="DIRECTO2.12">#REF!</definedName>
    <definedName name="DIRECTO2.9" localSheetId="2">#REF!</definedName>
    <definedName name="DIRECTO2.9">#REF!</definedName>
    <definedName name="DIRECTO21" localSheetId="2">#REF!</definedName>
    <definedName name="DIRECTO21">#REF!</definedName>
    <definedName name="DIRECTO22" localSheetId="2">#REF!</definedName>
    <definedName name="DIRECTO22">#REF!</definedName>
    <definedName name="DIRECTO23" localSheetId="2">#REF!</definedName>
    <definedName name="DIRECTO23">#REF!</definedName>
    <definedName name="DIRECTO24" localSheetId="2">#REF!</definedName>
    <definedName name="DIRECTO24">#REF!</definedName>
    <definedName name="DIRECTO25" localSheetId="2">#REF!</definedName>
    <definedName name="DIRECTO25">#REF!</definedName>
    <definedName name="DIRECTO26" localSheetId="2">#REF!</definedName>
    <definedName name="DIRECTO26">#REF!</definedName>
    <definedName name="DIRECTO27" localSheetId="2">#REF!</definedName>
    <definedName name="DIRECTO27">#REF!</definedName>
    <definedName name="DIRECTO28" localSheetId="2">#REF!</definedName>
    <definedName name="DIRECTO28">#REF!</definedName>
    <definedName name="DIRECTO29" localSheetId="2">#REF!</definedName>
    <definedName name="DIRECTO29">#REF!</definedName>
    <definedName name="DIRECTO3" localSheetId="2">#REF!</definedName>
    <definedName name="DIRECTO3">#REF!</definedName>
    <definedName name="DIRECTO3.15" localSheetId="2">#REF!</definedName>
    <definedName name="DIRECTO3.15">#REF!</definedName>
    <definedName name="DIRECTO3.16" localSheetId="2">#REF!</definedName>
    <definedName name="DIRECTO3.16">#REF!</definedName>
    <definedName name="DIRECTO3.17" localSheetId="2">#REF!</definedName>
    <definedName name="DIRECTO3.17">#REF!</definedName>
    <definedName name="DIRECTO3.18" localSheetId="2">#REF!</definedName>
    <definedName name="DIRECTO3.18">#REF!</definedName>
    <definedName name="DIRECTO3.19" localSheetId="2">#REF!</definedName>
    <definedName name="DIRECTO3.19">#REF!</definedName>
    <definedName name="DIRECTO3.20" localSheetId="2">#REF!</definedName>
    <definedName name="DIRECTO3.20">#REF!</definedName>
    <definedName name="DIRECTO3.21" localSheetId="2">#REF!</definedName>
    <definedName name="DIRECTO3.21">#REF!</definedName>
    <definedName name="DIRECTO3.22" localSheetId="2">#REF!</definedName>
    <definedName name="DIRECTO3.22">#REF!</definedName>
    <definedName name="DIRECTO3.23" localSheetId="2">#REF!</definedName>
    <definedName name="DIRECTO3.23">#REF!</definedName>
    <definedName name="DIRECTO3.24" localSheetId="2">#REF!</definedName>
    <definedName name="DIRECTO3.24">#REF!</definedName>
    <definedName name="DIRECTO3.25" localSheetId="2">#REF!</definedName>
    <definedName name="DIRECTO3.25">#REF!</definedName>
    <definedName name="DIRECTO3.26" localSheetId="2">#REF!</definedName>
    <definedName name="DIRECTO3.26">#REF!</definedName>
    <definedName name="DIRECTO3.27" localSheetId="2">#REF!</definedName>
    <definedName name="DIRECTO3.27">#REF!</definedName>
    <definedName name="DIRECTO3.28" localSheetId="2">#REF!</definedName>
    <definedName name="DIRECTO3.28">#REF!</definedName>
    <definedName name="DIRECTO30" localSheetId="2">#REF!</definedName>
    <definedName name="DIRECTO30">#REF!</definedName>
    <definedName name="DIRECTO31" localSheetId="2">#REF!</definedName>
    <definedName name="DIRECTO31">#REF!</definedName>
    <definedName name="DIRECTO32" localSheetId="2">#REF!</definedName>
    <definedName name="DIRECTO32">#REF!</definedName>
    <definedName name="DIRECTO33" localSheetId="2">#REF!</definedName>
    <definedName name="DIRECTO33">#REF!</definedName>
    <definedName name="DIRECTO34" localSheetId="2">#REF!</definedName>
    <definedName name="DIRECTO34">#REF!</definedName>
    <definedName name="DIRECTO35" localSheetId="2">#REF!</definedName>
    <definedName name="DIRECTO35">#REF!</definedName>
    <definedName name="DIRECTO36" localSheetId="2">#REF!</definedName>
    <definedName name="DIRECTO36">#REF!</definedName>
    <definedName name="DIRECTO37" localSheetId="2">#REF!</definedName>
    <definedName name="DIRECTO37">#REF!</definedName>
    <definedName name="DIRECTO38" localSheetId="2">#REF!</definedName>
    <definedName name="DIRECTO38">#REF!</definedName>
    <definedName name="DIRECTO39" localSheetId="2">#REF!</definedName>
    <definedName name="DIRECTO39">#REF!</definedName>
    <definedName name="DIRECTO4" localSheetId="2">#REF!</definedName>
    <definedName name="DIRECTO4">#REF!</definedName>
    <definedName name="DIRECTO4.20" localSheetId="2">#REF!</definedName>
    <definedName name="DIRECTO4.20">#REF!</definedName>
    <definedName name="DIRECTO4.21" localSheetId="2">#REF!</definedName>
    <definedName name="DIRECTO4.21">#REF!</definedName>
    <definedName name="DIRECTO4.22" localSheetId="2">#REF!</definedName>
    <definedName name="DIRECTO4.22">#REF!</definedName>
    <definedName name="DIRECTO4.23" localSheetId="2">#REF!</definedName>
    <definedName name="DIRECTO4.23">#REF!</definedName>
    <definedName name="DIRECTO4.24" localSheetId="2">#REF!</definedName>
    <definedName name="DIRECTO4.24">#REF!</definedName>
    <definedName name="DIRECTO4.25" localSheetId="2">#REF!</definedName>
    <definedName name="DIRECTO4.25">#REF!</definedName>
    <definedName name="DIRECTO4.26" localSheetId="2">#REF!</definedName>
    <definedName name="DIRECTO4.26">#REF!</definedName>
    <definedName name="DIRECTO4.27" localSheetId="2">#REF!</definedName>
    <definedName name="DIRECTO4.27">#REF!</definedName>
    <definedName name="DIRECTO4.28" localSheetId="2">#REF!</definedName>
    <definedName name="DIRECTO4.28">#REF!</definedName>
    <definedName name="DIRECTO4.29" localSheetId="2">#REF!</definedName>
    <definedName name="DIRECTO4.29">#REF!</definedName>
    <definedName name="DIRECTO4.30" localSheetId="2">#REF!</definedName>
    <definedName name="DIRECTO4.30">#REF!</definedName>
    <definedName name="DIRECTO4.31" localSheetId="2">#REF!</definedName>
    <definedName name="DIRECTO4.31">#REF!</definedName>
    <definedName name="DIRECTO4.32" localSheetId="2">#REF!</definedName>
    <definedName name="DIRECTO4.32">#REF!</definedName>
    <definedName name="DIRECTO4.33" localSheetId="2">#REF!</definedName>
    <definedName name="DIRECTO4.33">#REF!</definedName>
    <definedName name="DIRECTO4.34" localSheetId="2">#REF!</definedName>
    <definedName name="DIRECTO4.34">#REF!</definedName>
    <definedName name="DIRECTO4.35" localSheetId="2">#REF!</definedName>
    <definedName name="DIRECTO4.35">#REF!</definedName>
    <definedName name="DIRECTO4.36" localSheetId="2">#REF!</definedName>
    <definedName name="DIRECTO4.36">#REF!</definedName>
    <definedName name="DIRECTO4.37" localSheetId="2">#REF!</definedName>
    <definedName name="DIRECTO4.37">#REF!</definedName>
    <definedName name="DIRECTO4.38" localSheetId="2">#REF!</definedName>
    <definedName name="DIRECTO4.38">#REF!</definedName>
    <definedName name="DIRECTO4.39" localSheetId="2">#REF!</definedName>
    <definedName name="DIRECTO4.39">#REF!</definedName>
    <definedName name="DIRECTO4.40" localSheetId="2">#REF!</definedName>
    <definedName name="DIRECTO4.40">#REF!</definedName>
    <definedName name="DIRECTO4.41" localSheetId="2">#REF!</definedName>
    <definedName name="DIRECTO4.41">#REF!</definedName>
    <definedName name="DIRECTO4.42" localSheetId="2">#REF!</definedName>
    <definedName name="DIRECTO4.42">#REF!</definedName>
    <definedName name="DIRECTO4.43" localSheetId="2">#REF!</definedName>
    <definedName name="DIRECTO4.43">#REF!</definedName>
    <definedName name="DIRECTO4.44" localSheetId="2">#REF!</definedName>
    <definedName name="DIRECTO4.44">#REF!</definedName>
    <definedName name="DIRECTO4.45" localSheetId="2">#REF!</definedName>
    <definedName name="DIRECTO4.45">#REF!</definedName>
    <definedName name="DIRECTO4.46" localSheetId="2">#REF!</definedName>
    <definedName name="DIRECTO4.46">#REF!</definedName>
    <definedName name="DIRECTO4.47" localSheetId="2">#REF!</definedName>
    <definedName name="DIRECTO4.47">#REF!</definedName>
    <definedName name="DIRECTO4.48" localSheetId="2">#REF!</definedName>
    <definedName name="DIRECTO4.48">#REF!</definedName>
    <definedName name="DIRECTO4.49" localSheetId="2">#REF!</definedName>
    <definedName name="DIRECTO4.49">#REF!</definedName>
    <definedName name="DIRECTO4.50" localSheetId="2">#REF!</definedName>
    <definedName name="DIRECTO4.50">#REF!</definedName>
    <definedName name="DIRECTO4.51" localSheetId="2">#REF!</definedName>
    <definedName name="DIRECTO4.51">#REF!</definedName>
    <definedName name="DIRECTO4.52" localSheetId="2">#REF!</definedName>
    <definedName name="DIRECTO4.52">#REF!</definedName>
    <definedName name="DIRECTO40" localSheetId="2">#REF!</definedName>
    <definedName name="DIRECTO40">#REF!</definedName>
    <definedName name="DIRECTO41" localSheetId="2">#REF!</definedName>
    <definedName name="DIRECTO41">#REF!</definedName>
    <definedName name="DIRECTO42" localSheetId="2">#REF!</definedName>
    <definedName name="DIRECTO42">#REF!</definedName>
    <definedName name="DIRECTO43" localSheetId="2">#REF!</definedName>
    <definedName name="DIRECTO43">#REF!</definedName>
    <definedName name="DIRECTO44" localSheetId="2">#REF!</definedName>
    <definedName name="DIRECTO44">#REF!</definedName>
    <definedName name="DIRECTO45" localSheetId="2">#REF!</definedName>
    <definedName name="DIRECTO45">#REF!</definedName>
    <definedName name="DIRECTO46" localSheetId="2">#REF!</definedName>
    <definedName name="DIRECTO46">#REF!</definedName>
    <definedName name="DIRECTO47" localSheetId="2">#REF!</definedName>
    <definedName name="DIRECTO47">#REF!</definedName>
    <definedName name="DIRECTO48" localSheetId="2">#REF!</definedName>
    <definedName name="DIRECTO48">#REF!</definedName>
    <definedName name="DIRECTO49" localSheetId="2">#REF!</definedName>
    <definedName name="DIRECTO49">#REF!</definedName>
    <definedName name="DIRECTO5" localSheetId="2">#REF!</definedName>
    <definedName name="DIRECTO5">#REF!</definedName>
    <definedName name="DIRECTO5.100" localSheetId="2">#REF!</definedName>
    <definedName name="DIRECTO5.100">#REF!</definedName>
    <definedName name="DIRECTO5.101" localSheetId="2">#REF!</definedName>
    <definedName name="DIRECTO5.101">#REF!</definedName>
    <definedName name="DIRECTO5.104" localSheetId="2">#REF!</definedName>
    <definedName name="DIRECTO5.104">#REF!</definedName>
    <definedName name="DIRECTO5.105" localSheetId="2">#REF!</definedName>
    <definedName name="DIRECTO5.105">#REF!</definedName>
    <definedName name="DIRECTO5.106" localSheetId="2">#REF!</definedName>
    <definedName name="DIRECTO5.106">#REF!</definedName>
    <definedName name="DIRECTO5.107" localSheetId="2">#REF!</definedName>
    <definedName name="DIRECTO5.107">#REF!</definedName>
    <definedName name="DIRECTO5.108" localSheetId="2">#REF!</definedName>
    <definedName name="DIRECTO5.108">#REF!</definedName>
    <definedName name="DIRECTO5.109" localSheetId="2">#REF!</definedName>
    <definedName name="DIRECTO5.109">#REF!</definedName>
    <definedName name="DIRECTO5.111" localSheetId="2">#REF!</definedName>
    <definedName name="DIRECTO5.111">#REF!</definedName>
    <definedName name="DIRECTO5.112" localSheetId="2">#REF!</definedName>
    <definedName name="DIRECTO5.112">#REF!</definedName>
    <definedName name="DIRECTO5.113" localSheetId="2">#REF!</definedName>
    <definedName name="DIRECTO5.113">#REF!</definedName>
    <definedName name="DIRECTO5.114" localSheetId="2">#REF!</definedName>
    <definedName name="DIRECTO5.114">#REF!</definedName>
    <definedName name="DIRECTO5.115" localSheetId="2">#REF!</definedName>
    <definedName name="DIRECTO5.115">#REF!</definedName>
    <definedName name="DIRECTO5.53" localSheetId="2">#REF!</definedName>
    <definedName name="DIRECTO5.53">#REF!</definedName>
    <definedName name="DIRECTO5.54" localSheetId="2">#REF!</definedName>
    <definedName name="DIRECTO5.54">#REF!</definedName>
    <definedName name="DIRECTO5.55" localSheetId="2">#REF!</definedName>
    <definedName name="DIRECTO5.55">#REF!</definedName>
    <definedName name="DIRECTO5.56" localSheetId="2">#REF!</definedName>
    <definedName name="DIRECTO5.56">#REF!</definedName>
    <definedName name="DIRECTO5.57" localSheetId="2">#REF!</definedName>
    <definedName name="DIRECTO5.57">#REF!</definedName>
    <definedName name="DIRECTO5.58" localSheetId="2">#REF!</definedName>
    <definedName name="DIRECTO5.58">#REF!</definedName>
    <definedName name="DIRECTO5.59" localSheetId="2">#REF!</definedName>
    <definedName name="DIRECTO5.59">#REF!</definedName>
    <definedName name="DIRECTO5.60" localSheetId="2">#REF!</definedName>
    <definedName name="DIRECTO5.60">#REF!</definedName>
    <definedName name="DIRECTO5.61" localSheetId="2">#REF!</definedName>
    <definedName name="DIRECTO5.61">#REF!</definedName>
    <definedName name="DIRECTO5.62" localSheetId="2">#REF!</definedName>
    <definedName name="DIRECTO5.62">#REF!</definedName>
    <definedName name="DIRECTO5.63" localSheetId="2">#REF!</definedName>
    <definedName name="DIRECTO5.63">#REF!</definedName>
    <definedName name="DIRECTO5.64" localSheetId="2">#REF!</definedName>
    <definedName name="DIRECTO5.64">#REF!</definedName>
    <definedName name="DIRECTO5.65" localSheetId="2">#REF!</definedName>
    <definedName name="DIRECTO5.65">#REF!</definedName>
    <definedName name="DIRECTO5.66" localSheetId="2">#REF!</definedName>
    <definedName name="DIRECTO5.66">#REF!</definedName>
    <definedName name="DIRECTO5.67" localSheetId="2">#REF!</definedName>
    <definedName name="DIRECTO5.67">#REF!</definedName>
    <definedName name="DIRECTO5.68" localSheetId="2">#REF!</definedName>
    <definedName name="DIRECTO5.68">#REF!</definedName>
    <definedName name="DIRECTO5.69" localSheetId="2">#REF!</definedName>
    <definedName name="DIRECTO5.69">#REF!</definedName>
    <definedName name="DIRECTO5.70" localSheetId="2">#REF!</definedName>
    <definedName name="DIRECTO5.70">#REF!</definedName>
    <definedName name="DIRECTO5.71" localSheetId="2">#REF!</definedName>
    <definedName name="DIRECTO5.71">#REF!</definedName>
    <definedName name="DIRECTO5.72" localSheetId="2">#REF!</definedName>
    <definedName name="DIRECTO5.72">#REF!</definedName>
    <definedName name="DIRECTO5.73" localSheetId="2">#REF!</definedName>
    <definedName name="DIRECTO5.73">#REF!</definedName>
    <definedName name="DIRECTO5.74" localSheetId="2">#REF!</definedName>
    <definedName name="DIRECTO5.74">#REF!</definedName>
    <definedName name="DIRECTO5.77" localSheetId="2">#REF!</definedName>
    <definedName name="DIRECTO5.77">#REF!</definedName>
    <definedName name="DIRECTO5.78" localSheetId="2">#REF!</definedName>
    <definedName name="DIRECTO5.78">#REF!</definedName>
    <definedName name="DIRECTO5.79" localSheetId="2">#REF!</definedName>
    <definedName name="DIRECTO5.79">#REF!</definedName>
    <definedName name="DIRECTO5.80" localSheetId="2">#REF!</definedName>
    <definedName name="DIRECTO5.80">#REF!</definedName>
    <definedName name="DIRECTO5.82" localSheetId="2">#REF!</definedName>
    <definedName name="DIRECTO5.82">#REF!</definedName>
    <definedName name="DIRECTO5.83" localSheetId="2">#REF!</definedName>
    <definedName name="DIRECTO5.83">#REF!</definedName>
    <definedName name="DIRECTO5.84" localSheetId="2">#REF!</definedName>
    <definedName name="DIRECTO5.84">#REF!</definedName>
    <definedName name="DIRECTO5.85" localSheetId="2">#REF!</definedName>
    <definedName name="DIRECTO5.85">#REF!</definedName>
    <definedName name="DIRECTO5.86" localSheetId="2">#REF!</definedName>
    <definedName name="DIRECTO5.86">#REF!</definedName>
    <definedName name="DIRECTO5.87" localSheetId="2">#REF!</definedName>
    <definedName name="DIRECTO5.87">#REF!</definedName>
    <definedName name="DIRECTO5.88" localSheetId="2">#REF!</definedName>
    <definedName name="DIRECTO5.88">#REF!</definedName>
    <definedName name="DIRECTO5.89" localSheetId="2">#REF!</definedName>
    <definedName name="DIRECTO5.89">#REF!</definedName>
    <definedName name="DIRECTO5.90" localSheetId="2">#REF!</definedName>
    <definedName name="DIRECTO5.90">#REF!</definedName>
    <definedName name="DIRECTO5.91" localSheetId="2">#REF!</definedName>
    <definedName name="DIRECTO5.91">#REF!</definedName>
    <definedName name="DIRECTO5.92" localSheetId="2">#REF!</definedName>
    <definedName name="DIRECTO5.92">#REF!</definedName>
    <definedName name="DIRECTO5.93" localSheetId="2">#REF!</definedName>
    <definedName name="DIRECTO5.93">#REF!</definedName>
    <definedName name="DIRECTO5.94" localSheetId="2">#REF!</definedName>
    <definedName name="DIRECTO5.94">#REF!</definedName>
    <definedName name="DIRECTO5.95" localSheetId="2">#REF!</definedName>
    <definedName name="DIRECTO5.95">#REF!</definedName>
    <definedName name="DIRECTO5.96" localSheetId="2">#REF!</definedName>
    <definedName name="DIRECTO5.96">#REF!</definedName>
    <definedName name="DIRECTO5.97" localSheetId="2">#REF!</definedName>
    <definedName name="DIRECTO5.97">#REF!</definedName>
    <definedName name="DIRECTO5.98" localSheetId="2">#REF!</definedName>
    <definedName name="DIRECTO5.98">#REF!</definedName>
    <definedName name="DIRECTO5.99" localSheetId="2">#REF!</definedName>
    <definedName name="DIRECTO5.99">#REF!</definedName>
    <definedName name="DIRECTO50" localSheetId="2">#REF!</definedName>
    <definedName name="DIRECTO50">#REF!</definedName>
    <definedName name="DIRECTO51" localSheetId="2">#REF!</definedName>
    <definedName name="DIRECTO51">#REF!</definedName>
    <definedName name="DIRECTO52" localSheetId="2">#REF!</definedName>
    <definedName name="DIRECTO52">#REF!</definedName>
    <definedName name="DIRECTO53" localSheetId="2">#REF!</definedName>
    <definedName name="DIRECTO53">#REF!</definedName>
    <definedName name="DIRECTO54" localSheetId="2">#REF!</definedName>
    <definedName name="DIRECTO54">#REF!</definedName>
    <definedName name="DIRECTO55" localSheetId="2">#REF!</definedName>
    <definedName name="DIRECTO55">#REF!</definedName>
    <definedName name="DIRECTO56" localSheetId="2">#REF!</definedName>
    <definedName name="DIRECTO56">#REF!</definedName>
    <definedName name="DIRECTO57" localSheetId="2">#REF!</definedName>
    <definedName name="DIRECTO57">#REF!</definedName>
    <definedName name="DIRECTO58" localSheetId="2">#REF!</definedName>
    <definedName name="DIRECTO58">#REF!</definedName>
    <definedName name="DIRECTO59" localSheetId="2">#REF!</definedName>
    <definedName name="DIRECTO59">#REF!</definedName>
    <definedName name="DIRECTO6" localSheetId="2">#REF!</definedName>
    <definedName name="DIRECTO6">#REF!</definedName>
    <definedName name="DIRECTO60" localSheetId="2">#REF!</definedName>
    <definedName name="DIRECTO60">#REF!</definedName>
    <definedName name="DIRECTO61" localSheetId="2">#REF!</definedName>
    <definedName name="DIRECTO61">#REF!</definedName>
    <definedName name="DIRECTO62" localSheetId="2">#REF!</definedName>
    <definedName name="DIRECTO62">#REF!</definedName>
    <definedName name="DIRECTO63" localSheetId="2">#REF!</definedName>
    <definedName name="DIRECTO63">#REF!</definedName>
    <definedName name="DIRECTO64" localSheetId="2">#REF!</definedName>
    <definedName name="DIRECTO64">#REF!</definedName>
    <definedName name="DIRECTO65" localSheetId="2">#REF!</definedName>
    <definedName name="DIRECTO65">#REF!</definedName>
    <definedName name="DIRECTO66" localSheetId="2">#REF!</definedName>
    <definedName name="DIRECTO66">#REF!</definedName>
    <definedName name="DIRECTO67" localSheetId="2">#REF!</definedName>
    <definedName name="DIRECTO67">#REF!</definedName>
    <definedName name="DIRECTO68" localSheetId="2">#REF!</definedName>
    <definedName name="DIRECTO68">#REF!</definedName>
    <definedName name="DIRECTO69" localSheetId="2">#REF!</definedName>
    <definedName name="DIRECTO69">#REF!</definedName>
    <definedName name="DIRECTO7" localSheetId="2">#REF!</definedName>
    <definedName name="DIRECTO7">#REF!</definedName>
    <definedName name="DIRECTO7.12" localSheetId="2">#REF!</definedName>
    <definedName name="DIRECTO7.12">#REF!</definedName>
    <definedName name="DIRECTO7.13" localSheetId="2">#REF!</definedName>
    <definedName name="DIRECTO7.13">#REF!</definedName>
    <definedName name="DIRECTO7.14" localSheetId="2">#REF!</definedName>
    <definedName name="DIRECTO7.14">#REF!</definedName>
    <definedName name="DIRECTO7.15" localSheetId="2">#REF!</definedName>
    <definedName name="DIRECTO7.15">#REF!</definedName>
    <definedName name="DIRECTO7.16" localSheetId="2">#REF!</definedName>
    <definedName name="DIRECTO7.16">#REF!</definedName>
    <definedName name="DIRECTO7.17" localSheetId="2">#REF!</definedName>
    <definedName name="DIRECTO7.17">#REF!</definedName>
    <definedName name="DIRECTO7.18" localSheetId="2">#REF!</definedName>
    <definedName name="DIRECTO7.18">#REF!</definedName>
    <definedName name="DIRECTO7.19" localSheetId="2">#REF!</definedName>
    <definedName name="DIRECTO7.19">#REF!</definedName>
    <definedName name="DIRECTO7.20" localSheetId="2">#REF!</definedName>
    <definedName name="DIRECTO7.20">#REF!</definedName>
    <definedName name="DIRECTO7.21" localSheetId="2">#REF!</definedName>
    <definedName name="DIRECTO7.21">#REF!</definedName>
    <definedName name="DIRECTO7.22" localSheetId="2">#REF!</definedName>
    <definedName name="DIRECTO7.22">#REF!</definedName>
    <definedName name="DIRECTO7.23" localSheetId="2">#REF!</definedName>
    <definedName name="DIRECTO7.23">#REF!</definedName>
    <definedName name="DIRECTO7.24" localSheetId="2">#REF!</definedName>
    <definedName name="DIRECTO7.24">#REF!</definedName>
    <definedName name="DIRECTO7.25" localSheetId="2">#REF!</definedName>
    <definedName name="DIRECTO7.25">#REF!</definedName>
    <definedName name="DIRECTO7.26" localSheetId="2">#REF!</definedName>
    <definedName name="DIRECTO7.26">#REF!</definedName>
    <definedName name="DIRECTO7.27" localSheetId="2">#REF!</definedName>
    <definedName name="DIRECTO7.27">#REF!</definedName>
    <definedName name="DIRECTO7.28" localSheetId="2">#REF!</definedName>
    <definedName name="DIRECTO7.28">#REF!</definedName>
    <definedName name="DIRECTO7.29" localSheetId="2">#REF!</definedName>
    <definedName name="DIRECTO7.29">#REF!</definedName>
    <definedName name="DIRECTO7.30" localSheetId="2">#REF!</definedName>
    <definedName name="DIRECTO7.30">#REF!</definedName>
    <definedName name="DIRECTO7.31" localSheetId="2">#REF!</definedName>
    <definedName name="DIRECTO7.31">#REF!</definedName>
    <definedName name="DIRECTO7.32" localSheetId="2">#REF!</definedName>
    <definedName name="DIRECTO7.32">#REF!</definedName>
    <definedName name="DIRECTO7.33" localSheetId="2">#REF!</definedName>
    <definedName name="DIRECTO7.33">#REF!</definedName>
    <definedName name="DIRECTO7.34" localSheetId="2">#REF!</definedName>
    <definedName name="DIRECTO7.34">#REF!</definedName>
    <definedName name="DIRECTO7.35" localSheetId="2">#REF!</definedName>
    <definedName name="DIRECTO7.35">#REF!</definedName>
    <definedName name="DIRECTO7.36" localSheetId="2">#REF!</definedName>
    <definedName name="DIRECTO7.36">#REF!</definedName>
    <definedName name="DIRECTO7.37" localSheetId="2">#REF!</definedName>
    <definedName name="DIRECTO7.37">#REF!</definedName>
    <definedName name="DIRECTO7.38" localSheetId="2">#REF!</definedName>
    <definedName name="DIRECTO7.38">#REF!</definedName>
    <definedName name="DIRECTO7.39" localSheetId="2">#REF!</definedName>
    <definedName name="DIRECTO7.39">#REF!</definedName>
    <definedName name="DIRECTO7.40" localSheetId="2">#REF!</definedName>
    <definedName name="DIRECTO7.40">#REF!</definedName>
    <definedName name="DIRECTO7.41" localSheetId="2">#REF!</definedName>
    <definedName name="DIRECTO7.41">#REF!</definedName>
    <definedName name="DIRECTO7.42" localSheetId="2">#REF!</definedName>
    <definedName name="DIRECTO7.42">#REF!</definedName>
    <definedName name="DIRECTO7.43" localSheetId="2">#REF!</definedName>
    <definedName name="DIRECTO7.43">#REF!</definedName>
    <definedName name="DIRECTO7.44" localSheetId="2">#REF!</definedName>
    <definedName name="DIRECTO7.44">#REF!</definedName>
    <definedName name="DIRECTO70" localSheetId="2">#REF!</definedName>
    <definedName name="DIRECTO70">#REF!</definedName>
    <definedName name="DIRECTO71" localSheetId="2">#REF!</definedName>
    <definedName name="DIRECTO71">#REF!</definedName>
    <definedName name="DIRECTO72" localSheetId="2">#REF!</definedName>
    <definedName name="DIRECTO72">#REF!</definedName>
    <definedName name="DIRECTO73" localSheetId="2">#REF!</definedName>
    <definedName name="DIRECTO73">#REF!</definedName>
    <definedName name="DIRECTO74" localSheetId="2">#REF!</definedName>
    <definedName name="DIRECTO74">#REF!</definedName>
    <definedName name="DIRECTO75" localSheetId="2">#REF!</definedName>
    <definedName name="DIRECTO75">#REF!</definedName>
    <definedName name="DIRECTO76" localSheetId="2">#REF!</definedName>
    <definedName name="DIRECTO76">#REF!</definedName>
    <definedName name="DIRECTO77" localSheetId="2">#REF!</definedName>
    <definedName name="DIRECTO77">#REF!</definedName>
    <definedName name="DIRECTO78" localSheetId="2">#REF!</definedName>
    <definedName name="DIRECTO78">#REF!</definedName>
    <definedName name="DIRECTO79" localSheetId="2">#REF!</definedName>
    <definedName name="DIRECTO79">#REF!</definedName>
    <definedName name="DIRECTO8" localSheetId="2">#REF!</definedName>
    <definedName name="DIRECTO8">#REF!</definedName>
    <definedName name="DIRECTO80" localSheetId="2">#REF!</definedName>
    <definedName name="DIRECTO80">#REF!</definedName>
    <definedName name="DIRECTO81" localSheetId="2">#REF!</definedName>
    <definedName name="DIRECTO81">#REF!</definedName>
    <definedName name="DIRECTO82" localSheetId="2">#REF!</definedName>
    <definedName name="DIRECTO82">#REF!</definedName>
    <definedName name="DIRECTO83" localSheetId="2">#REF!</definedName>
    <definedName name="DIRECTO83">#REF!</definedName>
    <definedName name="DIRECTO84" localSheetId="2">#REF!</definedName>
    <definedName name="DIRECTO84">#REF!</definedName>
    <definedName name="DIRECTO85" localSheetId="2">#REF!</definedName>
    <definedName name="DIRECTO85">#REF!</definedName>
    <definedName name="DIRECTO86" localSheetId="2">#REF!</definedName>
    <definedName name="DIRECTO86">#REF!</definedName>
    <definedName name="DIRECTO87" localSheetId="2">#REF!</definedName>
    <definedName name="DIRECTO87">#REF!</definedName>
    <definedName name="DIRECTO88" localSheetId="2">#REF!</definedName>
    <definedName name="DIRECTO88">#REF!</definedName>
    <definedName name="DIRECTO89" localSheetId="2">#REF!</definedName>
    <definedName name="DIRECTO89">#REF!</definedName>
    <definedName name="DIRECTO9" localSheetId="2">#REF!</definedName>
    <definedName name="DIRECTO9">#REF!</definedName>
    <definedName name="DIRECTO9.1" localSheetId="2">#REF!</definedName>
    <definedName name="DIRECTO9.1">#REF!</definedName>
    <definedName name="DIRECTO9.2" localSheetId="2">#REF!</definedName>
    <definedName name="DIRECTO9.2">#REF!</definedName>
    <definedName name="DIRECTO9.3" localSheetId="2">#REF!</definedName>
    <definedName name="DIRECTO9.3">#REF!</definedName>
    <definedName name="DIRECTO9.4" localSheetId="2">#REF!</definedName>
    <definedName name="DIRECTO9.4">#REF!</definedName>
    <definedName name="DIRECTO9.5" localSheetId="2">#REF!</definedName>
    <definedName name="DIRECTO9.5">#REF!</definedName>
    <definedName name="DIRECTO90" localSheetId="2">#REF!</definedName>
    <definedName name="DIRECTO90">#REF!</definedName>
    <definedName name="DIRECTO91" localSheetId="2">#REF!</definedName>
    <definedName name="DIRECTO91">#REF!</definedName>
    <definedName name="DIRECTO92" localSheetId="2">#REF!</definedName>
    <definedName name="DIRECTO92">#REF!</definedName>
    <definedName name="DIRECTO93" localSheetId="2">#REF!</definedName>
    <definedName name="DIRECTO93">#REF!</definedName>
    <definedName name="DIRECTO94" localSheetId="2">#REF!</definedName>
    <definedName name="DIRECTO94">#REF!</definedName>
    <definedName name="DIRECTO95" localSheetId="2">#REF!</definedName>
    <definedName name="DIRECTO95">#REF!</definedName>
    <definedName name="DIRECTO96" localSheetId="2">#REF!</definedName>
    <definedName name="DIRECTO96">#REF!</definedName>
    <definedName name="DIRECTO97" localSheetId="2">#REF!</definedName>
    <definedName name="DIRECTO97">#REF!</definedName>
    <definedName name="DIRECTO98" localSheetId="2">#REF!</definedName>
    <definedName name="DIRECTO98">#REF!</definedName>
    <definedName name="DIRECTO99" localSheetId="2">#REF!</definedName>
    <definedName name="DIRECTO99">#REF!</definedName>
    <definedName name="Disolvente_Thinner" localSheetId="2">#REF!</definedName>
    <definedName name="Disolvente_Thinner">#REF!</definedName>
    <definedName name="Dispensador_Jabon_Liquido_Ref._B_4063" localSheetId="2">#REF!</definedName>
    <definedName name="Dispensador_Jabon_Liquido_Ref._B_4063">#REF!</definedName>
    <definedName name="Dispensador_Toallas_de_Papel_Ref._B_369">#REF!</definedName>
    <definedName name="Documentacion_y_Marquillado">#REF!</definedName>
    <definedName name="Domos_acrílicos_1.10_x_1.10">#REF!</definedName>
    <definedName name="Dp">#REF!</definedName>
    <definedName name="ducha_antivandalica_mezclador">#REF!</definedName>
    <definedName name="DURACION" localSheetId="7">#REF!*30</definedName>
    <definedName name="DURACION" localSheetId="2">#REF!*30</definedName>
    <definedName name="DURACION" localSheetId="1">#REF!*30</definedName>
    <definedName name="DURACION" localSheetId="0">#REF!*30</definedName>
    <definedName name="DURACION" localSheetId="9">#REF!*30</definedName>
    <definedName name="DURACION">#REF!*30</definedName>
    <definedName name="Durmiente_3_m" localSheetId="2">#REF!</definedName>
    <definedName name="Durmiente_3_m">#REF!</definedName>
    <definedName name="Durmiente_Abarco_4m">#REF!</definedName>
    <definedName name="Durmiente_Ordinario_4m">#REF!</definedName>
    <definedName name="Dv">#REF!</definedName>
    <definedName name="DWPRICE" hidden="1">#REF!</definedName>
    <definedName name="ee">#REF!</definedName>
    <definedName name="EEEEE">#REF!</definedName>
    <definedName name="EF" localSheetId="2">#REF!</definedName>
    <definedName name="EF">#REF!</definedName>
    <definedName name="Emeflex_3_00_mm" localSheetId="2">#REF!</definedName>
    <definedName name="Emeflex_3_00_mm">#REF!</definedName>
    <definedName name="EMPRESA" localSheetId="2">#REF!</definedName>
    <definedName name="EMPRESA">#REF!</definedName>
    <definedName name="Endurecedor">#REF!</definedName>
    <definedName name="ENE">#REF!</definedName>
    <definedName name="Ensayo">#REF!</definedName>
    <definedName name="Entramado_piso__repisas_8_4_3">#REF!</definedName>
    <definedName name="EQU_Y_HERR">#REF!</definedName>
    <definedName name="EQUI" localSheetId="2">#REF!</definedName>
    <definedName name="EQUI">#REF!</definedName>
    <definedName name="EQUIPO" localSheetId="2">#REF!</definedName>
    <definedName name="EQUIPO">#REF!</definedName>
    <definedName name="EQUIPO_1" localSheetId="2">#REF!</definedName>
    <definedName name="EQUIPO_1">#REF!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s" localSheetId="7">#REF!</definedName>
    <definedName name="equipos" localSheetId="2">#REF!</definedName>
    <definedName name="equipos" localSheetId="1">#REF!</definedName>
    <definedName name="equipos" localSheetId="0">#REF!</definedName>
    <definedName name="equipos" localSheetId="9">#REF!</definedName>
    <definedName name="equipos">#REF!</definedName>
    <definedName name="ES" localSheetId="2">#REF!</definedName>
    <definedName name="ES">#REF!</definedName>
    <definedName name="Escalera_metálica_en_caracol_Diametro_1_80" localSheetId="2">#REF!</definedName>
    <definedName name="Escalera_metálica_en_caracol_Diametro_1_80">#REF!</definedName>
    <definedName name="Escalera_Metalica_tramo_5_50_ML" localSheetId="2">#REF!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atula">#REF!</definedName>
    <definedName name="Espatulas">#REF!</definedName>
    <definedName name="Espatulas_3">#REF!</definedName>
    <definedName name="Espatulas_5">#REF!</definedName>
    <definedName name="ESPECIFICACION">#REF!</definedName>
    <definedName name="Especificación">#REF!</definedName>
    <definedName name="Espejo_4.00_mm">#REF!</definedName>
    <definedName name="Esponjillas">#REF!</definedName>
    <definedName name="EST10A">#REF!</definedName>
    <definedName name="EST10V1">#REF!</definedName>
    <definedName name="EST11A">#REF!</definedName>
    <definedName name="ESTACON" localSheetId="3">#REF!</definedName>
    <definedName name="ESTACON" localSheetId="2">#REF!</definedName>
    <definedName name="ESTACON">#REF!</definedName>
    <definedName name="ESTADO" localSheetId="7">#REF!</definedName>
    <definedName name="ESTADO" localSheetId="2">#REF!</definedName>
    <definedName name="ESTADO" localSheetId="1">#REF!</definedName>
    <definedName name="ESTADO" localSheetId="0">#REF!</definedName>
    <definedName name="ESTADO" localSheetId="9">#REF!</definedName>
    <definedName name="ESTADO">#REF!</definedName>
    <definedName name="Estopa" localSheetId="2">#REF!</definedName>
    <definedName name="Estopa">#REF!</definedName>
    <definedName name="ESTRUCTURA" localSheetId="7" hidden="1">{#N/A,#N/A,TRUE,"INGENIERIA";#N/A,#N/A,TRUE,"COMPRAS";#N/A,#N/A,TRUE,"DIRECCION";#N/A,#N/A,TRUE,"RESUMEN"}</definedName>
    <definedName name="ESTRUCTURA" localSheetId="8" hidden="1">{#N/A,#N/A,TRUE,"INGENIERIA";#N/A,#N/A,TRUE,"COMPRAS";#N/A,#N/A,TRUE,"DIRECCION";#N/A,#N/A,TRUE,"RESUMEN"}</definedName>
    <definedName name="ESTRUCTURA" localSheetId="2" hidden="1">{#N/A,#N/A,TRUE,"INGENIERIA";#N/A,#N/A,TRUE,"COMPRAS";#N/A,#N/A,TRUE,"DIRECCION";#N/A,#N/A,TRUE,"RESUMEN"}</definedName>
    <definedName name="ESTRUCTURA" localSheetId="1" hidden="1">{#N/A,#N/A,TRUE,"INGENIERIA";#N/A,#N/A,TRUE,"COMPRAS";#N/A,#N/A,TRUE,"DIRECCION";#N/A,#N/A,TRUE,"RESUMEN"}</definedName>
    <definedName name="ESTRUCTURA" localSheetId="0" hidden="1">{#N/A,#N/A,TRUE,"INGENIERIA";#N/A,#N/A,TRUE,"COMPRAS";#N/A,#N/A,TRUE,"DIRECCION";#N/A,#N/A,TRUE,"RESUMEN"}</definedName>
    <definedName name="ESTRUCTURA" localSheetId="10" hidden="1">{#N/A,#N/A,TRUE,"INGENIERIA";#N/A,#N/A,TRUE,"COMPRAS";#N/A,#N/A,TRUE,"DIRECCION";#N/A,#N/A,TRUE,"RESUMEN"}</definedName>
    <definedName name="ESTRUCTURA" localSheetId="9" hidden="1">{#N/A,#N/A,TRUE,"INGENIERIA";#N/A,#N/A,TRUE,"COMPRAS";#N/A,#N/A,TRUE,"DIRECCION";#N/A,#N/A,TRUE,"RESUMEN"}</definedName>
    <definedName name="ESTRUCTURA" hidden="1">{#N/A,#N/A,TRUE,"INGENIERIA";#N/A,#N/A,TRUE,"COMPRAS";#N/A,#N/A,TRUE,"DIRECCION";#N/A,#N/A,TRUE,"RESUMEN"}</definedName>
    <definedName name="Estructuras_LA228__LA223_Incluye_Poste_12m_750_kg">#REF!</definedName>
    <definedName name="Estufa_Electrica_2_Puestos">#REF!</definedName>
    <definedName name="Estufas">#REF!</definedName>
    <definedName name="Exacavacion_mecanica">#REF!</definedName>
    <definedName name="Excavacion_manual_con_retiro">#REF!</definedName>
    <definedName name="Excel_BuiltIn__FilterDatabase">#REF!</definedName>
    <definedName name="Excel_BuiltIn__FilterDatabase_2" localSheetId="2">#REF!</definedName>
    <definedName name="Excel_BuiltIn__FilterDatabase_2">#REF!</definedName>
    <definedName name="Excel_BuiltIn_Print_Area" localSheetId="2">#REF!</definedName>
    <definedName name="Excel_BuiltIn_Print_Area">#REF!</definedName>
    <definedName name="Excel_BuiltIn_Print_Area_1" localSheetId="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 localSheetId="7">#REF!</definedName>
    <definedName name="Excel_BuiltIn_Print_Titles_3" localSheetId="2">#REF!</definedName>
    <definedName name="Excel_BuiltIn_Print_Titles_3" localSheetId="1">#REF!</definedName>
    <definedName name="Excel_BuiltIn_Print_Titles_3" localSheetId="0">#REF!</definedName>
    <definedName name="Excel_BuiltIn_Print_Titles_3" localSheetId="9">#REF!</definedName>
    <definedName name="Excel_BuiltIn_Print_Titles_3">#REF!</definedName>
    <definedName name="Excel_BuiltIn_Print_Titles_4" localSheetId="7">#REF!</definedName>
    <definedName name="Excel_BuiltIn_Print_Titles_4" localSheetId="2">#REF!</definedName>
    <definedName name="Excel_BuiltIn_Print_Titles_4" localSheetId="1">#REF!</definedName>
    <definedName name="Excel_BuiltIn_Print_Titles_4" localSheetId="0">#REF!</definedName>
    <definedName name="Excel_BuiltIn_Print_Titles_4" localSheetId="9">#REF!</definedName>
    <definedName name="Excel_BuiltIn_Print_Titles_4">#REF!</definedName>
    <definedName name="Extractor_de_Olores_con_Persiana_Ref." localSheetId="2">#REF!</definedName>
    <definedName name="Extractor_de_Olores_con_Persiana_Ref.">#REF!</definedName>
    <definedName name="FactorCostoPotencia" localSheetId="2">#REF!</definedName>
    <definedName name="FactorCostoPotencia">#REF!</definedName>
    <definedName name="FactorMultFinalFMMin" localSheetId="2">#REF!</definedName>
    <definedName name="FactorMultFinalFMMin">#REF!</definedName>
    <definedName name="FactorMultiplicaCalculadoFMMin" localSheetId="2">#REF!</definedName>
    <definedName name="FactorMultiplicaCalculadoFMMin">#REF!</definedName>
    <definedName name="FE">1.32</definedName>
    <definedName name="FEB">#REF!</definedName>
    <definedName name="FECH">#REF!</definedName>
    <definedName name="FECHA" localSheetId="7">#REF!,#REF!,#REF!</definedName>
    <definedName name="FECHA" localSheetId="2">#REF!,#REF!,#REF!</definedName>
    <definedName name="FECHA" localSheetId="1">#REF!,#REF!,#REF!</definedName>
    <definedName name="FECHA" localSheetId="0">#REF!,#REF!,#REF!</definedName>
    <definedName name="FECHA" localSheetId="9">#REF!,#REF!,#REF!</definedName>
    <definedName name="FECHA">#REF!,#REF!,#REF!</definedName>
    <definedName name="FECHA.CONTRATO" localSheetId="2">#REF!</definedName>
    <definedName name="FECHA.CONTRATO">#REF!</definedName>
    <definedName name="fhg" localSheetId="7" hidden="1">{#N/A,#N/A,TRUE,"1842CWN0"}</definedName>
    <definedName name="fhg" localSheetId="8" hidden="1">{#N/A,#N/A,TRUE,"1842CWN0"}</definedName>
    <definedName name="fhg" localSheetId="2" hidden="1">{#N/A,#N/A,TRUE,"1842CWN0"}</definedName>
    <definedName name="fhg" localSheetId="1" hidden="1">{#N/A,#N/A,TRUE,"1842CWN0"}</definedName>
    <definedName name="fhg" localSheetId="0" hidden="1">{#N/A,#N/A,TRUE,"1842CWN0"}</definedName>
    <definedName name="fhg" localSheetId="10" hidden="1">{#N/A,#N/A,TRUE,"1842CWN0"}</definedName>
    <definedName name="fhg" localSheetId="9" hidden="1">{#N/A,#N/A,TRUE,"1842CWN0"}</definedName>
    <definedName name="fhg" hidden="1">{#N/A,#N/A,TRUE,"1842CWN0"}</definedName>
    <definedName name="Fijamix_Alfa">#REF!</definedName>
    <definedName name="Flexometro">#REF!</definedName>
    <definedName name="Flotador_Metálico_1_1_2__Bronce">#REF!</definedName>
    <definedName name="Flotador_Metálico_2__Bronce">#REF!</definedName>
    <definedName name="FM">1.18</definedName>
    <definedName name="FMA">#REF!</definedName>
    <definedName name="FMB">#REF!</definedName>
    <definedName name="FMC">#REF!</definedName>
    <definedName name="FMD">#REF!</definedName>
    <definedName name="FME">#REF!</definedName>
    <definedName name="FO" localSheetId="2">#REF!</definedName>
    <definedName name="FO">#REF!</definedName>
    <definedName name="Formaleta_Entrepisos" localSheetId="2">#REF!</definedName>
    <definedName name="Formaleta_Entrepisos">#REF!</definedName>
    <definedName name="Formaleta_madera" localSheetId="2">#REF!</definedName>
    <definedName name="Formaleta_madera">#REF!</definedName>
    <definedName name="Formaleta_plaquetas">#REF!</definedName>
    <definedName name="Formaleta_Sardinel">#REF!</definedName>
    <definedName name="formularioCantidades">#REF!</definedName>
    <definedName name="FR">1.15</definedName>
    <definedName name="FS">1.32</definedName>
    <definedName name="fsaf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AOAD">#REF!</definedName>
    <definedName name="gaod">#REF!</definedName>
    <definedName name="gastos_contrato" localSheetId="7">#REF!</definedName>
    <definedName name="gastos_contrato" localSheetId="2">#REF!</definedName>
    <definedName name="gastos_contrato" localSheetId="1">#REF!</definedName>
    <definedName name="gastos_contrato" localSheetId="0">#REF!</definedName>
    <definedName name="gastos_contrato" localSheetId="9">#REF!</definedName>
    <definedName name="gastos_contrato">#REF!</definedName>
    <definedName name="GB7UKJMGHMGFFHR" localSheetId="2">#REF!</definedName>
    <definedName name="GB7UKJMGHMGFFHR">#REF!</definedName>
    <definedName name="Geotextil_tejido_ST_200">#REF!</definedName>
    <definedName name="GG" localSheetId="2">#REF!</definedName>
    <definedName name="GG">#REF!</definedName>
    <definedName name="GGGGGGGGGGGGGGGGG" localSheetId="2">#REF!</definedName>
    <definedName name="GGGGGGGGGGGGGGGGG">#REF!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_Lavaplatos_Flamingo_Ref._90500_000_000">#REF!</definedName>
    <definedName name="Guardaescoba_en_Aluminio__incl._Instalacion">#REF!</definedName>
    <definedName name="h">#REF!</definedName>
    <definedName name="hab___viv">#REF!</definedName>
    <definedName name="Herramienta_menor">#REF!</definedName>
    <definedName name="herramientas" localSheetId="7">#REF!</definedName>
    <definedName name="herramientas" localSheetId="2">#REF!</definedName>
    <definedName name="herramientas" localSheetId="1">#REF!</definedName>
    <definedName name="herramientas" localSheetId="0">#REF!</definedName>
    <definedName name="herramientas" localSheetId="9">#REF!</definedName>
    <definedName name="herramientas">#REF!</definedName>
    <definedName name="Hid" localSheetId="2">#REF!</definedName>
    <definedName name="Hid">#REF!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noraProfesionales">#REF!</definedName>
    <definedName name="HonoraTecnicos">#REF!</definedName>
    <definedName name="horat">#REF!</definedName>
    <definedName name="Horno_Microondas">#REF!</definedName>
    <definedName name="HTML_CodePage" hidden="1">1252</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i">#REF!</definedName>
    <definedName name="IF">#REF!</definedName>
    <definedName name="Impermeabilizante_concreto_de_3000_P.S.I.">#REF!</definedName>
    <definedName name="Impermeabilizante_mortero_1_3">#REF!</definedName>
    <definedName name="Impermeabilizante_mortero_1_4">#REF!</definedName>
    <definedName name="Incremento_Fluido_3000_psi">#REF!</definedName>
    <definedName name="INDI1">#REF!</definedName>
    <definedName name="inf">#REF!</definedName>
    <definedName name="inst_provis" localSheetId="7">#REF!</definedName>
    <definedName name="inst_provis" localSheetId="2">#REF!</definedName>
    <definedName name="inst_provis" localSheetId="1">#REF!</definedName>
    <definedName name="inst_provis" localSheetId="0">#REF!</definedName>
    <definedName name="inst_provis" localSheetId="9">#REF!</definedName>
    <definedName name="inst_provis">#REF!</definedName>
    <definedName name="instalacion_lavamanos" localSheetId="2">#REF!</definedName>
    <definedName name="instalacion_lavamanos">#REF!</definedName>
    <definedName name="instalacion_lavaplatos">#REF!</definedName>
    <definedName name="instalacion_sanitario">#REF!</definedName>
    <definedName name="Instalación_y_dotación">#REF!</definedName>
    <definedName name="INSU">#REF!</definedName>
    <definedName name="InTap">#REF!</definedName>
    <definedName name="INTEGRAL" localSheetId="7">#REF!</definedName>
    <definedName name="INTEGRAL" localSheetId="2">#REF!</definedName>
    <definedName name="INTEGRAL" localSheetId="1">#REF!</definedName>
    <definedName name="INTEGRAL" localSheetId="0">#REF!</definedName>
    <definedName name="INTEGRAL" localSheetId="9">#REF!</definedName>
    <definedName name="INTEGRAL">#REF!</definedName>
    <definedName name="Interventor" localSheetId="2">#REF!</definedName>
    <definedName name="Interventor">#REF!</definedName>
    <definedName name="IntVal" localSheetId="2">#REF!</definedName>
    <definedName name="IntVal">#REF!</definedName>
    <definedName name="INV_11" localSheetId="2">#REF!</definedName>
    <definedName name="INV_11">#REF!</definedName>
    <definedName name="Io">#REF!</definedName>
    <definedName name="Item" localSheetId="2">#REF!</definedName>
    <definedName name="Item">#REF!</definedName>
    <definedName name="ITEM1" localSheetId="2">#REF!</definedName>
    <definedName name="ITEM1">#REF!</definedName>
    <definedName name="ITEM2" localSheetId="2">#REF!</definedName>
    <definedName name="ITEM2">#REF!</definedName>
    <definedName name="ITEM2.10" localSheetId="2">#REF!</definedName>
    <definedName name="ITEM2.10">#REF!</definedName>
    <definedName name="ITEM2.11" localSheetId="2">#REF!</definedName>
    <definedName name="ITEM2.11">#REF!</definedName>
    <definedName name="ITEM2.12" localSheetId="2">#REF!</definedName>
    <definedName name="ITEM2.12">#REF!</definedName>
    <definedName name="ITEM3" localSheetId="2">#REF!</definedName>
    <definedName name="ITEM3">#REF!</definedName>
    <definedName name="ITEM3.15" localSheetId="2">#REF!</definedName>
    <definedName name="ITEM3.15">#REF!</definedName>
    <definedName name="ITEM3.16" localSheetId="2">#REF!</definedName>
    <definedName name="ITEM3.16">#REF!</definedName>
    <definedName name="ITEM3.17" localSheetId="2">#REF!</definedName>
    <definedName name="ITEM3.17">#REF!</definedName>
    <definedName name="ITEM3.18" localSheetId="2">#REF!</definedName>
    <definedName name="ITEM3.18">#REF!</definedName>
    <definedName name="ITEM3.19" localSheetId="2">#REF!</definedName>
    <definedName name="ITEM3.19">#REF!</definedName>
    <definedName name="ITEM3.20" localSheetId="2">#REF!</definedName>
    <definedName name="ITEM3.20">#REF!</definedName>
    <definedName name="ITEM3.21" localSheetId="2">#REF!</definedName>
    <definedName name="ITEM3.21">#REF!</definedName>
    <definedName name="ITEM3.22" localSheetId="2">#REF!</definedName>
    <definedName name="ITEM3.22">#REF!</definedName>
    <definedName name="ITEM3.23" localSheetId="2">#REF!</definedName>
    <definedName name="ITEM3.23">#REF!</definedName>
    <definedName name="ITEM4.20" localSheetId="2">#REF!</definedName>
    <definedName name="ITEM4.20">#REF!</definedName>
    <definedName name="ITEM4.21" localSheetId="2">#REF!</definedName>
    <definedName name="ITEM4.21">#REF!</definedName>
    <definedName name="ITEM4.22" localSheetId="2">#REF!</definedName>
    <definedName name="ITEM4.22">#REF!</definedName>
    <definedName name="ITEM4.23" localSheetId="2">#REF!</definedName>
    <definedName name="ITEM4.23">#REF!</definedName>
    <definedName name="ITEM4.24" localSheetId="2">#REF!</definedName>
    <definedName name="ITEM4.24">#REF!</definedName>
    <definedName name="ITEM4.25" localSheetId="2">#REF!</definedName>
    <definedName name="ITEM4.25">#REF!</definedName>
    <definedName name="ITEM4.26" localSheetId="2">#REF!</definedName>
    <definedName name="ITEM4.26">#REF!</definedName>
    <definedName name="ITEM4.27" localSheetId="2">#REF!</definedName>
    <definedName name="ITEM4.27">#REF!</definedName>
    <definedName name="ITEM4.28" localSheetId="2">#REF!</definedName>
    <definedName name="ITEM4.28">#REF!</definedName>
    <definedName name="ITEM4.29" localSheetId="2">#REF!</definedName>
    <definedName name="ITEM4.29">#REF!</definedName>
    <definedName name="ITEM4.30" localSheetId="2">#REF!</definedName>
    <definedName name="ITEM4.30">#REF!</definedName>
    <definedName name="ITEM4.31" localSheetId="2">#REF!</definedName>
    <definedName name="ITEM4.31">#REF!</definedName>
    <definedName name="ITEM4.32" localSheetId="2">#REF!</definedName>
    <definedName name="ITEM4.32">#REF!</definedName>
    <definedName name="ITEM4.33" localSheetId="2">#REF!</definedName>
    <definedName name="ITEM4.33">#REF!</definedName>
    <definedName name="ITEM4.34" localSheetId="2">#REF!</definedName>
    <definedName name="ITEM4.34">#REF!</definedName>
    <definedName name="ITEM4.35" localSheetId="2">#REF!</definedName>
    <definedName name="ITEM4.35">#REF!</definedName>
    <definedName name="ITEM4.36" localSheetId="2">#REF!</definedName>
    <definedName name="ITEM4.36">#REF!</definedName>
    <definedName name="ITEM4.37" localSheetId="2">#REF!</definedName>
    <definedName name="ITEM4.37">#REF!</definedName>
    <definedName name="ITEM4.38" localSheetId="2">#REF!</definedName>
    <definedName name="ITEM4.38">#REF!</definedName>
    <definedName name="ITEM4.39" localSheetId="2">#REF!</definedName>
    <definedName name="ITEM4.39">#REF!</definedName>
    <definedName name="ITEM4.40" localSheetId="2">#REF!</definedName>
    <definedName name="ITEM4.40">#REF!</definedName>
    <definedName name="ITEM4.41" localSheetId="2">#REF!</definedName>
    <definedName name="ITEM4.41">#REF!</definedName>
    <definedName name="ITEM4.42" localSheetId="2">#REF!</definedName>
    <definedName name="ITEM4.42">#REF!</definedName>
    <definedName name="ITEM4.43" localSheetId="2">#REF!</definedName>
    <definedName name="ITEM4.43">#REF!</definedName>
    <definedName name="ITEM4.44" localSheetId="2">#REF!</definedName>
    <definedName name="ITEM4.44">#REF!</definedName>
    <definedName name="ITEM4.45" localSheetId="2">#REF!</definedName>
    <definedName name="ITEM4.45">#REF!</definedName>
    <definedName name="ITEM4.46" localSheetId="2">#REF!</definedName>
    <definedName name="ITEM4.46">#REF!</definedName>
    <definedName name="ITEM5.100" localSheetId="2">#REF!</definedName>
    <definedName name="ITEM5.100">#REF!</definedName>
    <definedName name="ITEM5.101" localSheetId="2">#REF!</definedName>
    <definedName name="ITEM5.101">#REF!</definedName>
    <definedName name="ITEM5.104" localSheetId="2">#REF!</definedName>
    <definedName name="ITEM5.104">#REF!</definedName>
    <definedName name="ITEM5.105" localSheetId="2">#REF!</definedName>
    <definedName name="ITEM5.105">#REF!</definedName>
    <definedName name="ITEM5.106" localSheetId="2">#REF!</definedName>
    <definedName name="ITEM5.106">#REF!</definedName>
    <definedName name="ITEM5.107" localSheetId="2">#REF!</definedName>
    <definedName name="ITEM5.107">#REF!</definedName>
    <definedName name="ITEM5.108" localSheetId="2">#REF!</definedName>
    <definedName name="ITEM5.108">#REF!</definedName>
    <definedName name="ITEM5.109" localSheetId="2">#REF!</definedName>
    <definedName name="ITEM5.109">#REF!</definedName>
    <definedName name="ITEM5.111" localSheetId="2">#REF!</definedName>
    <definedName name="ITEM5.111">#REF!</definedName>
    <definedName name="ITEM5.112" localSheetId="2">#REF!</definedName>
    <definedName name="ITEM5.112">#REF!</definedName>
    <definedName name="ITEM5.113" localSheetId="2">#REF!</definedName>
    <definedName name="ITEM5.113">#REF!</definedName>
    <definedName name="ITEM5.114" localSheetId="2">#REF!</definedName>
    <definedName name="ITEM5.114">#REF!</definedName>
    <definedName name="ITEM5.115" localSheetId="2">#REF!</definedName>
    <definedName name="ITEM5.115">#REF!</definedName>
    <definedName name="ITEM5.53" localSheetId="2">#REF!</definedName>
    <definedName name="ITEM5.53">#REF!</definedName>
    <definedName name="ITEM5.54" localSheetId="2">#REF!</definedName>
    <definedName name="ITEM5.54">#REF!</definedName>
    <definedName name="ITEM5.55" localSheetId="2">#REF!</definedName>
    <definedName name="ITEM5.55">#REF!</definedName>
    <definedName name="ITEM5.56" localSheetId="2">#REF!</definedName>
    <definedName name="ITEM5.56">#REF!</definedName>
    <definedName name="ITEM5.57" localSheetId="2">#REF!</definedName>
    <definedName name="ITEM5.57">#REF!</definedName>
    <definedName name="ITEM5.58" localSheetId="2">#REF!</definedName>
    <definedName name="ITEM5.58">#REF!</definedName>
    <definedName name="ITEM5.59" localSheetId="2">#REF!</definedName>
    <definedName name="ITEM5.59">#REF!</definedName>
    <definedName name="ITEM5.60" localSheetId="2">#REF!</definedName>
    <definedName name="ITEM5.60">#REF!</definedName>
    <definedName name="ITEM5.61" localSheetId="2">#REF!</definedName>
    <definedName name="ITEM5.61">#REF!</definedName>
    <definedName name="ITEM5.62" localSheetId="2">#REF!</definedName>
    <definedName name="ITEM5.62">#REF!</definedName>
    <definedName name="ITEM5.63" localSheetId="2">#REF!</definedName>
    <definedName name="ITEM5.63">#REF!</definedName>
    <definedName name="ITEM5.64" localSheetId="2">#REF!</definedName>
    <definedName name="ITEM5.64">#REF!</definedName>
    <definedName name="ITEM5.65" localSheetId="2">#REF!</definedName>
    <definedName name="ITEM5.65">#REF!</definedName>
    <definedName name="ITEM5.66" localSheetId="2">#REF!</definedName>
    <definedName name="ITEM5.66">#REF!</definedName>
    <definedName name="ITEM5.67" localSheetId="2">#REF!</definedName>
    <definedName name="ITEM5.67">#REF!</definedName>
    <definedName name="ITEM5.68" localSheetId="2">#REF!</definedName>
    <definedName name="ITEM5.68">#REF!</definedName>
    <definedName name="ITEM5.69" localSheetId="2">#REF!</definedName>
    <definedName name="ITEM5.69">#REF!</definedName>
    <definedName name="ITEM5.70" localSheetId="2">#REF!</definedName>
    <definedName name="ITEM5.70">#REF!</definedName>
    <definedName name="ITEM5.71" localSheetId="2">#REF!</definedName>
    <definedName name="ITEM5.71">#REF!</definedName>
    <definedName name="ITEM5.72" localSheetId="2">#REF!</definedName>
    <definedName name="ITEM5.72">#REF!</definedName>
    <definedName name="ITEM5.73" localSheetId="2">#REF!</definedName>
    <definedName name="ITEM5.73">#REF!</definedName>
    <definedName name="ITEM5.74" localSheetId="2">#REF!</definedName>
    <definedName name="ITEM5.74">#REF!</definedName>
    <definedName name="ITEM5.77" localSheetId="2">#REF!</definedName>
    <definedName name="ITEM5.77">#REF!</definedName>
    <definedName name="ITEM5.78" localSheetId="2">#REF!</definedName>
    <definedName name="ITEM5.78">#REF!</definedName>
    <definedName name="ITEM5.79" localSheetId="2">#REF!</definedName>
    <definedName name="ITEM5.79">#REF!</definedName>
    <definedName name="ITEM5.80" localSheetId="2">#REF!</definedName>
    <definedName name="ITEM5.80">#REF!</definedName>
    <definedName name="ITEM5.82" localSheetId="2">#REF!</definedName>
    <definedName name="ITEM5.82">#REF!</definedName>
    <definedName name="ITEM5.83" localSheetId="2">#REF!</definedName>
    <definedName name="ITEM5.83">#REF!</definedName>
    <definedName name="ITEM5.84" localSheetId="2">#REF!</definedName>
    <definedName name="ITEM5.84">#REF!</definedName>
    <definedName name="ITEM5.85" localSheetId="2">#REF!</definedName>
    <definedName name="ITEM5.85">#REF!</definedName>
    <definedName name="ITEM5.86" localSheetId="2">#REF!</definedName>
    <definedName name="ITEM5.86">#REF!</definedName>
    <definedName name="ITEM5.87" localSheetId="2">#REF!</definedName>
    <definedName name="ITEM5.87">#REF!</definedName>
    <definedName name="ITEM5.88" localSheetId="2">#REF!</definedName>
    <definedName name="ITEM5.88">#REF!</definedName>
    <definedName name="ITEM5.89" localSheetId="2">#REF!</definedName>
    <definedName name="ITEM5.89">#REF!</definedName>
    <definedName name="ITEM5.90" localSheetId="2">#REF!</definedName>
    <definedName name="ITEM5.90">#REF!</definedName>
    <definedName name="ITEM5.91" localSheetId="2">#REF!</definedName>
    <definedName name="ITEM5.91">#REF!</definedName>
    <definedName name="ITEM5.92" localSheetId="2">#REF!</definedName>
    <definedName name="ITEM5.92">#REF!</definedName>
    <definedName name="ITEM5.93" localSheetId="2">#REF!</definedName>
    <definedName name="ITEM5.93">#REF!</definedName>
    <definedName name="ITEM5.94" localSheetId="2">#REF!</definedName>
    <definedName name="ITEM5.94">#REF!</definedName>
    <definedName name="ITEM5.95" localSheetId="2">#REF!</definedName>
    <definedName name="ITEM5.95">#REF!</definedName>
    <definedName name="ITEM5.96" localSheetId="2">#REF!</definedName>
    <definedName name="ITEM5.96">#REF!</definedName>
    <definedName name="ITEM5.97" localSheetId="2">#REF!</definedName>
    <definedName name="ITEM5.97">#REF!</definedName>
    <definedName name="ITEM5.98" localSheetId="2">#REF!</definedName>
    <definedName name="ITEM5.98">#REF!</definedName>
    <definedName name="ITEM5.99" localSheetId="2">#REF!</definedName>
    <definedName name="ITEM5.99">#REF!</definedName>
    <definedName name="ITEM521" localSheetId="2">#REF!</definedName>
    <definedName name="ITEM521">#REF!</definedName>
    <definedName name="ITEM7.1" localSheetId="2">#REF!</definedName>
    <definedName name="ITEM7.1">#REF!</definedName>
    <definedName name="ITEM7.10" localSheetId="2">#REF!</definedName>
    <definedName name="ITEM7.10">#REF!</definedName>
    <definedName name="ITEM7.11" localSheetId="2">#REF!</definedName>
    <definedName name="ITEM7.11">#REF!</definedName>
    <definedName name="ITEM7.12" localSheetId="2">#REF!</definedName>
    <definedName name="ITEM7.12">#REF!</definedName>
    <definedName name="ITEM7.13" localSheetId="2">#REF!</definedName>
    <definedName name="ITEM7.13">#REF!</definedName>
    <definedName name="ITEM7.14" localSheetId="2">#REF!</definedName>
    <definedName name="ITEM7.14">#REF!</definedName>
    <definedName name="ITEM7.15" localSheetId="2">#REF!</definedName>
    <definedName name="ITEM7.15">#REF!</definedName>
    <definedName name="ITEM7.16" localSheetId="2">#REF!</definedName>
    <definedName name="ITEM7.16">#REF!</definedName>
    <definedName name="ITEM7.17" localSheetId="2">#REF!</definedName>
    <definedName name="ITEM7.17">#REF!</definedName>
    <definedName name="ITEM7.18" localSheetId="2">#REF!</definedName>
    <definedName name="ITEM7.18">#REF!</definedName>
    <definedName name="ITEM7.19" localSheetId="2">#REF!</definedName>
    <definedName name="ITEM7.19">#REF!</definedName>
    <definedName name="ITEM7.2" localSheetId="2">#REF!</definedName>
    <definedName name="ITEM7.2">#REF!</definedName>
    <definedName name="ITEM7.20" localSheetId="2">#REF!</definedName>
    <definedName name="ITEM7.20">#REF!</definedName>
    <definedName name="ITEM7.21" localSheetId="2">#REF!</definedName>
    <definedName name="ITEM7.21">#REF!</definedName>
    <definedName name="ITEM7.22" localSheetId="2">#REF!</definedName>
    <definedName name="ITEM7.22">#REF!</definedName>
    <definedName name="ITEM7.23" localSheetId="2">#REF!</definedName>
    <definedName name="ITEM7.23">#REF!</definedName>
    <definedName name="ITEM7.24" localSheetId="2">#REF!</definedName>
    <definedName name="ITEM7.24">#REF!</definedName>
    <definedName name="ITEM7.25" localSheetId="2">#REF!</definedName>
    <definedName name="ITEM7.25">#REF!</definedName>
    <definedName name="ITEM7.26" localSheetId="2">#REF!</definedName>
    <definedName name="ITEM7.26">#REF!</definedName>
    <definedName name="ITEM7.27" localSheetId="2">#REF!</definedName>
    <definedName name="ITEM7.27">#REF!</definedName>
    <definedName name="ITEM7.28" localSheetId="2">#REF!</definedName>
    <definedName name="ITEM7.28">#REF!</definedName>
    <definedName name="ITEM7.29" localSheetId="2">#REF!</definedName>
    <definedName name="ITEM7.29">#REF!</definedName>
    <definedName name="ITEM7.3" localSheetId="2">#REF!</definedName>
    <definedName name="ITEM7.3">#REF!</definedName>
    <definedName name="ITEM7.30" localSheetId="2">#REF!</definedName>
    <definedName name="ITEM7.30">#REF!</definedName>
    <definedName name="ITEM7.31" localSheetId="2">#REF!</definedName>
    <definedName name="ITEM7.31">#REF!</definedName>
    <definedName name="ITEM7.32" localSheetId="2">#REF!</definedName>
    <definedName name="ITEM7.32">#REF!</definedName>
    <definedName name="ITEM7.33" localSheetId="2">#REF!</definedName>
    <definedName name="ITEM7.33">#REF!</definedName>
    <definedName name="ITEM7.34" localSheetId="2">#REF!</definedName>
    <definedName name="ITEM7.34">#REF!</definedName>
    <definedName name="ITEM7.35" localSheetId="2">#REF!</definedName>
    <definedName name="ITEM7.35">#REF!</definedName>
    <definedName name="ITEM7.4" localSheetId="2">#REF!</definedName>
    <definedName name="ITEM7.4">#REF!</definedName>
    <definedName name="ITEM7.5" localSheetId="2">#REF!</definedName>
    <definedName name="ITEM7.5">#REF!</definedName>
    <definedName name="ITEM7.6" localSheetId="2">#REF!</definedName>
    <definedName name="ITEM7.6">#REF!</definedName>
    <definedName name="ITEM7.7" localSheetId="2">#REF!</definedName>
    <definedName name="ITEM7.7">#REF!</definedName>
    <definedName name="ITEM7.8" localSheetId="2">#REF!</definedName>
    <definedName name="ITEM7.8">#REF!</definedName>
    <definedName name="ITEM7.9" localSheetId="2">#REF!</definedName>
    <definedName name="ITEM7.9">#REF!</definedName>
    <definedName name="ItemCodos" localSheetId="2">#REF!</definedName>
    <definedName name="ItemCodos">#REF!</definedName>
    <definedName name="IVA_UTIL">#REF!</definedName>
    <definedName name="Jardines" localSheetId="2">#REF!</definedName>
    <definedName name="Jardines">#REF!</definedName>
    <definedName name="javi" localSheetId="2">#REF!</definedName>
    <definedName name="javi">#REF!</definedName>
    <definedName name="JAVI1">#REF!</definedName>
    <definedName name="jklj">#N/A</definedName>
    <definedName name="JOI">#REF!</definedName>
    <definedName name="Jornal" localSheetId="2">#REF!</definedName>
    <definedName name="Jornal">#REF!</definedName>
    <definedName name="Juego_de_incrustaciones_acuacer" localSheetId="2">#REF!</definedName>
    <definedName name="Juego_de_incrustaciones_acuacer">#REF!</definedName>
    <definedName name="Juego_de_incrustaciones_en_color_blanco" localSheetId="2">#REF!</definedName>
    <definedName name="Juego_de_incrustaciones_en_color_blanco">#REF!</definedName>
    <definedName name="Juegos_infantiles_según_catálogo_I.D.R.D.">#REF!</definedName>
    <definedName name="JUL">#REF!</definedName>
    <definedName name="JUN">#REF!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localSheetId="7" hidden="1">{#N/A,#N/A,TRUE,"1842CWN0"}</definedName>
    <definedName name="KDL" localSheetId="8" hidden="1">{#N/A,#N/A,TRUE,"1842CWN0"}</definedName>
    <definedName name="KDL" localSheetId="2" hidden="1">{#N/A,#N/A,TRUE,"1842CWN0"}</definedName>
    <definedName name="KDL" localSheetId="1" hidden="1">{#N/A,#N/A,TRUE,"1842CWN0"}</definedName>
    <definedName name="KDL" localSheetId="0" hidden="1">{#N/A,#N/A,TRUE,"1842CWN0"}</definedName>
    <definedName name="KDL" localSheetId="10" hidden="1">{#N/A,#N/A,TRUE,"1842CWN0"}</definedName>
    <definedName name="KDL" localSheetId="9" hidden="1">{#N/A,#N/A,TRUE,"1842CWN0"}</definedName>
    <definedName name="KDL" hidden="1">{#N/A,#N/A,TRUE,"1842CWN0"}</definedName>
    <definedName name="KK">#REF!</definedName>
    <definedName name="KPKPKPKKPKPK">#REF!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CITACION">#REF!</definedName>
    <definedName name="Lija">#REF!</definedName>
    <definedName name="List_cuadrillas" localSheetId="2">#REF!</definedName>
    <definedName name="List_cuadrillas">#REF!</definedName>
    <definedName name="ListaCantidad" localSheetId="2">#REF!</definedName>
    <definedName name="ListaCantidad">#REF!</definedName>
    <definedName name="ListaItem" localSheetId="2">#REF!</definedName>
    <definedName name="ListaItem">#REF!</definedName>
    <definedName name="ListaUni">#REF!</definedName>
    <definedName name="Listón_1.5x3x3">#REF!</definedName>
    <definedName name="Listón_M.H._Guayacán">#REF!</definedName>
    <definedName name="LL">#REF!</definedName>
    <definedName name="Llave_automatica_Ref._71100_000_000">#REF!</definedName>
    <definedName name="Llave_Manguera">#REF!</definedName>
    <definedName name="LOCA" localSheetId="7">#REF!</definedName>
    <definedName name="LOCA" localSheetId="1">#REF!</definedName>
    <definedName name="LOCA" localSheetId="0">#REF!</definedName>
    <definedName name="LOCA" localSheetId="9">#REF!</definedName>
    <definedName name="LOCA">#REF!</definedName>
    <definedName name="LOCAL">#REF!</definedName>
    <definedName name="LOCALIZACION_Y_REPLANTEO">#REF!</definedName>
    <definedName name="LOLJKNK">#REF!</definedName>
    <definedName name="Longitud">#REF!</definedName>
    <definedName name="Longitud1">#REF!</definedName>
    <definedName name="Longitud2">#REF!</definedName>
    <definedName name="LP" localSheetId="2">#REF!</definedName>
    <definedName name="LP">#REF!</definedName>
    <definedName name="Luminaria_Artistica_Riel_2.43_m__6_Proyectores_Incand._de_100_W._120_V." localSheetId="2">#REF!</definedName>
    <definedName name="Luminaria_Artistica_Riel_2.43_m__6_Proyectores_Incand._de_100_W._120_V.">#REF!</definedName>
    <definedName name="Luminaria_Cerrada_Tipo_AP_de_Sodio_de_150_W._220_V.__Incluye_Fotocelda" localSheetId="2">#REF!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#REF!</definedName>
    <definedName name="Mano_de_Obra_AA">#REF!</definedName>
    <definedName name="Mano_de_Obra_BB">#REF!</definedName>
    <definedName name="Mano_de_Obra_CC">#REF!</definedName>
    <definedName name="Mano_de_Obra_DD">#REF!</definedName>
    <definedName name="Mano_de_Oso_80_cm.">#REF!</definedName>
    <definedName name="mano_obra_apoyo" localSheetId="7">#REF!</definedName>
    <definedName name="mano_obra_apoyo" localSheetId="2">#REF!</definedName>
    <definedName name="mano_obra_apoyo" localSheetId="1">#REF!</definedName>
    <definedName name="mano_obra_apoyo" localSheetId="0">#REF!</definedName>
    <definedName name="mano_obra_apoyo" localSheetId="9">#REF!</definedName>
    <definedName name="mano_obra_apoyo">#REF!</definedName>
    <definedName name="mano_obra_direccion" localSheetId="7">#REF!</definedName>
    <definedName name="mano_obra_direccion" localSheetId="2">#REF!</definedName>
    <definedName name="mano_obra_direccion" localSheetId="1">#REF!</definedName>
    <definedName name="mano_obra_direccion" localSheetId="0">#REF!</definedName>
    <definedName name="mano_obra_direccion" localSheetId="9">#REF!</definedName>
    <definedName name="mano_obra_direccion">#REF!</definedName>
    <definedName name="mano_obra_directa" localSheetId="7">#REF!</definedName>
    <definedName name="mano_obra_directa" localSheetId="2">#REF!</definedName>
    <definedName name="mano_obra_directa" localSheetId="1">#REF!</definedName>
    <definedName name="mano_obra_directa" localSheetId="0">#REF!</definedName>
    <definedName name="mano_obra_directa" localSheetId="9">#REF!</definedName>
    <definedName name="mano_obra_directa">#REF!</definedName>
    <definedName name="mantenimiento" localSheetId="2">#REF!</definedName>
    <definedName name="mantenimiento">#REF!</definedName>
    <definedName name="Manto_Fiber_GLass_600_XT" localSheetId="2">#REF!</definedName>
    <definedName name="Manto_Fiber_GLass_600_XT">#REF!</definedName>
    <definedName name="Manual_de_Operación_y_Mantenimiento" localSheetId="2">#REF!</definedName>
    <definedName name="Manual_de_Operación_y_Mantenimiento">#REF!</definedName>
    <definedName name="MAQUINAR">#REF!</definedName>
    <definedName name="MAR">#REF!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AT">#REF!</definedName>
    <definedName name="MATER" localSheetId="2">#REF!</definedName>
    <definedName name="MATER">#REF!</definedName>
    <definedName name="materiales" localSheetId="7">#REF!</definedName>
    <definedName name="MATERIALES" localSheetId="2">#REF!</definedName>
    <definedName name="materiales" localSheetId="1">#REF!</definedName>
    <definedName name="materiales" localSheetId="0">#REF!</definedName>
    <definedName name="materiales" localSheetId="10">#REF!</definedName>
    <definedName name="materiales" localSheetId="9">#REF!</definedName>
    <definedName name="MATERIALES">#REF!</definedName>
    <definedName name="MATERIALES_">#REF!</definedName>
    <definedName name="MaterialTub">#REF!</definedName>
    <definedName name="MAY">#REF!</definedName>
    <definedName name="Mecheros_Bunsen">#REF!</definedName>
    <definedName name="Medidores__Domestico__2">#REF!</definedName>
    <definedName name="Medidores__Incendio__1_1_2">#REF!</definedName>
    <definedName name="meses">#REF!</definedName>
    <definedName name="Mesones_de_atención_en_granito_color_gris_jaspe.">#REF!</definedName>
    <definedName name="met" localSheetId="7" hidden="1">{#N/A,#N/A,TRUE,"1842CWN0"}</definedName>
    <definedName name="met" localSheetId="8" hidden="1">{#N/A,#N/A,TRUE,"1842CWN0"}</definedName>
    <definedName name="met" localSheetId="2" hidden="1">{#N/A,#N/A,TRUE,"1842CWN0"}</definedName>
    <definedName name="met" localSheetId="1" hidden="1">{#N/A,#N/A,TRUE,"1842CWN0"}</definedName>
    <definedName name="met" localSheetId="0" hidden="1">{#N/A,#N/A,TRUE,"1842CWN0"}</definedName>
    <definedName name="met" localSheetId="10" hidden="1">{#N/A,#N/A,TRUE,"1842CWN0"}</definedName>
    <definedName name="met" localSheetId="9" hidden="1">{#N/A,#N/A,TRUE,"1842CWN0"}</definedName>
    <definedName name="met" hidden="1">{#N/A,#N/A,TRUE,"1842CWN0"}</definedName>
    <definedName name="metal" localSheetId="7" hidden="1">{#N/A,#N/A,TRUE,"1842CWN0"}</definedName>
    <definedName name="metal" localSheetId="8" hidden="1">{#N/A,#N/A,TRUE,"1842CWN0"}</definedName>
    <definedName name="metal" localSheetId="2" hidden="1">{#N/A,#N/A,TRUE,"1842CWN0"}</definedName>
    <definedName name="metal" localSheetId="1" hidden="1">{#N/A,#N/A,TRUE,"1842CWN0"}</definedName>
    <definedName name="metal" localSheetId="0" hidden="1">{#N/A,#N/A,TRUE,"1842CWN0"}</definedName>
    <definedName name="metal" localSheetId="10" hidden="1">{#N/A,#N/A,TRUE,"1842CWN0"}</definedName>
    <definedName name="metal" localSheetId="9" hidden="1">{#N/A,#N/A,TRUE,"1842CWN0"}</definedName>
    <definedName name="metal" hidden="1">{#N/A,#N/A,TRUE,"1842CWN0"}</definedName>
    <definedName name="Metal_Deck_Cal_22">#REF!</definedName>
    <definedName name="Mineral">#REF!</definedName>
    <definedName name="Mínimo">#REF!</definedName>
    <definedName name="MO" localSheetId="2">#REF!</definedName>
    <definedName name="MO">#REF!</definedName>
    <definedName name="MOD" localSheetId="2">#REF!</definedName>
    <definedName name="MOD">#REF!</definedName>
    <definedName name="Mortero_1___3" localSheetId="2">#REF!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U" localSheetId="2">#REF!</definedName>
    <definedName name="MU">#REF!</definedName>
    <definedName name="MZ" localSheetId="2">#REF!</definedName>
    <definedName name="MZ">#REF!</definedName>
    <definedName name="Nevera" localSheetId="2">#REF!</definedName>
    <definedName name="Nevera">#REF!</definedName>
    <definedName name="NGNHG" localSheetId="2">#REF!</definedName>
    <definedName name="NGNHG">#REF!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ÑÑÑÑ">#REF!</definedName>
    <definedName name="NOMBRE">#REF!</definedName>
    <definedName name="Norte">#REF!</definedName>
    <definedName name="NOV">#REF!</definedName>
    <definedName name="NUEVO">#REF!</definedName>
    <definedName name="NUNI">#REF!</definedName>
    <definedName name="OBJETO.CONTRATO" localSheetId="2">#REF!</definedName>
    <definedName name="OBJETO.CONTRATO">#REF!</definedName>
    <definedName name="Obra" localSheetId="2">#REF!</definedName>
    <definedName name="Obra">#REF!</definedName>
    <definedName name="obser" localSheetId="2">#REF!</definedName>
    <definedName name="obser" localSheetId="10">#REF!</definedName>
    <definedName name="obser">#REF!</definedName>
    <definedName name="OBSERVACION" localSheetId="7">#REF!</definedName>
    <definedName name="OBSERVACION" localSheetId="2">#REF!</definedName>
    <definedName name="OBSERVACION" localSheetId="1">#REF!</definedName>
    <definedName name="OBSERVACION" localSheetId="0">#REF!</definedName>
    <definedName name="OBSERVACION" localSheetId="9">#REF!</definedName>
    <definedName name="OBSERVACION">#REF!</definedName>
    <definedName name="OCT" localSheetId="2">#REF!</definedName>
    <definedName name="OCT">#REF!</definedName>
    <definedName name="Oficial">#REF!</definedName>
    <definedName name="OJO">#REF!</definedName>
    <definedName name="Organizador_de_Cables_de_Puenteo">#REF!</definedName>
    <definedName name="Orinal_Mediano_Ref._08860">#REF!</definedName>
    <definedName name="ORO">#REF!</definedName>
    <definedName name="P_1">#REF!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B" localSheetId="2">#REF!</definedName>
    <definedName name="PB">#REF!</definedName>
    <definedName name="Pegacor" localSheetId="2">#REF!</definedName>
    <definedName name="Pegacor">#REF!</definedName>
    <definedName name="Pegante_Colbón" localSheetId="2">#REF!</definedName>
    <definedName name="Pegante_Colbón">#REF!</definedName>
    <definedName name="Percha_en_AI_Doble_Ref._FB_5502">#REF!</definedName>
    <definedName name="PERIODO">#REF!</definedName>
    <definedName name="Persianas_Luxalon_Cortasol_84RLSL5">#REF!</definedName>
    <definedName name="PESO14.2">#REF!</definedName>
    <definedName name="PESO14.3">#REF!</definedName>
    <definedName name="PESO14.4">#REF!</definedName>
    <definedName name="Piedra_Media_Zonga">#REF!</definedName>
    <definedName name="Pintura_blanca_para_trafico">#REF!</definedName>
    <definedName name="Pintura_electrostática">#REF!</definedName>
    <definedName name="Piso_olimpia_base_20___20">#REF!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MT">#REF!</definedName>
    <definedName name="Poceta_en_acero_inoxidable_tipo_SOCODA">#REF!</definedName>
    <definedName name="Pocetas_en_granito_lavado_blanco_Huila_grano_1.">#REF!</definedName>
    <definedName name="Porcelanato_Gris_Dolphin_Ref.">#REF!</definedName>
    <definedName name="Porta_candado_simple_3_.">#REF!</definedName>
    <definedName name="Porta_Papel_Doble_con_Tapa_Ref._B_288">#REF!</definedName>
    <definedName name="PPtoNorte">#REF!</definedName>
    <definedName name="pre">#REF!</definedName>
    <definedName name="Precio">#REF!</definedName>
    <definedName name="precio2">#REF!</definedName>
    <definedName name="PrecioS">#REF!</definedName>
    <definedName name="PrestacionesSeguridadOtrosFMMin">#REF!</definedName>
    <definedName name="PresuDerivGuatDef">#REF!</definedName>
    <definedName name="PresuPresaDef">#REF!</definedName>
    <definedName name="PRESUPUESTADO">#REF!</definedName>
    <definedName name="_xlnm.Print_Area" localSheetId="3">AIU!$A$1:$J$42</definedName>
    <definedName name="_xlnm.Print_Area" localSheetId="7">'CANTIDADES VALOR INICIAL'!$B$1:$AJ$126</definedName>
    <definedName name="_xlnm.Print_Area" localSheetId="2">'E Y D PRESU ESTIMADO'!$B$1:$N$61</definedName>
    <definedName name="_xlnm.Print_Area" localSheetId="4">FM!$A$1:$H$48</definedName>
    <definedName name="_xlnm.Print_Area" localSheetId="1">'LISTA DE PRECIOS UNITARIOS'!$B$1:$H$71</definedName>
    <definedName name="_xlnm.Print_Area" localSheetId="0">'PRESU  ESTIMADO OBRA  CARACOLI'!$B$1:$H$92</definedName>
    <definedName name="_xlnm.Print_Area" localSheetId="10">'VALORES INDEXADOS OBRA ALPES'!$B$1:$J$190</definedName>
    <definedName name="_xlnm.Print_Area" localSheetId="9">'VALORES INDEXADOS OBRA CARACOLÍ'!$B$1:$K$130</definedName>
    <definedName name="_xlnm.Print_Area">#REF!</definedName>
    <definedName name="Print_Area_MI">#REF!</definedName>
    <definedName name="_xlnm.Print_Titles" localSheetId="7">'CANTIDADES VALOR INICIAL'!$1:$7</definedName>
    <definedName name="_xlnm.Print_Titles" localSheetId="2">'E Y D PRESU ESTIMADO'!$1:$9</definedName>
    <definedName name="_xlnm.Print_Titles" localSheetId="1">'LISTA DE PRECIOS UNITARIOS'!$1:$10</definedName>
    <definedName name="_xlnm.Print_Titles" localSheetId="0">'PRESU  ESTIMADO OBRA  CARACOLI'!$1:$10</definedName>
    <definedName name="_xlnm.Print_Titles" localSheetId="10">'VALORES INDEXADOS OBRA ALPES'!$1:$11</definedName>
    <definedName name="_xlnm.Print_Titles" localSheetId="9">'VALORES INDEXADOS OBRA CARACOLÍ'!$1:$11</definedName>
    <definedName name="_xlnm.Print_Titles">#N/A</definedName>
    <definedName name="PRINT_TITLES_MI">#N/A</definedName>
    <definedName name="PROP">#REF!</definedName>
    <definedName name="Proponente" localSheetId="2">#REF!</definedName>
    <definedName name="Proponente">#REF!</definedName>
    <definedName name="PROVISIONALES" localSheetId="2" hidden="1">#REF!</definedName>
    <definedName name="PROVISIONALES" hidden="1">#REF!</definedName>
    <definedName name="PRUEBA">#REF!</definedName>
    <definedName name="PRUEBA2">#REF!</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Q">#REF!</definedName>
    <definedName name="qqq">#REF!</definedName>
    <definedName name="Recebo_común">#REF!</definedName>
    <definedName name="_xlnm.Recorder" localSheetId="2">#REF!</definedName>
    <definedName name="_xlnm.Recorder">#REF!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ll">#REF!</definedName>
    <definedName name="Remate_y_o_bordillo_cubiertas_0_10___0_20">#REF!</definedName>
    <definedName name="Remates_Laterales_y_Superiores_en_Aluzinc">#REF!</definedName>
    <definedName name="Remates_sillares_ventanas">#REF!</definedName>
    <definedName name="REP.CONTRATANTE" localSheetId="2">#REF!</definedName>
    <definedName name="REP.CONTRATANTE">#REF!</definedName>
    <definedName name="REP.CONTRATISTA" localSheetId="2">#REF!</definedName>
    <definedName name="REP.CONTRATISTA">#REF!</definedName>
    <definedName name="Reparaciones_en_PVC_A.LL._2" localSheetId="2">#REF!</definedName>
    <definedName name="Reparaciones_en_PVC_A.LL._2">#REF!</definedName>
    <definedName name="Reparaciones_en_PVC_A.LL._3" localSheetId="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SIDENTE">#REF!</definedName>
    <definedName name="Resistenciaconductor" localSheetId="2">#REF!</definedName>
    <definedName name="Resistenciaconductor">#REF!</definedName>
    <definedName name="RESU" localSheetId="2">#REF!</definedName>
    <definedName name="RESU">#REF!</definedName>
    <definedName name="Retro_excavadora" localSheetId="2">#REF!</definedName>
    <definedName name="Retro_excavadora">#REF!</definedName>
    <definedName name="Salarios" localSheetId="2">#REF!</definedName>
    <definedName name="Salarios">#REF!</definedName>
    <definedName name="Salida_de_Barrera_Fotoelectrica" localSheetId="2">#REF!</definedName>
    <definedName name="Salida_de_Barrera_Fotoelectrica">#REF!</definedName>
    <definedName name="Salida_de_Datos_1XRJ45__Cat_5___Incluye_toma_cajas__Faceplate_y_Accesorios" localSheetId="2">#REF!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eccionador_de_Maniobras_de_17.5_KV_630_A">#REF!</definedName>
    <definedName name="Seguetas">#REF!</definedName>
    <definedName name="SEM_02">#N/A</definedName>
    <definedName name="SEP">#REF!</definedName>
    <definedName name="Servicio_de_Volqueta">#REF!</definedName>
    <definedName name="servicios" localSheetId="7">#REF!</definedName>
    <definedName name="servicios" localSheetId="2">#REF!</definedName>
    <definedName name="servicios" localSheetId="1">#REF!</definedName>
    <definedName name="servicios" localSheetId="0">#REF!</definedName>
    <definedName name="servicios" localSheetId="9">#REF!</definedName>
    <definedName name="servicios">#REF!</definedName>
    <definedName name="SF" localSheetId="2">#REF!</definedName>
    <definedName name="SF">#REF!</definedName>
    <definedName name="SGI_V_INDICES_CIRCUITO_CAUSA" localSheetId="2">#REF!</definedName>
    <definedName name="SGI_V_INDICES_CIRCUITO_CAUSA">#REF!</definedName>
    <definedName name="SHARED_FORMULA_0" localSheetId="2">#REF!</definedName>
    <definedName name="SHARED_FORMULA_0">#REF!</definedName>
    <definedName name="SHARED_FORMULA_1">#REF!</definedName>
    <definedName name="SHARED_FORMULA_2">#REF!</definedName>
    <definedName name="SHARED_FORMULA_3">#REF!</definedName>
    <definedName name="SHARED_FORMULA_4">#REF!</definedName>
    <definedName name="SHARED_FORMULA_5">#REF!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J" localSheetId="2">#REF!</definedName>
    <definedName name="SJ">#REF!</definedName>
    <definedName name="skjkfjskl">#N/A</definedName>
    <definedName name="SM" localSheetId="2">#REF!</definedName>
    <definedName name="SM">#REF!</definedName>
    <definedName name="SMLMV" localSheetId="7">#REF!</definedName>
    <definedName name="SMLMV" localSheetId="2">#REF!</definedName>
    <definedName name="SMLMV" localSheetId="1">#REF!</definedName>
    <definedName name="SMLMV" localSheetId="0">#REF!</definedName>
    <definedName name="SMLMV" localSheetId="9">#REF!</definedName>
    <definedName name="SMLMV">#REF!</definedName>
    <definedName name="SMMV" localSheetId="7">#REF!</definedName>
    <definedName name="SMMV" localSheetId="2">#REF!</definedName>
    <definedName name="SMMV" localSheetId="1">#REF!</definedName>
    <definedName name="SMMV" localSheetId="0">#REF!</definedName>
    <definedName name="SMMV" localSheetId="9">#REF!</definedName>
    <definedName name="SMMV">#REF!</definedName>
    <definedName name="SOCIAL" localSheetId="2">#REF!</definedName>
    <definedName name="SOCIAL">#REF!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SS">#REF!</definedName>
    <definedName name="st">#REF!</definedName>
    <definedName name="Strip_Telefonico_de_30_Pares__Caja_Metalica_de_50x50x20_cm.">#REF!</definedName>
    <definedName name="SU" localSheetId="2">#REF!</definedName>
    <definedName name="SU">#REF!</definedName>
    <definedName name="Sub_Contrato_a_Todo_Costo_Alfombra" localSheetId="2">#REF!</definedName>
    <definedName name="Sub_Contrato_a_Todo_Costo_Alfombra">#REF!</definedName>
    <definedName name="Sub_Contrato_a_Todo_Costo_Cielo_Raso" localSheetId="2">#REF!</definedName>
    <definedName name="Sub_Contrato_a_Todo_Costo_Cielo_Raso">#REF!</definedName>
    <definedName name="SUBA">#REF!</definedName>
    <definedName name="subcontratos" localSheetId="7">#REF!</definedName>
    <definedName name="subcontratos" localSheetId="2">#REF!</definedName>
    <definedName name="subcontratos" localSheetId="1">#REF!</definedName>
    <definedName name="subcontratos" localSheetId="0">#REF!</definedName>
    <definedName name="subcontratos" localSheetId="9">#REF!</definedName>
    <definedName name="subcontratos">#REF!</definedName>
    <definedName name="Subestacion_Tipo_Pedestal_225_Kva__11400_208_120V_60Hz_D_Y5_N._CTS_523" localSheetId="2">#REF!</definedName>
    <definedName name="Subestacion_Tipo_Pedestal_225_Kva__11400_208_120V_60Hz_D_Y5_N._CTS_523">#REF!</definedName>
    <definedName name="SUBESTACIONES" localSheetId="2">#REF!</definedName>
    <definedName name="SUBESTACIONES">#REF!</definedName>
    <definedName name="SUBTRANS" localSheetId="7">#REF!</definedName>
    <definedName name="SUBTRANS" localSheetId="2">#REF!</definedName>
    <definedName name="SUBTRANS" localSheetId="1">#REF!</definedName>
    <definedName name="SUBTRANS" localSheetId="0">#REF!</definedName>
    <definedName name="SUBTRANS" localSheetId="9">#REF!</definedName>
    <definedName name="SUBTRANS">#REF!</definedName>
    <definedName name="SUELLEN" localSheetId="2">#REF!</definedName>
    <definedName name="SUELLEN">#REF!</definedName>
    <definedName name="suma">#REF!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#REF!</definedName>
    <definedName name="TABLA">#REF!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2">#REF!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B" localSheetId="2">#REF!</definedName>
    <definedName name="TB">#REF!</definedName>
    <definedName name="TE" localSheetId="2">#REF!</definedName>
    <definedName name="TE">#REF!</definedName>
    <definedName name="Teja_eternit_No_6" localSheetId="2">#REF!</definedName>
    <definedName name="Teja_eternit_No_6">#REF!</definedName>
    <definedName name="TERRITORIAL" localSheetId="2">#REF!</definedName>
    <definedName name="TERRITORIAL">#REF!</definedName>
    <definedName name="Thiner">#REF!</definedName>
    <definedName name="Tintilla_para_madera">#REF!</definedName>
    <definedName name="TipoCosteo" localSheetId="2">#REF!</definedName>
    <definedName name="TipoCosteo">#REF!</definedName>
    <definedName name="TipoCosteoNivelRiesgo" localSheetId="2">#REF!</definedName>
    <definedName name="TipoCosteoNivelRiesgo">#REF!</definedName>
    <definedName name="Tiras_Alistado_3_x_3_x_3" localSheetId="2">#REF!</definedName>
    <definedName name="Tiras_Alistado_3_x_3_x_3">#REF!</definedName>
    <definedName name="TITULO">#REF!</definedName>
    <definedName name="Títulos_a_imprimir_IM" localSheetId="2">#REF!</definedName>
    <definedName name="Títulos_a_imprimir_IM">#REF!</definedName>
    <definedName name="To" localSheetId="2">#REF!</definedName>
    <definedName name="To">#REF!</definedName>
    <definedName name="Toma_telefónica" localSheetId="2">#REF!</definedName>
    <definedName name="Toma_telefónica">#REF!</definedName>
    <definedName name="Toma_Trifásica">#REF!</definedName>
    <definedName name="Tornillo_para_Madera_1__No.6">#REF!</definedName>
    <definedName name="Tornillo_para_madera_2__No_9">#REF!</definedName>
    <definedName name="Total">#REF!</definedName>
    <definedName name="total_hh" localSheetId="7">#REF!</definedName>
    <definedName name="total_hh" localSheetId="2">#REF!</definedName>
    <definedName name="total_hh" localSheetId="1">#REF!</definedName>
    <definedName name="total_hh" localSheetId="0">#REF!</definedName>
    <definedName name="total_hh" localSheetId="9">#REF!</definedName>
    <definedName name="total_hh">#REF!</definedName>
    <definedName name="Total_Kilometro_típico_aereo_11.4_kV" localSheetId="2">#REF!</definedName>
    <definedName name="Total_Kilometro_típico_aereo_11.4_kV">#REF!</definedName>
    <definedName name="Total_Kilometro_típico_aereo_34.5_kV" localSheetId="2">#REF!</definedName>
    <definedName name="Total_Kilometro_típico_aereo_34.5_kV">#REF!</definedName>
    <definedName name="Total_Kilometro_típico_aereo_rural_11.4kV" localSheetId="2">#REF!</definedName>
    <definedName name="Total_Kilometro_típico_aereo_rural_11.4kV">#REF!</definedName>
    <definedName name="Total_Kilometro_típico_aereo_rural_34.5kV" localSheetId="2">#REF!</definedName>
    <definedName name="Total_Kilometro_típico_aereo_rural_34.5kV">#REF!</definedName>
    <definedName name="Total_Kilometro_típico_subterraneo_11.4_kV" localSheetId="2">#REF!</definedName>
    <definedName name="Total_Kilometro_típico_subterraneo_11.4_kV">#REF!</definedName>
    <definedName name="Total_Kilometro_típico_subterraneo_34.5_kV" localSheetId="2">#REF!</definedName>
    <definedName name="Total_Kilometro_típico_subterraneo_34.5_kV">#REF!</definedName>
    <definedName name="Toxement_1_A_Impermeabilizante_Integral" localSheetId="2">#REF!</definedName>
    <definedName name="Toxement_1_A_Impermeabilizante_Integral">#REF!</definedName>
    <definedName name="Trafico_liviano_espesor_6_cm._Ref._R25CE_Fibrit" localSheetId="2">#REF!</definedName>
    <definedName name="Trafico_liviano_espesor_6_cm._Ref._R25CE_Fibrit">#REF!</definedName>
    <definedName name="TRANSPOR_">#REF!</definedName>
    <definedName name="Transporte_Andamio">#REF!</definedName>
    <definedName name="Traperos">#REF!</definedName>
    <definedName name="TRAT">#REF!</definedName>
    <definedName name="TRIMESTRE">#REF!</definedName>
    <definedName name="Triplex_Andes_Pizano_14_mm">#REF!</definedName>
    <definedName name="TRM" localSheetId="7">#REF!</definedName>
    <definedName name="TRM" localSheetId="2">#REF!</definedName>
    <definedName name="TRM" localSheetId="1">#REF!</definedName>
    <definedName name="TRM" localSheetId="0">#REF!</definedName>
    <definedName name="TRM" localSheetId="9">#REF!</definedName>
    <definedName name="TRM">#REF!</definedName>
    <definedName name="TU" localSheetId="2">#REF!</definedName>
    <definedName name="TU">#REF!</definedName>
    <definedName name="Tuberia_Acero_Galvanizado_Schedule_40_1" localSheetId="2">#REF!</definedName>
    <definedName name="Tuberia_Acero_Galvanizado_Schedule_40_1">#REF!</definedName>
    <definedName name="Tuberia_Acero_Galvanizado_Schedule_40_1_1_2" localSheetId="2">#REF!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#REF!</definedName>
    <definedName name="Ubicación">#REF!</definedName>
    <definedName name="UM" localSheetId="2">#REF!</definedName>
    <definedName name="UM">#REF!</definedName>
    <definedName name="UNIDAD1" localSheetId="2">#REF!</definedName>
    <definedName name="UNIDAD1">#REF!</definedName>
    <definedName name="UNIDAD521" localSheetId="2">#REF!</definedName>
    <definedName name="UNIDAD521">#REF!</definedName>
    <definedName name="Unidades" localSheetId="2">#REF!</definedName>
    <definedName name="Unidades">#REF!</definedName>
    <definedName name="UNITARIO">#REF!</definedName>
    <definedName name="Unitarios">#REF!</definedName>
    <definedName name="US" localSheetId="2">#REF!</definedName>
    <definedName name="US">#REF!</definedName>
    <definedName name="V_1___2.7x1.966___Plano_de_Detalle_No._A_159" localSheetId="2">#REF!</definedName>
    <definedName name="V_1___2.7x1.966___Plano_de_Detalle_No._A_159">#REF!</definedName>
    <definedName name="V_10___1.8x6.9___Plano_de_Detalle_No._A_161" localSheetId="2">#REF!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DES">#REF!</definedName>
    <definedName name="Valla_Informativa_Licencia_2.00X1.00">#REF!</definedName>
    <definedName name="valor_final">#REF!</definedName>
    <definedName name="valor1">#REF!</definedName>
    <definedName name="valor2">#REF!</definedName>
    <definedName name="VALOR3">#REF!</definedName>
    <definedName name="Valoracion">#REF!</definedName>
    <definedName name="VALORACIÓN">#REF!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#REF!</definedName>
    <definedName name="Vara_de_Clavo">#REF!</definedName>
    <definedName name="variacion">#REF!</definedName>
    <definedName name="vas" localSheetId="2">#REF!</definedName>
    <definedName name="vas">#REF!</definedName>
    <definedName name="VE" localSheetId="2">#REF!</definedName>
    <definedName name="VE">#REF!</definedName>
    <definedName name="VI" localSheetId="2">#REF!</definedName>
    <definedName name="VI">#REF!</definedName>
    <definedName name="VIA" localSheetId="2">#REF!</definedName>
    <definedName name="VIA">#REF!</definedName>
    <definedName name="Vibrador_a_Gasolina" localSheetId="2">#REF!</definedName>
    <definedName name="Vibrador_a_Gasolina">#REF!</definedName>
    <definedName name="Vibrocompactador_a_gasolina">#REF!</definedName>
    <definedName name="Viniltex">#REF!</definedName>
    <definedName name="Viniltex_blanco">#REF!</definedName>
    <definedName name="Volqueta_3.00_m">#REF!</definedName>
    <definedName name="Volqueta_Viaje_6_m3">#REF!</definedName>
    <definedName name="wrn.civil._.works." localSheetId="7" hidden="1">{#N/A,#N/A,TRUE,"1842CWN0"}</definedName>
    <definedName name="wrn.civil._.works." localSheetId="8" hidden="1">{#N/A,#N/A,TRUE,"1842CWN0"}</definedName>
    <definedName name="wrn.civil._.works." localSheetId="2" hidden="1">{#N/A,#N/A,TRUE,"1842CWN0"}</definedName>
    <definedName name="wrn.civil._.works." localSheetId="1" hidden="1">{#N/A,#N/A,TRUE,"1842CWN0"}</definedName>
    <definedName name="wrn.civil._.works." localSheetId="0" hidden="1">{#N/A,#N/A,TRUE,"1842CWN0"}</definedName>
    <definedName name="wrn.civil._.works." localSheetId="10" hidden="1">{#N/A,#N/A,TRUE,"1842CWN0"}</definedName>
    <definedName name="wrn.civil._.works." localSheetId="9" hidden="1">{#N/A,#N/A,TRUE,"1842CWN0"}</definedName>
    <definedName name="wrn.civil._.works." hidden="1">{#N/A,#N/A,TRUE,"1842CWN0"}</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#REF!</definedName>
    <definedName name="wrn.GENERAL." localSheetId="8"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10" hidden="1">{"TAB1",#N/A,TRUE,"GENERAL";"TAB2",#N/A,TRUE,"GENERAL";"TAB3",#N/A,TRUE,"GENERAL";"TAB4",#N/A,TRUE,"GENERAL";"TAB5",#N/A,TRUE,"GENERAL"}</definedName>
    <definedName name="wrn.GENERAL." hidden="1">{"TAB1",#N/A,TRUE,"GENERAL";"TAB2",#N/A,TRUE,"GENERAL";"TAB3",#N/A,TRUE,"GENERAL";"TAB4",#N/A,TRUE,"GENERAL";"TAB5",#N/A,TRUE,"GENERAL"}</definedName>
    <definedName name="wrn.GERENCIA." localSheetId="7" hidden="1">{#N/A,#N/A,TRUE,"INGENIERIA";#N/A,#N/A,TRUE,"COMPRAS";#N/A,#N/A,TRUE,"DIRECCION";#N/A,#N/A,TRUE,"RESUMEN"}</definedName>
    <definedName name="wrn.GERENCIA." localSheetId="8" hidden="1">{#N/A,#N/A,TRUE,"INGENIERIA";#N/A,#N/A,TRUE,"COMPRAS";#N/A,#N/A,TRUE,"DIRECCION";#N/A,#N/A,TRUE,"RESUMEN"}</definedName>
    <definedName name="wrn.GERENCIA." localSheetId="2" hidden="1">{#N/A,#N/A,TRUE,"INGENIERIA";#N/A,#N/A,TRUE,"COMPRAS";#N/A,#N/A,TRUE,"DIRECCION";#N/A,#N/A,TRUE,"RESUMEN"}</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localSheetId="10" hidden="1">{#N/A,#N/A,TRUE,"INGENIERIA";#N/A,#N/A,TRUE,"COMPRAS";#N/A,#N/A,TRUE,"DIRECCION";#N/A,#N/A,TRUE,"RESUMEN"}</definedName>
    <definedName name="wrn.GERENCIA." localSheetId="9" hidden="1">{#N/A,#N/A,TRUE,"INGENIERIA";#N/A,#N/A,TRUE,"COMPRAS";#N/A,#N/A,TRUE,"DIRECCION";#N/A,#N/A,TRUE,"RESUMEN"}</definedName>
    <definedName name="wrn.GERENCIA." hidden="1">{#N/A,#N/A,TRUE,"INGENIERIA";#N/A,#N/A,TRUE,"COMPRAS";#N/A,#N/A,TRUE,"DIRECCION";#N/A,#N/A,TRUE,"RESUMEN"}</definedName>
    <definedName name="wrn.IMPRESION.">#REF!</definedName>
    <definedName name="wrn.OBRASC.">#REF!</definedName>
    <definedName name="wrn.via." localSheetId="8" hidden="1">{"via1",#N/A,TRUE,"general";"via2",#N/A,TRUE,"general";"via3",#N/A,TRUE,"general"}</definedName>
    <definedName name="wrn.via." localSheetId="2" hidden="1">{"via1",#N/A,TRUE,"general";"via2",#N/A,TRUE,"general";"via3",#N/A,TRUE,"general"}</definedName>
    <definedName name="wrn.via." localSheetId="10" hidden="1">{"via1",#N/A,TRUE,"general";"via2",#N/A,TRUE,"general";"via3",#N/A,TRUE,"general"}</definedName>
    <definedName name="wrn.via." hidden="1">{"via1",#N/A,TRUE,"general";"via2",#N/A,TRUE,"general";"via3",#N/A,TRUE,"general"}</definedName>
    <definedName name="www">#REF!</definedName>
    <definedName name="x">#REF!</definedName>
    <definedName name="XSW" localSheetId="7" hidden="1">{#N/A,#N/A,TRUE,"1842CWN0"}</definedName>
    <definedName name="XSW" localSheetId="8" hidden="1">{#N/A,#N/A,TRUE,"1842CWN0"}</definedName>
    <definedName name="XSW" localSheetId="2" hidden="1">{#N/A,#N/A,TRUE,"1842CWN0"}</definedName>
    <definedName name="XSW" localSheetId="1" hidden="1">{#N/A,#N/A,TRUE,"1842CWN0"}</definedName>
    <definedName name="XSW" localSheetId="0" hidden="1">{#N/A,#N/A,TRUE,"1842CWN0"}</definedName>
    <definedName name="XSW" localSheetId="10" hidden="1">{#N/A,#N/A,TRUE,"1842CWN0"}</definedName>
    <definedName name="XSW" localSheetId="9" hidden="1">{#N/A,#N/A,TRUE,"1842CWN0"}</definedName>
    <definedName name="XSW" hidden="1">{#N/A,#N/A,TRUE,"1842CWN0"}</definedName>
    <definedName name="xx">#REF!</definedName>
    <definedName name="xxx">#REF!</definedName>
    <definedName name="XXXX" hidden="1">#REF!</definedName>
    <definedName name="XZS" hidden="1">#REF!</definedName>
    <definedName name="y">#REF!</definedName>
    <definedName name="yata">#REF!</definedName>
    <definedName name="Yeso">#REF!</definedName>
    <definedName name="yota">#REF!</definedName>
    <definedName name="ZAQ" localSheetId="7" hidden="1">{#N/A,#N/A,TRUE,"INGENIERIA";#N/A,#N/A,TRUE,"COMPRAS";#N/A,#N/A,TRUE,"DIRECCION";#N/A,#N/A,TRUE,"RESUMEN"}</definedName>
    <definedName name="ZAQ" localSheetId="8" hidden="1">{#N/A,#N/A,TRUE,"INGENIERIA";#N/A,#N/A,TRUE,"COMPRAS";#N/A,#N/A,TRUE,"DIRECCION";#N/A,#N/A,TRUE,"RESUMEN"}</definedName>
    <definedName name="ZAQ" localSheetId="2" hidden="1">{#N/A,#N/A,TRUE,"INGENIERIA";#N/A,#N/A,TRUE,"COMPRAS";#N/A,#N/A,TRUE,"DIRECCION";#N/A,#N/A,TRUE,"RESUMEN"}</definedName>
    <definedName name="ZAQ" localSheetId="1" hidden="1">{#N/A,#N/A,TRUE,"INGENIERIA";#N/A,#N/A,TRUE,"COMPRAS";#N/A,#N/A,TRUE,"DIRECCION";#N/A,#N/A,TRUE,"RESUMEN"}</definedName>
    <definedName name="ZAQ" localSheetId="0" hidden="1">{#N/A,#N/A,TRUE,"INGENIERIA";#N/A,#N/A,TRUE,"COMPRAS";#N/A,#N/A,TRUE,"DIRECCION";#N/A,#N/A,TRUE,"RESUMEN"}</definedName>
    <definedName name="ZAQ" localSheetId="10" hidden="1">{#N/A,#N/A,TRUE,"INGENIERIA";#N/A,#N/A,TRUE,"COMPRAS";#N/A,#N/A,TRUE,"DIRECCION";#N/A,#N/A,TRUE,"RESUMEN"}</definedName>
    <definedName name="ZAQ" localSheetId="9" hidden="1">{#N/A,#N/A,TRUE,"INGENIERIA";#N/A,#N/A,TRUE,"COMPRAS";#N/A,#N/A,TRUE,"DIRECCION";#N/A,#N/A,TRUE,"RESUMEN"}</definedName>
    <definedName name="ZAQ" hidden="1">{#N/A,#N/A,TRUE,"INGENIERIA";#N/A,#N/A,TRUE,"COMPRAS";#N/A,#N/A,TRUE,"DIRECCION";#N/A,#N/A,TRUE,"RESUMEN"}</definedName>
    <definedName name="Zocalo_en_acero_inoxidable_e_0_10_ML">#REF!</definedName>
    <definedName name="Zorra_Metalica__Ruedas_de_Caucho">#REF!</definedName>
    <definedName name="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189" i="12" l="1"/>
  <c r="G188" i="12"/>
  <c r="G187" i="12"/>
  <c r="G186" i="12"/>
  <c r="G185" i="12"/>
  <c r="G184" i="12"/>
  <c r="G183" i="12"/>
  <c r="G182" i="12"/>
  <c r="G181" i="12"/>
  <c r="G180" i="12"/>
  <c r="G179" i="12"/>
  <c r="G178" i="12"/>
  <c r="G177" i="12"/>
  <c r="G176" i="12"/>
  <c r="G175" i="12"/>
  <c r="G174" i="12"/>
  <c r="G173" i="12"/>
  <c r="G172" i="12"/>
  <c r="G171" i="12"/>
  <c r="G170" i="12"/>
  <c r="G169" i="12"/>
  <c r="G168" i="12"/>
  <c r="G167" i="12"/>
  <c r="G166" i="12"/>
  <c r="G165" i="12"/>
  <c r="G164" i="12"/>
  <c r="G163" i="12"/>
  <c r="G162" i="12"/>
  <c r="G161" i="12"/>
  <c r="G160" i="12"/>
  <c r="G159" i="12"/>
  <c r="G158" i="12"/>
  <c r="G157" i="12"/>
  <c r="G156" i="12"/>
  <c r="G155" i="12"/>
  <c r="G154" i="12"/>
  <c r="G153" i="12"/>
  <c r="G152" i="12"/>
  <c r="G151" i="12"/>
  <c r="G150" i="12"/>
  <c r="G149" i="12"/>
  <c r="G148" i="12"/>
  <c r="G147" i="12"/>
  <c r="G146" i="12"/>
  <c r="G145" i="12"/>
  <c r="G144" i="12"/>
  <c r="G143" i="12"/>
  <c r="G142" i="12"/>
  <c r="G141" i="12"/>
  <c r="G140" i="12"/>
  <c r="G139" i="12"/>
  <c r="G138" i="12"/>
  <c r="G137" i="12"/>
  <c r="G136" i="12"/>
  <c r="G135" i="12"/>
  <c r="G134" i="12"/>
  <c r="G133" i="12"/>
  <c r="G132" i="12"/>
  <c r="G130" i="12"/>
  <c r="G129" i="12"/>
  <c r="G128" i="12"/>
  <c r="G127" i="12"/>
  <c r="G125" i="12"/>
  <c r="G124" i="12"/>
  <c r="G123" i="12"/>
  <c r="G122" i="12"/>
  <c r="G121" i="12"/>
  <c r="G119" i="12"/>
  <c r="G117" i="12"/>
  <c r="G116" i="12"/>
  <c r="G115" i="12"/>
  <c r="G114" i="12"/>
  <c r="G113" i="12"/>
  <c r="G112" i="12"/>
  <c r="G111" i="12"/>
  <c r="G110" i="12"/>
  <c r="G109" i="12"/>
  <c r="G108" i="12"/>
  <c r="G107" i="12"/>
  <c r="G106" i="12"/>
  <c r="G105" i="12"/>
  <c r="G104" i="12"/>
  <c r="G103" i="12"/>
  <c r="G102" i="12"/>
  <c r="G101" i="12"/>
  <c r="G100" i="12"/>
  <c r="G99" i="12"/>
  <c r="G98" i="12"/>
  <c r="G97" i="12"/>
  <c r="G96" i="12"/>
  <c r="G95" i="12"/>
  <c r="G94" i="12"/>
  <c r="G93" i="12"/>
  <c r="G92" i="12"/>
  <c r="G91" i="12"/>
  <c r="G90" i="12"/>
  <c r="G89" i="12"/>
  <c r="G88" i="12"/>
  <c r="G87" i="12"/>
  <c r="G86" i="12"/>
  <c r="G84" i="12"/>
  <c r="G83" i="12"/>
  <c r="G82" i="12"/>
  <c r="G81" i="12"/>
  <c r="G80" i="12"/>
  <c r="G79" i="12"/>
  <c r="G78" i="12"/>
  <c r="G77" i="12"/>
  <c r="G76" i="12"/>
  <c r="G75" i="12"/>
  <c r="G74" i="12"/>
  <c r="G72" i="12"/>
  <c r="G71" i="12"/>
  <c r="G70" i="12"/>
  <c r="G69" i="12"/>
  <c r="G68" i="12"/>
  <c r="G67" i="12"/>
  <c r="G66" i="12"/>
  <c r="G65" i="12"/>
  <c r="G64" i="12"/>
  <c r="G63" i="12"/>
  <c r="G62" i="12"/>
  <c r="G61" i="12"/>
  <c r="G60" i="12"/>
  <c r="G59" i="12"/>
  <c r="G58" i="12"/>
  <c r="G56" i="12"/>
  <c r="G55" i="12"/>
  <c r="G54" i="12"/>
  <c r="G53" i="12"/>
  <c r="G52" i="12"/>
  <c r="G51" i="12"/>
  <c r="G50" i="12"/>
  <c r="G49" i="12"/>
  <c r="G48" i="12"/>
  <c r="G47" i="12"/>
  <c r="G46" i="12"/>
  <c r="G45" i="12"/>
  <c r="G44" i="12"/>
  <c r="G43" i="12"/>
  <c r="G42" i="12"/>
  <c r="G40" i="12"/>
  <c r="G39" i="12"/>
  <c r="G38" i="12"/>
  <c r="G37" i="12"/>
  <c r="G36" i="12"/>
  <c r="G35" i="12"/>
  <c r="G34" i="12"/>
  <c r="G33" i="12"/>
  <c r="G32" i="12"/>
  <c r="G31" i="12"/>
  <c r="G30" i="12"/>
  <c r="G29" i="12"/>
  <c r="G28" i="12"/>
  <c r="G27" i="12"/>
  <c r="G25" i="12"/>
  <c r="G24" i="12"/>
  <c r="G23" i="12"/>
  <c r="G22" i="12"/>
  <c r="G21" i="12"/>
  <c r="G20" i="12"/>
  <c r="G19" i="12"/>
  <c r="G18" i="12"/>
  <c r="G17" i="12"/>
  <c r="G16" i="12"/>
  <c r="G15" i="12"/>
  <c r="G14" i="12"/>
  <c r="G13" i="12"/>
  <c r="A9" i="11"/>
  <c r="B9" i="11"/>
  <c r="C9" i="11"/>
  <c r="A10" i="11"/>
  <c r="B10" i="11"/>
  <c r="C10" i="11"/>
  <c r="A11" i="11"/>
  <c r="B11" i="11"/>
  <c r="C11" i="11"/>
  <c r="A12" i="11"/>
  <c r="B12" i="11"/>
  <c r="C12" i="11"/>
  <c r="A13" i="11"/>
  <c r="B13" i="11"/>
  <c r="C13" i="11"/>
  <c r="A14" i="11"/>
  <c r="B14" i="11"/>
  <c r="C14" i="11"/>
  <c r="A15" i="11"/>
  <c r="B15" i="11"/>
  <c r="C15" i="11"/>
  <c r="A16" i="11"/>
  <c r="B16" i="11"/>
  <c r="C16" i="11"/>
  <c r="A17" i="11"/>
  <c r="B17" i="11"/>
  <c r="C17" i="11"/>
  <c r="A18" i="11"/>
  <c r="B18" i="11"/>
  <c r="C18" i="11"/>
  <c r="A19" i="11"/>
  <c r="B19" i="11"/>
  <c r="C19" i="11"/>
  <c r="A20" i="11"/>
  <c r="B20" i="11"/>
  <c r="C20" i="11"/>
  <c r="A21" i="11"/>
  <c r="B21" i="11"/>
  <c r="C21" i="11"/>
  <c r="A22" i="11"/>
  <c r="B22" i="11"/>
  <c r="C22" i="11"/>
  <c r="A23" i="11"/>
  <c r="B23" i="11"/>
  <c r="C23" i="11"/>
  <c r="A24" i="11"/>
  <c r="B24" i="11"/>
  <c r="C24" i="11"/>
  <c r="A25" i="11"/>
  <c r="B25" i="11"/>
  <c r="C25" i="11"/>
  <c r="A26" i="11"/>
  <c r="B26" i="11"/>
  <c r="C26" i="11"/>
  <c r="A27" i="11"/>
  <c r="B27" i="11"/>
  <c r="C27" i="11"/>
  <c r="A28" i="11"/>
  <c r="B28" i="11"/>
  <c r="C28" i="11"/>
  <c r="A29" i="11"/>
  <c r="B29" i="11"/>
  <c r="C29" i="11"/>
  <c r="A30" i="11"/>
  <c r="B30" i="11"/>
  <c r="C30" i="11"/>
  <c r="F65" i="10"/>
  <c r="E65" i="10"/>
  <c r="F61" i="10"/>
  <c r="E61" i="10"/>
  <c r="F56" i="10"/>
  <c r="E56" i="10"/>
  <c r="F49" i="10"/>
  <c r="E49" i="10"/>
  <c r="F42" i="10"/>
  <c r="E42" i="10"/>
  <c r="F39" i="10"/>
  <c r="E39" i="10"/>
  <c r="F13" i="10"/>
  <c r="E13" i="10"/>
  <c r="F11" i="10"/>
  <c r="E11" i="10"/>
  <c r="G64" i="9"/>
  <c r="F64" i="9"/>
  <c r="E64" i="9"/>
  <c r="G62" i="9"/>
  <c r="F62" i="9"/>
  <c r="E62" i="9"/>
  <c r="G59" i="9"/>
  <c r="F59" i="9"/>
  <c r="E59" i="9"/>
  <c r="G56" i="9"/>
  <c r="F56" i="9"/>
  <c r="E56" i="9"/>
  <c r="G54" i="9"/>
  <c r="F54" i="9"/>
  <c r="E54" i="9"/>
  <c r="G45" i="9"/>
  <c r="F45" i="9"/>
  <c r="E45" i="9"/>
  <c r="G36" i="9"/>
  <c r="F36" i="9"/>
  <c r="E36" i="9"/>
  <c r="G18" i="9"/>
  <c r="F18" i="9"/>
  <c r="E18" i="9"/>
  <c r="G15" i="9"/>
  <c r="F15" i="9"/>
  <c r="E15" i="9"/>
  <c r="D109" i="1"/>
  <c r="C109" i="1"/>
  <c r="C64" i="9" s="1"/>
  <c r="D107" i="1"/>
  <c r="D62" i="9" s="1"/>
  <c r="C107" i="1"/>
  <c r="C62" i="9" s="1"/>
  <c r="D101" i="1"/>
  <c r="D61" i="10" s="1"/>
  <c r="C101" i="1"/>
  <c r="C61" i="10" s="1"/>
  <c r="D94" i="1"/>
  <c r="D56" i="9" s="1"/>
  <c r="C94" i="1"/>
  <c r="C56" i="10" s="1"/>
  <c r="D92" i="1"/>
  <c r="D54" i="9" s="1"/>
  <c r="C92" i="1"/>
  <c r="C54" i="9" s="1"/>
  <c r="D85" i="1"/>
  <c r="D49" i="10" s="1"/>
  <c r="C85" i="1"/>
  <c r="C49" i="10" s="1"/>
  <c r="D70" i="1"/>
  <c r="D45" i="9" s="1"/>
  <c r="C70" i="1"/>
  <c r="D59" i="1"/>
  <c r="D39" i="10" s="1"/>
  <c r="C59" i="1"/>
  <c r="C36" i="9" s="1"/>
  <c r="D16" i="1"/>
  <c r="D13" i="10" s="1"/>
  <c r="C16" i="1"/>
  <c r="C18" i="9" s="1"/>
  <c r="D12" i="1"/>
  <c r="C12" i="1"/>
  <c r="C15" i="9" s="1"/>
  <c r="G129" i="1"/>
  <c r="E129" i="1"/>
  <c r="E77" i="9" s="1"/>
  <c r="D129" i="1"/>
  <c r="D77" i="9" s="1"/>
  <c r="C129" i="1"/>
  <c r="C77" i="9" s="1"/>
  <c r="G127" i="1"/>
  <c r="E127" i="1"/>
  <c r="E70" i="10" s="1"/>
  <c r="D127" i="1"/>
  <c r="D70" i="10" s="1"/>
  <c r="C127" i="1"/>
  <c r="C70" i="10" s="1"/>
  <c r="G126" i="1"/>
  <c r="E126" i="1"/>
  <c r="E69" i="10" s="1"/>
  <c r="D126" i="1"/>
  <c r="D69" i="10" s="1"/>
  <c r="C126" i="1"/>
  <c r="C69" i="10" s="1"/>
  <c r="G125" i="1"/>
  <c r="E125" i="1"/>
  <c r="E68" i="10" s="1"/>
  <c r="D125" i="1"/>
  <c r="D68" i="10" s="1"/>
  <c r="C125" i="1"/>
  <c r="C68" i="10" s="1"/>
  <c r="G123" i="1"/>
  <c r="E123" i="1"/>
  <c r="E76" i="9" s="1"/>
  <c r="D123" i="1"/>
  <c r="D76" i="9" s="1"/>
  <c r="C123" i="1"/>
  <c r="C76" i="9" s="1"/>
  <c r="G122" i="1"/>
  <c r="E122" i="1"/>
  <c r="E75" i="9" s="1"/>
  <c r="D122" i="1"/>
  <c r="D75" i="9" s="1"/>
  <c r="C122" i="1"/>
  <c r="C75" i="9" s="1"/>
  <c r="G121" i="1"/>
  <c r="E121" i="1"/>
  <c r="E74" i="9" s="1"/>
  <c r="D121" i="1"/>
  <c r="D74" i="9" s="1"/>
  <c r="C121" i="1"/>
  <c r="C74" i="9" s="1"/>
  <c r="G120" i="1"/>
  <c r="E120" i="1"/>
  <c r="E73" i="9" s="1"/>
  <c r="D120" i="1"/>
  <c r="D73" i="9" s="1"/>
  <c r="C120" i="1"/>
  <c r="C73" i="9" s="1"/>
  <c r="G119" i="1"/>
  <c r="E119" i="1"/>
  <c r="E72" i="9" s="1"/>
  <c r="D119" i="1"/>
  <c r="D72" i="9" s="1"/>
  <c r="C119" i="1"/>
  <c r="C72" i="9" s="1"/>
  <c r="G118" i="1"/>
  <c r="E118" i="1"/>
  <c r="E71" i="9" s="1"/>
  <c r="D118" i="1"/>
  <c r="D71" i="9" s="1"/>
  <c r="C118" i="1"/>
  <c r="C71" i="9" s="1"/>
  <c r="G117" i="1"/>
  <c r="E117" i="1"/>
  <c r="E70" i="9" s="1"/>
  <c r="D117" i="1"/>
  <c r="D70" i="9" s="1"/>
  <c r="C117" i="1"/>
  <c r="C70" i="9" s="1"/>
  <c r="G116" i="1"/>
  <c r="E116" i="1"/>
  <c r="E67" i="10" s="1"/>
  <c r="D116" i="1"/>
  <c r="D67" i="10" s="1"/>
  <c r="C116" i="1"/>
  <c r="C67" i="10" s="1"/>
  <c r="G115" i="1"/>
  <c r="E115" i="1"/>
  <c r="E69" i="9" s="1"/>
  <c r="D115" i="1"/>
  <c r="D69" i="9" s="1"/>
  <c r="C115" i="1"/>
  <c r="C69" i="9" s="1"/>
  <c r="G114" i="1"/>
  <c r="E114" i="1"/>
  <c r="E66" i="10" s="1"/>
  <c r="D114" i="1"/>
  <c r="D66" i="10" s="1"/>
  <c r="C114" i="1"/>
  <c r="C66" i="10" s="1"/>
  <c r="G113" i="1"/>
  <c r="E113" i="1"/>
  <c r="E68" i="9" s="1"/>
  <c r="D113" i="1"/>
  <c r="D68" i="9" s="1"/>
  <c r="C113" i="1"/>
  <c r="C68" i="9" s="1"/>
  <c r="G112" i="1"/>
  <c r="E112" i="1"/>
  <c r="E67" i="9" s="1"/>
  <c r="D112" i="1"/>
  <c r="D67" i="9" s="1"/>
  <c r="C112" i="1"/>
  <c r="C67" i="9" s="1"/>
  <c r="G111" i="1"/>
  <c r="E111" i="1"/>
  <c r="E66" i="9" s="1"/>
  <c r="D111" i="1"/>
  <c r="D66" i="9" s="1"/>
  <c r="C111" i="1"/>
  <c r="C66" i="9" s="1"/>
  <c r="G110" i="1"/>
  <c r="E110" i="1"/>
  <c r="E65" i="9" s="1"/>
  <c r="D110" i="1"/>
  <c r="D65" i="9" s="1"/>
  <c r="C110" i="1"/>
  <c r="C65" i="9" s="1"/>
  <c r="G108" i="1"/>
  <c r="E108" i="1"/>
  <c r="E63" i="9" s="1"/>
  <c r="D108" i="1"/>
  <c r="D63" i="9" s="1"/>
  <c r="C108" i="1"/>
  <c r="C63" i="9" s="1"/>
  <c r="G106" i="1"/>
  <c r="E106" i="1"/>
  <c r="E64" i="10" s="1"/>
  <c r="D106" i="1"/>
  <c r="D64" i="10" s="1"/>
  <c r="C106" i="1"/>
  <c r="C64" i="10" s="1"/>
  <c r="G105" i="1"/>
  <c r="E105" i="1"/>
  <c r="E63" i="10" s="1"/>
  <c r="D105" i="1"/>
  <c r="D63" i="10" s="1"/>
  <c r="C105" i="1"/>
  <c r="C63" i="10" s="1"/>
  <c r="G104" i="1"/>
  <c r="E104" i="1"/>
  <c r="E61" i="9" s="1"/>
  <c r="D104" i="1"/>
  <c r="D61" i="9" s="1"/>
  <c r="C104" i="1"/>
  <c r="C61" i="9" s="1"/>
  <c r="G103" i="1"/>
  <c r="E103" i="1"/>
  <c r="E62" i="10" s="1"/>
  <c r="D103" i="1"/>
  <c r="D62" i="10" s="1"/>
  <c r="C103" i="1"/>
  <c r="C62" i="10" s="1"/>
  <c r="G102" i="1"/>
  <c r="E102" i="1"/>
  <c r="E60" i="9" s="1"/>
  <c r="D102" i="1"/>
  <c r="D60" i="9" s="1"/>
  <c r="C102" i="1"/>
  <c r="C60" i="9" s="1"/>
  <c r="G100" i="1"/>
  <c r="E100" i="1"/>
  <c r="E60" i="10" s="1"/>
  <c r="D100" i="1"/>
  <c r="D60" i="10" s="1"/>
  <c r="C100" i="1"/>
  <c r="C60" i="10" s="1"/>
  <c r="G99" i="1"/>
  <c r="E99" i="1"/>
  <c r="E59" i="10" s="1"/>
  <c r="D99" i="1"/>
  <c r="D59" i="10" s="1"/>
  <c r="C99" i="1"/>
  <c r="C59" i="10" s="1"/>
  <c r="G98" i="1"/>
  <c r="E98" i="1"/>
  <c r="E58" i="9" s="1"/>
  <c r="D98" i="1"/>
  <c r="D58" i="9" s="1"/>
  <c r="C98" i="1"/>
  <c r="C58" i="9" s="1"/>
  <c r="G97" i="1"/>
  <c r="E97" i="1"/>
  <c r="E57" i="9" s="1"/>
  <c r="D97" i="1"/>
  <c r="D57" i="9" s="1"/>
  <c r="C97" i="1"/>
  <c r="C57" i="9" s="1"/>
  <c r="G96" i="1"/>
  <c r="E96" i="1"/>
  <c r="E58" i="10" s="1"/>
  <c r="D96" i="1"/>
  <c r="D58" i="10" s="1"/>
  <c r="C96" i="1"/>
  <c r="C58" i="10" s="1"/>
  <c r="G95" i="1"/>
  <c r="E95" i="1"/>
  <c r="E57" i="10" s="1"/>
  <c r="D95" i="1"/>
  <c r="D57" i="10" s="1"/>
  <c r="C95" i="1"/>
  <c r="C57" i="10" s="1"/>
  <c r="G93" i="1"/>
  <c r="E93" i="1"/>
  <c r="E55" i="9" s="1"/>
  <c r="D93" i="1"/>
  <c r="D55" i="9" s="1"/>
  <c r="C93" i="1"/>
  <c r="C55" i="9" s="1"/>
  <c r="G91" i="1"/>
  <c r="E91" i="1"/>
  <c r="E55" i="10" s="1"/>
  <c r="D91" i="1"/>
  <c r="D55" i="10" s="1"/>
  <c r="C91" i="1"/>
  <c r="C55" i="10" s="1"/>
  <c r="G90" i="1"/>
  <c r="E90" i="1"/>
  <c r="E54" i="10" s="1"/>
  <c r="D90" i="1"/>
  <c r="D54" i="10" s="1"/>
  <c r="C90" i="1"/>
  <c r="C54" i="10" s="1"/>
  <c r="G89" i="1"/>
  <c r="E89" i="1"/>
  <c r="E53" i="10" s="1"/>
  <c r="D89" i="1"/>
  <c r="D53" i="10" s="1"/>
  <c r="C89" i="1"/>
  <c r="C53" i="10" s="1"/>
  <c r="G88" i="1"/>
  <c r="E88" i="1"/>
  <c r="E52" i="10" s="1"/>
  <c r="D88" i="1"/>
  <c r="D52" i="10" s="1"/>
  <c r="C88" i="1"/>
  <c r="C52" i="10" s="1"/>
  <c r="G87" i="1"/>
  <c r="E87" i="1"/>
  <c r="E51" i="10" s="1"/>
  <c r="D87" i="1"/>
  <c r="D51" i="10" s="1"/>
  <c r="C87" i="1"/>
  <c r="C51" i="10" s="1"/>
  <c r="G86" i="1"/>
  <c r="E86" i="1"/>
  <c r="E50" i="10" s="1"/>
  <c r="D86" i="1"/>
  <c r="D50" i="10" s="1"/>
  <c r="C86" i="1"/>
  <c r="C50" i="10" s="1"/>
  <c r="G84" i="1"/>
  <c r="E84" i="1"/>
  <c r="E48" i="10" s="1"/>
  <c r="D84" i="1"/>
  <c r="D48" i="10" s="1"/>
  <c r="C84" i="1"/>
  <c r="C48" i="10" s="1"/>
  <c r="G83" i="1"/>
  <c r="E83" i="1"/>
  <c r="E53" i="9" s="1"/>
  <c r="D83" i="1"/>
  <c r="D53" i="9" s="1"/>
  <c r="C83" i="1"/>
  <c r="C53" i="9" s="1"/>
  <c r="G82" i="1"/>
  <c r="E82" i="1"/>
  <c r="E52" i="9" s="1"/>
  <c r="D82" i="1"/>
  <c r="D52" i="9" s="1"/>
  <c r="C82" i="1"/>
  <c r="C52" i="9" s="1"/>
  <c r="G81" i="1"/>
  <c r="E81" i="1"/>
  <c r="E47" i="10" s="1"/>
  <c r="D81" i="1"/>
  <c r="D47" i="10" s="1"/>
  <c r="C81" i="1"/>
  <c r="C47" i="10" s="1"/>
  <c r="G80" i="1"/>
  <c r="E80" i="1"/>
  <c r="E46" i="10" s="1"/>
  <c r="D80" i="1"/>
  <c r="D46" i="10" s="1"/>
  <c r="C80" i="1"/>
  <c r="C46" i="10" s="1"/>
  <c r="G79" i="1"/>
  <c r="E79" i="1"/>
  <c r="E51" i="9" s="1"/>
  <c r="D79" i="1"/>
  <c r="D51" i="9" s="1"/>
  <c r="C79" i="1"/>
  <c r="C51" i="9" s="1"/>
  <c r="G78" i="1"/>
  <c r="E78" i="1"/>
  <c r="E45" i="10" s="1"/>
  <c r="D78" i="1"/>
  <c r="D45" i="10" s="1"/>
  <c r="C78" i="1"/>
  <c r="C45" i="10" s="1"/>
  <c r="G77" i="1"/>
  <c r="E77" i="1"/>
  <c r="E44" i="10" s="1"/>
  <c r="D77" i="1"/>
  <c r="D44" i="10" s="1"/>
  <c r="C77" i="1"/>
  <c r="C44" i="10" s="1"/>
  <c r="G76" i="1"/>
  <c r="E76" i="1"/>
  <c r="E50" i="9" s="1"/>
  <c r="D76" i="1"/>
  <c r="D50" i="9" s="1"/>
  <c r="C76" i="1"/>
  <c r="C50" i="9" s="1"/>
  <c r="G75" i="1"/>
  <c r="E75" i="1"/>
  <c r="E49" i="9" s="1"/>
  <c r="D75" i="1"/>
  <c r="D49" i="9" s="1"/>
  <c r="C75" i="1"/>
  <c r="C49" i="9" s="1"/>
  <c r="G74" i="1"/>
  <c r="E74" i="1"/>
  <c r="E43" i="10" s="1"/>
  <c r="D74" i="1"/>
  <c r="D43" i="10" s="1"/>
  <c r="C74" i="1"/>
  <c r="C43" i="10" s="1"/>
  <c r="G73" i="1"/>
  <c r="E73" i="1"/>
  <c r="E48" i="9" s="1"/>
  <c r="D73" i="1"/>
  <c r="D48" i="9" s="1"/>
  <c r="C73" i="1"/>
  <c r="C48" i="9" s="1"/>
  <c r="G72" i="1"/>
  <c r="E72" i="1"/>
  <c r="E47" i="9" s="1"/>
  <c r="D72" i="1"/>
  <c r="D47" i="9" s="1"/>
  <c r="C72" i="1"/>
  <c r="C47" i="9" s="1"/>
  <c r="G71" i="1"/>
  <c r="E71" i="1"/>
  <c r="E46" i="9" s="1"/>
  <c r="D71" i="1"/>
  <c r="D46" i="9" s="1"/>
  <c r="C71" i="1"/>
  <c r="C46" i="9" s="1"/>
  <c r="G69" i="1"/>
  <c r="E69" i="1"/>
  <c r="E44" i="9" s="1"/>
  <c r="D69" i="1"/>
  <c r="D44" i="9" s="1"/>
  <c r="C69" i="1"/>
  <c r="C44" i="9" s="1"/>
  <c r="G68" i="1"/>
  <c r="E68" i="1"/>
  <c r="E43" i="9" s="1"/>
  <c r="D68" i="1"/>
  <c r="D43" i="9" s="1"/>
  <c r="C68" i="1"/>
  <c r="C43" i="9" s="1"/>
  <c r="G67" i="1"/>
  <c r="E67" i="1"/>
  <c r="E41" i="10" s="1"/>
  <c r="D67" i="1"/>
  <c r="D41" i="10" s="1"/>
  <c r="C67" i="1"/>
  <c r="C41" i="10" s="1"/>
  <c r="G66" i="1"/>
  <c r="E66" i="1"/>
  <c r="E42" i="9" s="1"/>
  <c r="D66" i="1"/>
  <c r="D42" i="9" s="1"/>
  <c r="C66" i="1"/>
  <c r="C42" i="9" s="1"/>
  <c r="G65" i="1"/>
  <c r="E65" i="1"/>
  <c r="E40" i="10" s="1"/>
  <c r="D65" i="1"/>
  <c r="D40" i="10" s="1"/>
  <c r="C65" i="1"/>
  <c r="C40" i="10" s="1"/>
  <c r="G64" i="1"/>
  <c r="E64" i="1"/>
  <c r="E41" i="9" s="1"/>
  <c r="D64" i="1"/>
  <c r="D41" i="9" s="1"/>
  <c r="C64" i="1"/>
  <c r="C41" i="9" s="1"/>
  <c r="G63" i="1"/>
  <c r="E63" i="1"/>
  <c r="E40" i="9" s="1"/>
  <c r="D63" i="1"/>
  <c r="D40" i="9" s="1"/>
  <c r="C63" i="1"/>
  <c r="C40" i="9" s="1"/>
  <c r="G62" i="1"/>
  <c r="E62" i="1"/>
  <c r="E39" i="9" s="1"/>
  <c r="D62" i="1"/>
  <c r="D39" i="9" s="1"/>
  <c r="C62" i="1"/>
  <c r="C39" i="9" s="1"/>
  <c r="G61" i="1"/>
  <c r="E61" i="1"/>
  <c r="E38" i="9" s="1"/>
  <c r="D61" i="1"/>
  <c r="D38" i="9" s="1"/>
  <c r="C61" i="1"/>
  <c r="C38" i="9" s="1"/>
  <c r="G60" i="1"/>
  <c r="E60" i="1"/>
  <c r="E37" i="9" s="1"/>
  <c r="D60" i="1"/>
  <c r="D37" i="9" s="1"/>
  <c r="C60" i="1"/>
  <c r="C37" i="9" s="1"/>
  <c r="G58" i="1"/>
  <c r="E58" i="1"/>
  <c r="E35" i="9" s="1"/>
  <c r="D58" i="1"/>
  <c r="D35" i="9" s="1"/>
  <c r="C58" i="1"/>
  <c r="C35" i="9" s="1"/>
  <c r="G57" i="1"/>
  <c r="E57" i="1"/>
  <c r="E34" i="9" s="1"/>
  <c r="D57" i="1"/>
  <c r="D34" i="9" s="1"/>
  <c r="C57" i="1"/>
  <c r="C34" i="9" s="1"/>
  <c r="G56" i="1"/>
  <c r="E56" i="1"/>
  <c r="E38" i="10" s="1"/>
  <c r="D56" i="1"/>
  <c r="D38" i="10" s="1"/>
  <c r="C56" i="1"/>
  <c r="C38" i="10" s="1"/>
  <c r="G55" i="1"/>
  <c r="E55" i="1"/>
  <c r="E37" i="10" s="1"/>
  <c r="D55" i="1"/>
  <c r="D37" i="10" s="1"/>
  <c r="C55" i="1"/>
  <c r="C37" i="10" s="1"/>
  <c r="G54" i="1"/>
  <c r="E54" i="1"/>
  <c r="E36" i="10" s="1"/>
  <c r="D54" i="1"/>
  <c r="D36" i="10" s="1"/>
  <c r="C54" i="1"/>
  <c r="C36" i="10" s="1"/>
  <c r="G53" i="1"/>
  <c r="E53" i="1"/>
  <c r="E35" i="10" s="1"/>
  <c r="D53" i="1"/>
  <c r="D35" i="10" s="1"/>
  <c r="C53" i="1"/>
  <c r="C35" i="10" s="1"/>
  <c r="G52" i="1"/>
  <c r="E52" i="1"/>
  <c r="E34" i="10" s="1"/>
  <c r="D52" i="1"/>
  <c r="D34" i="10" s="1"/>
  <c r="C52" i="1"/>
  <c r="C34" i="10" s="1"/>
  <c r="G51" i="1"/>
  <c r="E51" i="1"/>
  <c r="E33" i="10" s="1"/>
  <c r="D51" i="1"/>
  <c r="D33" i="10" s="1"/>
  <c r="C51" i="1"/>
  <c r="C33" i="10" s="1"/>
  <c r="G50" i="1"/>
  <c r="E50" i="1"/>
  <c r="E32" i="10" s="1"/>
  <c r="D50" i="1"/>
  <c r="D32" i="10" s="1"/>
  <c r="C50" i="1"/>
  <c r="C32" i="10" s="1"/>
  <c r="G49" i="1"/>
  <c r="E49" i="1"/>
  <c r="E33" i="9" s="1"/>
  <c r="D49" i="1"/>
  <c r="D33" i="9" s="1"/>
  <c r="C49" i="1"/>
  <c r="C33" i="9" s="1"/>
  <c r="G48" i="1"/>
  <c r="E48" i="1"/>
  <c r="E31" i="10" s="1"/>
  <c r="D48" i="1"/>
  <c r="D31" i="10" s="1"/>
  <c r="C48" i="1"/>
  <c r="C31" i="10" s="1"/>
  <c r="G47" i="1"/>
  <c r="E47" i="1"/>
  <c r="E30" i="10" s="1"/>
  <c r="D47" i="1"/>
  <c r="D30" i="10" s="1"/>
  <c r="C47" i="1"/>
  <c r="C30" i="10" s="1"/>
  <c r="G46" i="1"/>
  <c r="E46" i="1"/>
  <c r="E29" i="10" s="1"/>
  <c r="D46" i="1"/>
  <c r="D29" i="10" s="1"/>
  <c r="C46" i="1"/>
  <c r="C29" i="10" s="1"/>
  <c r="G45" i="1"/>
  <c r="E45" i="1"/>
  <c r="E28" i="10" s="1"/>
  <c r="D45" i="1"/>
  <c r="D28" i="10" s="1"/>
  <c r="C45" i="1"/>
  <c r="C28" i="10" s="1"/>
  <c r="G44" i="1"/>
  <c r="E44" i="1"/>
  <c r="E32" i="9" s="1"/>
  <c r="D44" i="1"/>
  <c r="D32" i="9" s="1"/>
  <c r="C44" i="1"/>
  <c r="C32" i="9" s="1"/>
  <c r="G43" i="1"/>
  <c r="E43" i="1"/>
  <c r="E27" i="10" s="1"/>
  <c r="D43" i="1"/>
  <c r="D27" i="10" s="1"/>
  <c r="C43" i="1"/>
  <c r="C27" i="10" s="1"/>
  <c r="G42" i="1"/>
  <c r="E42" i="1"/>
  <c r="E26" i="10" s="1"/>
  <c r="D42" i="1"/>
  <c r="D26" i="10" s="1"/>
  <c r="C42" i="1"/>
  <c r="C26" i="10" s="1"/>
  <c r="G41" i="1"/>
  <c r="E41" i="1"/>
  <c r="E31" i="9" s="1"/>
  <c r="D41" i="1"/>
  <c r="D31" i="9" s="1"/>
  <c r="C41" i="1"/>
  <c r="C31" i="9" s="1"/>
  <c r="G40" i="1"/>
  <c r="E40" i="1"/>
  <c r="E25" i="10" s="1"/>
  <c r="D40" i="1"/>
  <c r="D25" i="10" s="1"/>
  <c r="C40" i="1"/>
  <c r="C25" i="10" s="1"/>
  <c r="G39" i="1"/>
  <c r="E39" i="1"/>
  <c r="E24" i="10" s="1"/>
  <c r="D39" i="1"/>
  <c r="D24" i="10" s="1"/>
  <c r="C39" i="1"/>
  <c r="C24" i="10" s="1"/>
  <c r="G38" i="1"/>
  <c r="E38" i="1"/>
  <c r="E23" i="10" s="1"/>
  <c r="D38" i="1"/>
  <c r="D23" i="10" s="1"/>
  <c r="C38" i="1"/>
  <c r="C23" i="10" s="1"/>
  <c r="G37" i="1"/>
  <c r="E37" i="1"/>
  <c r="E30" i="9" s="1"/>
  <c r="D37" i="1"/>
  <c r="D30" i="9" s="1"/>
  <c r="C37" i="1"/>
  <c r="C30" i="9" s="1"/>
  <c r="G36" i="1"/>
  <c r="E36" i="1"/>
  <c r="E22" i="10" s="1"/>
  <c r="D36" i="1"/>
  <c r="D22" i="10" s="1"/>
  <c r="C36" i="1"/>
  <c r="C22" i="10" s="1"/>
  <c r="G35" i="1"/>
  <c r="E35" i="1"/>
  <c r="E29" i="9" s="1"/>
  <c r="D35" i="1"/>
  <c r="D29" i="9" s="1"/>
  <c r="C35" i="1"/>
  <c r="C29" i="9" s="1"/>
  <c r="G34" i="1"/>
  <c r="E34" i="1"/>
  <c r="E28" i="9" s="1"/>
  <c r="D34" i="1"/>
  <c r="D28" i="9" s="1"/>
  <c r="C34" i="1"/>
  <c r="C28" i="9" s="1"/>
  <c r="G33" i="1"/>
  <c r="E33" i="1"/>
  <c r="E21" i="10" s="1"/>
  <c r="D33" i="1"/>
  <c r="D21" i="10" s="1"/>
  <c r="C33" i="1"/>
  <c r="C21" i="10" s="1"/>
  <c r="G32" i="1"/>
  <c r="E32" i="1"/>
  <c r="E20" i="10" s="1"/>
  <c r="D32" i="1"/>
  <c r="D20" i="10" s="1"/>
  <c r="C32" i="1"/>
  <c r="C20" i="10" s="1"/>
  <c r="G31" i="1"/>
  <c r="E31" i="1"/>
  <c r="E19" i="10" s="1"/>
  <c r="D31" i="1"/>
  <c r="D19" i="10" s="1"/>
  <c r="C31" i="1"/>
  <c r="C19" i="10" s="1"/>
  <c r="G30" i="1"/>
  <c r="E30" i="1"/>
  <c r="E18" i="10" s="1"/>
  <c r="D30" i="1"/>
  <c r="D18" i="10" s="1"/>
  <c r="C30" i="1"/>
  <c r="C18" i="10" s="1"/>
  <c r="G29" i="1"/>
  <c r="E29" i="1"/>
  <c r="E17" i="10" s="1"/>
  <c r="D29" i="1"/>
  <c r="D17" i="10" s="1"/>
  <c r="C29" i="1"/>
  <c r="C17" i="10" s="1"/>
  <c r="G28" i="1"/>
  <c r="E28" i="1"/>
  <c r="E16" i="10" s="1"/>
  <c r="D28" i="1"/>
  <c r="D16" i="10" s="1"/>
  <c r="C28" i="1"/>
  <c r="C16" i="10" s="1"/>
  <c r="G27" i="1"/>
  <c r="E27" i="1"/>
  <c r="E15" i="10" s="1"/>
  <c r="D27" i="1"/>
  <c r="D15" i="10" s="1"/>
  <c r="C27" i="1"/>
  <c r="C15" i="10" s="1"/>
  <c r="G26" i="1"/>
  <c r="E26" i="1"/>
  <c r="E27" i="9" s="1"/>
  <c r="D26" i="1"/>
  <c r="D27" i="9" s="1"/>
  <c r="C26" i="1"/>
  <c r="C27" i="9" s="1"/>
  <c r="G25" i="1"/>
  <c r="E25" i="1"/>
  <c r="E26" i="9" s="1"/>
  <c r="D25" i="1"/>
  <c r="D26" i="9" s="1"/>
  <c r="C25" i="1"/>
  <c r="C26" i="9" s="1"/>
  <c r="G24" i="1"/>
  <c r="E24" i="1"/>
  <c r="E14" i="10" s="1"/>
  <c r="D24" i="1"/>
  <c r="D14" i="10" s="1"/>
  <c r="C24" i="1"/>
  <c r="C14" i="10" s="1"/>
  <c r="G23" i="1"/>
  <c r="E23" i="1"/>
  <c r="E25" i="9" s="1"/>
  <c r="D23" i="1"/>
  <c r="D25" i="9" s="1"/>
  <c r="C23" i="1"/>
  <c r="C25" i="9" s="1"/>
  <c r="G22" i="1"/>
  <c r="E22" i="1"/>
  <c r="E24" i="9" s="1"/>
  <c r="D22" i="1"/>
  <c r="D24" i="9" s="1"/>
  <c r="C22" i="1"/>
  <c r="C24" i="9" s="1"/>
  <c r="G21" i="1"/>
  <c r="E21" i="1"/>
  <c r="E23" i="9" s="1"/>
  <c r="D21" i="1"/>
  <c r="D23" i="9" s="1"/>
  <c r="C21" i="1"/>
  <c r="C23" i="9" s="1"/>
  <c r="G20" i="1"/>
  <c r="E20" i="1"/>
  <c r="E22" i="9" s="1"/>
  <c r="D20" i="1"/>
  <c r="D22" i="9" s="1"/>
  <c r="C20" i="1"/>
  <c r="C22" i="9" s="1"/>
  <c r="G19" i="1"/>
  <c r="E19" i="1"/>
  <c r="E21" i="9" s="1"/>
  <c r="D19" i="1"/>
  <c r="D21" i="9" s="1"/>
  <c r="C19" i="1"/>
  <c r="C21" i="9" s="1"/>
  <c r="G18" i="1"/>
  <c r="E18" i="1"/>
  <c r="E20" i="9" s="1"/>
  <c r="D18" i="1"/>
  <c r="D20" i="9" s="1"/>
  <c r="C18" i="1"/>
  <c r="C20" i="9" s="1"/>
  <c r="G17" i="1"/>
  <c r="E17" i="1"/>
  <c r="E19" i="9" s="1"/>
  <c r="D17" i="1"/>
  <c r="D19" i="9" s="1"/>
  <c r="C17" i="1"/>
  <c r="C19" i="9" s="1"/>
  <c r="G15" i="1"/>
  <c r="E15" i="1"/>
  <c r="E12" i="10" s="1"/>
  <c r="D15" i="1"/>
  <c r="D12" i="10" s="1"/>
  <c r="C15" i="1"/>
  <c r="C12" i="10" s="1"/>
  <c r="G14" i="1"/>
  <c r="E14" i="1"/>
  <c r="E17" i="9" s="1"/>
  <c r="D14" i="1"/>
  <c r="D17" i="9" s="1"/>
  <c r="C14" i="1"/>
  <c r="C17" i="9" s="1"/>
  <c r="G13" i="1"/>
  <c r="E13" i="1"/>
  <c r="E16" i="9" s="1"/>
  <c r="D13" i="1"/>
  <c r="D16" i="9" s="1"/>
  <c r="C13" i="1"/>
  <c r="C16" i="9" s="1"/>
  <c r="F31" i="4"/>
  <c r="F30" i="4"/>
  <c r="F29" i="4"/>
  <c r="F28" i="4"/>
  <c r="F33" i="4" s="1"/>
  <c r="F26" i="4"/>
  <c r="F25" i="4"/>
  <c r="F24" i="4"/>
  <c r="F23" i="4"/>
  <c r="F22" i="4"/>
  <c r="F21" i="4"/>
  <c r="F20" i="4"/>
  <c r="F19" i="4"/>
  <c r="F18" i="4"/>
  <c r="F17" i="4"/>
  <c r="F16" i="4"/>
  <c r="F15" i="4"/>
  <c r="F14" i="4"/>
  <c r="F13" i="4"/>
  <c r="F12" i="4"/>
  <c r="K52" i="3"/>
  <c r="L52" i="3" s="1"/>
  <c r="K46" i="3"/>
  <c r="L46" i="3" s="1"/>
  <c r="K45" i="3"/>
  <c r="L45" i="3" s="1"/>
  <c r="K44" i="3"/>
  <c r="K43" i="3"/>
  <c r="L43" i="3" s="1"/>
  <c r="K42" i="3"/>
  <c r="L42" i="3" s="1"/>
  <c r="K41" i="3"/>
  <c r="L41" i="3" s="1"/>
  <c r="K40" i="3"/>
  <c r="K39" i="3"/>
  <c r="K38" i="3"/>
  <c r="K37" i="3"/>
  <c r="K34" i="3"/>
  <c r="L34" i="3" s="1"/>
  <c r="K33" i="3"/>
  <c r="L33" i="3" s="1"/>
  <c r="K32" i="3"/>
  <c r="K29" i="3"/>
  <c r="L29" i="3" s="1"/>
  <c r="K28" i="3"/>
  <c r="L28" i="3" s="1"/>
  <c r="K27" i="3"/>
  <c r="L27" i="3" s="1"/>
  <c r="K26" i="3"/>
  <c r="L26" i="3" s="1"/>
  <c r="K25" i="3"/>
  <c r="L25" i="3" s="1"/>
  <c r="K24" i="3"/>
  <c r="L24" i="3" s="1"/>
  <c r="K23" i="3"/>
  <c r="L23" i="3" s="1"/>
  <c r="K22" i="3"/>
  <c r="L22" i="3" s="1"/>
  <c r="K21" i="3"/>
  <c r="L21" i="3" s="1"/>
  <c r="K20" i="3"/>
  <c r="L20" i="3" s="1"/>
  <c r="K17" i="3"/>
  <c r="L17" i="3" s="1"/>
  <c r="K16" i="3"/>
  <c r="L16" i="3" s="1"/>
  <c r="K15" i="3"/>
  <c r="L15" i="3" s="1"/>
  <c r="K14" i="3"/>
  <c r="L14" i="3" s="1"/>
  <c r="K13" i="3"/>
  <c r="L13" i="3" s="1"/>
  <c r="K12" i="3"/>
  <c r="L12" i="3" s="1"/>
  <c r="K11" i="3"/>
  <c r="L11" i="3" s="1"/>
  <c r="C3" i="10"/>
  <c r="K92" i="9"/>
  <c r="H81" i="9"/>
  <c r="H80" i="9" s="1"/>
  <c r="C3" i="9"/>
  <c r="L91" i="7"/>
  <c r="D91" i="7" s="1"/>
  <c r="L90" i="7"/>
  <c r="D90" i="7" s="1"/>
  <c r="L89" i="7"/>
  <c r="D89" i="7" s="1"/>
  <c r="L88" i="7"/>
  <c r="D88" i="7" s="1"/>
  <c r="L87" i="7"/>
  <c r="D87" i="7" s="1"/>
  <c r="L86" i="7"/>
  <c r="D86" i="7" s="1"/>
  <c r="L85" i="7"/>
  <c r="D85" i="7" s="1"/>
  <c r="R85" i="7" s="1"/>
  <c r="L84" i="7"/>
  <c r="D84" i="7" s="1"/>
  <c r="L83" i="7"/>
  <c r="D83" i="7"/>
  <c r="G83" i="7" s="1"/>
  <c r="L82" i="7"/>
  <c r="D82" i="7" s="1"/>
  <c r="L81" i="7"/>
  <c r="D81" i="7" s="1"/>
  <c r="L80" i="7"/>
  <c r="D80" i="7" s="1"/>
  <c r="G80" i="7" s="1"/>
  <c r="L79" i="7"/>
  <c r="D79" i="7" s="1"/>
  <c r="L78" i="7"/>
  <c r="D78" i="7" s="1"/>
  <c r="G78" i="7" s="1"/>
  <c r="L77" i="7"/>
  <c r="D77" i="7" s="1"/>
  <c r="L76" i="7"/>
  <c r="D76" i="7" s="1"/>
  <c r="L75" i="7"/>
  <c r="D75" i="7" s="1"/>
  <c r="G75" i="7" s="1"/>
  <c r="L74" i="7"/>
  <c r="D74" i="7" s="1"/>
  <c r="K73" i="7"/>
  <c r="K72" i="7"/>
  <c r="K71" i="7"/>
  <c r="K70" i="7"/>
  <c r="K69" i="7"/>
  <c r="K68" i="7"/>
  <c r="K67" i="7"/>
  <c r="K66" i="7"/>
  <c r="K65" i="7"/>
  <c r="K64" i="7"/>
  <c r="K63" i="7"/>
  <c r="K62" i="7"/>
  <c r="K61" i="7"/>
  <c r="K60" i="7"/>
  <c r="K59" i="7"/>
  <c r="K58" i="7"/>
  <c r="K57" i="7"/>
  <c r="K56" i="7"/>
  <c r="K55" i="7"/>
  <c r="K54" i="7"/>
  <c r="K53" i="7"/>
  <c r="K52" i="7"/>
  <c r="K51" i="7"/>
  <c r="K50" i="7"/>
  <c r="K49" i="7"/>
  <c r="K48" i="7"/>
  <c r="K47" i="7"/>
  <c r="K46" i="7"/>
  <c r="K45" i="7"/>
  <c r="K44" i="7"/>
  <c r="K43" i="7"/>
  <c r="K42" i="7"/>
  <c r="K41" i="7"/>
  <c r="K40" i="7"/>
  <c r="K39" i="7"/>
  <c r="K38" i="7"/>
  <c r="K37" i="7"/>
  <c r="K36" i="7"/>
  <c r="K35" i="7"/>
  <c r="K34" i="7"/>
  <c r="K33" i="7"/>
  <c r="K32" i="7"/>
  <c r="K31" i="7"/>
  <c r="K30" i="7"/>
  <c r="K29" i="7"/>
  <c r="K28" i="7"/>
  <c r="K27" i="7"/>
  <c r="K26" i="7"/>
  <c r="K25" i="7"/>
  <c r="K24" i="7"/>
  <c r="K23" i="7"/>
  <c r="K22" i="7"/>
  <c r="K21" i="7"/>
  <c r="K20" i="7"/>
  <c r="K19" i="7"/>
  <c r="K18" i="7"/>
  <c r="K17" i="7"/>
  <c r="K16" i="7"/>
  <c r="K15" i="7"/>
  <c r="K14" i="7"/>
  <c r="K13" i="7"/>
  <c r="K12" i="7"/>
  <c r="K11" i="7"/>
  <c r="K10" i="7"/>
  <c r="K9" i="7"/>
  <c r="K8" i="7"/>
  <c r="G46" i="5"/>
  <c r="B46" i="5"/>
  <c r="H43" i="5"/>
  <c r="C41" i="5"/>
  <c r="H39" i="5"/>
  <c r="C33" i="5"/>
  <c r="H31" i="5"/>
  <c r="H16" i="5"/>
  <c r="C16" i="5"/>
  <c r="H3" i="5"/>
  <c r="C3" i="5"/>
  <c r="H18" i="4"/>
  <c r="G12" i="4"/>
  <c r="G25" i="4" s="1"/>
  <c r="I25" i="4" s="1"/>
  <c r="I6" i="4"/>
  <c r="I5" i="4"/>
  <c r="K57" i="3"/>
  <c r="L54" i="3"/>
  <c r="L53" i="3"/>
  <c r="L44" i="3"/>
  <c r="L32" i="3"/>
  <c r="AJ125" i="2"/>
  <c r="AG125" i="2"/>
  <c r="AD125" i="2"/>
  <c r="AA125" i="2"/>
  <c r="X125" i="2"/>
  <c r="U125" i="2"/>
  <c r="R125" i="2"/>
  <c r="O125" i="2"/>
  <c r="L125" i="2"/>
  <c r="AJ124" i="2"/>
  <c r="AG124" i="2"/>
  <c r="AD124" i="2"/>
  <c r="AA124" i="2"/>
  <c r="X124" i="2"/>
  <c r="U124" i="2"/>
  <c r="R124" i="2"/>
  <c r="O124" i="2"/>
  <c r="L124" i="2"/>
  <c r="AJ123" i="2"/>
  <c r="AG123" i="2"/>
  <c r="AD123" i="2"/>
  <c r="AA123" i="2"/>
  <c r="X123" i="2"/>
  <c r="U123" i="2"/>
  <c r="R123" i="2"/>
  <c r="O123" i="2"/>
  <c r="L123" i="2"/>
  <c r="AJ122" i="2"/>
  <c r="AG122" i="2"/>
  <c r="AD122" i="2"/>
  <c r="AA122" i="2"/>
  <c r="X122" i="2"/>
  <c r="U122" i="2"/>
  <c r="R122" i="2"/>
  <c r="O122" i="2"/>
  <c r="L122" i="2"/>
  <c r="AJ121" i="2"/>
  <c r="AG121" i="2"/>
  <c r="AD121" i="2"/>
  <c r="AA121" i="2"/>
  <c r="X121" i="2"/>
  <c r="U121" i="2"/>
  <c r="R121" i="2"/>
  <c r="O121" i="2"/>
  <c r="L121" i="2"/>
  <c r="AJ120" i="2"/>
  <c r="AG120" i="2"/>
  <c r="AD120" i="2"/>
  <c r="AA120" i="2"/>
  <c r="X120" i="2"/>
  <c r="U120" i="2"/>
  <c r="R120" i="2"/>
  <c r="O120" i="2"/>
  <c r="L120" i="2"/>
  <c r="AJ119" i="2"/>
  <c r="AG119" i="2"/>
  <c r="AD119" i="2"/>
  <c r="AA119" i="2"/>
  <c r="X119" i="2"/>
  <c r="U119" i="2"/>
  <c r="R119" i="2"/>
  <c r="O119" i="2"/>
  <c r="L119" i="2"/>
  <c r="AJ118" i="2"/>
  <c r="AG118" i="2"/>
  <c r="AD118" i="2"/>
  <c r="AA118" i="2"/>
  <c r="X118" i="2"/>
  <c r="U118" i="2"/>
  <c r="R118" i="2"/>
  <c r="O118" i="2"/>
  <c r="L118" i="2"/>
  <c r="AJ117" i="2"/>
  <c r="AG117" i="2"/>
  <c r="AD117" i="2"/>
  <c r="AA117" i="2"/>
  <c r="X117" i="2"/>
  <c r="U117" i="2"/>
  <c r="R117" i="2"/>
  <c r="O117" i="2"/>
  <c r="L117" i="2"/>
  <c r="AJ116" i="2"/>
  <c r="AG116" i="2"/>
  <c r="AD116" i="2"/>
  <c r="AA116" i="2"/>
  <c r="X116" i="2"/>
  <c r="U116" i="2"/>
  <c r="R116" i="2"/>
  <c r="O116" i="2"/>
  <c r="L116" i="2"/>
  <c r="AJ115" i="2"/>
  <c r="AG115" i="2"/>
  <c r="AD115" i="2"/>
  <c r="AA115" i="2"/>
  <c r="X115" i="2"/>
  <c r="U115" i="2"/>
  <c r="R115" i="2"/>
  <c r="O115" i="2"/>
  <c r="L115" i="2"/>
  <c r="AJ114" i="2"/>
  <c r="AG114" i="2"/>
  <c r="AD114" i="2"/>
  <c r="AA114" i="2"/>
  <c r="X114" i="2"/>
  <c r="U114" i="2"/>
  <c r="R114" i="2"/>
  <c r="O114" i="2"/>
  <c r="L114" i="2"/>
  <c r="AJ113" i="2"/>
  <c r="AG113" i="2"/>
  <c r="AD113" i="2"/>
  <c r="AA113" i="2"/>
  <c r="X113" i="2"/>
  <c r="U113" i="2"/>
  <c r="R113" i="2"/>
  <c r="O113" i="2"/>
  <c r="L113" i="2"/>
  <c r="AJ112" i="2"/>
  <c r="AG112" i="2"/>
  <c r="AD112" i="2"/>
  <c r="AA112" i="2"/>
  <c r="X112" i="2"/>
  <c r="U112" i="2"/>
  <c r="R112" i="2"/>
  <c r="O112" i="2"/>
  <c r="L112" i="2"/>
  <c r="AJ111" i="2"/>
  <c r="AG111" i="2"/>
  <c r="AD111" i="2"/>
  <c r="AA111" i="2"/>
  <c r="X111" i="2"/>
  <c r="U111" i="2"/>
  <c r="R111" i="2"/>
  <c r="O111" i="2"/>
  <c r="L111" i="2"/>
  <c r="AJ110" i="2"/>
  <c r="AG110" i="2"/>
  <c r="AD110" i="2"/>
  <c r="AA110" i="2"/>
  <c r="X110" i="2"/>
  <c r="U110" i="2"/>
  <c r="R110" i="2"/>
  <c r="O110" i="2"/>
  <c r="L110" i="2"/>
  <c r="AJ109" i="2"/>
  <c r="AG109" i="2"/>
  <c r="AD109" i="2"/>
  <c r="AA109" i="2"/>
  <c r="X109" i="2"/>
  <c r="U109" i="2"/>
  <c r="R109" i="2"/>
  <c r="O109" i="2"/>
  <c r="L109" i="2"/>
  <c r="AJ108" i="2"/>
  <c r="AG108" i="2"/>
  <c r="AD108" i="2"/>
  <c r="AA108" i="2"/>
  <c r="X108" i="2"/>
  <c r="U108" i="2"/>
  <c r="R108" i="2"/>
  <c r="O108" i="2"/>
  <c r="L108" i="2"/>
  <c r="AJ107" i="2"/>
  <c r="AG107" i="2"/>
  <c r="AD107" i="2"/>
  <c r="AA107" i="2"/>
  <c r="X107" i="2"/>
  <c r="U107" i="2"/>
  <c r="R107" i="2"/>
  <c r="O107" i="2"/>
  <c r="L107" i="2"/>
  <c r="AJ106" i="2"/>
  <c r="AG106" i="2"/>
  <c r="AD106" i="2"/>
  <c r="AA106" i="2"/>
  <c r="X106" i="2"/>
  <c r="U106" i="2"/>
  <c r="R106" i="2"/>
  <c r="O106" i="2"/>
  <c r="L106" i="2"/>
  <c r="AJ104" i="2"/>
  <c r="AG104" i="2"/>
  <c r="AD104" i="2"/>
  <c r="AA104" i="2"/>
  <c r="X104" i="2"/>
  <c r="U104" i="2"/>
  <c r="R104" i="2"/>
  <c r="O104" i="2"/>
  <c r="L104" i="2"/>
  <c r="AJ102" i="2"/>
  <c r="AG102" i="2"/>
  <c r="AD102" i="2"/>
  <c r="AA102" i="2"/>
  <c r="X102" i="2"/>
  <c r="U102" i="2"/>
  <c r="R102" i="2"/>
  <c r="O102" i="2"/>
  <c r="L102" i="2"/>
  <c r="AJ101" i="2"/>
  <c r="AG101" i="2"/>
  <c r="AD101" i="2"/>
  <c r="AA101" i="2"/>
  <c r="X101" i="2"/>
  <c r="U101" i="2"/>
  <c r="R101" i="2"/>
  <c r="O101" i="2"/>
  <c r="L101" i="2"/>
  <c r="AJ100" i="2"/>
  <c r="AG100" i="2"/>
  <c r="AD100" i="2"/>
  <c r="AA100" i="2"/>
  <c r="X100" i="2"/>
  <c r="U100" i="2"/>
  <c r="R100" i="2"/>
  <c r="O100" i="2"/>
  <c r="L100" i="2"/>
  <c r="AJ99" i="2"/>
  <c r="AG99" i="2"/>
  <c r="AD99" i="2"/>
  <c r="AA99" i="2"/>
  <c r="X99" i="2"/>
  <c r="U99" i="2"/>
  <c r="R99" i="2"/>
  <c r="O99" i="2"/>
  <c r="L99" i="2"/>
  <c r="AJ98" i="2"/>
  <c r="AG98" i="2"/>
  <c r="AD98" i="2"/>
  <c r="AA98" i="2"/>
  <c r="X98" i="2"/>
  <c r="U98" i="2"/>
  <c r="R98" i="2"/>
  <c r="O98" i="2"/>
  <c r="L98" i="2"/>
  <c r="AJ96" i="2"/>
  <c r="AG96" i="2"/>
  <c r="AD96" i="2"/>
  <c r="AA96" i="2"/>
  <c r="X96" i="2"/>
  <c r="U96" i="2"/>
  <c r="R96" i="2"/>
  <c r="O96" i="2"/>
  <c r="L96" i="2"/>
  <c r="AJ95" i="2"/>
  <c r="AG95" i="2"/>
  <c r="AD95" i="2"/>
  <c r="AA95" i="2"/>
  <c r="X95" i="2"/>
  <c r="U95" i="2"/>
  <c r="R95" i="2"/>
  <c r="O95" i="2"/>
  <c r="L95" i="2"/>
  <c r="AJ94" i="2"/>
  <c r="AG94" i="2"/>
  <c r="AD94" i="2"/>
  <c r="AA94" i="2"/>
  <c r="X94" i="2"/>
  <c r="U94" i="2"/>
  <c r="R94" i="2"/>
  <c r="O94" i="2"/>
  <c r="L94" i="2"/>
  <c r="AJ93" i="2"/>
  <c r="AG93" i="2"/>
  <c r="AD93" i="2"/>
  <c r="AA93" i="2"/>
  <c r="X93" i="2"/>
  <c r="U93" i="2"/>
  <c r="R93" i="2"/>
  <c r="O93" i="2"/>
  <c r="L93" i="2"/>
  <c r="AJ92" i="2"/>
  <c r="AG92" i="2"/>
  <c r="AD92" i="2"/>
  <c r="AA92" i="2"/>
  <c r="X92" i="2"/>
  <c r="U92" i="2"/>
  <c r="R92" i="2"/>
  <c r="O92" i="2"/>
  <c r="L92" i="2"/>
  <c r="AJ91" i="2"/>
  <c r="AG91" i="2"/>
  <c r="AD91" i="2"/>
  <c r="AA91" i="2"/>
  <c r="X91" i="2"/>
  <c r="U91" i="2"/>
  <c r="R91" i="2"/>
  <c r="O91" i="2"/>
  <c r="L91" i="2"/>
  <c r="AJ89" i="2"/>
  <c r="AG89" i="2"/>
  <c r="AD89" i="2"/>
  <c r="AA89" i="2"/>
  <c r="X89" i="2"/>
  <c r="U89" i="2"/>
  <c r="R89" i="2"/>
  <c r="O89" i="2"/>
  <c r="L89" i="2"/>
  <c r="AJ87" i="2"/>
  <c r="AG87" i="2"/>
  <c r="AD87" i="2"/>
  <c r="AA87" i="2"/>
  <c r="X87" i="2"/>
  <c r="U87" i="2"/>
  <c r="R87" i="2"/>
  <c r="O87" i="2"/>
  <c r="L87" i="2"/>
  <c r="AJ86" i="2"/>
  <c r="AG86" i="2"/>
  <c r="AD86" i="2"/>
  <c r="AA86" i="2"/>
  <c r="X86" i="2"/>
  <c r="U86" i="2"/>
  <c r="R86" i="2"/>
  <c r="O86" i="2"/>
  <c r="L86" i="2"/>
  <c r="AJ85" i="2"/>
  <c r="AG85" i="2"/>
  <c r="AD85" i="2"/>
  <c r="AA85" i="2"/>
  <c r="X85" i="2"/>
  <c r="U85" i="2"/>
  <c r="R85" i="2"/>
  <c r="O85" i="2"/>
  <c r="L85" i="2"/>
  <c r="AJ84" i="2"/>
  <c r="AG84" i="2"/>
  <c r="AD84" i="2"/>
  <c r="AA84" i="2"/>
  <c r="X84" i="2"/>
  <c r="U84" i="2"/>
  <c r="R84" i="2"/>
  <c r="O84" i="2"/>
  <c r="L84" i="2"/>
  <c r="AJ83" i="2"/>
  <c r="AG83" i="2"/>
  <c r="AD83" i="2"/>
  <c r="AA83" i="2"/>
  <c r="X83" i="2"/>
  <c r="U83" i="2"/>
  <c r="R83" i="2"/>
  <c r="O83" i="2"/>
  <c r="L83" i="2"/>
  <c r="AJ82" i="2"/>
  <c r="AG82" i="2"/>
  <c r="AD82" i="2"/>
  <c r="AA82" i="2"/>
  <c r="X82" i="2"/>
  <c r="U82" i="2"/>
  <c r="R82" i="2"/>
  <c r="O82" i="2"/>
  <c r="L82" i="2"/>
  <c r="AJ80" i="2"/>
  <c r="AG80" i="2"/>
  <c r="AD80" i="2"/>
  <c r="AA80" i="2"/>
  <c r="X80" i="2"/>
  <c r="U80" i="2"/>
  <c r="R80" i="2"/>
  <c r="O80" i="2"/>
  <c r="L80" i="2"/>
  <c r="AJ79" i="2"/>
  <c r="AG79" i="2"/>
  <c r="AD79" i="2"/>
  <c r="AA79" i="2"/>
  <c r="X79" i="2"/>
  <c r="U79" i="2"/>
  <c r="R79" i="2"/>
  <c r="O79" i="2"/>
  <c r="L79" i="2"/>
  <c r="AJ78" i="2"/>
  <c r="AG78" i="2"/>
  <c r="AD78" i="2"/>
  <c r="AA78" i="2"/>
  <c r="X78" i="2"/>
  <c r="U78" i="2"/>
  <c r="R78" i="2"/>
  <c r="O78" i="2"/>
  <c r="L78" i="2"/>
  <c r="AJ77" i="2"/>
  <c r="AG77" i="2"/>
  <c r="AD77" i="2"/>
  <c r="AA77" i="2"/>
  <c r="X77" i="2"/>
  <c r="U77" i="2"/>
  <c r="R77" i="2"/>
  <c r="O77" i="2"/>
  <c r="L77" i="2"/>
  <c r="AJ76" i="2"/>
  <c r="AG76" i="2"/>
  <c r="AD76" i="2"/>
  <c r="AA76" i="2"/>
  <c r="X76" i="2"/>
  <c r="U76" i="2"/>
  <c r="R76" i="2"/>
  <c r="O76" i="2"/>
  <c r="L76" i="2"/>
  <c r="AJ75" i="2"/>
  <c r="AG75" i="2"/>
  <c r="AD75" i="2"/>
  <c r="AA75" i="2"/>
  <c r="X75" i="2"/>
  <c r="U75" i="2"/>
  <c r="R75" i="2"/>
  <c r="O75" i="2"/>
  <c r="L75" i="2"/>
  <c r="AJ74" i="2"/>
  <c r="AG74" i="2"/>
  <c r="AD74" i="2"/>
  <c r="AA74" i="2"/>
  <c r="X74" i="2"/>
  <c r="U74" i="2"/>
  <c r="R74" i="2"/>
  <c r="O74" i="2"/>
  <c r="L74" i="2"/>
  <c r="AJ73" i="2"/>
  <c r="AG73" i="2"/>
  <c r="AD73" i="2"/>
  <c r="AA73" i="2"/>
  <c r="X73" i="2"/>
  <c r="U73" i="2"/>
  <c r="R73" i="2"/>
  <c r="O73" i="2"/>
  <c r="L73" i="2"/>
  <c r="AJ72" i="2"/>
  <c r="AG72" i="2"/>
  <c r="AD72" i="2"/>
  <c r="AA72" i="2"/>
  <c r="X72" i="2"/>
  <c r="U72" i="2"/>
  <c r="R72" i="2"/>
  <c r="O72" i="2"/>
  <c r="L72" i="2"/>
  <c r="AJ71" i="2"/>
  <c r="AG71" i="2"/>
  <c r="AD71" i="2"/>
  <c r="AA71" i="2"/>
  <c r="X71" i="2"/>
  <c r="U71" i="2"/>
  <c r="R71" i="2"/>
  <c r="O71" i="2"/>
  <c r="L71" i="2"/>
  <c r="AJ70" i="2"/>
  <c r="AG70" i="2"/>
  <c r="AD70" i="2"/>
  <c r="AA70" i="2"/>
  <c r="X70" i="2"/>
  <c r="U70" i="2"/>
  <c r="R70" i="2"/>
  <c r="O70" i="2"/>
  <c r="L70" i="2"/>
  <c r="AJ69" i="2"/>
  <c r="AG69" i="2"/>
  <c r="AD69" i="2"/>
  <c r="AA69" i="2"/>
  <c r="X69" i="2"/>
  <c r="U69" i="2"/>
  <c r="R69" i="2"/>
  <c r="O69" i="2"/>
  <c r="L69" i="2"/>
  <c r="AJ68" i="2"/>
  <c r="AG68" i="2"/>
  <c r="AD68" i="2"/>
  <c r="AA68" i="2"/>
  <c r="X68" i="2"/>
  <c r="U68" i="2"/>
  <c r="R68" i="2"/>
  <c r="O68" i="2"/>
  <c r="L68" i="2"/>
  <c r="AJ67" i="2"/>
  <c r="AG67" i="2"/>
  <c r="AD67" i="2"/>
  <c r="AA67" i="2"/>
  <c r="X67" i="2"/>
  <c r="U67" i="2"/>
  <c r="R67" i="2"/>
  <c r="O67" i="2"/>
  <c r="L67" i="2"/>
  <c r="AJ65" i="2"/>
  <c r="AG65" i="2"/>
  <c r="AD65" i="2"/>
  <c r="AA65" i="2"/>
  <c r="X65" i="2"/>
  <c r="U65" i="2"/>
  <c r="R65" i="2"/>
  <c r="O65" i="2"/>
  <c r="L65" i="2"/>
  <c r="AJ64" i="2"/>
  <c r="AG64" i="2"/>
  <c r="AD64" i="2"/>
  <c r="AA64" i="2"/>
  <c r="X64" i="2"/>
  <c r="U64" i="2"/>
  <c r="R64" i="2"/>
  <c r="O64" i="2"/>
  <c r="L64" i="2"/>
  <c r="AJ63" i="2"/>
  <c r="AG63" i="2"/>
  <c r="AD63" i="2"/>
  <c r="AA63" i="2"/>
  <c r="X63" i="2"/>
  <c r="U63" i="2"/>
  <c r="R63" i="2"/>
  <c r="O63" i="2"/>
  <c r="L63" i="2"/>
  <c r="AJ62" i="2"/>
  <c r="AG62" i="2"/>
  <c r="AD62" i="2"/>
  <c r="AA62" i="2"/>
  <c r="X62" i="2"/>
  <c r="U62" i="2"/>
  <c r="R62" i="2"/>
  <c r="O62" i="2"/>
  <c r="L62" i="2"/>
  <c r="AJ61" i="2"/>
  <c r="AG61" i="2"/>
  <c r="AD61" i="2"/>
  <c r="AA61" i="2"/>
  <c r="X61" i="2"/>
  <c r="U61" i="2"/>
  <c r="R61" i="2"/>
  <c r="O61" i="2"/>
  <c r="L61" i="2"/>
  <c r="AJ60" i="2"/>
  <c r="AG60" i="2"/>
  <c r="AD60" i="2"/>
  <c r="AA60" i="2"/>
  <c r="X60" i="2"/>
  <c r="U60" i="2"/>
  <c r="R60" i="2"/>
  <c r="O60" i="2"/>
  <c r="L60" i="2"/>
  <c r="AJ59" i="2"/>
  <c r="AG59" i="2"/>
  <c r="AD59" i="2"/>
  <c r="AA59" i="2"/>
  <c r="X59" i="2"/>
  <c r="U59" i="2"/>
  <c r="R59" i="2"/>
  <c r="O59" i="2"/>
  <c r="L59" i="2"/>
  <c r="AJ58" i="2"/>
  <c r="AG58" i="2"/>
  <c r="AD58" i="2"/>
  <c r="AA58" i="2"/>
  <c r="X58" i="2"/>
  <c r="U58" i="2"/>
  <c r="R58" i="2"/>
  <c r="O58" i="2"/>
  <c r="L58" i="2"/>
  <c r="AJ57" i="2"/>
  <c r="AG57" i="2"/>
  <c r="AD57" i="2"/>
  <c r="AA57" i="2"/>
  <c r="X57" i="2"/>
  <c r="U57" i="2"/>
  <c r="R57" i="2"/>
  <c r="O57" i="2"/>
  <c r="L57" i="2"/>
  <c r="AJ56" i="2"/>
  <c r="AG56" i="2"/>
  <c r="AD56" i="2"/>
  <c r="AA56" i="2"/>
  <c r="X56" i="2"/>
  <c r="U56" i="2"/>
  <c r="R56" i="2"/>
  <c r="O56" i="2"/>
  <c r="L56" i="2"/>
  <c r="AJ54" i="2"/>
  <c r="AG54" i="2"/>
  <c r="AD54" i="2"/>
  <c r="AA54" i="2"/>
  <c r="X54" i="2"/>
  <c r="U54" i="2"/>
  <c r="R54" i="2"/>
  <c r="O54" i="2"/>
  <c r="L54" i="2"/>
  <c r="AJ53" i="2"/>
  <c r="AG53" i="2"/>
  <c r="AD53" i="2"/>
  <c r="AA53" i="2"/>
  <c r="X53" i="2"/>
  <c r="U53" i="2"/>
  <c r="R53" i="2"/>
  <c r="O53" i="2"/>
  <c r="L53" i="2"/>
  <c r="AJ52" i="2"/>
  <c r="AG52" i="2"/>
  <c r="AD52" i="2"/>
  <c r="AA52" i="2"/>
  <c r="X52" i="2"/>
  <c r="U52" i="2"/>
  <c r="R52" i="2"/>
  <c r="O52" i="2"/>
  <c r="L52" i="2"/>
  <c r="AJ51" i="2"/>
  <c r="AG51" i="2"/>
  <c r="AD51" i="2"/>
  <c r="AA51" i="2"/>
  <c r="X51" i="2"/>
  <c r="U51" i="2"/>
  <c r="R51" i="2"/>
  <c r="O51" i="2"/>
  <c r="L51" i="2"/>
  <c r="AJ50" i="2"/>
  <c r="AG50" i="2"/>
  <c r="AD50" i="2"/>
  <c r="AA50" i="2"/>
  <c r="X50" i="2"/>
  <c r="U50" i="2"/>
  <c r="R50" i="2"/>
  <c r="O50" i="2"/>
  <c r="L50" i="2"/>
  <c r="AJ49" i="2"/>
  <c r="AG49" i="2"/>
  <c r="AD49" i="2"/>
  <c r="AA49" i="2"/>
  <c r="X49" i="2"/>
  <c r="U49" i="2"/>
  <c r="R49" i="2"/>
  <c r="O49" i="2"/>
  <c r="L49" i="2"/>
  <c r="AJ48" i="2"/>
  <c r="AG48" i="2"/>
  <c r="AD48" i="2"/>
  <c r="AA48" i="2"/>
  <c r="X48" i="2"/>
  <c r="U48" i="2"/>
  <c r="R48" i="2"/>
  <c r="O48" i="2"/>
  <c r="L48" i="2"/>
  <c r="AJ47" i="2"/>
  <c r="AG47" i="2"/>
  <c r="AD47" i="2"/>
  <c r="AA47" i="2"/>
  <c r="X47" i="2"/>
  <c r="U47" i="2"/>
  <c r="R47" i="2"/>
  <c r="O47" i="2"/>
  <c r="L47" i="2"/>
  <c r="AJ46" i="2"/>
  <c r="AG46" i="2"/>
  <c r="AD46" i="2"/>
  <c r="AA46" i="2"/>
  <c r="X46" i="2"/>
  <c r="U46" i="2"/>
  <c r="R46" i="2"/>
  <c r="O46" i="2"/>
  <c r="L46" i="2"/>
  <c r="AJ45" i="2"/>
  <c r="AG45" i="2"/>
  <c r="AD45" i="2"/>
  <c r="AA45" i="2"/>
  <c r="X45" i="2"/>
  <c r="U45" i="2"/>
  <c r="R45" i="2"/>
  <c r="O45" i="2"/>
  <c r="L45" i="2"/>
  <c r="AJ44" i="2"/>
  <c r="AG44" i="2"/>
  <c r="AD44" i="2"/>
  <c r="AA44" i="2"/>
  <c r="X44" i="2"/>
  <c r="U44" i="2"/>
  <c r="R44" i="2"/>
  <c r="O44" i="2"/>
  <c r="L44" i="2"/>
  <c r="AJ43" i="2"/>
  <c r="AG43" i="2"/>
  <c r="AD43" i="2"/>
  <c r="AA43" i="2"/>
  <c r="X43" i="2"/>
  <c r="U43" i="2"/>
  <c r="R43" i="2"/>
  <c r="O43" i="2"/>
  <c r="L43" i="2"/>
  <c r="AJ42" i="2"/>
  <c r="AG42" i="2"/>
  <c r="AD42" i="2"/>
  <c r="AA42" i="2"/>
  <c r="X42" i="2"/>
  <c r="U42" i="2"/>
  <c r="R42" i="2"/>
  <c r="O42" i="2"/>
  <c r="L42" i="2"/>
  <c r="AJ41" i="2"/>
  <c r="AG41" i="2"/>
  <c r="AD41" i="2"/>
  <c r="AA41" i="2"/>
  <c r="X41" i="2"/>
  <c r="U41" i="2"/>
  <c r="R41" i="2"/>
  <c r="O41" i="2"/>
  <c r="L41" i="2"/>
  <c r="AJ40" i="2"/>
  <c r="AG40" i="2"/>
  <c r="AD40" i="2"/>
  <c r="AA40" i="2"/>
  <c r="X40" i="2"/>
  <c r="U40" i="2"/>
  <c r="R40" i="2"/>
  <c r="O40" i="2"/>
  <c r="L40" i="2"/>
  <c r="AJ39" i="2"/>
  <c r="AG39" i="2"/>
  <c r="AD39" i="2"/>
  <c r="AA39" i="2"/>
  <c r="X39" i="2"/>
  <c r="U39" i="2"/>
  <c r="R39" i="2"/>
  <c r="O39" i="2"/>
  <c r="L39" i="2"/>
  <c r="AJ38" i="2"/>
  <c r="AG38" i="2"/>
  <c r="AD38" i="2"/>
  <c r="AA38" i="2"/>
  <c r="X38" i="2"/>
  <c r="U38" i="2"/>
  <c r="R38" i="2"/>
  <c r="O38" i="2"/>
  <c r="L38" i="2"/>
  <c r="AJ37" i="2"/>
  <c r="AG37" i="2"/>
  <c r="AD37" i="2"/>
  <c r="AA37" i="2"/>
  <c r="X37" i="2"/>
  <c r="U37" i="2"/>
  <c r="R37" i="2"/>
  <c r="O37" i="2"/>
  <c r="L37" i="2"/>
  <c r="AJ36" i="2"/>
  <c r="AG36" i="2"/>
  <c r="AD36" i="2"/>
  <c r="AA36" i="2"/>
  <c r="X36" i="2"/>
  <c r="U36" i="2"/>
  <c r="R36" i="2"/>
  <c r="O36" i="2"/>
  <c r="L36" i="2"/>
  <c r="AJ35" i="2"/>
  <c r="AG35" i="2"/>
  <c r="AD35" i="2"/>
  <c r="AA35" i="2"/>
  <c r="X35" i="2"/>
  <c r="U35" i="2"/>
  <c r="R35" i="2"/>
  <c r="O35" i="2"/>
  <c r="L35" i="2"/>
  <c r="AJ34" i="2"/>
  <c r="AG34" i="2"/>
  <c r="AD34" i="2"/>
  <c r="AA34" i="2"/>
  <c r="X34" i="2"/>
  <c r="U34" i="2"/>
  <c r="R34" i="2"/>
  <c r="O34" i="2"/>
  <c r="L34" i="2"/>
  <c r="AJ33" i="2"/>
  <c r="AG33" i="2"/>
  <c r="AD33" i="2"/>
  <c r="AA33" i="2"/>
  <c r="X33" i="2"/>
  <c r="U33" i="2"/>
  <c r="R33" i="2"/>
  <c r="O33" i="2"/>
  <c r="L33" i="2"/>
  <c r="AJ32" i="2"/>
  <c r="AG32" i="2"/>
  <c r="AD32" i="2"/>
  <c r="AA32" i="2"/>
  <c r="X32" i="2"/>
  <c r="U32" i="2"/>
  <c r="R32" i="2"/>
  <c r="O32" i="2"/>
  <c r="L32" i="2"/>
  <c r="AJ31" i="2"/>
  <c r="AG31" i="2"/>
  <c r="AD31" i="2"/>
  <c r="AA31" i="2"/>
  <c r="X31" i="2"/>
  <c r="U31" i="2"/>
  <c r="R31" i="2"/>
  <c r="O31" i="2"/>
  <c r="L31" i="2"/>
  <c r="AJ30" i="2"/>
  <c r="AG30" i="2"/>
  <c r="AD30" i="2"/>
  <c r="AA30" i="2"/>
  <c r="X30" i="2"/>
  <c r="U30" i="2"/>
  <c r="R30" i="2"/>
  <c r="O30" i="2"/>
  <c r="L30" i="2"/>
  <c r="AJ29" i="2"/>
  <c r="AG29" i="2"/>
  <c r="AD29" i="2"/>
  <c r="AA29" i="2"/>
  <c r="X29" i="2"/>
  <c r="U29" i="2"/>
  <c r="R29" i="2"/>
  <c r="O29" i="2"/>
  <c r="L29" i="2"/>
  <c r="AJ28" i="2"/>
  <c r="AG28" i="2"/>
  <c r="AD28" i="2"/>
  <c r="AA28" i="2"/>
  <c r="X28" i="2"/>
  <c r="U28" i="2"/>
  <c r="R28" i="2"/>
  <c r="O28" i="2"/>
  <c r="L28" i="2"/>
  <c r="AJ27" i="2"/>
  <c r="AG27" i="2"/>
  <c r="AD27" i="2"/>
  <c r="AA27" i="2"/>
  <c r="X27" i="2"/>
  <c r="U27" i="2"/>
  <c r="R27" i="2"/>
  <c r="O27" i="2"/>
  <c r="L27" i="2"/>
  <c r="AJ26" i="2"/>
  <c r="AG26" i="2"/>
  <c r="AD26" i="2"/>
  <c r="AA26" i="2"/>
  <c r="X26" i="2"/>
  <c r="U26" i="2"/>
  <c r="R26" i="2"/>
  <c r="O26" i="2"/>
  <c r="L26" i="2"/>
  <c r="AJ25" i="2"/>
  <c r="AG25" i="2"/>
  <c r="AD25" i="2"/>
  <c r="AA25" i="2"/>
  <c r="X25" i="2"/>
  <c r="U25" i="2"/>
  <c r="R25" i="2"/>
  <c r="O25" i="2"/>
  <c r="L25" i="2"/>
  <c r="AJ24" i="2"/>
  <c r="AG24" i="2"/>
  <c r="AD24" i="2"/>
  <c r="AA24" i="2"/>
  <c r="X24" i="2"/>
  <c r="U24" i="2"/>
  <c r="R24" i="2"/>
  <c r="O24" i="2"/>
  <c r="L24" i="2"/>
  <c r="AJ23" i="2"/>
  <c r="AG23" i="2"/>
  <c r="AD23" i="2"/>
  <c r="AA23" i="2"/>
  <c r="X23" i="2"/>
  <c r="U23" i="2"/>
  <c r="R23" i="2"/>
  <c r="O23" i="2"/>
  <c r="L23" i="2"/>
  <c r="AJ22" i="2"/>
  <c r="AG22" i="2"/>
  <c r="AD22" i="2"/>
  <c r="AA22" i="2"/>
  <c r="X22" i="2"/>
  <c r="U22" i="2"/>
  <c r="R22" i="2"/>
  <c r="O22" i="2"/>
  <c r="L22" i="2"/>
  <c r="AJ21" i="2"/>
  <c r="AG21" i="2"/>
  <c r="AD21" i="2"/>
  <c r="AA21" i="2"/>
  <c r="X21" i="2"/>
  <c r="U21" i="2"/>
  <c r="R21" i="2"/>
  <c r="O21" i="2"/>
  <c r="L21" i="2"/>
  <c r="AJ20" i="2"/>
  <c r="AG20" i="2"/>
  <c r="AD20" i="2"/>
  <c r="AA20" i="2"/>
  <c r="X20" i="2"/>
  <c r="U20" i="2"/>
  <c r="R20" i="2"/>
  <c r="O20" i="2"/>
  <c r="L20" i="2"/>
  <c r="AJ19" i="2"/>
  <c r="AG19" i="2"/>
  <c r="AD19" i="2"/>
  <c r="AA19" i="2"/>
  <c r="X19" i="2"/>
  <c r="U19" i="2"/>
  <c r="R19" i="2"/>
  <c r="O19" i="2"/>
  <c r="L19" i="2"/>
  <c r="AJ18" i="2"/>
  <c r="AG18" i="2"/>
  <c r="AD18" i="2"/>
  <c r="AA18" i="2"/>
  <c r="X18" i="2"/>
  <c r="U18" i="2"/>
  <c r="R18" i="2"/>
  <c r="O18" i="2"/>
  <c r="L18" i="2"/>
  <c r="AJ17" i="2"/>
  <c r="AG17" i="2"/>
  <c r="AD17" i="2"/>
  <c r="AA17" i="2"/>
  <c r="X17" i="2"/>
  <c r="U17" i="2"/>
  <c r="R17" i="2"/>
  <c r="O17" i="2"/>
  <c r="L17" i="2"/>
  <c r="AJ16" i="2"/>
  <c r="AG16" i="2"/>
  <c r="AD16" i="2"/>
  <c r="AA16" i="2"/>
  <c r="X16" i="2"/>
  <c r="U16" i="2"/>
  <c r="R16" i="2"/>
  <c r="O16" i="2"/>
  <c r="L16" i="2"/>
  <c r="AJ15" i="2"/>
  <c r="AG15" i="2"/>
  <c r="AD15" i="2"/>
  <c r="AA15" i="2"/>
  <c r="X15" i="2"/>
  <c r="U15" i="2"/>
  <c r="R15" i="2"/>
  <c r="O15" i="2"/>
  <c r="L15" i="2"/>
  <c r="AJ14" i="2"/>
  <c r="AG14" i="2"/>
  <c r="AD14" i="2"/>
  <c r="AA14" i="2"/>
  <c r="X14" i="2"/>
  <c r="U14" i="2"/>
  <c r="R14" i="2"/>
  <c r="O14" i="2"/>
  <c r="L14" i="2"/>
  <c r="AJ13" i="2"/>
  <c r="AG13" i="2"/>
  <c r="AD13" i="2"/>
  <c r="AA13" i="2"/>
  <c r="X13" i="2"/>
  <c r="U13" i="2"/>
  <c r="R13" i="2"/>
  <c r="O13" i="2"/>
  <c r="L13" i="2"/>
  <c r="AJ11" i="2"/>
  <c r="AG11" i="2"/>
  <c r="AD11" i="2"/>
  <c r="AA11" i="2"/>
  <c r="X11" i="2"/>
  <c r="U11" i="2"/>
  <c r="R11" i="2"/>
  <c r="O11" i="2"/>
  <c r="L11" i="2"/>
  <c r="AJ10" i="2"/>
  <c r="AG10" i="2"/>
  <c r="AD10" i="2"/>
  <c r="AA10" i="2"/>
  <c r="X10" i="2"/>
  <c r="U10" i="2"/>
  <c r="R10" i="2"/>
  <c r="O10" i="2"/>
  <c r="L10" i="2"/>
  <c r="AJ9" i="2"/>
  <c r="AG9" i="2"/>
  <c r="AD9" i="2"/>
  <c r="AA9" i="2"/>
  <c r="X9" i="2"/>
  <c r="U9" i="2"/>
  <c r="R9" i="2"/>
  <c r="O9" i="2"/>
  <c r="L9" i="2"/>
  <c r="C5" i="1"/>
  <c r="C4" i="1"/>
  <c r="C3" i="1"/>
  <c r="D42" i="10" l="1"/>
  <c r="C11" i="10"/>
  <c r="G24" i="4"/>
  <c r="I24" i="4" s="1"/>
  <c r="C56" i="9"/>
  <c r="C65" i="10"/>
  <c r="C39" i="10"/>
  <c r="D56" i="10"/>
  <c r="C59" i="9"/>
  <c r="C13" i="10"/>
  <c r="D18" i="9"/>
  <c r="I119" i="2"/>
  <c r="H123" i="1" s="1"/>
  <c r="G76" i="9" s="1"/>
  <c r="I111" i="2"/>
  <c r="H115" i="1" s="1"/>
  <c r="G69" i="9" s="1"/>
  <c r="I101" i="2"/>
  <c r="H105" i="1" s="1"/>
  <c r="F63" i="10" s="1"/>
  <c r="I92" i="2"/>
  <c r="H96" i="1" s="1"/>
  <c r="F58" i="10" s="1"/>
  <c r="I82" i="2"/>
  <c r="H86" i="1" s="1"/>
  <c r="F50" i="10" s="1"/>
  <c r="I73" i="2"/>
  <c r="H77" i="1" s="1"/>
  <c r="F44" i="10" s="1"/>
  <c r="I64" i="2"/>
  <c r="H68" i="1" s="1"/>
  <c r="H16" i="11" s="1"/>
  <c r="I56" i="2"/>
  <c r="H60" i="1" s="1"/>
  <c r="G37" i="9" s="1"/>
  <c r="I47" i="2"/>
  <c r="H51" i="1" s="1"/>
  <c r="F33" i="10" s="1"/>
  <c r="I39" i="2"/>
  <c r="H43" i="1" s="1"/>
  <c r="F27" i="10" s="1"/>
  <c r="I31" i="2"/>
  <c r="H35" i="1" s="1"/>
  <c r="G29" i="9" s="1"/>
  <c r="I23" i="2"/>
  <c r="H27" i="1" s="1"/>
  <c r="H19" i="11" s="1"/>
  <c r="I15" i="2"/>
  <c r="H19" i="1" s="1"/>
  <c r="G21" i="9" s="1"/>
  <c r="I10" i="2"/>
  <c r="H14" i="1" s="1"/>
  <c r="G17" i="9" s="1"/>
  <c r="I118" i="2"/>
  <c r="H122" i="1" s="1"/>
  <c r="G75" i="9" s="1"/>
  <c r="I110" i="2"/>
  <c r="H114" i="1" s="1"/>
  <c r="F66" i="10" s="1"/>
  <c r="I100" i="2"/>
  <c r="H104" i="1" s="1"/>
  <c r="H28" i="11" s="1"/>
  <c r="I91" i="2"/>
  <c r="H95" i="1" s="1"/>
  <c r="F57" i="10" s="1"/>
  <c r="I80" i="2"/>
  <c r="H84" i="1" s="1"/>
  <c r="F48" i="10" s="1"/>
  <c r="I72" i="2"/>
  <c r="H76" i="1" s="1"/>
  <c r="G50" i="9" s="1"/>
  <c r="I63" i="2"/>
  <c r="H67" i="1" s="1"/>
  <c r="H30" i="11" s="1"/>
  <c r="I54" i="2"/>
  <c r="H58" i="1" s="1"/>
  <c r="G35" i="9" s="1"/>
  <c r="I46" i="2"/>
  <c r="H50" i="1" s="1"/>
  <c r="F32" i="10" s="1"/>
  <c r="I38" i="2"/>
  <c r="H42" i="1" s="1"/>
  <c r="F26" i="10" s="1"/>
  <c r="I30" i="2"/>
  <c r="H34" i="1" s="1"/>
  <c r="G28" i="9" s="1"/>
  <c r="I22" i="2"/>
  <c r="H26" i="1" s="1"/>
  <c r="H18" i="11" s="1"/>
  <c r="I14" i="2"/>
  <c r="H18" i="1" s="1"/>
  <c r="G20" i="9" s="1"/>
  <c r="I125" i="2"/>
  <c r="H129" i="1" s="1"/>
  <c r="G77" i="9" s="1"/>
  <c r="I117" i="2"/>
  <c r="H121" i="1" s="1"/>
  <c r="G74" i="9" s="1"/>
  <c r="I109" i="2"/>
  <c r="H113" i="1" s="1"/>
  <c r="G68" i="9" s="1"/>
  <c r="I99" i="2"/>
  <c r="H103" i="1" s="1"/>
  <c r="F62" i="10" s="1"/>
  <c r="I89" i="2"/>
  <c r="H93" i="1" s="1"/>
  <c r="G55" i="9" s="1"/>
  <c r="I79" i="2"/>
  <c r="H83" i="1" s="1"/>
  <c r="G53" i="9" s="1"/>
  <c r="I71" i="2"/>
  <c r="H75" i="1" s="1"/>
  <c r="H29" i="11" s="1"/>
  <c r="I62" i="2"/>
  <c r="H66" i="1" s="1"/>
  <c r="G42" i="9" s="1"/>
  <c r="I53" i="2"/>
  <c r="H57" i="1" s="1"/>
  <c r="G34" i="9" s="1"/>
  <c r="I45" i="2"/>
  <c r="H49" i="1" s="1"/>
  <c r="G33" i="9" s="1"/>
  <c r="I37" i="2"/>
  <c r="H41" i="1" s="1"/>
  <c r="H17" i="11" s="1"/>
  <c r="I29" i="2"/>
  <c r="H33" i="1" s="1"/>
  <c r="F21" i="10" s="1"/>
  <c r="I21" i="2"/>
  <c r="H25" i="1" s="1"/>
  <c r="G26" i="9" s="1"/>
  <c r="I13" i="2"/>
  <c r="H17" i="1" s="1"/>
  <c r="G19" i="9" s="1"/>
  <c r="I124" i="2"/>
  <c r="I116" i="2"/>
  <c r="H120" i="1" s="1"/>
  <c r="G73" i="9" s="1"/>
  <c r="I108" i="2"/>
  <c r="H112" i="1" s="1"/>
  <c r="G67" i="9" s="1"/>
  <c r="I98" i="2"/>
  <c r="H102" i="1" s="1"/>
  <c r="G60" i="9" s="1"/>
  <c r="I87" i="2"/>
  <c r="H91" i="1" s="1"/>
  <c r="F55" i="10" s="1"/>
  <c r="I78" i="2"/>
  <c r="H82" i="1" s="1"/>
  <c r="G52" i="9" s="1"/>
  <c r="I70" i="2"/>
  <c r="H74" i="1" s="1"/>
  <c r="F43" i="10" s="1"/>
  <c r="I61" i="2"/>
  <c r="H65" i="1" s="1"/>
  <c r="F40" i="10" s="1"/>
  <c r="I52" i="2"/>
  <c r="H56" i="1" s="1"/>
  <c r="H24" i="11" s="1"/>
  <c r="I44" i="2"/>
  <c r="H48" i="1" s="1"/>
  <c r="F31" i="10" s="1"/>
  <c r="I36" i="2"/>
  <c r="H40" i="1" s="1"/>
  <c r="F25" i="10" s="1"/>
  <c r="I28" i="2"/>
  <c r="H32" i="1" s="1"/>
  <c r="H23" i="11" s="1"/>
  <c r="I20" i="2"/>
  <c r="H24" i="1" s="1"/>
  <c r="F14" i="10" s="1"/>
  <c r="I11" i="2"/>
  <c r="H15" i="1" s="1"/>
  <c r="F12" i="10" s="1"/>
  <c r="I123" i="2"/>
  <c r="H127" i="1" s="1"/>
  <c r="H26" i="11" s="1"/>
  <c r="I115" i="2"/>
  <c r="H119" i="1" s="1"/>
  <c r="G72" i="9" s="1"/>
  <c r="I107" i="2"/>
  <c r="H111" i="1" s="1"/>
  <c r="G66" i="9" s="1"/>
  <c r="I96" i="2"/>
  <c r="H100" i="1" s="1"/>
  <c r="F60" i="10" s="1"/>
  <c r="I86" i="2"/>
  <c r="H90" i="1" s="1"/>
  <c r="F54" i="10" s="1"/>
  <c r="I77" i="2"/>
  <c r="H81" i="1" s="1"/>
  <c r="F47" i="10" s="1"/>
  <c r="I69" i="2"/>
  <c r="H73" i="1" s="1"/>
  <c r="G48" i="9" s="1"/>
  <c r="I60" i="2"/>
  <c r="H64" i="1" s="1"/>
  <c r="H12" i="11" s="1"/>
  <c r="I51" i="2"/>
  <c r="H55" i="1" s="1"/>
  <c r="F37" i="10" s="1"/>
  <c r="I43" i="2"/>
  <c r="H47" i="1" s="1"/>
  <c r="H15" i="11" s="1"/>
  <c r="I35" i="2"/>
  <c r="H39" i="1" s="1"/>
  <c r="F24" i="10" s="1"/>
  <c r="I27" i="2"/>
  <c r="H31" i="1" s="1"/>
  <c r="H22" i="11" s="1"/>
  <c r="I19" i="2"/>
  <c r="H23" i="1" s="1"/>
  <c r="G25" i="9" s="1"/>
  <c r="I9" i="2"/>
  <c r="H13" i="1" s="1"/>
  <c r="H9" i="11" s="1"/>
  <c r="I122" i="2"/>
  <c r="H126" i="1" s="1"/>
  <c r="H25" i="11" s="1"/>
  <c r="I114" i="2"/>
  <c r="H118" i="1" s="1"/>
  <c r="G71" i="9" s="1"/>
  <c r="I106" i="2"/>
  <c r="H110" i="1" s="1"/>
  <c r="G65" i="9" s="1"/>
  <c r="I95" i="2"/>
  <c r="H99" i="1" s="1"/>
  <c r="H13" i="11" s="1"/>
  <c r="I85" i="2"/>
  <c r="H89" i="1" s="1"/>
  <c r="F53" i="10" s="1"/>
  <c r="I76" i="2"/>
  <c r="H80" i="1" s="1"/>
  <c r="F46" i="10" s="1"/>
  <c r="I68" i="2"/>
  <c r="H72" i="1" s="1"/>
  <c r="G47" i="9" s="1"/>
  <c r="I59" i="2"/>
  <c r="H63" i="1" s="1"/>
  <c r="G40" i="9" s="1"/>
  <c r="I50" i="2"/>
  <c r="H54" i="1" s="1"/>
  <c r="F36" i="10" s="1"/>
  <c r="I42" i="2"/>
  <c r="H46" i="1" s="1"/>
  <c r="F29" i="10" s="1"/>
  <c r="I34" i="2"/>
  <c r="H38" i="1" s="1"/>
  <c r="F23" i="10" s="1"/>
  <c r="I26" i="2"/>
  <c r="H30" i="1" s="1"/>
  <c r="H21" i="11" s="1"/>
  <c r="I18" i="2"/>
  <c r="H22" i="1" s="1"/>
  <c r="G24" i="9" s="1"/>
  <c r="I121" i="2"/>
  <c r="H125" i="1" s="1"/>
  <c r="F68" i="10" s="1"/>
  <c r="I113" i="2"/>
  <c r="H117" i="1" s="1"/>
  <c r="G70" i="9" s="1"/>
  <c r="I104" i="2"/>
  <c r="H108" i="1" s="1"/>
  <c r="G63" i="9" s="1"/>
  <c r="I94" i="2"/>
  <c r="H98" i="1" s="1"/>
  <c r="G58" i="9" s="1"/>
  <c r="I84" i="2"/>
  <c r="H88" i="1" s="1"/>
  <c r="F52" i="10" s="1"/>
  <c r="I75" i="2"/>
  <c r="H79" i="1" s="1"/>
  <c r="G51" i="9" s="1"/>
  <c r="I67" i="2"/>
  <c r="H71" i="1" s="1"/>
  <c r="G46" i="9" s="1"/>
  <c r="I58" i="2"/>
  <c r="H62" i="1" s="1"/>
  <c r="G39" i="9" s="1"/>
  <c r="I49" i="2"/>
  <c r="H53" i="1" s="1"/>
  <c r="F35" i="10" s="1"/>
  <c r="I41" i="2"/>
  <c r="H45" i="1" s="1"/>
  <c r="F28" i="10" s="1"/>
  <c r="I33" i="2"/>
  <c r="H37" i="1" s="1"/>
  <c r="G30" i="9" s="1"/>
  <c r="I25" i="2"/>
  <c r="H29" i="1" s="1"/>
  <c r="F17" i="10" s="1"/>
  <c r="I17" i="2"/>
  <c r="H21" i="1" s="1"/>
  <c r="H27" i="11" s="1"/>
  <c r="I120" i="2"/>
  <c r="I112" i="2"/>
  <c r="H116" i="1" s="1"/>
  <c r="F67" i="10" s="1"/>
  <c r="I102" i="2"/>
  <c r="H106" i="1" s="1"/>
  <c r="F64" i="10" s="1"/>
  <c r="I93" i="2"/>
  <c r="H97" i="1" s="1"/>
  <c r="G57" i="9" s="1"/>
  <c r="I83" i="2"/>
  <c r="H87" i="1" s="1"/>
  <c r="F51" i="10" s="1"/>
  <c r="I74" i="2"/>
  <c r="H78" i="1" s="1"/>
  <c r="F45" i="10" s="1"/>
  <c r="I65" i="2"/>
  <c r="H69" i="1" s="1"/>
  <c r="H10" i="11" s="1"/>
  <c r="I57" i="2"/>
  <c r="H61" i="1" s="1"/>
  <c r="G38" i="9" s="1"/>
  <c r="I48" i="2"/>
  <c r="H52" i="1" s="1"/>
  <c r="F34" i="10" s="1"/>
  <c r="I40" i="2"/>
  <c r="H44" i="1" s="1"/>
  <c r="G32" i="9" s="1"/>
  <c r="I32" i="2"/>
  <c r="H36" i="1" s="1"/>
  <c r="H14" i="11" s="1"/>
  <c r="I24" i="2"/>
  <c r="H28" i="1" s="1"/>
  <c r="H20" i="11" s="1"/>
  <c r="I16" i="2"/>
  <c r="H20" i="1" s="1"/>
  <c r="H11" i="11" s="1"/>
  <c r="H46" i="5"/>
  <c r="J49" i="3" s="1"/>
  <c r="H124" i="1"/>
  <c r="C42" i="10"/>
  <c r="C45" i="9"/>
  <c r="D65" i="10"/>
  <c r="D64" i="9"/>
  <c r="G88" i="7"/>
  <c r="D11" i="10"/>
  <c r="D15" i="9"/>
  <c r="D36" i="9"/>
  <c r="D59" i="9"/>
  <c r="G18" i="4"/>
  <c r="I12" i="4"/>
  <c r="G15" i="4"/>
  <c r="I15" i="4" s="1"/>
  <c r="G26" i="4"/>
  <c r="I26" i="4" s="1"/>
  <c r="E81" i="7"/>
  <c r="G81" i="7"/>
  <c r="C46" i="5"/>
  <c r="G33" i="4" s="1"/>
  <c r="G16" i="4"/>
  <c r="I16" i="4" s="1"/>
  <c r="G23" i="4"/>
  <c r="I23" i="4" s="1"/>
  <c r="H128" i="1"/>
  <c r="F125" i="2"/>
  <c r="G20" i="4"/>
  <c r="I20" i="4" s="1"/>
  <c r="G29" i="4"/>
  <c r="I29" i="4" s="1"/>
  <c r="G89" i="7"/>
  <c r="G30" i="4"/>
  <c r="I30" i="4" s="1"/>
  <c r="F38" i="2"/>
  <c r="G13" i="4"/>
  <c r="I13" i="4" s="1"/>
  <c r="G21" i="4"/>
  <c r="I21" i="4" s="1"/>
  <c r="L57" i="3"/>
  <c r="M56" i="3" s="1"/>
  <c r="M51" i="3"/>
  <c r="M19" i="3"/>
  <c r="M10" i="3"/>
  <c r="G94" i="2"/>
  <c r="G75" i="2"/>
  <c r="G84" i="2"/>
  <c r="G104" i="2"/>
  <c r="G121" i="2"/>
  <c r="F30" i="2"/>
  <c r="G34" i="2"/>
  <c r="F42" i="2"/>
  <c r="G50" i="2"/>
  <c r="G59" i="2"/>
  <c r="G68" i="2"/>
  <c r="F72" i="2"/>
  <c r="F41" i="2"/>
  <c r="G27" i="2"/>
  <c r="G10" i="2"/>
  <c r="G19" i="2"/>
  <c r="G28" i="2"/>
  <c r="G36" i="2"/>
  <c r="G86" i="2"/>
  <c r="G98" i="2"/>
  <c r="G9" i="2"/>
  <c r="G18" i="2"/>
  <c r="G26" i="2"/>
  <c r="G33" i="2"/>
  <c r="G41" i="2"/>
  <c r="G49" i="2"/>
  <c r="G58" i="2"/>
  <c r="G67" i="2"/>
  <c r="G74" i="2"/>
  <c r="G83" i="2"/>
  <c r="G93" i="2"/>
  <c r="G102" i="2"/>
  <c r="G112" i="2"/>
  <c r="G120" i="2"/>
  <c r="G43" i="2"/>
  <c r="G60" i="2"/>
  <c r="G69" i="2"/>
  <c r="G95" i="2"/>
  <c r="G122" i="2"/>
  <c r="G11" i="2"/>
  <c r="G29" i="2"/>
  <c r="G77" i="2"/>
  <c r="G96" i="2"/>
  <c r="G107" i="2"/>
  <c r="G115" i="2"/>
  <c r="G123" i="2"/>
  <c r="G22" i="2"/>
  <c r="G53" i="2"/>
  <c r="G116" i="2"/>
  <c r="G124" i="2"/>
  <c r="G35" i="2"/>
  <c r="G52" i="2"/>
  <c r="G70" i="2"/>
  <c r="G62" i="2"/>
  <c r="G15" i="2"/>
  <c r="F20" i="2"/>
  <c r="G30" i="2"/>
  <c r="G38" i="2"/>
  <c r="G46" i="2"/>
  <c r="G54" i="2"/>
  <c r="F62" i="2"/>
  <c r="F63" i="2"/>
  <c r="F71" i="2"/>
  <c r="G79" i="2"/>
  <c r="G89" i="2"/>
  <c r="G99" i="2"/>
  <c r="F109" i="2"/>
  <c r="F117" i="2"/>
  <c r="F123" i="2"/>
  <c r="G51" i="2"/>
  <c r="G44" i="2"/>
  <c r="G14" i="2"/>
  <c r="G45" i="2"/>
  <c r="F14" i="2"/>
  <c r="G23" i="2"/>
  <c r="F15" i="2"/>
  <c r="G16" i="2"/>
  <c r="G24" i="2"/>
  <c r="G31" i="2"/>
  <c r="G39" i="2"/>
  <c r="F46" i="2"/>
  <c r="G47" i="2"/>
  <c r="G56" i="2"/>
  <c r="G64" i="2"/>
  <c r="G72" i="2"/>
  <c r="F118" i="2"/>
  <c r="G125" i="2"/>
  <c r="G20" i="2"/>
  <c r="G13" i="2"/>
  <c r="G21" i="2"/>
  <c r="G61" i="2"/>
  <c r="G37" i="2"/>
  <c r="G71" i="2"/>
  <c r="G78" i="2"/>
  <c r="G87" i="2"/>
  <c r="G108" i="2"/>
  <c r="F18" i="2"/>
  <c r="F9" i="2"/>
  <c r="G17" i="2"/>
  <c r="G25" i="2"/>
  <c r="G32" i="2"/>
  <c r="G40" i="2"/>
  <c r="G48" i="2"/>
  <c r="F50" i="2"/>
  <c r="G57" i="2"/>
  <c r="G65" i="2"/>
  <c r="G73" i="2"/>
  <c r="G82" i="2"/>
  <c r="G92" i="2"/>
  <c r="G101" i="2"/>
  <c r="G111" i="2"/>
  <c r="G119" i="2"/>
  <c r="F48" i="2"/>
  <c r="F80" i="2"/>
  <c r="F91" i="2"/>
  <c r="F99" i="2"/>
  <c r="F100" i="2"/>
  <c r="F110" i="2"/>
  <c r="F25" i="2"/>
  <c r="F26" i="2"/>
  <c r="F31" i="2"/>
  <c r="F36" i="2"/>
  <c r="F58" i="2"/>
  <c r="F59" i="2"/>
  <c r="F64" i="2"/>
  <c r="F78" i="2"/>
  <c r="G63" i="2"/>
  <c r="F40" i="2"/>
  <c r="F23" i="2"/>
  <c r="F49" i="2"/>
  <c r="F56" i="2"/>
  <c r="F70" i="2"/>
  <c r="F19" i="2"/>
  <c r="F24" i="2"/>
  <c r="F51" i="2"/>
  <c r="F68" i="2"/>
  <c r="F73" i="2"/>
  <c r="F82" i="2"/>
  <c r="F87" i="2"/>
  <c r="F92" i="2"/>
  <c r="F98" i="2"/>
  <c r="F101" i="2"/>
  <c r="F108" i="2"/>
  <c r="F111" i="2"/>
  <c r="F116" i="2"/>
  <c r="F119" i="2"/>
  <c r="G80" i="2"/>
  <c r="F29" i="2"/>
  <c r="F17" i="2"/>
  <c r="F28" i="2"/>
  <c r="F16" i="2"/>
  <c r="F37" i="2"/>
  <c r="F13" i="2"/>
  <c r="F45" i="2"/>
  <c r="F57" i="2"/>
  <c r="F11" i="2"/>
  <c r="F33" i="2"/>
  <c r="F34" i="2"/>
  <c r="F39" i="2"/>
  <c r="F44" i="2"/>
  <c r="F67" i="2"/>
  <c r="F113" i="2"/>
  <c r="G113" i="2"/>
  <c r="F35" i="2"/>
  <c r="F61" i="2"/>
  <c r="F10" i="2"/>
  <c r="F21" i="2"/>
  <c r="F22" i="2"/>
  <c r="F27" i="2"/>
  <c r="F32" i="2"/>
  <c r="F53" i="2"/>
  <c r="F54" i="2"/>
  <c r="F60" i="2"/>
  <c r="F65" i="2"/>
  <c r="F75" i="2"/>
  <c r="F76" i="2"/>
  <c r="F84" i="2"/>
  <c r="F85" i="2"/>
  <c r="F94" i="2"/>
  <c r="F95" i="2"/>
  <c r="F104" i="2"/>
  <c r="F106" i="2"/>
  <c r="F114" i="2"/>
  <c r="F121" i="2"/>
  <c r="G42" i="2"/>
  <c r="G106" i="2"/>
  <c r="G114" i="2"/>
  <c r="F47" i="2"/>
  <c r="F52" i="2"/>
  <c r="F69" i="2"/>
  <c r="F74" i="2"/>
  <c r="F83" i="2"/>
  <c r="F122" i="2"/>
  <c r="G91" i="2"/>
  <c r="F77" i="2"/>
  <c r="F86" i="2"/>
  <c r="F93" i="2"/>
  <c r="F96" i="2"/>
  <c r="F102" i="2"/>
  <c r="F107" i="2"/>
  <c r="F112" i="2"/>
  <c r="F115" i="2"/>
  <c r="G76" i="2"/>
  <c r="G100" i="2"/>
  <c r="G85" i="2"/>
  <c r="G109" i="2"/>
  <c r="G117" i="2"/>
  <c r="F43" i="2"/>
  <c r="F79" i="2"/>
  <c r="F89" i="2"/>
  <c r="G110" i="2"/>
  <c r="G118" i="2"/>
  <c r="E77" i="7"/>
  <c r="G77" i="7"/>
  <c r="G87" i="7"/>
  <c r="E87" i="7"/>
  <c r="E82" i="7"/>
  <c r="E83" i="7"/>
  <c r="G82" i="7"/>
  <c r="G79" i="7"/>
  <c r="E79" i="7"/>
  <c r="E74" i="7"/>
  <c r="F74" i="7" s="1"/>
  <c r="E75" i="7"/>
  <c r="G74" i="7"/>
  <c r="E85" i="7"/>
  <c r="G85" i="7"/>
  <c r="E90" i="7"/>
  <c r="E91" i="7"/>
  <c r="G90" i="7"/>
  <c r="G84" i="7"/>
  <c r="E84" i="7"/>
  <c r="G86" i="7"/>
  <c r="G91" i="7"/>
  <c r="G76" i="7"/>
  <c r="E76" i="7"/>
  <c r="E89" i="7"/>
  <c r="E78" i="7"/>
  <c r="E86" i="7"/>
  <c r="E80" i="7"/>
  <c r="F80" i="7" s="1"/>
  <c r="F81" i="7" s="1"/>
  <c r="E88" i="7"/>
  <c r="M31" i="3"/>
  <c r="L37" i="3"/>
  <c r="L38" i="3"/>
  <c r="G14" i="4"/>
  <c r="I14" i="4" s="1"/>
  <c r="G19" i="4"/>
  <c r="G28" i="4"/>
  <c r="I28" i="4" s="1"/>
  <c r="L39" i="3"/>
  <c r="G17" i="4"/>
  <c r="I17" i="4" s="1"/>
  <c r="G22" i="4"/>
  <c r="I22" i="4" s="1"/>
  <c r="G31" i="4"/>
  <c r="L40" i="3"/>
  <c r="I33" i="4" l="1"/>
  <c r="I31" i="4"/>
  <c r="F61" i="1"/>
  <c r="F17" i="1"/>
  <c r="F49" i="1"/>
  <c r="F93" i="1"/>
  <c r="F34" i="1"/>
  <c r="F120" i="1"/>
  <c r="F33" i="1"/>
  <c r="I33" i="1" s="1"/>
  <c r="F116" i="1"/>
  <c r="I116" i="1" s="1"/>
  <c r="F45" i="1"/>
  <c r="I45" i="1" s="1"/>
  <c r="F32" i="1"/>
  <c r="I32" i="1" s="1"/>
  <c r="F54" i="1"/>
  <c r="I54" i="1" s="1"/>
  <c r="F98" i="1"/>
  <c r="F123" i="1"/>
  <c r="F112" i="1"/>
  <c r="F24" i="1"/>
  <c r="I24" i="1" s="1"/>
  <c r="F43" i="1"/>
  <c r="I43" i="1" s="1"/>
  <c r="F18" i="1"/>
  <c r="F83" i="1"/>
  <c r="F57" i="1"/>
  <c r="F15" i="1"/>
  <c r="I15" i="1" s="1"/>
  <c r="F106" i="1"/>
  <c r="I106" i="1" s="1"/>
  <c r="F37" i="1"/>
  <c r="F23" i="1"/>
  <c r="F129" i="1"/>
  <c r="F22" i="1"/>
  <c r="F31" i="1"/>
  <c r="I31" i="1" s="1"/>
  <c r="F82" i="7"/>
  <c r="F83" i="7" s="1"/>
  <c r="F84" i="7" s="1"/>
  <c r="F85" i="7" s="1"/>
  <c r="F86" i="7" s="1"/>
  <c r="F87" i="7" s="1"/>
  <c r="F88" i="7" s="1"/>
  <c r="F89" i="7" s="1"/>
  <c r="F90" i="7" s="1"/>
  <c r="F91" i="7" s="1"/>
  <c r="F115" i="1"/>
  <c r="F89" i="1"/>
  <c r="I89" i="1" s="1"/>
  <c r="F96" i="1"/>
  <c r="I96" i="1" s="1"/>
  <c r="F36" i="1"/>
  <c r="I36" i="1" s="1"/>
  <c r="F75" i="1"/>
  <c r="F76" i="1"/>
  <c r="F20" i="1"/>
  <c r="F74" i="1"/>
  <c r="I74" i="1" s="1"/>
  <c r="F119" i="1"/>
  <c r="F73" i="1"/>
  <c r="F78" i="1"/>
  <c r="I78" i="1" s="1"/>
  <c r="F13" i="1"/>
  <c r="F125" i="1"/>
  <c r="I125" i="1" s="1"/>
  <c r="F46" i="1"/>
  <c r="I46" i="1" s="1"/>
  <c r="F126" i="1"/>
  <c r="I126" i="1" s="1"/>
  <c r="F97" i="1"/>
  <c r="F30" i="1"/>
  <c r="I30" i="1" s="1"/>
  <c r="F14" i="1"/>
  <c r="F38" i="1"/>
  <c r="I38" i="1" s="1"/>
  <c r="F44" i="1"/>
  <c r="F55" i="1"/>
  <c r="I55" i="1" s="1"/>
  <c r="F66" i="1"/>
  <c r="F87" i="1"/>
  <c r="I87" i="1" s="1"/>
  <c r="F122" i="1"/>
  <c r="F104" i="1"/>
  <c r="F86" i="1"/>
  <c r="I86" i="1" s="1"/>
  <c r="F29" i="1"/>
  <c r="I29" i="1" s="1"/>
  <c r="F41" i="1"/>
  <c r="F68" i="1"/>
  <c r="F58" i="1"/>
  <c r="F56" i="1"/>
  <c r="I56" i="1" s="1"/>
  <c r="F111" i="1"/>
  <c r="F64" i="1"/>
  <c r="F71" i="1"/>
  <c r="F102" i="1"/>
  <c r="F108" i="1"/>
  <c r="F121" i="1"/>
  <c r="F91" i="1"/>
  <c r="I91" i="1" s="1"/>
  <c r="F48" i="1"/>
  <c r="I48" i="1" s="1"/>
  <c r="F26" i="1"/>
  <c r="F113" i="1"/>
  <c r="F105" i="1"/>
  <c r="I105" i="1" s="1"/>
  <c r="F82" i="1"/>
  <c r="F28" i="1"/>
  <c r="I28" i="1" s="1"/>
  <c r="F127" i="1"/>
  <c r="I127" i="1" s="1"/>
  <c r="F114" i="1"/>
  <c r="I114" i="1" s="1"/>
  <c r="F67" i="1"/>
  <c r="I67" i="1" s="1"/>
  <c r="F52" i="1"/>
  <c r="I52" i="1" s="1"/>
  <c r="F35" i="1"/>
  <c r="F19" i="1"/>
  <c r="F99" i="1"/>
  <c r="I99" i="1" s="1"/>
  <c r="F80" i="1"/>
  <c r="I80" i="1" s="1"/>
  <c r="F118" i="1"/>
  <c r="F117" i="1"/>
  <c r="F84" i="1"/>
  <c r="I84" i="1" s="1"/>
  <c r="F77" i="1"/>
  <c r="I77" i="1" s="1"/>
  <c r="F21" i="1"/>
  <c r="F65" i="1"/>
  <c r="I65" i="1" s="1"/>
  <c r="F60" i="1"/>
  <c r="F27" i="1"/>
  <c r="I27" i="1" s="1"/>
  <c r="F50" i="1"/>
  <c r="I50" i="1" s="1"/>
  <c r="F39" i="1"/>
  <c r="I39" i="1" s="1"/>
  <c r="F100" i="1"/>
  <c r="I100" i="1" s="1"/>
  <c r="F47" i="1"/>
  <c r="I47" i="1" s="1"/>
  <c r="F62" i="1"/>
  <c r="F90" i="1"/>
  <c r="I90" i="1" s="1"/>
  <c r="F72" i="1"/>
  <c r="F88" i="1"/>
  <c r="I88" i="1" s="1"/>
  <c r="F95" i="1"/>
  <c r="I95" i="1" s="1"/>
  <c r="F110" i="1"/>
  <c r="F69" i="1"/>
  <c r="F25" i="1"/>
  <c r="F51" i="1"/>
  <c r="I51" i="1" s="1"/>
  <c r="F103" i="1"/>
  <c r="I103" i="1" s="1"/>
  <c r="F42" i="1"/>
  <c r="I42" i="1" s="1"/>
  <c r="F128" i="1"/>
  <c r="F81" i="1"/>
  <c r="I81" i="1" s="1"/>
  <c r="F124" i="1"/>
  <c r="F53" i="1"/>
  <c r="I53" i="1" s="1"/>
  <c r="F40" i="1"/>
  <c r="I40" i="1" s="1"/>
  <c r="F63" i="1"/>
  <c r="F79" i="1"/>
  <c r="F75" i="7"/>
  <c r="F76" i="7" s="1"/>
  <c r="F77" i="7" s="1"/>
  <c r="F78" i="7" s="1"/>
  <c r="F79" i="7" s="1"/>
  <c r="I19" i="4"/>
  <c r="I18" i="4"/>
  <c r="M36" i="3"/>
  <c r="K49" i="3" s="1"/>
  <c r="F16" i="9" l="1"/>
  <c r="I13" i="1"/>
  <c r="F22" i="9"/>
  <c r="I20" i="1"/>
  <c r="F23" i="9"/>
  <c r="I21" i="1"/>
  <c r="I63" i="1"/>
  <c r="F40" i="9"/>
  <c r="H40" i="9" s="1"/>
  <c r="F27" i="9"/>
  <c r="I26" i="1"/>
  <c r="F72" i="9"/>
  <c r="H72" i="9" s="1"/>
  <c r="I119" i="1"/>
  <c r="F24" i="9"/>
  <c r="H24" i="9" s="1"/>
  <c r="I22" i="1"/>
  <c r="F55" i="9"/>
  <c r="H55" i="9" s="1"/>
  <c r="H54" i="9" s="1"/>
  <c r="I93" i="1"/>
  <c r="I92" i="1" s="1"/>
  <c r="I25" i="1"/>
  <c r="F26" i="9"/>
  <c r="H26" i="9" s="1"/>
  <c r="I117" i="1"/>
  <c r="F70" i="9"/>
  <c r="H70" i="9" s="1"/>
  <c r="F29" i="9"/>
  <c r="H29" i="9" s="1"/>
  <c r="I35" i="1"/>
  <c r="F74" i="9"/>
  <c r="H74" i="9" s="1"/>
  <c r="I121" i="1"/>
  <c r="F43" i="9"/>
  <c r="I68" i="1"/>
  <c r="F21" i="9"/>
  <c r="H21" i="9" s="1"/>
  <c r="I19" i="1"/>
  <c r="F46" i="9"/>
  <c r="H46" i="9" s="1"/>
  <c r="I71" i="1"/>
  <c r="F35" i="9"/>
  <c r="H35" i="9" s="1"/>
  <c r="I58" i="1"/>
  <c r="I104" i="1"/>
  <c r="F61" i="9"/>
  <c r="F32" i="9"/>
  <c r="H32" i="9" s="1"/>
  <c r="I44" i="1"/>
  <c r="F67" i="9"/>
  <c r="H67" i="9" s="1"/>
  <c r="I112" i="1"/>
  <c r="F41" i="9"/>
  <c r="I64" i="1"/>
  <c r="F17" i="9"/>
  <c r="H17" i="9" s="1"/>
  <c r="I14" i="1"/>
  <c r="F25" i="9"/>
  <c r="H25" i="9" s="1"/>
  <c r="I23" i="1"/>
  <c r="F53" i="9"/>
  <c r="H53" i="9" s="1"/>
  <c r="I83" i="1"/>
  <c r="I123" i="1"/>
  <c r="F76" i="9"/>
  <c r="H76" i="9" s="1"/>
  <c r="F33" i="9"/>
  <c r="H33" i="9" s="1"/>
  <c r="I49" i="1"/>
  <c r="F44" i="9"/>
  <c r="I69" i="1"/>
  <c r="F50" i="9"/>
  <c r="H50" i="9" s="1"/>
  <c r="I76" i="1"/>
  <c r="F20" i="9"/>
  <c r="H20" i="9" s="1"/>
  <c r="I18" i="1"/>
  <c r="F75" i="9"/>
  <c r="H75" i="9" s="1"/>
  <c r="I122" i="1"/>
  <c r="F77" i="9"/>
  <c r="H77" i="9" s="1"/>
  <c r="I129" i="1"/>
  <c r="I60" i="1"/>
  <c r="F37" i="9"/>
  <c r="H37" i="9" s="1"/>
  <c r="I118" i="1"/>
  <c r="F71" i="9"/>
  <c r="H71" i="9" s="1"/>
  <c r="I113" i="1"/>
  <c r="F68" i="9"/>
  <c r="H68" i="9" s="1"/>
  <c r="F66" i="9"/>
  <c r="H66" i="9" s="1"/>
  <c r="I111" i="1"/>
  <c r="F31" i="9"/>
  <c r="I41" i="1"/>
  <c r="F65" i="9"/>
  <c r="H65" i="9" s="1"/>
  <c r="I110" i="1"/>
  <c r="F39" i="9"/>
  <c r="H39" i="9" s="1"/>
  <c r="I62" i="1"/>
  <c r="F63" i="9"/>
  <c r="H63" i="9" s="1"/>
  <c r="H62" i="9" s="1"/>
  <c r="I108" i="1"/>
  <c r="I107" i="1" s="1"/>
  <c r="F42" i="9"/>
  <c r="H42" i="9" s="1"/>
  <c r="I66" i="1"/>
  <c r="F57" i="9"/>
  <c r="H57" i="9" s="1"/>
  <c r="I97" i="1"/>
  <c r="I37" i="1"/>
  <c r="F30" i="9"/>
  <c r="H30" i="9" s="1"/>
  <c r="F58" i="9"/>
  <c r="H58" i="9" s="1"/>
  <c r="I98" i="1"/>
  <c r="F28" i="9"/>
  <c r="H28" i="9" s="1"/>
  <c r="I34" i="1"/>
  <c r="F38" i="9"/>
  <c r="H38" i="9" s="1"/>
  <c r="I61" i="1"/>
  <c r="F47" i="9"/>
  <c r="H47" i="9" s="1"/>
  <c r="I72" i="1"/>
  <c r="I82" i="1"/>
  <c r="F52" i="9"/>
  <c r="H52" i="9" s="1"/>
  <c r="I57" i="1"/>
  <c r="F34" i="9"/>
  <c r="H34" i="9" s="1"/>
  <c r="F69" i="9"/>
  <c r="H69" i="9" s="1"/>
  <c r="I115" i="1"/>
  <c r="F73" i="9"/>
  <c r="H73" i="9" s="1"/>
  <c r="I120" i="1"/>
  <c r="I17" i="1"/>
  <c r="F19" i="9"/>
  <c r="H19" i="9" s="1"/>
  <c r="F51" i="9"/>
  <c r="H51" i="9" s="1"/>
  <c r="I79" i="1"/>
  <c r="I102" i="1"/>
  <c r="I101" i="1" s="1"/>
  <c r="F60" i="9"/>
  <c r="H60" i="9" s="1"/>
  <c r="I85" i="1"/>
  <c r="F48" i="9"/>
  <c r="H48" i="9" s="1"/>
  <c r="I73" i="1"/>
  <c r="I75" i="1"/>
  <c r="F49" i="9"/>
  <c r="L49" i="3"/>
  <c r="M48" i="3" s="1"/>
  <c r="M59" i="3" s="1"/>
  <c r="M60" i="3" s="1"/>
  <c r="I34" i="4"/>
  <c r="I36" i="4" s="1"/>
  <c r="H56" i="9" l="1"/>
  <c r="I94" i="1"/>
  <c r="I16" i="1"/>
  <c r="H64" i="9"/>
  <c r="I70" i="1"/>
  <c r="I59" i="1"/>
  <c r="I109" i="1"/>
  <c r="I12" i="1"/>
  <c r="M61" i="3"/>
  <c r="G13" i="9" s="1"/>
  <c r="H13" i="9" s="1"/>
  <c r="H12" i="9" l="1"/>
  <c r="H90" i="9"/>
  <c r="L90" i="9" s="1"/>
  <c r="E15" i="11" l="1"/>
  <c r="E10" i="11"/>
  <c r="E29" i="11"/>
  <c r="G25" i="11"/>
  <c r="G29" i="11"/>
  <c r="G15" i="11"/>
  <c r="F16" i="11"/>
  <c r="E12" i="11"/>
  <c r="E16" i="11"/>
  <c r="E22" i="11"/>
  <c r="G9" i="11"/>
  <c r="F21" i="11"/>
  <c r="F12" i="11"/>
  <c r="G10" i="11"/>
  <c r="E18" i="11"/>
  <c r="E21" i="11"/>
  <c r="F27" i="11"/>
  <c r="G18" i="11"/>
  <c r="G21" i="11"/>
  <c r="F17" i="11"/>
  <c r="G12" i="11"/>
  <c r="F30" i="11"/>
  <c r="G16" i="11"/>
  <c r="F13" i="11"/>
  <c r="E9" i="11"/>
  <c r="E13" i="11"/>
  <c r="F26" i="11"/>
  <c r="F11" i="11"/>
  <c r="G27" i="11"/>
  <c r="F20" i="11"/>
  <c r="F23" i="11"/>
  <c r="F14" i="11"/>
  <c r="G17" i="11"/>
  <c r="F24" i="11"/>
  <c r="G30" i="11"/>
  <c r="G13" i="11"/>
  <c r="F28" i="11"/>
  <c r="E26" i="11"/>
  <c r="G19" i="11"/>
  <c r="E28" i="11"/>
  <c r="F25" i="11"/>
  <c r="G26" i="11"/>
  <c r="E19" i="11"/>
  <c r="F18" i="11"/>
  <c r="G22" i="11"/>
  <c r="E27" i="11"/>
  <c r="E17" i="11"/>
  <c r="E30" i="11"/>
  <c r="E11" i="11"/>
  <c r="E20" i="11"/>
  <c r="E23" i="11"/>
  <c r="E14" i="11"/>
  <c r="E24" i="11"/>
  <c r="F9" i="11"/>
  <c r="G11" i="11"/>
  <c r="F19" i="11"/>
  <c r="G20" i="11"/>
  <c r="F22" i="11"/>
  <c r="G23" i="11"/>
  <c r="G14" i="11"/>
  <c r="F15" i="11"/>
  <c r="G24" i="11"/>
  <c r="F10" i="11"/>
  <c r="F29" i="11"/>
  <c r="G28" i="11"/>
  <c r="E25" i="11"/>
  <c r="H95" i="12" l="1"/>
  <c r="H72" i="12"/>
  <c r="H62" i="12"/>
  <c r="H54" i="12"/>
  <c r="H40" i="12"/>
  <c r="H21" i="12"/>
  <c r="H67" i="12"/>
  <c r="H32" i="12"/>
  <c r="H124" i="12"/>
  <c r="H99" i="12"/>
  <c r="D19" i="11" s="1"/>
  <c r="H80" i="12"/>
  <c r="H70" i="12"/>
  <c r="H65" i="12"/>
  <c r="H25" i="12"/>
  <c r="H58" i="12"/>
  <c r="H82" i="12"/>
  <c r="H111" i="12"/>
  <c r="H28" i="12"/>
  <c r="H48" i="12"/>
  <c r="H42" i="12"/>
  <c r="H145" i="12"/>
  <c r="H177" i="12"/>
  <c r="H49" i="12"/>
  <c r="H46" i="12"/>
  <c r="H150" i="12"/>
  <c r="H182" i="12"/>
  <c r="H75" i="12"/>
  <c r="D28" i="11" s="1"/>
  <c r="H79" i="12"/>
  <c r="H143" i="12"/>
  <c r="H175" i="12"/>
  <c r="H76" i="12"/>
  <c r="H83" i="12"/>
  <c r="H148" i="12"/>
  <c r="H180" i="12"/>
  <c r="H66" i="12"/>
  <c r="H115" i="12"/>
  <c r="D24" i="11" s="1"/>
  <c r="H121" i="12"/>
  <c r="H122" i="12"/>
  <c r="H77" i="12"/>
  <c r="H45" i="12"/>
  <c r="H149" i="12"/>
  <c r="H181" i="12"/>
  <c r="H55" i="12"/>
  <c r="H86" i="12"/>
  <c r="H154" i="12"/>
  <c r="D27" i="11" s="1"/>
  <c r="H186" i="12"/>
  <c r="H90" i="12"/>
  <c r="H98" i="12"/>
  <c r="D18" i="11" s="1"/>
  <c r="H147" i="12"/>
  <c r="H179" i="12"/>
  <c r="H91" i="12"/>
  <c r="D15" i="11" s="1"/>
  <c r="H106" i="12"/>
  <c r="H152" i="12"/>
  <c r="H184" i="12"/>
  <c r="H59" i="12"/>
  <c r="H125" i="12"/>
  <c r="H17" i="12"/>
  <c r="H63" i="12"/>
  <c r="H88" i="12"/>
  <c r="D14" i="11" s="1"/>
  <c r="H52" i="12"/>
  <c r="H153" i="12"/>
  <c r="H185" i="12"/>
  <c r="H81" i="12"/>
  <c r="H97" i="12"/>
  <c r="D17" i="11" s="1"/>
  <c r="H158" i="12"/>
  <c r="H20" i="12"/>
  <c r="H94" i="12"/>
  <c r="D16" i="11" s="1"/>
  <c r="H105" i="12"/>
  <c r="H151" i="12"/>
  <c r="H183" i="12"/>
  <c r="H102" i="12"/>
  <c r="D21" i="11" s="1"/>
  <c r="H110" i="12"/>
  <c r="H156" i="12"/>
  <c r="H188" i="12"/>
  <c r="H13" i="12"/>
  <c r="H61" i="12"/>
  <c r="H60" i="12"/>
  <c r="H71" i="12"/>
  <c r="H92" i="12"/>
  <c r="H84" i="12"/>
  <c r="H157" i="12"/>
  <c r="H189" i="12"/>
  <c r="H89" i="12"/>
  <c r="H104" i="12"/>
  <c r="D23" i="11" s="1"/>
  <c r="H162" i="12"/>
  <c r="H35" i="12"/>
  <c r="H101" i="12"/>
  <c r="H109" i="12"/>
  <c r="H155" i="12"/>
  <c r="H187" i="12"/>
  <c r="H113" i="12"/>
  <c r="H117" i="12"/>
  <c r="H160" i="12"/>
  <c r="H64" i="12"/>
  <c r="H69" i="12"/>
  <c r="H68" i="12"/>
  <c r="H123" i="12"/>
  <c r="H114" i="12"/>
  <c r="H96" i="12"/>
  <c r="H161" i="12"/>
  <c r="H16" i="12"/>
  <c r="H93" i="12"/>
  <c r="H108" i="12"/>
  <c r="H166" i="12"/>
  <c r="H39" i="12"/>
  <c r="H112" i="12"/>
  <c r="H116" i="12"/>
  <c r="H159" i="12"/>
  <c r="H14" i="12"/>
  <c r="H136" i="12"/>
  <c r="H128" i="12"/>
  <c r="H164" i="12"/>
  <c r="H134" i="12"/>
  <c r="H78" i="12"/>
  <c r="H119" i="12"/>
  <c r="H15" i="12"/>
  <c r="H137" i="12"/>
  <c r="H107" i="12"/>
  <c r="H165" i="12"/>
  <c r="H27" i="12"/>
  <c r="H100" i="12"/>
  <c r="D20" i="11" s="1"/>
  <c r="H130" i="12"/>
  <c r="H170" i="12"/>
  <c r="H43" i="12"/>
  <c r="H135" i="12"/>
  <c r="H127" i="12"/>
  <c r="H163" i="12"/>
  <c r="H36" i="12"/>
  <c r="H18" i="12"/>
  <c r="H133" i="12"/>
  <c r="D26" i="11" s="1"/>
  <c r="H168" i="12"/>
  <c r="H56" i="12"/>
  <c r="D30" i="11" s="1"/>
  <c r="H87" i="12"/>
  <c r="H138" i="12"/>
  <c r="H33" i="12"/>
  <c r="H22" i="12"/>
  <c r="H129" i="12"/>
  <c r="H169" i="12"/>
  <c r="H34" i="12"/>
  <c r="D12" i="11" s="1"/>
  <c r="H23" i="12"/>
  <c r="H142" i="12"/>
  <c r="H174" i="12"/>
  <c r="H50" i="12"/>
  <c r="H132" i="12"/>
  <c r="D25" i="11" s="1"/>
  <c r="H167" i="12"/>
  <c r="H44" i="12"/>
  <c r="H29" i="12"/>
  <c r="H140" i="12"/>
  <c r="H172" i="12"/>
  <c r="H74" i="12"/>
  <c r="H103" i="12"/>
  <c r="D22" i="11" s="1"/>
  <c r="H19" i="12"/>
  <c r="H37" i="12"/>
  <c r="H30" i="12"/>
  <c r="H141" i="12"/>
  <c r="H173" i="12"/>
  <c r="H38" i="12"/>
  <c r="H31" i="12"/>
  <c r="H146" i="12"/>
  <c r="H178" i="12"/>
  <c r="H53" i="12"/>
  <c r="H24" i="12"/>
  <c r="H139" i="12"/>
  <c r="H171" i="12"/>
  <c r="H47" i="12"/>
  <c r="H51" i="12"/>
  <c r="H144" i="12"/>
  <c r="H176" i="12"/>
  <c r="J25" i="11" l="1"/>
  <c r="K25" i="11" s="1"/>
  <c r="M25" i="11"/>
  <c r="F69" i="10" s="1"/>
  <c r="L25" i="11"/>
  <c r="M17" i="11"/>
  <c r="G31" i="9" s="1"/>
  <c r="H31" i="9" s="1"/>
  <c r="L17" i="11"/>
  <c r="J17" i="11"/>
  <c r="K17" i="11" s="1"/>
  <c r="L18" i="11"/>
  <c r="J18" i="11"/>
  <c r="K18" i="11" s="1"/>
  <c r="M18" i="11"/>
  <c r="G27" i="9" s="1"/>
  <c r="H27" i="9" s="1"/>
  <c r="D29" i="11"/>
  <c r="L22" i="11"/>
  <c r="J22" i="11"/>
  <c r="K22" i="11" s="1"/>
  <c r="M22" i="11"/>
  <c r="F19" i="10" s="1"/>
  <c r="L21" i="11"/>
  <c r="J21" i="11"/>
  <c r="K21" i="11" s="1"/>
  <c r="M21" i="11"/>
  <c r="F18" i="10" s="1"/>
  <c r="D11" i="11"/>
  <c r="D10" i="11"/>
  <c r="M27" i="11"/>
  <c r="G23" i="9" s="1"/>
  <c r="H23" i="9" s="1"/>
  <c r="L27" i="11"/>
  <c r="J27" i="11"/>
  <c r="K27" i="11" s="1"/>
  <c r="L30" i="11"/>
  <c r="J30" i="11"/>
  <c r="K30" i="11" s="1"/>
  <c r="M30" i="11"/>
  <c r="F41" i="10" s="1"/>
  <c r="L23" i="11"/>
  <c r="J23" i="11"/>
  <c r="K23" i="11" s="1"/>
  <c r="M23" i="11"/>
  <c r="F20" i="10" s="1"/>
  <c r="L24" i="11"/>
  <c r="J24" i="11"/>
  <c r="K24" i="11" s="1"/>
  <c r="M24" i="11"/>
  <c r="F38" i="10" s="1"/>
  <c r="L12" i="11"/>
  <c r="M12" i="11"/>
  <c r="G41" i="9" s="1"/>
  <c r="H41" i="9" s="1"/>
  <c r="J12" i="11"/>
  <c r="K12" i="11" s="1"/>
  <c r="D9" i="11"/>
  <c r="L16" i="11"/>
  <c r="M16" i="11"/>
  <c r="G43" i="9" s="1"/>
  <c r="H43" i="9" s="1"/>
  <c r="J16" i="11"/>
  <c r="K16" i="11" s="1"/>
  <c r="L14" i="11"/>
  <c r="J14" i="11"/>
  <c r="K14" i="11" s="1"/>
  <c r="M14" i="11"/>
  <c r="F22" i="10" s="1"/>
  <c r="L15" i="11"/>
  <c r="J15" i="11"/>
  <c r="K15" i="11" s="1"/>
  <c r="M15" i="11"/>
  <c r="F30" i="10" s="1"/>
  <c r="L28" i="11"/>
  <c r="J28" i="11"/>
  <c r="K28" i="11" s="1"/>
  <c r="M28" i="11"/>
  <c r="G61" i="9" s="1"/>
  <c r="H61" i="9" s="1"/>
  <c r="H59" i="9" s="1"/>
  <c r="D13" i="11"/>
  <c r="L26" i="11"/>
  <c r="J26" i="11"/>
  <c r="K26" i="11" s="1"/>
  <c r="M26" i="11"/>
  <c r="F70" i="10" s="1"/>
  <c r="L19" i="11"/>
  <c r="J19" i="11"/>
  <c r="K19" i="11" s="1"/>
  <c r="M19" i="11"/>
  <c r="F15" i="10" s="1"/>
  <c r="J20" i="11"/>
  <c r="K20" i="11" s="1"/>
  <c r="M20" i="11"/>
  <c r="F16" i="10" s="1"/>
  <c r="L20" i="11"/>
  <c r="M13" i="11" l="1"/>
  <c r="F59" i="10" s="1"/>
  <c r="J13" i="11"/>
  <c r="K13" i="11" s="1"/>
  <c r="L13" i="11"/>
  <c r="M29" i="11"/>
  <c r="G49" i="9" s="1"/>
  <c r="H49" i="9" s="1"/>
  <c r="H45" i="9" s="1"/>
  <c r="L29" i="11"/>
  <c r="J29" i="11"/>
  <c r="K29" i="11" s="1"/>
  <c r="L10" i="11"/>
  <c r="J10" i="11"/>
  <c r="K10" i="11" s="1"/>
  <c r="M10" i="11"/>
  <c r="G44" i="9" s="1"/>
  <c r="H44" i="9" s="1"/>
  <c r="H36" i="9" s="1"/>
  <c r="J11" i="11"/>
  <c r="K11" i="11" s="1"/>
  <c r="M11" i="11"/>
  <c r="G22" i="9" s="1"/>
  <c r="H22" i="9" s="1"/>
  <c r="H18" i="9" s="1"/>
  <c r="L11" i="11"/>
  <c r="J9" i="11"/>
  <c r="K9" i="11" s="1"/>
  <c r="M9" i="11"/>
  <c r="G16" i="9" s="1"/>
  <c r="H16" i="9" s="1"/>
  <c r="H15" i="9" s="1"/>
  <c r="L9" i="11"/>
  <c r="G79" i="9" l="1"/>
  <c r="H79" i="9" s="1"/>
  <c r="H78" i="9" s="1"/>
  <c r="H83" i="9" s="1"/>
  <c r="F21" i="12"/>
  <c r="I21" i="12" s="1"/>
  <c r="F96" i="12"/>
  <c r="I96" i="12" s="1"/>
  <c r="F159" i="12"/>
  <c r="I159" i="12" s="1"/>
  <c r="F72" i="12"/>
  <c r="I72" i="12" s="1"/>
  <c r="F119" i="12"/>
  <c r="I119" i="12" s="1"/>
  <c r="I118" i="12" s="1"/>
  <c r="F111" i="12"/>
  <c r="I111" i="12" s="1"/>
  <c r="F68" i="12"/>
  <c r="I68" i="12" s="1"/>
  <c r="F135" i="12"/>
  <c r="I135" i="12" s="1"/>
  <c r="F151" i="12"/>
  <c r="I151" i="12" s="1"/>
  <c r="F32" i="12"/>
  <c r="I32" i="12" s="1"/>
  <c r="F63" i="12"/>
  <c r="I63" i="12" s="1"/>
  <c r="F127" i="12"/>
  <c r="I127" i="12" s="1"/>
  <c r="F143" i="12"/>
  <c r="I143" i="12" s="1"/>
  <c r="F167" i="12"/>
  <c r="I167" i="12" s="1"/>
  <c r="F175" i="12"/>
  <c r="I175" i="12" s="1"/>
  <c r="F27" i="12"/>
  <c r="I27" i="12" s="1"/>
  <c r="F43" i="12"/>
  <c r="I43" i="12" s="1"/>
  <c r="F52" i="12"/>
  <c r="I52" i="12" s="1"/>
  <c r="F76" i="12"/>
  <c r="I76" i="12" s="1"/>
  <c r="F19" i="12"/>
  <c r="I19" i="12" s="1"/>
  <c r="F60" i="12"/>
  <c r="I60" i="12" s="1"/>
  <c r="F92" i="12"/>
  <c r="I92" i="12" s="1"/>
  <c r="F87" i="12"/>
  <c r="I87" i="12" s="1"/>
  <c r="F183" i="12"/>
  <c r="I183" i="12" s="1"/>
  <c r="F16" i="12"/>
  <c r="I16" i="12" s="1"/>
  <c r="F163" i="12"/>
  <c r="I163" i="12" s="1"/>
  <c r="F67" i="12"/>
  <c r="I67" i="12" s="1"/>
  <c r="F91" i="12"/>
  <c r="I91" i="12" s="1"/>
  <c r="F100" i="12"/>
  <c r="I100" i="12" s="1"/>
  <c r="F171" i="12"/>
  <c r="I171" i="12" s="1"/>
  <c r="F39" i="12"/>
  <c r="I39" i="12" s="1"/>
  <c r="F18" i="12"/>
  <c r="I18" i="12" s="1"/>
  <c r="F23" i="12"/>
  <c r="I23" i="12" s="1"/>
  <c r="F80" i="12"/>
  <c r="I80" i="12" s="1"/>
  <c r="F179" i="12"/>
  <c r="I179" i="12" s="1"/>
  <c r="F24" i="12"/>
  <c r="I24" i="12" s="1"/>
  <c r="F36" i="12"/>
  <c r="I36" i="12" s="1"/>
  <c r="F47" i="12"/>
  <c r="I47" i="12" s="1"/>
  <c r="F84" i="12"/>
  <c r="I84" i="12" s="1"/>
  <c r="F115" i="12"/>
  <c r="I115" i="12" s="1"/>
  <c r="F139" i="12"/>
  <c r="I139" i="12" s="1"/>
  <c r="F88" i="12"/>
  <c r="I88" i="12" s="1"/>
  <c r="F103" i="12"/>
  <c r="I103" i="12" s="1"/>
  <c r="F122" i="12"/>
  <c r="I122" i="12" s="1"/>
  <c r="F83" i="12"/>
  <c r="I83" i="12" s="1"/>
  <c r="F107" i="12"/>
  <c r="I107" i="12" s="1"/>
  <c r="F155" i="12"/>
  <c r="I155" i="12" s="1"/>
  <c r="F37" i="12"/>
  <c r="I37" i="12" s="1"/>
  <c r="F51" i="12"/>
  <c r="I51" i="12" s="1"/>
  <c r="F53" i="12"/>
  <c r="I53" i="12" s="1"/>
  <c r="F59" i="12"/>
  <c r="I59" i="12" s="1"/>
  <c r="F71" i="12"/>
  <c r="I71" i="12" s="1"/>
  <c r="F104" i="12"/>
  <c r="I104" i="12" s="1"/>
  <c r="F132" i="12"/>
  <c r="I132" i="12" s="1"/>
  <c r="F79" i="12"/>
  <c r="I79" i="12" s="1"/>
  <c r="F101" i="12"/>
  <c r="I101" i="12" s="1"/>
  <c r="F35" i="12"/>
  <c r="I35" i="12" s="1"/>
  <c r="F13" i="12"/>
  <c r="I13" i="12" s="1"/>
  <c r="F140" i="12"/>
  <c r="I140" i="12" s="1"/>
  <c r="F99" i="12"/>
  <c r="I99" i="12" s="1"/>
  <c r="F123" i="12"/>
  <c r="I123" i="12" s="1"/>
  <c r="F44" i="12"/>
  <c r="I44" i="12" s="1"/>
  <c r="F56" i="12"/>
  <c r="I56" i="12" s="1"/>
  <c r="F64" i="12"/>
  <c r="I64" i="12" s="1"/>
  <c r="F75" i="12"/>
  <c r="I75" i="12" s="1"/>
  <c r="F77" i="12"/>
  <c r="I77" i="12" s="1"/>
  <c r="F180" i="12"/>
  <c r="I180" i="12" s="1"/>
  <c r="F55" i="12"/>
  <c r="I55" i="12" s="1"/>
  <c r="F31" i="12"/>
  <c r="I31" i="12" s="1"/>
  <c r="F33" i="12"/>
  <c r="I33" i="12" s="1"/>
  <c r="F61" i="12"/>
  <c r="I61" i="12" s="1"/>
  <c r="F15" i="12"/>
  <c r="I15" i="12" s="1"/>
  <c r="F20" i="12"/>
  <c r="I20" i="12" s="1"/>
  <c r="F40" i="12"/>
  <c r="I40" i="12" s="1"/>
  <c r="F81" i="12"/>
  <c r="I81" i="12" s="1"/>
  <c r="F95" i="12"/>
  <c r="I95" i="12" s="1"/>
  <c r="F97" i="12"/>
  <c r="I97" i="12" s="1"/>
  <c r="F108" i="12"/>
  <c r="I108" i="12" s="1"/>
  <c r="F147" i="12"/>
  <c r="I147" i="12" s="1"/>
  <c r="F156" i="12"/>
  <c r="I156" i="12" s="1"/>
  <c r="F25" i="12"/>
  <c r="I25" i="12" s="1"/>
  <c r="F29" i="12"/>
  <c r="I29" i="12" s="1"/>
  <c r="F49" i="12"/>
  <c r="I49" i="12" s="1"/>
  <c r="F69" i="12"/>
  <c r="I69" i="12" s="1"/>
  <c r="F93" i="12"/>
  <c r="I93" i="12" s="1"/>
  <c r="F109" i="12"/>
  <c r="I109" i="12" s="1"/>
  <c r="F138" i="12"/>
  <c r="I138" i="12" s="1"/>
  <c r="F164" i="12"/>
  <c r="I164" i="12" s="1"/>
  <c r="F188" i="12"/>
  <c r="I188" i="12" s="1"/>
  <c r="F45" i="12"/>
  <c r="I45" i="12" s="1"/>
  <c r="F65" i="12"/>
  <c r="I65" i="12" s="1"/>
  <c r="F89" i="12"/>
  <c r="I89" i="12" s="1"/>
  <c r="F105" i="12"/>
  <c r="I105" i="12" s="1"/>
  <c r="F116" i="12"/>
  <c r="I116" i="12" s="1"/>
  <c r="F148" i="12"/>
  <c r="I148" i="12" s="1"/>
  <c r="F17" i="12"/>
  <c r="I17" i="12" s="1"/>
  <c r="F124" i="12"/>
  <c r="I124" i="12" s="1"/>
  <c r="F172" i="12"/>
  <c r="I172" i="12" s="1"/>
  <c r="F187" i="12"/>
  <c r="I187" i="12" s="1"/>
  <c r="F14" i="12"/>
  <c r="I14" i="12" s="1"/>
  <c r="F22" i="12"/>
  <c r="I22" i="12" s="1"/>
  <c r="F30" i="12"/>
  <c r="I30" i="12" s="1"/>
  <c r="F38" i="12"/>
  <c r="I38" i="12" s="1"/>
  <c r="F46" i="12"/>
  <c r="I46" i="12" s="1"/>
  <c r="F54" i="12"/>
  <c r="I54" i="12" s="1"/>
  <c r="F62" i="12"/>
  <c r="I62" i="12" s="1"/>
  <c r="F70" i="12"/>
  <c r="I70" i="12" s="1"/>
  <c r="F78" i="12"/>
  <c r="I78" i="12" s="1"/>
  <c r="F86" i="12"/>
  <c r="I86" i="12" s="1"/>
  <c r="F94" i="12"/>
  <c r="I94" i="12" s="1"/>
  <c r="F102" i="12"/>
  <c r="I102" i="12" s="1"/>
  <c r="F110" i="12"/>
  <c r="I110" i="12" s="1"/>
  <c r="F134" i="12"/>
  <c r="I134" i="12" s="1"/>
  <c r="F142" i="12"/>
  <c r="I142" i="12" s="1"/>
  <c r="F150" i="12"/>
  <c r="I150" i="12" s="1"/>
  <c r="F158" i="12"/>
  <c r="I158" i="12" s="1"/>
  <c r="F166" i="12"/>
  <c r="I166" i="12" s="1"/>
  <c r="F174" i="12"/>
  <c r="I174" i="12" s="1"/>
  <c r="F182" i="12"/>
  <c r="I182" i="12" s="1"/>
  <c r="F113" i="12"/>
  <c r="I113" i="12" s="1"/>
  <c r="F121" i="12"/>
  <c r="I121" i="12" s="1"/>
  <c r="F129" i="12"/>
  <c r="I129" i="12" s="1"/>
  <c r="F137" i="12"/>
  <c r="I137" i="12" s="1"/>
  <c r="F145" i="12"/>
  <c r="I145" i="12" s="1"/>
  <c r="F153" i="12"/>
  <c r="I153" i="12" s="1"/>
  <c r="F161" i="12"/>
  <c r="I161" i="12" s="1"/>
  <c r="F169" i="12"/>
  <c r="I169" i="12" s="1"/>
  <c r="F177" i="12"/>
  <c r="I177" i="12" s="1"/>
  <c r="F185" i="12"/>
  <c r="I185" i="12" s="1"/>
  <c r="F34" i="12"/>
  <c r="I34" i="12" s="1"/>
  <c r="F42" i="12"/>
  <c r="I42" i="12" s="1"/>
  <c r="F50" i="12"/>
  <c r="I50" i="12" s="1"/>
  <c r="F58" i="12"/>
  <c r="I58" i="12" s="1"/>
  <c r="F66" i="12"/>
  <c r="I66" i="12" s="1"/>
  <c r="F74" i="12"/>
  <c r="I74" i="12" s="1"/>
  <c r="F82" i="12"/>
  <c r="I82" i="12" s="1"/>
  <c r="F90" i="12"/>
  <c r="I90" i="12" s="1"/>
  <c r="F98" i="12"/>
  <c r="I98" i="12" s="1"/>
  <c r="F106" i="12"/>
  <c r="I106" i="12" s="1"/>
  <c r="F114" i="12"/>
  <c r="I114" i="12" s="1"/>
  <c r="F130" i="12"/>
  <c r="I130" i="12" s="1"/>
  <c r="F146" i="12"/>
  <c r="I146" i="12" s="1"/>
  <c r="F154" i="12"/>
  <c r="I154" i="12" s="1"/>
  <c r="F162" i="12"/>
  <c r="I162" i="12" s="1"/>
  <c r="F170" i="12"/>
  <c r="I170" i="12" s="1"/>
  <c r="F178" i="12"/>
  <c r="I178" i="12" s="1"/>
  <c r="F186" i="12"/>
  <c r="I186" i="12" s="1"/>
  <c r="F117" i="12"/>
  <c r="I117" i="12" s="1"/>
  <c r="F125" i="12"/>
  <c r="I125" i="12" s="1"/>
  <c r="F133" i="12"/>
  <c r="I133" i="12" s="1"/>
  <c r="F141" i="12"/>
  <c r="I141" i="12" s="1"/>
  <c r="F149" i="12"/>
  <c r="I149" i="12" s="1"/>
  <c r="F157" i="12"/>
  <c r="I157" i="12" s="1"/>
  <c r="F165" i="12"/>
  <c r="I165" i="12" s="1"/>
  <c r="F173" i="12"/>
  <c r="I173" i="12" s="1"/>
  <c r="F181" i="12"/>
  <c r="I181" i="12" s="1"/>
  <c r="F189" i="12"/>
  <c r="I189" i="12" s="1"/>
  <c r="F112" i="12"/>
  <c r="I112" i="12" s="1"/>
  <c r="F128" i="12"/>
  <c r="I128" i="12" s="1"/>
  <c r="I126" i="12" s="1"/>
  <c r="F136" i="12"/>
  <c r="I136" i="12" s="1"/>
  <c r="F144" i="12"/>
  <c r="I144" i="12" s="1"/>
  <c r="F152" i="12"/>
  <c r="I152" i="12" s="1"/>
  <c r="F160" i="12"/>
  <c r="I160" i="12" s="1"/>
  <c r="F168" i="12"/>
  <c r="I168" i="12" s="1"/>
  <c r="F176" i="12"/>
  <c r="I176" i="12" s="1"/>
  <c r="F184" i="12"/>
  <c r="I184" i="12" s="1"/>
  <c r="H87" i="9" l="1"/>
  <c r="H86" i="9"/>
  <c r="E6" i="4"/>
  <c r="H85" i="9"/>
  <c r="I12" i="12"/>
  <c r="F28" i="12"/>
  <c r="I28" i="12" s="1"/>
  <c r="I26" i="12" s="1"/>
  <c r="I73" i="12"/>
  <c r="I131" i="12"/>
  <c r="F48" i="12"/>
  <c r="I48" i="12" s="1"/>
  <c r="I57" i="12"/>
  <c r="I38" i="4"/>
  <c r="H36" i="4"/>
  <c r="I40" i="4"/>
  <c r="I41" i="12"/>
  <c r="I85" i="12"/>
  <c r="I120" i="12"/>
  <c r="H42" i="4" l="1"/>
  <c r="G84" i="9"/>
  <c r="H84" i="9" s="1"/>
  <c r="H88" i="9" s="1"/>
  <c r="I42" i="4"/>
  <c r="L88" i="9" l="1"/>
  <c r="H92" i="9"/>
  <c r="L92"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Erika Velandia</author>
  </authors>
  <commentList>
    <comment ref="B5" authorId="0" shapeId="0" xr:uid="{F0704A9D-ADF1-8244-A6B2-2A30749BFD96}">
      <text>
        <r>
          <rPr>
            <b/>
            <sz val="9"/>
            <color indexed="81"/>
            <rFont val="Tahoma"/>
            <family val="2"/>
          </rPr>
          <t>Erika Velandia:</t>
        </r>
        <r>
          <rPr>
            <sz val="9"/>
            <color indexed="81"/>
            <rFont val="Tahoma"/>
            <family val="2"/>
          </rPr>
          <t xml:space="preserve">
Fuente: DANE - ICOCIV
Nota:
* La diferencia en la suma de las variables obedece al sistema de aproximación en el nivel de dígitos trabajados en el índice.
Actualizado el 28 de marzo de 2025</t>
        </r>
      </text>
    </comment>
  </commentList>
</comments>
</file>

<file path=xl/sharedStrings.xml><?xml version="1.0" encoding="utf-8"?>
<sst xmlns="http://schemas.openxmlformats.org/spreadsheetml/2006/main" count="1479" uniqueCount="862">
  <si>
    <t>OBJETO: REALIZAR EL DIAGNÓSTICO, ACTUALIZACIÓN DE ESTUDIOS Y DISEÑOS Y CULMINACIÓN DE LAS OBRAS EN ESPACIO PÚBLICO PARA EL MEJORAMIENTO INTEGRAL DEL BARRIO CARACOLÍ QUE HACE PARTE DEL TERRITORIO PRORIZADO POR LA SECRETARIA DISTRITAL EN LA LOCALIDAD DE CIUDAD BOLIVAR BAJO LA MODALIDAD DE PRECIOS UNITARIOS FIJOS Y SIN FORMULA DE REAJUSTE.</t>
  </si>
  <si>
    <t>PRESUPUESTO OBRA CARACOLÍ</t>
  </si>
  <si>
    <t>ÍTEM</t>
  </si>
  <si>
    <t>ACTIVIDAD</t>
  </si>
  <si>
    <t>UNIDAD</t>
  </si>
  <si>
    <t>PENDIENTE
EJECUCIÓN</t>
  </si>
  <si>
    <t>VALOR
UNITARIO</t>
  </si>
  <si>
    <t>VALOR 
PARCIAL</t>
  </si>
  <si>
    <t>ETAPA 1 ACTUALIZACIÓN ESTUDIOS Y DISEÑOS</t>
  </si>
  <si>
    <t>DIAGNÓSTICO Y ACTUALIZACIÓN - ESTUDIOS Y DISEÑOS</t>
  </si>
  <si>
    <t>GL</t>
  </si>
  <si>
    <t>ETAPA 2 CULMINACIÓN DE OBRAS</t>
  </si>
  <si>
    <t>1.1</t>
  </si>
  <si>
    <t>1.2</t>
  </si>
  <si>
    <t>1.3</t>
  </si>
  <si>
    <t>REDES HIDROSANITARIAS</t>
  </si>
  <si>
    <t>2.1</t>
  </si>
  <si>
    <t>LOCALIZACION Y REPLANTEO PARA REDES</t>
  </si>
  <si>
    <t>ML</t>
  </si>
  <si>
    <t>2.2</t>
  </si>
  <si>
    <t>UN</t>
  </si>
  <si>
    <t>2.3</t>
  </si>
  <si>
    <t>M3</t>
  </si>
  <si>
    <t>2.4</t>
  </si>
  <si>
    <t>2.5</t>
  </si>
  <si>
    <t>2.6</t>
  </si>
  <si>
    <t>2.7</t>
  </si>
  <si>
    <t>2.8</t>
  </si>
  <si>
    <t>2.9</t>
  </si>
  <si>
    <t>2.10</t>
  </si>
  <si>
    <t>2.11</t>
  </si>
  <si>
    <t>2.12</t>
  </si>
  <si>
    <t>2.13</t>
  </si>
  <si>
    <t>2.14</t>
  </si>
  <si>
    <t>2.15</t>
  </si>
  <si>
    <t>2.16</t>
  </si>
  <si>
    <t>2.17</t>
  </si>
  <si>
    <t>2.18</t>
  </si>
  <si>
    <t>2.19</t>
  </si>
  <si>
    <t>REPARACIÓN DE ACOMETIDA HIDRÁULICA DE LA CAJILLA HACIA EL PREDIO (INCLUYE EL RETIRO DE LA TUBERÍA EXISTENTE E INSTALACIÓN DE TUBERÍA NUEVA).</t>
  </si>
  <si>
    <t>2.20</t>
  </si>
  <si>
    <t>POZO DE INSPECCION D=1.7 M (INCL. SUMINISTRO E INSTALACION). INCLUYE CILINDRO POZO DE INSPECCION EN MAMPOSTERIA, CONO PREFABRICADO, PLACA FONDO.</t>
  </si>
  <si>
    <t>2.21</t>
  </si>
  <si>
    <t>POZO DE INSPECCION ENTRE 3 Y 5 METROS DIAMETRO 1,7 (CONO, TAPA Y MAMPOSTERIA)</t>
  </si>
  <si>
    <t>2.22</t>
  </si>
  <si>
    <t>POZO DE INSPECCION MAYOR  5 METROS DIAMETRO 1,7(CONO, TAPA Y MAMPOSTERIA)</t>
  </si>
  <si>
    <t>2.23</t>
  </si>
  <si>
    <t>POZO DE INSPECCION MENOR  3 METROS DIAMETRO 1,7(CONO, TAPA Y MAMPOSTERIA)</t>
  </si>
  <si>
    <t>2.24</t>
  </si>
  <si>
    <t>2.25</t>
  </si>
  <si>
    <t>ENTIBADO EC-2 CONTÍNUO MADERA CON PERFILES METÁLICOS Y PARALES TELESCÓPICOS. SUMINISTRO E INSTALACIÓN.</t>
  </si>
  <si>
    <t>M2</t>
  </si>
  <si>
    <t>2.26</t>
  </si>
  <si>
    <t>ENTIBADO TIPO EC3 CONTINUO METÁLICO CON PARALES METÁLICOS. INCLUYE SUMINISTRO E INSTALACIÓN</t>
  </si>
  <si>
    <t>2.27</t>
  </si>
  <si>
    <t>CÁRCAMO EN CONCRETO PARA TUBERÍA DE ACERO DE 8" EN CALZADA ASFALTO. INCLUYE SUMINISTRO Y COLOCACIÓN DE MATERIALES Y MANO DE OBRA.</t>
  </si>
  <si>
    <t>2.28</t>
  </si>
  <si>
    <t>2.29</t>
  </si>
  <si>
    <t>2.30</t>
  </si>
  <si>
    <t>2.31</t>
  </si>
  <si>
    <t>2.32</t>
  </si>
  <si>
    <t>CAJA DE INSPECCIÓN DE 0.3X0.3M (H=0.3M. INCLUYE SUMINISTRO Y CONSTRUCCIÓN. INCLUYE MARCO Y TAPA. NO INC. BASE Y CAÑUELA)</t>
  </si>
  <si>
    <t>2.33</t>
  </si>
  <si>
    <t>2.34</t>
  </si>
  <si>
    <t>2.35</t>
  </si>
  <si>
    <t>CAÑUELA EN CONCRETO  H=5CM, 1V:3H</t>
  </si>
  <si>
    <t>2.36</t>
  </si>
  <si>
    <t>CAJA RECOLECTORA AGUAS LLUVIA 0.30X0.30</t>
  </si>
  <si>
    <t>2.37</t>
  </si>
  <si>
    <t>CAJA RECOLECTORA AGUAS LLUVIA 0.60X0.60</t>
  </si>
  <si>
    <t>2.38</t>
  </si>
  <si>
    <t>CAJA DE PASO 0.60X0.60</t>
  </si>
  <si>
    <t>2.39</t>
  </si>
  <si>
    <t>CAJA DE PASO 0.30X0.30</t>
  </si>
  <si>
    <t>2.40</t>
  </si>
  <si>
    <t>2.41</t>
  </si>
  <si>
    <t>RECONSTRUCCIÓN DOMICILIARIA ALCANTARILLADO **</t>
  </si>
  <si>
    <t>2.42</t>
  </si>
  <si>
    <t>RECONSTRUCCIÓN ACOMETIDA ACUEDUCTO **</t>
  </si>
  <si>
    <t>ESTRUCTURA DE ESPACIO PUBLICO</t>
  </si>
  <si>
    <t>3.1</t>
  </si>
  <si>
    <t xml:space="preserve">CONSTRUCCION DE PAVIMENTO  039 KG/CM2 GRAVA1" 28DÍAS AS13CM (5") DE COLOR (CONVENCIONAL, ROJO, AMARILLO, MARRON, AZUL INCLUYE CORTE, SELLO Y AMPLIACION DE JUNTA) </t>
  </si>
  <si>
    <t>3.2</t>
  </si>
  <si>
    <t>3.3</t>
  </si>
  <si>
    <t>HUMEDECIMIENTO, NIVELACION Y COMPACTACION CON VIBROCOMPACTADOR DE LA SUB RASANTE</t>
  </si>
  <si>
    <t>3.4</t>
  </si>
  <si>
    <t>3.5</t>
  </si>
  <si>
    <t>3.6</t>
  </si>
  <si>
    <t>IMPRIMACIÓN CON EMULSIÓN ASFÁLTICA CRL-1 (INCLUYE SUMINISTRO, BARRIDO DE SUPERFICIE Y RIEGO).</t>
  </si>
  <si>
    <t>3.7</t>
  </si>
  <si>
    <t>3.8</t>
  </si>
  <si>
    <t>KG</t>
  </si>
  <si>
    <t>3.9</t>
  </si>
  <si>
    <t>3.10</t>
  </si>
  <si>
    <t>ANDENES</t>
  </si>
  <si>
    <t>4.1</t>
  </si>
  <si>
    <t>4.2</t>
  </si>
  <si>
    <t>MURO EN BLOQUE DE CONCRETO KREATO LISO 19 O EQUIVALENTE PARA CONFORMACIÓN DE BORDILLO HASTA ALTURA DE H=0,6M. INCLUYE CONFORMACIÓN DE SUPERFICIE DE APOYO, CIMENTACIÓN DE BASE MURO MORTERO DE PEGA Y ACERO DE REFUERZO.</t>
  </si>
  <si>
    <t>4.3</t>
  </si>
  <si>
    <t>4.4</t>
  </si>
  <si>
    <t>4.5</t>
  </si>
  <si>
    <t>4.6</t>
  </si>
  <si>
    <t>4.7</t>
  </si>
  <si>
    <t>4.8</t>
  </si>
  <si>
    <t>4.9</t>
  </si>
  <si>
    <t>CONSTRUCCION DE ESCALERAS EN CONCRETO</t>
  </si>
  <si>
    <t>4.10</t>
  </si>
  <si>
    <t>4.11</t>
  </si>
  <si>
    <t xml:space="preserve"> MURO EN BLOQUE KREATO LISO (0,39X0,19X0,19) INLCUYE ( EXCAVACION, RELLENO EN RECEBO COMUN, GEOMALLA, ACERO DE REFUERZO Y RELLENO FLUIDO FLUIDO)</t>
  </si>
  <si>
    <t>4.12</t>
  </si>
  <si>
    <t xml:space="preserve">VIGA DE CIMENTACION DE 0,40 X 0,60 PARA MURO EN BLOQUE KREATO LISO (0,39X0,19X0,19)  </t>
  </si>
  <si>
    <t>4.13</t>
  </si>
  <si>
    <t>VIGA CINTA DE 0,19 X 0,20 PARA REMATE DE MURO EN BLOQUE KREATO LISO (0,39X0,19X0,19) F"C  21 MPA</t>
  </si>
  <si>
    <t>4.14</t>
  </si>
  <si>
    <t>MURO EN CONCRETO DE 21 MPA REFORZADO INCLUYE EXCAVACION, CAISSON Ø=1,0 M, ACERO DE REFUERZO)</t>
  </si>
  <si>
    <t>REDES ELECTRICAS</t>
  </si>
  <si>
    <t>5.1</t>
  </si>
  <si>
    <t>5.2</t>
  </si>
  <si>
    <t>TRASLADO DE CAJA DE INSPECCION ELECTRICA</t>
  </si>
  <si>
    <t>5.3</t>
  </si>
  <si>
    <t>5.4</t>
  </si>
  <si>
    <t>5.5</t>
  </si>
  <si>
    <t>5.6</t>
  </si>
  <si>
    <t>REDES GAS</t>
  </si>
  <si>
    <t>6.1</t>
  </si>
  <si>
    <t>REPARACION DE REDES DE GAS</t>
  </si>
  <si>
    <t>PAISAJISMO</t>
  </si>
  <si>
    <t>7.1</t>
  </si>
  <si>
    <t>7.2</t>
  </si>
  <si>
    <t xml:space="preserve">CONSTRUCCIÓN. DE MURO EN BLOQUE KREATO INSTALADO CON MORTERO DE 1500 PSI, PARCIALMENTE REFORZADO,   CON DOVELAS INYECTADAS EN RELLENO FLUIDO  10 KG/CM2  MAS REFUERZO  PARA JARDINERAS,INCLUYE  VIGA DE CIMENTACION Y VIGA CINTA </t>
  </si>
  <si>
    <t>7.3</t>
  </si>
  <si>
    <t>7.4</t>
  </si>
  <si>
    <t>7.5</t>
  </si>
  <si>
    <t>7.6</t>
  </si>
  <si>
    <t>MOBILIARIO URBANO</t>
  </si>
  <si>
    <t>8.1</t>
  </si>
  <si>
    <t>BARANDA METALIC0A M-81 PREFABRICADA INCLUYE INSTALACION SOBRE VIGA CINTA, PIINTURA ANTICORROSIVA Y ESMALTE COLOR POR DEFINIR.     ( LA BARANDA SE INSTALARÁ ANTES DE FUNFIR LA VIGA CINTA, ANCLADA A LOS  ACEROS DE REFUERZO CON SOLDADURA ELECTRICA) APOYOS CADA 1,00 MTS.</t>
  </si>
  <si>
    <t>8.2</t>
  </si>
  <si>
    <t>8.3</t>
  </si>
  <si>
    <t>8.4</t>
  </si>
  <si>
    <t>8.5</t>
  </si>
  <si>
    <t>VARIOS</t>
  </si>
  <si>
    <t>9.1</t>
  </si>
  <si>
    <t xml:space="preserve">LIMPIEZA Y ACOPIO MANUAL DE BASURAS AL FINALIZAR LA OBRA PARA POSTERIORMENTE HACER ENTREGA DE LA OBRA  </t>
  </si>
  <si>
    <t>OTROS</t>
  </si>
  <si>
    <t>10.01</t>
  </si>
  <si>
    <t>RELLENO EN TRITURADO DE 3/4`` (INCLUYE TRANSPORTE, SUMINISTRO, EXTENDIDO MANUAL Y COLOCACIÓN)</t>
  </si>
  <si>
    <t>10.02</t>
  </si>
  <si>
    <t>10.03</t>
  </si>
  <si>
    <t>CONEXIONES KIT SILLA YEE 200 X 160 PVC. SUMINISTRO E INSTALACIÓN. SUMINISTRO Y CONSTRUCCIÓN</t>
  </si>
  <si>
    <t>10.04</t>
  </si>
  <si>
    <t>PROTECCION A SUMIDEROS (INCLUYE SUMINISTRO Y COLOCACIÓN DE BOLSAS DE LONA Y GEOTEXTIL NT 1600 O SIMILAR)</t>
  </si>
  <si>
    <t>UN/MES</t>
  </si>
  <si>
    <t>10.05</t>
  </si>
  <si>
    <t>EMPALME POR TERMOFUSIÓN DE TUBERÍA PAD</t>
  </si>
  <si>
    <t>10.06</t>
  </si>
  <si>
    <t>10.07</t>
  </si>
  <si>
    <t>10.08</t>
  </si>
  <si>
    <t>10.09</t>
  </si>
  <si>
    <t>10.10</t>
  </si>
  <si>
    <t>10.11</t>
  </si>
  <si>
    <t>SUMINISTRO E INSTALACIÓN DE VARILLA DE ACERO NTC 2289 GRADO 60</t>
  </si>
  <si>
    <t>10.12</t>
  </si>
  <si>
    <t>10.13</t>
  </si>
  <si>
    <t>CODO 90° CXE PVC SANITARIA D=4" (INCLUYE SUMINISTRO E INSTALACIÓN)</t>
  </si>
  <si>
    <t>10.14</t>
  </si>
  <si>
    <t>CONCRETO 1500 PSI (HECHO EN OBRA 1:3:5 CON ARENA Y GRAVILLA DE RÍO)</t>
  </si>
  <si>
    <t>10.15</t>
  </si>
  <si>
    <t>10.16</t>
  </si>
  <si>
    <t>COMISIÓN TOPOGRÁFICA Y DIBUJANTE</t>
  </si>
  <si>
    <t>10.17</t>
  </si>
  <si>
    <t>INSPECCIÓN DE REDES DE ALCANTARILLADO CON SISTEMAS CCTV PARA DIÁMETROS ENTRE 6" A 36"</t>
  </si>
  <si>
    <t>10.18</t>
  </si>
  <si>
    <t>LAVADO Y SONDEO DE REDES DE ALCANTARILLADO ENTRE 6" Y 18" DE DIÁMETRO Y CON GRADO DE COLMATACIÓN MENOR DEL 30%. INCL MANO DE OBRA IDÓNEA, SEÑALIZACIÓN BÁSICA, SUMIN DE COMBUSTIBLE Y AGUA. INCL. IVA</t>
  </si>
  <si>
    <t>10.19</t>
  </si>
  <si>
    <t>10.20</t>
  </si>
  <si>
    <t>TRASIEGO DE MATERIAL DE EXCAVACIÓN DISTANCIA 45 ML INCLUYE CARGUE</t>
  </si>
  <si>
    <t>RUBROS PARA SOSTENIBILIDAD SUDS</t>
  </si>
  <si>
    <t>RUBRO PROYECTADO PARA SUDS - INTERVENCIÓN SEGÚN ARTICULO 126-184 Y 185 DEL POT
(10% DEL ÁREA TOTAL)</t>
  </si>
  <si>
    <t>REEMBOLSABLES (RUBRO PARA LABORATORIOS, PRUEBAS DEL PROYECTO POR DISEÑOS Y OBRAS SEGÚN APRUEBE LA INTERVENTORÍA, VALLA, ETC.</t>
  </si>
  <si>
    <t>COSTO DIRECTO OBRA</t>
  </si>
  <si>
    <t>ADMINISTRACIÓN</t>
  </si>
  <si>
    <t>IMPREVISTOS</t>
  </si>
  <si>
    <t>UTILIDAD</t>
  </si>
  <si>
    <t>SECRETARÍA DISTRITAL DEL HABITAT</t>
  </si>
  <si>
    <t>CUADRO CANTIDADES</t>
  </si>
  <si>
    <t>CANTIDAD
PENDIENTE 
EJECUCIÓN</t>
  </si>
  <si>
    <t>VR. UNITARIO</t>
  </si>
  <si>
    <t>CIV
19004335</t>
  </si>
  <si>
    <t>CIV 
19004469</t>
  </si>
  <si>
    <t>CIV
19004172</t>
  </si>
  <si>
    <t>CIV
19004213</t>
  </si>
  <si>
    <t>CIV
19004387</t>
  </si>
  <si>
    <t>CIV
19004130</t>
  </si>
  <si>
    <t>CIV 
19004334</t>
  </si>
  <si>
    <t>CIV 
19004131</t>
  </si>
  <si>
    <t>CIV
19004107</t>
  </si>
  <si>
    <t>CANTIDAD
ACTA MODIFICACIÓN
3</t>
  </si>
  <si>
    <t>CANTIDAD
EJECUTADA 
(ACTA FINAL)
CTO 987/21</t>
  </si>
  <si>
    <t>CANTIDAD
OFERTA 
ECONÓMICA</t>
  </si>
  <si>
    <t>PRELIMINARES</t>
  </si>
  <si>
    <t>REPLANTEO GENERAL</t>
  </si>
  <si>
    <t>ALQUILER DE CERRAMIENTO TIPO 1: CONSTA DE SEÑALIZADORES TUBULARES PLÁSTICOS, TRIPLE CINTA PELIGRO CAL. 4, POLISOMBRA 65% PARA CERRAMIENTO. (INCLUYE INSTALACIÓN, MANTENIMIENTO Y DESINSTALACIÓN).</t>
  </si>
  <si>
    <t>ML/ME</t>
  </si>
  <si>
    <t>VALLA ESPECIAL 6X3 (INSTALAC.) SOLO LÁMINA Y BANNER</t>
  </si>
  <si>
    <t>ITMENS NO PREVISTOS</t>
  </si>
  <si>
    <t>INTERVENCIONES INTEGRALES DEL HÁBITAT</t>
  </si>
  <si>
    <t>DIRECCIÓN DE HABITAT Y ENTORNOS-LLAVE EN MANO 
SUBSECRETARÍA DE INTERVENCIONES INTEGRALES</t>
  </si>
  <si>
    <t>SALARIO MÍNIMO</t>
  </si>
  <si>
    <r>
      <t xml:space="preserve">TIEMPO DE EJECUCIÓN: 5 </t>
    </r>
    <r>
      <rPr>
        <b/>
        <sz val="11"/>
        <rFont val="Arial Narrow"/>
        <family val="2"/>
      </rPr>
      <t>meses</t>
    </r>
  </si>
  <si>
    <t>4623 M2</t>
  </si>
  <si>
    <t>DESCRIPCIÓN</t>
  </si>
  <si>
    <t>ESPECIALISTA</t>
  </si>
  <si>
    <t>AÑOS DE EXPERIENCIA</t>
  </si>
  <si>
    <t>UND</t>
  </si>
  <si>
    <t>%</t>
  </si>
  <si>
    <t xml:space="preserve">VR. PARCIAL </t>
  </si>
  <si>
    <t>VR. TOTAL</t>
  </si>
  <si>
    <t>SI</t>
  </si>
  <si>
    <t>NO</t>
  </si>
  <si>
    <t>PROF</t>
  </si>
  <si>
    <t>ESPEC</t>
  </si>
  <si>
    <t>PROFESIONAL MÍNIMO CALIFICABLE</t>
  </si>
  <si>
    <t>PROFESIÓN</t>
  </si>
  <si>
    <t>MESES</t>
  </si>
  <si>
    <t>DEDICACIÓN</t>
  </si>
  <si>
    <t>SALARIO</t>
  </si>
  <si>
    <t>SUBTOTAL</t>
  </si>
  <si>
    <t>Director de la Consultoría</t>
  </si>
  <si>
    <t>Ingeniería Civil o Arquitectura</t>
  </si>
  <si>
    <t>x</t>
  </si>
  <si>
    <t>Especialista en diseño arquitectónico</t>
  </si>
  <si>
    <t>Arquitectura</t>
  </si>
  <si>
    <t>Especialista en paisajismo</t>
  </si>
  <si>
    <t xml:space="preserve">Especialista en Vías </t>
  </si>
  <si>
    <t xml:space="preserve">Ingeniería Civil o de vías </t>
  </si>
  <si>
    <t>Especialista en Transporte y Movilidad</t>
  </si>
  <si>
    <t>Ingeniería de Transporte</t>
  </si>
  <si>
    <t>Especialista en redes eléctricas y Energía Solar</t>
  </si>
  <si>
    <t>Ingeniero Eléctrico</t>
  </si>
  <si>
    <t>Especialista en redes hidrosanitarias. Suds y saneamiento básico</t>
  </si>
  <si>
    <t>Ingeniería Civil o Sanitaria</t>
  </si>
  <si>
    <t>PROFESIONALES DE APOYO</t>
  </si>
  <si>
    <t>20.01</t>
  </si>
  <si>
    <t>Especialista en Estructuras</t>
  </si>
  <si>
    <t xml:space="preserve">Ingeniería Civil  </t>
  </si>
  <si>
    <t>20.02</t>
  </si>
  <si>
    <t>Especialista en geotecnia</t>
  </si>
  <si>
    <t>20.03</t>
  </si>
  <si>
    <t>Especialista en gestión ambiental  (construcción sostenible)</t>
  </si>
  <si>
    <t>Ingeniería Ambiental o Afines</t>
  </si>
  <si>
    <t>20.04</t>
  </si>
  <si>
    <t>Ingeniero forestal</t>
  </si>
  <si>
    <t>Ingeniería Forestal</t>
  </si>
  <si>
    <t>20.05</t>
  </si>
  <si>
    <t>Ingeniero Geologo</t>
  </si>
  <si>
    <t>Ingeniería gelógica</t>
  </si>
  <si>
    <t>20.06</t>
  </si>
  <si>
    <t>Ingeniero hidrolologo</t>
  </si>
  <si>
    <t>Ingeniería hidrologica</t>
  </si>
  <si>
    <t>20.07</t>
  </si>
  <si>
    <t>Arqueólogo</t>
  </si>
  <si>
    <t>Arqueología o afines</t>
  </si>
  <si>
    <t>20.08</t>
  </si>
  <si>
    <t>Profesional en presupuestos, especificaciones, cantidades, programación y APUS</t>
  </si>
  <si>
    <t xml:space="preserve">Ingeniero Civil </t>
  </si>
  <si>
    <t>20.09</t>
  </si>
  <si>
    <t>Profesional SST</t>
  </si>
  <si>
    <t>Ingeniero Industrial, SST o afines</t>
  </si>
  <si>
    <t>20.10</t>
  </si>
  <si>
    <t>Profesional en gestión social</t>
  </si>
  <si>
    <t>Trabajo Social, socióloga, psicóloga social, Antropóloga</t>
  </si>
  <si>
    <t>PROFESIONALES DE LEGALIZACIÓN Y GESTIÓN PREDIAL</t>
  </si>
  <si>
    <t>30.01</t>
  </si>
  <si>
    <t>Especialista en normatividad</t>
  </si>
  <si>
    <t>30.02</t>
  </si>
  <si>
    <t>Especialista derecho urbano</t>
  </si>
  <si>
    <t>Abogado</t>
  </si>
  <si>
    <t>30.03</t>
  </si>
  <si>
    <t>Técnico en manejo de registro fotográfico y topográfico</t>
  </si>
  <si>
    <t>Técnico en fotografía y dibujo</t>
  </si>
  <si>
    <t>OTRO PERSONAL</t>
  </si>
  <si>
    <t>FORMACIÓN</t>
  </si>
  <si>
    <t>40.01</t>
  </si>
  <si>
    <t>Gestor urbano y soporte SIG</t>
  </si>
  <si>
    <t>Ingeniero geógrafo o catastral</t>
  </si>
  <si>
    <t>40.02</t>
  </si>
  <si>
    <t>Representación arquitectónica 2D</t>
  </si>
  <si>
    <t>40.03</t>
  </si>
  <si>
    <t>Representación arquitectónica 3D</t>
  </si>
  <si>
    <t>40.04</t>
  </si>
  <si>
    <t>Coordinador arquitectónica BIM</t>
  </si>
  <si>
    <t>40.05</t>
  </si>
  <si>
    <t>Ingeniero topógrafo</t>
  </si>
  <si>
    <t>Ingeniero-Topografía</t>
  </si>
  <si>
    <t>40.06</t>
  </si>
  <si>
    <t>Operario dron</t>
  </si>
  <si>
    <t>Bachiller técnico</t>
  </si>
  <si>
    <t>40.07</t>
  </si>
  <si>
    <t>Cadenero 1</t>
  </si>
  <si>
    <t>40.08</t>
  </si>
  <si>
    <t>Cadenero 2</t>
  </si>
  <si>
    <t>40.09</t>
  </si>
  <si>
    <t>40.10</t>
  </si>
  <si>
    <t>Aforador 1 para estudio de movilidad</t>
  </si>
  <si>
    <t>Aforador 2 para estudio de movilidad</t>
  </si>
  <si>
    <t>PERSONAL + FACTOR MULTIPLICADOR</t>
  </si>
  <si>
    <t>50.01</t>
  </si>
  <si>
    <t>FM</t>
  </si>
  <si>
    <t>EQUIPOS</t>
  </si>
  <si>
    <t>TIPO</t>
  </si>
  <si>
    <t>VALOR MENSUAL</t>
  </si>
  <si>
    <t>60.01</t>
  </si>
  <si>
    <t>Alquiler Equipo completo de topografía</t>
  </si>
  <si>
    <t>Estación completa</t>
  </si>
  <si>
    <t>60.02</t>
  </si>
  <si>
    <t>Alquiler Dron</t>
  </si>
  <si>
    <t>60.03</t>
  </si>
  <si>
    <t>Alquiler Vehículo Hasta 2600 cc</t>
  </si>
  <si>
    <t>1500 a 2600 cc</t>
  </si>
  <si>
    <t>Camioneta+Conductor</t>
  </si>
  <si>
    <t>REEMBOLSABLES (No imputa pago total)</t>
  </si>
  <si>
    <t>Rubro específico para pagos, previa aprobación de interventoría sobre 3 cotizaciones. Ver anexo técnico</t>
  </si>
  <si>
    <t>TOTAL COSTOS ESTUDIOS Y DISEÑOS</t>
  </si>
  <si>
    <t>IVA DE ESTUDIOS Y DISEÑOS</t>
  </si>
  <si>
    <t>PRESUPUESTO OFICIAL</t>
  </si>
  <si>
    <t>SUBSECRETARÍA DE INTERVENCIONES INTEGRALES</t>
  </si>
  <si>
    <t>DIRECCIÓN DE HABITAT Y ENTORNOS</t>
  </si>
  <si>
    <t>COSTO DIRECTO ESTIMADO DE OBRA (CD)</t>
  </si>
  <si>
    <t>TIEMPO ESTIMADO EJECUCION  DE OBRA (MESES)</t>
  </si>
  <si>
    <t>A. ADMINISTRACION</t>
  </si>
  <si>
    <t>Cargo</t>
  </si>
  <si>
    <t>#</t>
  </si>
  <si>
    <t>Dedicación Mes</t>
  </si>
  <si>
    <t xml:space="preserve">Valor salario  mes </t>
  </si>
  <si>
    <t>Factor multiplicador</t>
  </si>
  <si>
    <t>Periodo en Obra</t>
  </si>
  <si>
    <t>Salario total + Prestaciones</t>
  </si>
  <si>
    <t>A</t>
  </si>
  <si>
    <t>B</t>
  </si>
  <si>
    <t>C</t>
  </si>
  <si>
    <t>D</t>
  </si>
  <si>
    <t>E</t>
  </si>
  <si>
    <t>E=((A*B*C*D)+C)*E</t>
  </si>
  <si>
    <t>1,1 PERSONAL PROFESIONAL</t>
  </si>
  <si>
    <t>CANT</t>
  </si>
  <si>
    <t>DIRECTOR DE OBRA ESPECIALISTA</t>
  </si>
  <si>
    <t>RESIDENTE DE OBRA</t>
  </si>
  <si>
    <t>PROFESIONAL EN INGENIERÍA AMBIENTAL</t>
  </si>
  <si>
    <t>PROFESIONAL EN INGENIERÍA FORESTAL</t>
  </si>
  <si>
    <t>ESPECIALISTA INGENIERO ELÉCTRICO</t>
  </si>
  <si>
    <t>ESPECIALISTA INGENIERO HIDRÁULICO</t>
  </si>
  <si>
    <t>ESPECIALISTA INGENIERO ESTRUCTURAL</t>
  </si>
  <si>
    <t>ESPECIALISTA INGENIERO VÍAS</t>
  </si>
  <si>
    <t xml:space="preserve">PROFESIONAL SOCIAL </t>
  </si>
  <si>
    <t>PROFESIONAL EN CALIDAD</t>
  </si>
  <si>
    <t>ESPECIALISTA GEOTECNISTA</t>
  </si>
  <si>
    <t xml:space="preserve">PROFESIONAL EN PRESUPUESTO Y PROGRAMACIÓN </t>
  </si>
  <si>
    <t>PROFESIONAL SST</t>
  </si>
  <si>
    <t>ARQUEOLOGO</t>
  </si>
  <si>
    <t>PROFESIONAL JURIDICO</t>
  </si>
  <si>
    <t>1,2 PERSONAL TECNICO Y AUXILIAR TECNICO</t>
  </si>
  <si>
    <t>INSPECTOR DE OBRA</t>
  </si>
  <si>
    <t>PROFESIONAL TOPOGRAFO</t>
  </si>
  <si>
    <t xml:space="preserve">TARIFA MES - PERSONAL AUXILIAR TÉCNICO - CADENERO </t>
  </si>
  <si>
    <t xml:space="preserve">TARIFA MES - PERSONAL ADMINISTRATIVO - AUXILIAR ADMINISTRATIVO-ALMACENISTA </t>
  </si>
  <si>
    <t>1,3 PERSONAL ADMINISTRATIVO</t>
  </si>
  <si>
    <t>TARIFA MES - VIGILANTE</t>
  </si>
  <si>
    <t>SUBTOTAL COSTOS DE PERSONAL</t>
  </si>
  <si>
    <t>B. A.I.U</t>
  </si>
  <si>
    <t>A.</t>
  </si>
  <si>
    <t>% TOTAL ADMINISTRACIÓN MÁXIMO</t>
  </si>
  <si>
    <t>B.</t>
  </si>
  <si>
    <t>C.</t>
  </si>
  <si>
    <t>MÁXIMO TOTAL A.I.U. (Administración, Imprevistos y Utilidad)</t>
  </si>
  <si>
    <t>FACTOR MULTIPLICADOR OBRA</t>
  </si>
  <si>
    <t>FACTOR MULTIPLICADOR CONSULTORIA</t>
  </si>
  <si>
    <t>SALARIOS</t>
  </si>
  <si>
    <t>PRESTACIONES SOCIALES 1</t>
  </si>
  <si>
    <t>Cesantía</t>
  </si>
  <si>
    <t>Intereses de Cesantías</t>
  </si>
  <si>
    <t>Prima</t>
  </si>
  <si>
    <t>Vacaciones</t>
  </si>
  <si>
    <t>Seguridad Social (salud)</t>
  </si>
  <si>
    <t>Seguridad Social (pensión)</t>
  </si>
  <si>
    <t>Aseguradora de Riesgos Profesionales</t>
  </si>
  <si>
    <t>Subsidio Familiar</t>
  </si>
  <si>
    <t>ICBF</t>
  </si>
  <si>
    <t>SENA</t>
  </si>
  <si>
    <t>Subsidio de Transporte</t>
  </si>
  <si>
    <t>Dotación</t>
  </si>
  <si>
    <t>COSTOS DIRECTOS 2</t>
  </si>
  <si>
    <t>Servicios públicos de campamento y obra</t>
  </si>
  <si>
    <t>Servicios públicos y oficina consultor</t>
  </si>
  <si>
    <t>Papelería oficina constructor</t>
  </si>
  <si>
    <t>Papelería oficina consultor</t>
  </si>
  <si>
    <t xml:space="preserve">Personal administrativo no facturado </t>
  </si>
  <si>
    <t>Personal profesional no facturado</t>
  </si>
  <si>
    <t>Implementación y programa preventivo de protección recursos hídricos, fauna, especies  verdes, manejo de vertimientos, etc.</t>
  </si>
  <si>
    <t>Equipos de oficina y campamento</t>
  </si>
  <si>
    <t>Equipos de plotter, escaneo y fotografía. Incluye impresiones</t>
  </si>
  <si>
    <t>Alquiler de vehículo y combustibles</t>
  </si>
  <si>
    <t>Combustibles</t>
  </si>
  <si>
    <t>Papelería para entrega de Informes semanales, mensuales y finales en original (planos récord, manual de mantenimiento, Etc) y 2 copias en físico</t>
  </si>
  <si>
    <t xml:space="preserve">Papelería para entrega de Informes semanales, mensuales y finales en original </t>
  </si>
  <si>
    <t>Alquiler de equipos de topografía y otros necesarios para control de niveles, etc.</t>
  </si>
  <si>
    <t xml:space="preserve">Implementación y programa preventivo de salud en el trabajo y seguridad industrial, incluye Elementos de Protección Personal (EPP), capacitaciones, afiches, guías, manuales, señalización de obra y demás elementos que se requieran. </t>
  </si>
  <si>
    <t>Aerofotografías, software de seguimiento CAD- BIM</t>
  </si>
  <si>
    <t>Implementación en obra de todos los programas y gestión integral de residuos, calidad del aire y aseo permanente de obra.</t>
  </si>
  <si>
    <t>Pruebas y laboratorios</t>
  </si>
  <si>
    <t>Trámite PMT e implementación con todos los requerimientos de seguridad, durante toda la ejecución de obra. Incluye personal requerido como paleteros y otros</t>
  </si>
  <si>
    <t>Trámites y aprobaciones ante entidades por cada especialidad de diseños y obras terminadas Incluye acompañamientos, papelería, etc.</t>
  </si>
  <si>
    <t>IMPUESTOS 3</t>
  </si>
  <si>
    <t>Plan de gestión social. Incluye Alquiler de salones, Afiches, volantes, pendones, carteleras, papelería, refrigerios y todo lo necesario para la socialización del proyecto</t>
  </si>
  <si>
    <t>Rete fuente</t>
  </si>
  <si>
    <t>Rete IVA</t>
  </si>
  <si>
    <t>Rete ICA</t>
  </si>
  <si>
    <t>Estampilla Universidad Distrital</t>
  </si>
  <si>
    <t>Estampilla Procultura</t>
  </si>
  <si>
    <t>Estampilla Proadulto mayor</t>
  </si>
  <si>
    <t>Estampilla 50 años Universidad Pedagógica</t>
  </si>
  <si>
    <t>PÓLIZAS Y GARANTÍAS 4</t>
  </si>
  <si>
    <t>Cumplimiento</t>
  </si>
  <si>
    <t>Salarios y prestaciones sociales</t>
  </si>
  <si>
    <t>Calidad del Servicio</t>
  </si>
  <si>
    <t>Estabilidad y Calidad de obra</t>
  </si>
  <si>
    <t>Imprevistos</t>
  </si>
  <si>
    <t>Otras Polizas</t>
  </si>
  <si>
    <t>Utilidad</t>
  </si>
  <si>
    <t>TOTAL FACTOR MULTIPLICADOR (1+2+3+4)</t>
  </si>
  <si>
    <r>
      <rPr>
        <b/>
        <sz val="11"/>
        <color theme="1"/>
        <rFont val="Calibri"/>
        <family val="2"/>
        <scheme val="minor"/>
      </rPr>
      <t>Nota:</t>
    </r>
    <r>
      <rPr>
        <sz val="11"/>
        <color theme="1"/>
        <rFont val="Calibri"/>
        <family val="2"/>
        <scheme val="minor"/>
      </rPr>
      <t xml:space="preserve"> Estos porcentajes y valores son indicativos.</t>
    </r>
  </si>
  <si>
    <t xml:space="preserve">  </t>
  </si>
  <si>
    <t>Índice de Costos de la Construcción de Obras Civiles - ICOCIV</t>
  </si>
  <si>
    <t>A1. ICOCIV - Variación mensual, año corrido y anual del total
Febrero 2025</t>
  </si>
  <si>
    <t>Publicado DANE</t>
  </si>
  <si>
    <t>Polinómica grado 2</t>
  </si>
  <si>
    <t>Año</t>
  </si>
  <si>
    <t>Mes</t>
  </si>
  <si>
    <t>Índice</t>
  </si>
  <si>
    <t>Variación porcentual (%)</t>
  </si>
  <si>
    <t>ax^2+bx+c</t>
  </si>
  <si>
    <t>Mensual</t>
  </si>
  <si>
    <t>Año corrido</t>
  </si>
  <si>
    <t>Anual**</t>
  </si>
  <si>
    <t>ICOCIV</t>
  </si>
  <si>
    <t>a</t>
  </si>
  <si>
    <t>b</t>
  </si>
  <si>
    <t>c</t>
  </si>
  <si>
    <t>Enero</t>
  </si>
  <si>
    <t>-</t>
  </si>
  <si>
    <t>Febrero</t>
  </si>
  <si>
    <t>Marzo</t>
  </si>
  <si>
    <t>Abril</t>
  </si>
  <si>
    <t>Mayo</t>
  </si>
  <si>
    <t>Junio</t>
  </si>
  <si>
    <t>Julio</t>
  </si>
  <si>
    <t xml:space="preserve">Agosto </t>
  </si>
  <si>
    <t>Septiembre</t>
  </si>
  <si>
    <t>Octubre</t>
  </si>
  <si>
    <t>Noviembre</t>
  </si>
  <si>
    <t>Diciembre</t>
  </si>
  <si>
    <t xml:space="preserve"> </t>
  </si>
  <si>
    <t>Proyectado SDHT</t>
  </si>
  <si>
    <t>INDEXACIÓN SALARIOS</t>
  </si>
  <si>
    <t># CATEGORIA</t>
  </si>
  <si>
    <t>Cargos Categorías Profesionales</t>
  </si>
  <si>
    <t>EXPERIENCIA</t>
  </si>
  <si>
    <t>PRECIOS DE REFERENCIA (IDU) 2026
TARIFA MES POR CATEGORÍA (NO INCLUYE FACTOR DE PRESTACIONES)</t>
  </si>
  <si>
    <t>General</t>
  </si>
  <si>
    <t>Especifica</t>
  </si>
  <si>
    <t>CODIGO</t>
  </si>
  <si>
    <t>TARIFA SIN PRESTACIONES 2025</t>
  </si>
  <si>
    <t>CATEGORIA 1</t>
  </si>
  <si>
    <t>Funciones del Director o Especialista de Proyectos</t>
  </si>
  <si>
    <t>&gt;= 12 años</t>
  </si>
  <si>
    <t>&gt;=10 años</t>
  </si>
  <si>
    <t>CATEGORIA 2</t>
  </si>
  <si>
    <t>&gt;= 10 años</t>
  </si>
  <si>
    <t>&gt;= 8 años</t>
  </si>
  <si>
    <t>CATEGORIA 3</t>
  </si>
  <si>
    <t xml:space="preserve">Experiencia técnica y administrativa para Especialista de Proyectos </t>
  </si>
  <si>
    <t>&gt;= 5 años</t>
  </si>
  <si>
    <t>CATEGORIA 4</t>
  </si>
  <si>
    <t>Experiencia técnica y administrativa para esp}</t>
  </si>
  <si>
    <t>&gt;= 6 años</t>
  </si>
  <si>
    <t>&gt;= 4 años</t>
  </si>
  <si>
    <t>CATEGORIA 5</t>
  </si>
  <si>
    <t>Experiencia técnica y administrativa para Residente de Proyectos</t>
  </si>
  <si>
    <t>&gt;= 3 años</t>
  </si>
  <si>
    <t>CATEGORIA 6</t>
  </si>
  <si>
    <t>Profesional</t>
  </si>
  <si>
    <t>&gt;= 1 años</t>
  </si>
  <si>
    <t>CATEGORIA 7</t>
  </si>
  <si>
    <t>&gt;= 2 años</t>
  </si>
  <si>
    <t>CATEGORIA 8</t>
  </si>
  <si>
    <t xml:space="preserve">Profesional técnio topógrado </t>
  </si>
  <si>
    <t>CATEGORIA 9</t>
  </si>
  <si>
    <t>Personal auxiliar técnico</t>
  </si>
  <si>
    <t>CATEGORIA 10</t>
  </si>
  <si>
    <t>&lt; 2 años</t>
  </si>
  <si>
    <t>CATEGORIA 11</t>
  </si>
  <si>
    <t xml:space="preserve"> PERSONAL AUXILIAR TÉCNICO</t>
  </si>
  <si>
    <t>CATEGORIA 12</t>
  </si>
  <si>
    <t>PERSONAL TÉCNICO - INSPECTOR 1</t>
  </si>
  <si>
    <t>EQUIPO DE TOPOGRAFÍA. ESTACION TOTAL, Precisión lineal ≤ (2 mm + 2 ppm x D), precisión angular ≤ 3".  Alcance: con un prisma hasta 2000 metros en buenas condiciones. (Accesorios: Trípodes, bastones, prismas, cintas metálicas, baterías, entre otros). TARIFA MES</t>
  </si>
  <si>
    <t>MES</t>
  </si>
  <si>
    <t>TARIFA MES - ALQUILER DE VEHICULO: CAMPERO, PICK-UP, CAMIONETA, CAMION O SIMILAR DE 1300cc A 2000cc DE CILINDRADA, MODELO 2026 A 2023. 100% DE LA TARIFA ESTABLECIDA. INCLUYE TODOS LOS COSTOS DE OPERACIÓN Y MANTENIMIENTO EXCEPTO EL SALARIO DEL CONDUCTOR</t>
  </si>
  <si>
    <t>JR</t>
  </si>
  <si>
    <t>TOTAL CANTIDAD
PENDIENTE POSITIVA</t>
  </si>
  <si>
    <t>VALOR UNITARIO INDEXADO
ENE 2022 - JUN 2027</t>
  </si>
  <si>
    <t>RUBROS PARA ACTIVIDADES RODUCTO DEL AJUSTE Y APROPIACIÓN DE LOS DISEÑOS</t>
  </si>
  <si>
    <t>RUBRO PROYECTADO PARA PRODUCTO DEL AJUSTE Y APROPIACIÓN DE LOS DISEÑOS</t>
  </si>
  <si>
    <t>FACTOR DE INDEXACIÓN</t>
  </si>
  <si>
    <t xml:space="preserve">FACTOR DE INDEXACIÓN </t>
  </si>
  <si>
    <t>RELOCALIZACIÓN DE MEDIDOR DE ACUEDUCTO D= 1/2" (INCLUYE 1.0M TUBERÍA GALVANIZADA D= 1/2", SOLDADURA, CINTA DE TEFLON,  Y REPOSICIÓN DE CAJILLA EN POLIPROPILENO DE ALTA RESISTENCIA CON TAPA, NO INCLUYE MEDIDOR.).</t>
  </si>
  <si>
    <t>EXCAVACION MANUAL EN MATERIAL COMUN. INCLUYE CARGUE.</t>
  </si>
  <si>
    <t>TRANSPORTE Y DISPOSICION FINAL DE ESCOMBROS EN SITIO AUTORIZADO (DISTANCIA DE TRANSPORTE 21 KM). A DISTANCIA MAYOR DEL ACARREO LIBRE (90 M) EN SITIO AUTORIZADO POR LA ENTIDAD AMBIENTAL COMPETENTE.</t>
  </si>
  <si>
    <t>NIVELACIÓN DE POZO (HASTA RASANTE EN CONCRETO 3000 PSI HECHO EN OBRA, H=0.15M. INCLUYE SUMINISTRO Y CONSTRUCCIÓN)</t>
  </si>
  <si>
    <t>RELLENO PARA REDES EN ARENA DE PEÑA (SUMINISTRO, EXTENDIDO, HUMEDECIMIENTO Y COMPACTACIÓN)</t>
  </si>
  <si>
    <t>RELLENO EN RECEBO COMUN (SUMINISTRO E INSTALACIÓN  EXTENDIDO MANUAL, HUMEDECIMIENTO Y COMPACTACIÓN. INCLUYE TRANSPORTE)</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</si>
  <si>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</si>
  <si>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</si>
  <si>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</si>
  <si>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</si>
  <si>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</si>
  <si>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D=14"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</si>
  <si>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</si>
  <si>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</si>
  <si>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</si>
  <si>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TUBERIA PVC U.M. EXT CORRUGADO/INT LISO U.M. NORMA NTC 3722-1 D=24" (INCLUYE SUMINISTRO E INSTALACIÓN)</t>
  </si>
  <si>
    <t>CAJA DE INSPECCION 0.80X0.8M. SUMINISTRO Y CONSTRUCCION. (H=0.6M. INCLUYE MARCO Y TAPA, NO INCLUYE BASE Y CAÑUELA).</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</si>
  <si>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</si>
  <si>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SUMIDERO LATERAL SL-150A, H=1.7M (FUNDIDO EN SITIO, CONCRETO PREMEZCLADO. INCL. SUMIN, FORM, REF. Y CONSTR. INCL. TAPA)</t>
  </si>
  <si>
    <t>FILTRO DE DRENAJE DE 0.6M X 1.0M. SUMINISTRO E INSTALACION. (INCLUYE TUBERIA PERFORADA  D=4", GRAVA COMUN 1/2" Y GEOTEXTIL NT 4000 O SIMILAR).</t>
  </si>
  <si>
    <t>CAÑUELA TIPO A120 (SUMINISTRO E INSTALACIÓN. INCLUYE 3CM MORTERO 1:5)</t>
  </si>
  <si>
    <t>CONSTRUCCION CANALETA DE AGUAS LLUVIAS DE 0.4 X 0.4 MT EN CONCRETO DE 3000PSI INCLUYE REJILLA PREFABRICADA.</t>
  </si>
  <si>
    <t>EXCAVACION MANUAL PARA REDES PROFUNDIDAD 0M - 2M (INCLUYE CARGUE)</t>
  </si>
  <si>
    <t>EXCAVACION MANUAL PARA REDES PROFUNDIDAD 2M - 3.50M (INCLUYE CARGUE)</t>
  </si>
  <si>
    <t>SUMIDERO LATERAL SL-100, H=1.25M (FUNDIDO EN SITIO, CONCRETO PREMEZCLADO. INCL. SUMIN, FORM, REF. Y CONSTR. INCL. TAPA)</t>
  </si>
  <si>
    <t>TRANSPORTE Y DISPOSICION FINAL DE ESCOMBROS EN SITIO AUTORIZADO (DISTANCIA DE TRANSPORTE 28 KM) INCLUYE DERECHO A ESCOMBRERA</t>
  </si>
  <si>
    <t>SUBBASE GRANULAR CLASE A (SBG_A) ESTABILIZADA CON CEMENTO AL 4% (SUMINISTRO, EXTENDIDO, NIVELACIÓN, HUMEDECIMIENTO Y COMPACTACIÓN CON VIBROCOMPACTADOR) DISTANCIA DE TRANSPORTE 28 KM</t>
  </si>
  <si>
    <t>CURADO DE LOSAS DE CONCRETO (SUMINISTRO Y APLICACIÓN)</t>
  </si>
  <si>
    <t>GEOTEXTIL NT 1600 PARA SEPARACION SUBRASANTE/CAPAS GRANULARES (INCLUYE SUMINISTRO E INSTALACIÓN)</t>
  </si>
  <si>
    <t>MALLA ELECTROSOLDADA 0.15X0.15M, D=8MM, 8MM (INCLUYE SUMINISTRO, FIJACIÓN E INSTALACIÓN)</t>
  </si>
  <si>
    <t>RELLENO EN RECEBO COMUN (SUMINISTRO E INSTALACIÓN  EXTENDIDO MANUAL, HUMEDECIMIENTO Y COMPACTACIÓN TRANSPORTE A 28 KM).</t>
  </si>
  <si>
    <t>EXCAVACION MECANICA EN MATERIAL COMUN. INCLUYE CARGUE.</t>
  </si>
  <si>
    <t>DEMOLICION PISOS DE CONCRETO (INCLUYE CARGUE).  INCLUYE TRANSPORTE Y DISPOSICIÓN FINAL DE SOBRANTES. RENDIMIENTO ESTIMADO PARA ESPESORES DE 0.20M.</t>
  </si>
  <si>
    <t>BORDILLO PREFABRICADO A80 (SUMINISTRO E INSTALACIÓN. INCLUYE 3CM MORTERO DE PEGA 2000 PSI Y NIVELACIÓN DEL TERRENO CON RELLENO EN MATERIAL SELECCIONADO PROVENIENTE DE EXCAVACIÓN).</t>
  </si>
  <si>
    <t>PIEZA REMATE A105 PARA RAMPA TIPO A (SUMINISTRO E INSTALACIÓN. INCLUYE 3CM MORTERO 2000 PSI)</t>
  </si>
  <si>
    <t>SARDINEL TIPO A10 (SUMINISTRO E INSTALACIÓN. INCLUYE 3CM MORTERO 1:5)</t>
  </si>
  <si>
    <t>CENEFA LINEAL EN LOSETA PREFABRICADA TÁCTIL ALERTA A55 / A56 ANCHO 0.40M (SUMINISTRO E INSTALACIÓN. INCLUYE BASE EN ARENA DE NIVELACIÓN E= 4CM Y ARENA DE SELLO).</t>
  </si>
  <si>
    <t>CENEFA LINEAL EN LOSETA PREFABRICADA TÁCTIL ALERTA A57 ANCHO 0.40M (SUMINISTRO E INSTALACIÓN. INCLUYE BASE EN ARENA DE NIVELACIÓN E= 4CM Y ARENA DE SELLO).</t>
  </si>
  <si>
    <t>RAMPA VEHICULAR FUNDIDA EN EL SITIO EN CONCRETO PREMEZCLADO DE 3000 PSI (GRAVA COMUN) SUM, CONSTR. E INSTALACIÓN. INCLUYE X TIPO TRÁFICO PESADO O SIMILAR, BASE DE 4CM EN MORTERO DE 2000 PSI.</t>
  </si>
  <si>
    <t>TRASLADO POSTE CONCRETO 8-10M</t>
  </si>
  <si>
    <t>RECONSTRUCCIÓN DE CAJA DE INSP DE AP</t>
  </si>
  <si>
    <t>RECONSTRUCCIÓN DE CAJA DE INSP SENCILLA</t>
  </si>
  <si>
    <t>RECONSTRUCCIÓN DE CAJA DE INSP DOBLE</t>
  </si>
  <si>
    <t>RECONSTRUCCIÓN DE CAJA DE INSP VEHICULAR</t>
  </si>
  <si>
    <t>REVEGETALIZACIÓN CON SEMILLA</t>
  </si>
  <si>
    <t>PAÑETE IMPERMEABILIZADO 1.5 CM</t>
  </si>
  <si>
    <t>RELLENO EN MATERIAL SELECCIONADO PROVENIENTE DE LA EXCAVACIÓN (EXTENDIDO MANUAL, HUMEDECIMIENTO Y COMPACTACIÓN)</t>
  </si>
  <si>
    <t>RELLENO EN TIERRA NEGRA PARA EMPRADIZACION (SUMINISTRO Y EXTENDIDO)</t>
  </si>
  <si>
    <t>CONTENEDOR DE RAICES TIPO B20 (TIPO A) (1.2X1.2X1.40M. INC. SUMINISTRO, CONSTRUCCIÓN Y FILTRO EN GRAVILLA. NO INC. TIERRA)</t>
  </si>
  <si>
    <t>CANECA TIPO M120 (EN MALLA METÁLICA. INCLUYE SUMINISTRO E INSTALACIÓN. INCLUYE BASE EN CONCRETO 1500 PSI, HECHO EN OBRA)</t>
  </si>
  <si>
    <t>BOLARDO EN HIERRO TIPO M62 (SUMINISTRO E INSTALACIÓN. INCLUYE BASE EN CONCRETO 1500 PSI, PREMEZCLADO)</t>
  </si>
  <si>
    <t>BANCA EN CONCRETO TIPO M30 (SUMINISTRO E INSTALACIÓN. NO INCLUYE MATERIAL DE BASE)</t>
  </si>
  <si>
    <t>BANCA EN CONCRETO TIPO M31 (SUMINISTRO E INSTALACIÓN)</t>
  </si>
  <si>
    <t>BASE Y CAÑUELA EN MORTERO IMPERMEABILIZADO ( SUMINISTRO E INSTALACIÓN, BASE H=0,10M, CAÑUELA H=0,15M)</t>
  </si>
  <si>
    <t>CAJA DE INSPECCION 0.80X0.8M. SUMINISTRO Y CONSTRUCCION.  (H=1M. INCLUYE MARCO Y TAPA, NO INCLUYE BASE Y CAÑUELA)</t>
  </si>
  <si>
    <t>CAJA DE INSPECCION 1.0X1.0M. SUMINISTRO Y CONSTRUCCION.  (H=1.5M. INCLUYE MARCO Y TAPA, NO INCLUYE BASE Y CAÑUELA)</t>
  </si>
  <si>
    <t>CAJA DE INSPECCION 1.0X1.0M. SUMINISTRO Y CONSTRUCCION.  (H=2.0M. INCLUYE MARCO Y TAPA, NO INCLUYE BASE Y CAÑUELA)</t>
  </si>
  <si>
    <t>CAJA DE INSPECCION 1.0X1.0M. SUMINISTRO Y CONSTRUCCION.  (H=2.5M. INCLUYE MARCO Y TAPA, NO INCLUYE BASE Y CAÑUELA)</t>
  </si>
  <si>
    <t>MURO DE CONTENCIÓN EN CONCRETO 3000 PSI PREMEZCLADO, GRAVA FINA. (INCLUYE SUMINISTRO, FORMALETEO, BOMBEO, COLOCACIÓN Y CURADO. NO INCL. REFUERZO)</t>
  </si>
  <si>
    <t>TUBERÍA PVC SANITARIA D=4" TIPO U.S. (INCLUYE SUMINISTRO E INSTALACIÓN)</t>
  </si>
  <si>
    <t>E Y D</t>
  </si>
  <si>
    <t>DIAGNÓSTICO Y ACTUALIZACIÓN - ESTUDIOS Y DISEÑOS-VER ANEXO (ACTUALIZ E Y D CIVS LOTE 4)</t>
  </si>
  <si>
    <t>RUBRO PRESUPUESTAL</t>
  </si>
  <si>
    <t>MENOR VALOR</t>
  </si>
  <si>
    <t>COMPARACIÓN</t>
  </si>
  <si>
    <t>VARIACIÓN %</t>
  </si>
  <si>
    <t>DIFERENCIA</t>
  </si>
  <si>
    <t>SIMILITUD %</t>
  </si>
  <si>
    <t>VALOR INDEXADO CARACOLÍ</t>
  </si>
  <si>
    <t>UNIDAD CARACOLÍ</t>
  </si>
  <si>
    <t>NUMERAL CARACOLÍ</t>
  </si>
  <si>
    <t>ACTIVIDAD CARACOLÍ</t>
  </si>
  <si>
    <t>VALOR INDEXADO ALPES</t>
  </si>
  <si>
    <t>UNIDAD ALPES</t>
  </si>
  <si>
    <t>NUMERAL ALPES</t>
  </si>
  <si>
    <t>ACTIVIDAD ALPES</t>
  </si>
  <si>
    <t>Se identificaron 32 pares de actividades con similitud mínima del 90%: 19 equivalencias normalizadas al 100% y 13 coincidencias aproximadas. Se muestran ambas descripciones porque una similitud textual alta puede conservar diferencias técnicas como diámetro, tipo o material.</t>
  </si>
  <si>
    <t>LECTURA RÁPIDA</t>
  </si>
  <si>
    <t>Valor unitario indexado (ene. 2022–jun. 2027) | Similitud textual normalizada y correspondencia única</t>
  </si>
  <si>
    <t>COMPARATIVO DE ACTIVIDADES CON SIMILITUD ≥ 90%</t>
  </si>
  <si>
    <t xml:space="preserve">PROYECTO DIAGNÓSTICO, ACTUALIZACIÓN ESTUDIOS, DISEÑOS Y CULMINACIÓN DE OBRAS EN ESPACIO PÚBLICO PARA EL MEJORAMIENTO INTEGRAL DEL BARRIO ALPES QUE HACE PARTE DEL TERRITORIO PRORIZADO POR LA SECRETARIA DISTRITAL EN LA LOCALIDAD DE CIUDAD BOLIVAR </t>
  </si>
  <si>
    <t>OBJETO: REALIZAR EL DIAGNÓSTICO, ACTUALIZACIÓN DE ESTUDIOS Y DISEÑOS Y CULMINACIÓN DE LAS OBRAS EN ESPACIO PÚBLICO PARA EL MEJORAMIENTO INTEGRAL DEL BARRIO LOS ALPES QUE HACE PARTE DEL TERRITORIO PRORIZADO POR LA SECRETARIA DISTRITAL EN LA LOCALIDAD DE CIUDAD BOLIVAR BAJO LA MODALIDAD DE PRECIOS UNITARIOS FIJOS Y SIN FORMULA DE REAJUSTE.</t>
  </si>
  <si>
    <t>PRESUPUESTO OBRA LOS ALPES</t>
  </si>
  <si>
    <t>VALOR
UNITARIO INCIAL DEL CONTRATO</t>
  </si>
  <si>
    <t>VALOR UNITARIO
INDEXADO
ENE 2022 - JUN 2027</t>
  </si>
  <si>
    <t>REPLANTEO, DEMOLICIONES Y EXCAVACIONES</t>
  </si>
  <si>
    <t xml:space="preserve">REPLANTEO GENERAL </t>
  </si>
  <si>
    <t>DEMOLICION PAVIMENTO ASFALTICO (ESPESOR VARIABLE. INCLUYE CARGUE). NO INCLUYE TRANSPORTE Y DISPOSICIÓN FINAL DE SOBRANTES. RENDIMIENTO ESTIMADO PARA ESPESORES MÁX. 0.15M.</t>
  </si>
  <si>
    <t>DEMOLICIÓN PISOS DE CONCRETO (INCLUYE CARGUE). NO INCLUYE TRANSPORTE Y DISPOSICIÓN FINAL DE SOBRANTES. RENDIMIENTO ESTIMADO PARA ESPESORES DE 0.20M</t>
  </si>
  <si>
    <t>1.4</t>
  </si>
  <si>
    <t>DEMOLICION MANUAL SARDINEL EXISTENTE (INCLUYE CARGUE). NO INCLUYE TRANSPORTE Y DISPOSICIÓN FINAL DE SOBRANTES.</t>
  </si>
  <si>
    <t>M</t>
  </si>
  <si>
    <t>1.5</t>
  </si>
  <si>
    <t>DEMOLICION SUMIDERO EXISTENTE (INCLUYE CARGUE)</t>
  </si>
  <si>
    <t>1.6</t>
  </si>
  <si>
    <t xml:space="preserve">DEMOLICION DE POZOS, CAJAS Y CAMARAS DE EMPRESAS DE SERVICIOS PÚBLICOS (INCLUYE MARTILLO NEUMÁTICO DE 60 LB, COMPRESOR Y CARGUE). </t>
  </si>
  <si>
    <t>1.7</t>
  </si>
  <si>
    <t>DEMOLICION PISOS DE CONCRETO (ESPESOR VARIABLE. INCLUYE CARGUE). NO INCLUYE TRANSPORTE Y DISPOSICIÓN FINAL DE SOBRANTES. RENDIMIENTO ESTIMADO PARA UN ESPESOR DE 0.10M</t>
  </si>
  <si>
    <t>1.8</t>
  </si>
  <si>
    <t xml:space="preserve">DEMOLICIÓN CONCRETO ESTRUCTURAL (INCLUYE CARGUE). NO INCLUYE TRANSPORTE Y DISPOSICIÓN FINAL DE SOBRANTES. </t>
  </si>
  <si>
    <t>1.9</t>
  </si>
  <si>
    <t>EXCAVACION MECANICA EN MATERIAL COMUN (INCLUYE CARGUE)</t>
  </si>
  <si>
    <t>1.10</t>
  </si>
  <si>
    <t>EXCAVACIÓN MANUAL EN MATERIAL COMÚN (INCL CARGUE, TRANSPORTE Y DISPOSICION FINAL)</t>
  </si>
  <si>
    <t>1.11</t>
  </si>
  <si>
    <t>FRESADO PAVIMENTO ASFALTICO PROFUNDIDAD DE FRESADO 0 - 18 CM. (INCLUYE CARGUE)</t>
  </si>
  <si>
    <t>1.12</t>
  </si>
  <si>
    <t>TALA DE ARBOLES CLASE I (H&lt;5M. INCLUYE DESENRAÍCE, RETIRO Y DISPOSICIÓN FINAL)</t>
  </si>
  <si>
    <t>1.13</t>
  </si>
  <si>
    <t>RELLENOS Y PAVIMENTOS</t>
  </si>
  <si>
    <t>NIVELACION Y COMPACTACIÓN DE SUBRASANTE</t>
  </si>
  <si>
    <t xml:space="preserve">ESTABILIZACIÓN DE SUBRASANTE CON RAJÓN, INCLUYE EQUIPO DE COMPACTACIÓN (SUMINISTRO, EXTENDIDO, NIVELACIÓN Y COMPACTACIÓN CON EQUIPO MECÁNICO) </t>
  </si>
  <si>
    <t>SUBBASE GRANULAR CLASE A (SBG_A) (SUMINISTRO, EXTENDIDO, NIVELACIÓN, HUMEDECIMIENTO Y COMPACTACIÓN CON VIBRO COMPACTADOR)</t>
  </si>
  <si>
    <t xml:space="preserve">SUBBASE GRANULAR CLASE C (SBG _ C) (SUMINISTRO, EXTENDIDO, NIVELACIÓN, HUMEDECIMIENTO Y COMPACTACIÓN CON VIBRO COMPACTADOR). </t>
  </si>
  <si>
    <t>IMPRIMACIÓN CON EMULSIÓN ASFÁLTICA CLR-0 (SUMINISTRO, BARRIDO, SUPERFICIE Y RIEGO).</t>
  </si>
  <si>
    <t>MEZCLA ASFÁLTICA EN CALIENTE TIPO DENSO MD12 ASFALTO CONVENCIONAL 80-100  (CEMENTO ASFÁLTICO 80-100) (SUMINISTRO, EXTENDIDO, NIVELACIÓN Y COMPACTACIÓN CON VIBROCOMPACTADOR Y COMPACTADOR DE LLANTAS)</t>
  </si>
  <si>
    <t>LOSA DE CONCRETO MR 43 (SUMINISTRO, FORMALETEADO, COLOCACIÓN Y ACABADO, NO INCLUYE ACERO, CURADO, JUNTAS)-TEXTURIZADO SIMILAR A A-20.</t>
  </si>
  <si>
    <t xml:space="preserve">CURADO DE LOSAS DE CONCRETO (SUMINISTRO Y APLICACIÓN) </t>
  </si>
  <si>
    <t xml:space="preserve">CORTE Y AMPLIACIÓN DE JUNTA EN PAVIMENTO DE CONCRETO HIDRÁULICO. </t>
  </si>
  <si>
    <t xml:space="preserve">SELLADO DE JUNTAS EN PAVIMENTO DE CONCRETO HIDRÁULICO (INCLUYE LIMPIEZA, SUMINISTRO E INSTALACIÓN DE FONDO Y SELLANTE) </t>
  </si>
  <si>
    <t xml:space="preserve">ESTAMPADO PARA CONCRETO MR DE POMPEYANOS, ACCESOS VEHICULARES A PREDIOS Y VÍAS (ACABADO Y CURADO, SUMINISTRO Y MANO DE OBRA, INCLUYE JUEGO DE MOLDES, COLOR ENDURECEDOR DE CUARZO, DESMOLDANTE EN POLVO COLOR, SELLADOR ACRÍLICO TRANSPARENTE SEMILUSTRE). </t>
  </si>
  <si>
    <t>ACERO DE REFUERZO (INCLUYE SUMINISTRO, FIGURADO Y FIJACIÓN)</t>
  </si>
  <si>
    <t>CANASTILLA PASAJUNTAS (INCLUYE SUMINISTRO Y FIJACIÓN)</t>
  </si>
  <si>
    <t>GEOTEXTIL NT 2000 PARA SEPARACION SUBRASANTE/CAPAS GRANULARES (INCLUYE SUMINISTRO E INSTALACIÓN)</t>
  </si>
  <si>
    <t>ACABADOS DE PISOS Y PREFABRICADOS</t>
  </si>
  <si>
    <t>CAÑUELA TIPO A120 (SUMINISTRO E INSTALACIÓN. INCLUYE 3CM MORTERO 2000 PSI)</t>
  </si>
  <si>
    <t>BORDILLO PREFABRICADO A80 (SUMINISTRO E INSTALACIÓN. INCLUYE 3CM MORTERO DE NIVELACIÓN 2000 PSI)</t>
  </si>
  <si>
    <t>RAMPA VEHICULAR FUNDIDA EN EL SITIO EN CONCRETO PREMEZCLADO DE 3000 PSI (GRAVA COMUN) SUM, CONSTR. E INSTALACIÓN. INCLUYE ACABADO EN ADOQUIN DE ARCILLA TIPO TRÁFICO PESADO O SIMILAR, BASE DE 4CM EN MORTERO DE 2000 PSI.</t>
  </si>
  <si>
    <t>SARDINEL TIPO A-10 (SUMINISTRO E INSTALACIÓN, INCLUYE 3 CM MORTERO 1:5)</t>
  </si>
  <si>
    <t>PISOS EN LOSETA PREFABRICADA TÁCTIL ALERTA Y /O GUÍA (SUMINISTRO E INSTALACIÓN INCLUYE 4 CM DE MORTERO 1:5 HECHO EN OBRA)</t>
  </si>
  <si>
    <t>ADOQUIN DEMARCADOR VISUAL A-26</t>
  </si>
  <si>
    <t>PISO EN LOSETA PREFABRICADA A30 (SUMINISTRO E INSTALACIÓN. INCLUYE BASE 4CM ARENA NIVELACIÓN Y ARENA DE SELLO)</t>
  </si>
  <si>
    <t>CONCRETO DE 4000 PSI PARA RAMPAS ACCESOS Y ESCALERAS (PREMEZCLADO INCLUYE SUMINISTRO, FORMALETA, COLOCACIÓN, NO INCLUYE REFUERZO NI CURADO</t>
  </si>
  <si>
    <t>LADRILLO PRENSADO (SUMINISTRO E INSTALACION)</t>
  </si>
  <si>
    <t>3.11</t>
  </si>
  <si>
    <t>FRANJA DE AJUSTE EN CONCRETO 3000 PSI E= 10 CM  ANCHO ENTRE 12-20CM</t>
  </si>
  <si>
    <t>3.12</t>
  </si>
  <si>
    <t>SIEMBRA DE GRAMA (INCLUYE SUMINISTRO E INSTALACIÓN. INCLUYE 10CM DE TIERRA NEGRA)</t>
  </si>
  <si>
    <t>3.13</t>
  </si>
  <si>
    <t>PIEDRA RAJÓN E= 30 CM INCLUYE MORTERO 2500 PSI PARA PEGA E= 10 CM (INCLUYE SUMINISTRO E INSTALACIÓN)</t>
  </si>
  <si>
    <t>3.14</t>
  </si>
  <si>
    <t>CAÑUELA TIPO C - FUNDIDA EN SITIO 2500 PSI</t>
  </si>
  <si>
    <t>3.15</t>
  </si>
  <si>
    <t>MALLA ELECTROSOLDADA DE 0,15X0,15 M (∅=8MM) (INCLUYE SUMINISTRO, FIJACIÒN E INSTALACIÒN )</t>
  </si>
  <si>
    <t>MUROS ESTRUCTURALES</t>
  </si>
  <si>
    <t>MURO TIPO 1 - ZARPA EN CONCRETO DE 3000 PSI DE 2,20MX0,30M, DENTELLÓN DE 0,70MX0,30M- MURO DOBLE EN LADRILLO ESTRUCTURAL DE PERFORACIÓN VERTICAL H=3,30M, INCLUYE EXCAVACIÓN, RETIRO DE ESCOMBROS, MORTEROS, MATERIAL SELECCIONADO COMPACTADO, REFUERZO DE 60,000 PSI, GROUTING 2500 PSI, IMPERMEABILIZACIÓN FACHADA.</t>
  </si>
  <si>
    <t>MURO TIPO 2 - ZARPA EN CONCRETO DE 3000 PSI DE 2,00MX0,30M, DENTELLÓN DE 0,45MX0,30M- MURO DOBLE EN LADRILLO ESTRUCTURAL DE PERFORACIÓN VERTICAL H=2,75M, INCLUYE EXCAVACIÓN, RETIRO DE ESCOMBROS, MORTEROS, MATERIAL SELECCIONADO COMPACTADO, REFUERZO DE 60,000 PSI, GROUTING 2500 PSI, IMPERMEABILIZACIÓN FACHADA.</t>
  </si>
  <si>
    <t>MURO TIPO 3 - ZARPA EN CONCRETO DE 3000 PSI DE 1,80MX0,30M, DENTELLÓN DE 0,25MX0,30M- MURO DOBLE EN LADRILLO ESTRUCTURAL DE PERFORACIÓN VERTICAL H=2,35M, INCLUYE EXCAVACIÓN, RETIRO DE ESCOMBROS, MORTEROS, MATERIAL SELECCIONADO COMPACTADO, REFUERZO DE 60,000 PSI, GROUTING 2500 PSI, IMPERMEABILIZACIÓN FACHADA.</t>
  </si>
  <si>
    <t>MURO TIPO 4 - ZARPA EN CONCRETO DE 3000 PSI DE 2,60MX0,25M, MURO DOBLE EN LADRILLO ESTRUCTURAL DE PERFORACIÓN VERTICAL H=1,85M, INCLUYE EXCAVACIÓN, RETIRO DE ESCOMBROS, MORTEROS, MATERIAL SELECCIONADO COMPACTADO, REFUERZO DE 60,000 PSI, GROUTING 2500 PSI, IMPERMEABILIZACIÓN FACHADA.</t>
  </si>
  <si>
    <t>MURO TIPO 5 - ZARPA EN CONCRETO DE 3000 PSI DE 1,10MX0,25M, MURO SENCILLO EN LADRILLO ESTRUCTURAL DE PERFORACIÓN VERTICAL H=1,45M, INCLUYE EXCAVACIÓN, RETIRO DE ESCOMBROS, MORTEROS, MATERIAL SELECCIONADO COMPACTADO, REFUERZO DE 60,000 PSI, GROUTING 2500 PSI, IMPERMEABILIZACIÓN FACHADA.</t>
  </si>
  <si>
    <t>MURO TIPO 6- ZARPA EN CONCRETO DE 3000 PSI DE 1,00MX0,25M,MURO EN LADRILLO ESTRUCTURAL DE PERFORACIÓN VERTICAL H=1,25M, INCLUYE EXCAVACIÓN, RETIRO DE ESCOMBROS, MORTEROS, MATERIAL SELECCIONADO COMPACTADO, REFUERZO DE 60,000 PSI, GROUTING 2500 PSI, IMPERMEABILIZACIÓN FACHADA.</t>
  </si>
  <si>
    <t>MURO TIPO 7- ZARPA EN CONCRETO DE 3000 PSI DE 0,90MX0,25M, MURO EN LADRILLO ESTRUCTURAL DE PERFORACIÓN VERTICAL H=0,95M, INCLUYE EXCAVACIÓN, RETIRO DE ESCOMBROS, MORTEROS, MATERIAL SELECCIONADO COMPACTADO, REFUERZO DE 60,000 PSI, GROUTING 2500 PSI, IMPERMEABILIZACIÓN FACHADA.</t>
  </si>
  <si>
    <t>MURO TIPO 8- ZARPA EN CONCRETO DE 3000 PSI DE 0,80MX0,25M, MURO EN LADRILLO ESTRUCTURAL DE PERFORACIÓN VERTICAL H=0,75M, INCLUYE EXCAVACIÓN, RETIRO DE ESCOMBROS, MORTEROS, MATERIAL SELECCIONADO COMPACTADO, REFUERZO DE 60,000 PSI, GROUTING 2500 PSI, IMPERMEABILIZACIÓN FACHADA.</t>
  </si>
  <si>
    <t>CONCRETO 3500 PSI PARA MURO ESTRUCTURAL (PREMEZCLADO. INCL. SUMIN, FORMALETEO, BOMBEO Y COLOCACIÓN. NO INCL. REFUERZO, CURADO)</t>
  </si>
  <si>
    <t xml:space="preserve">CURADO DE CONCRETO (SUMINISTRO Y APLICACIÓN) </t>
  </si>
  <si>
    <t>CONCRETO 2000 PSI (HECHO EN OBRA 1:3:3 CON ARENA DE RÍO Y TRITURADO DE 3/4")</t>
  </si>
  <si>
    <t>GEODREN PLANAR H=1.0 M. SUMINISTRO E INSTALACION.</t>
  </si>
  <si>
    <t>TUBERIA PVC PARA DRENAJE D=4" SIN FILTRO (INCLUYE SUMINISTRO E INSTALACIÓN)</t>
  </si>
  <si>
    <t>4.15</t>
  </si>
  <si>
    <t>TUBERIA PVC D=2" TIPO U.M. RDE 21 (SUMINISTRO E INSTALACIÓN)</t>
  </si>
  <si>
    <t>BARANDA METALICA M81 (SUMINISTRO, INSTALACIÓN Y PINTURA)</t>
  </si>
  <si>
    <t>BOLARDO EN HIERRO TIPO M-62 (SUMINISTRO E INSTALACIÓN, INCLUYE BASE EN CONCRETO 1500 PSI, PREMEZCLADO)</t>
  </si>
  <si>
    <t>BANCA EN CONCRETO TIPO M40 (SUMINISTRO E INSTALACIÓN)</t>
  </si>
  <si>
    <t>CANECA DE ACERO INOXIDABLE TIPO BARCELONA (SUMINISTRO E INSTALACIÓN. INCLUYE CONCRETO PARA ANCLAJE DE 3000 PSI PREMEZCLADO GRAVA COMÚN..</t>
  </si>
  <si>
    <t xml:space="preserve">CONTENEDOR DE RAÍCES, INCLUYE MUROS EN CONCRETO GRAVA COMÚN 300 PSI (210 KG/CM2), SUMINISTRO Y CONSTRUCCIÓN Y FILTRO EN GRAVILLA ½”, FORMALETA Y REFUERZO NO INCLUYE TIERRA NEGRA. </t>
  </si>
  <si>
    <t>BORDE CONTENEDOR DE RAÍCES A-70 (INCLUYE SUMINISTRO E INSTALACIÓN, INCLUYE BASE DE 3CM EN MORTERO 1:3 HECHO EN OBRA</t>
  </si>
  <si>
    <t>5.7</t>
  </si>
  <si>
    <t>RELLENO EN TIERRA NEGRA PARA EMPRADIZACIÓN (SUMINISTRO Y EXTENDIDO).</t>
  </si>
  <si>
    <t>5.8</t>
  </si>
  <si>
    <t>FUCCIA H=1.3MT (INCLUYE TIERRA, ABONO, TUTOR, TRANSPORTE Y DISPOSICIÓN FINAL DE ESCOMBROS A 28 KM). SUMINISTRO Y PLANTACION.</t>
  </si>
  <si>
    <t>5.9</t>
  </si>
  <si>
    <t>CHICALA H=1.5MT (INCLUYE SIEMBRA, CAJA, TIERRA, ABONO, TUTOR, TRANSPORTE Y DISPOSICIÓN FINAL DE ESCOMBROS 28 KM).  SUMINISTRO Y PLANTACION.</t>
  </si>
  <si>
    <t>5.10</t>
  </si>
  <si>
    <t>MANGUE TIERRA FRIA H= 1.5M DE ALTURA (INCLUYE TIERRA, ABONO, TUTOR, TRANSPORTE Y DISPOSICIÓN FINAL DE ESCOMBROS A 28 KM) SUMINISTRO Y PLANTACIÓN</t>
  </si>
  <si>
    <t>5.11</t>
  </si>
  <si>
    <t xml:space="preserve">HIEDRA UÑA DE GATO (SUMINISTRO E INSTALACION). </t>
  </si>
  <si>
    <t>REDES HIDRAULICAS</t>
  </si>
  <si>
    <t>CAJA DE INSPECCIÓN DE 0.6X0.6M (H=0.6M. INCLUYE SUMINISTRO Y CONSTRUCCIÓN. INCLUYE MARCO Y TAPA. NO INC. BASE Y CAÑUELA)</t>
  </si>
  <si>
    <t>6.2</t>
  </si>
  <si>
    <t xml:space="preserve">ACOMETIDA DOMICILIARIA DE 3" A 1/2". SUMINISTRO E INSTALACION. (INCLUYE TUBERÍA PF, REPOSICIÓN DE CAJILLA EN POLIPROPILENO PARA MEDIDOR, REGISTROS Y ACCESORIOS. LONGITUD PROMEDIO =6.5MT). </t>
  </si>
  <si>
    <t>6.3</t>
  </si>
  <si>
    <t>6.4</t>
  </si>
  <si>
    <t>PLACA CUBIERTA D=1.70M POZO INSPEC. (FUNDIDA EN SITIO. INC. SUM, FORMALET., REFUERZO E INST. INCL. TAPA EN POLIPROPILENO)</t>
  </si>
  <si>
    <t>6.5</t>
  </si>
  <si>
    <t>SUMIDERO ALCANTARILLADO PLUVIAL EN VIA</t>
  </si>
  <si>
    <t>6.6</t>
  </si>
  <si>
    <t>6.7</t>
  </si>
  <si>
    <t>SUMINISTRO E INSTALACIÓN DE BOLSACRETO</t>
  </si>
  <si>
    <t>6.8</t>
  </si>
  <si>
    <t xml:space="preserve">EXCAVACION MECANICA PARA REDES PROFUNDIDAD 0M - 3.5M (INCLUYE CARGUE) </t>
  </si>
  <si>
    <t>6.9</t>
  </si>
  <si>
    <t>6.10</t>
  </si>
  <si>
    <t>RELLENO CON GRAVA ENTRE 3/4" Y 1/2" PARA FILTROS (RELACIÓN 1:1) SUMINISTRO Y COLOCACIÓN. (INCLUYE TRANSPORTE, SUMINISTRO, EXTENDIDO MANUAL Y COLOCACIÓN)</t>
  </si>
  <si>
    <t>6.11</t>
  </si>
  <si>
    <t xml:space="preserve">BASE GRANULAR CLASE A (BG_A) (SUMINISTRO, EXTENDIDO, NIVELACIÓN, HUMEDECIMIENTO Y COMPACTACIÓN CON VIBROCOMPACTADOR)  </t>
  </si>
  <si>
    <t>6.12</t>
  </si>
  <si>
    <t xml:space="preserve">ENTIBADO EC-2 CONTÍNUO MADERA CON PERFILES METÁLICOS Y PARALES TELESCÓPICOS. SUMINISTRO E INSTALACIÓN.    </t>
  </si>
  <si>
    <t>6.13</t>
  </si>
  <si>
    <t xml:space="preserve">TUBERIA PVC U.M. EXT CORRUGADO/INT LISO U.M. NORMA NTC 3722-1 D=8" (INCLUYE SUMINISTRO E INSTALACIÓN)   </t>
  </si>
  <si>
    <t>6.14</t>
  </si>
  <si>
    <t>TUBERIA PVC U.M. EXT CORRUGADO/INT LISO U.M. NORMA NTC 3722-1 D=10" (INCLUYE SUMINISTRO E INSTALACIÓN</t>
  </si>
  <si>
    <t>6.15</t>
  </si>
  <si>
    <t>6.16</t>
  </si>
  <si>
    <t xml:space="preserve">TUBERIA CONCRETO D=14" CL. I SIN REFUERZO (INCLUYE SUMINISTRO E INSTALACIÓN) </t>
  </si>
  <si>
    <t>6.17</t>
  </si>
  <si>
    <t>6.18</t>
  </si>
  <si>
    <t>6.19</t>
  </si>
  <si>
    <t>6.20</t>
  </si>
  <si>
    <t>TUBERIA PVC  U.M. EXT/INT LISO NORMA NTC 5070 D=24" (INCLUYE SUMINISTRO E INSTALACIÓN)</t>
  </si>
  <si>
    <t>6.21</t>
  </si>
  <si>
    <t>TUBERIA PVC  U.M. EXT/INT LISO NORMA NTC 5070 D=27" (INCLUYE SUMINISTRO E INSTALACIÓN)</t>
  </si>
  <si>
    <t>6.22</t>
  </si>
  <si>
    <t>TUBERIA PVC  U.M. EXT/INT LISO NORMA NTC 5070 D=30" (INCLUYE SUMINISTRO E INSTALACIÓN)</t>
  </si>
  <si>
    <t>6.23</t>
  </si>
  <si>
    <t>TUBERIA CONCRETO D=40" CL. II REFORZADO (INCLUYE SUMINISTRO E INSTALACIÓN)</t>
  </si>
  <si>
    <t>6.24</t>
  </si>
  <si>
    <t>CONEXIONES KIT SILLA YEE 200 X 160 PVC. SUMINISTRO E INSTALACIÓN.</t>
  </si>
  <si>
    <t>6.25</t>
  </si>
  <si>
    <t>TUBERIA PVC SANITARIA D=6" TIPO U.S. (INCLUYE SUMINISTRO E INSTALACIÓN)</t>
  </si>
  <si>
    <t>6.26</t>
  </si>
  <si>
    <t>CILINDRO POZO INSP. EN MAMPOSTERIA E=0.25M (INC. SUMIN. Y CONST, ACERO PARA ESCALERAS, GEOTEXTIL Y PAÑETE IMPERMEAB.)</t>
  </si>
  <si>
    <t>6.27</t>
  </si>
  <si>
    <t>6.28</t>
  </si>
  <si>
    <t>PLACA FONDO D 1,70M POZO DE INSPEC(FUNDIDA EN SITIO, INC SUMINISTRO, FORMALET, REFUERZO, INST, INCLUYE CONCRETO 2000 PSI)</t>
  </si>
  <si>
    <t>6.29</t>
  </si>
  <si>
    <t>6.30</t>
  </si>
  <si>
    <t>6.31</t>
  </si>
  <si>
    <t>SUMIDERO LATERAL SL-200, H=1.25M (FUNDIDO EN SITIO, CONCRETO PREMEZCLADO. INCL. SUMIN, FORM, REF. Y CONSTR. INCL. TAPA)</t>
  </si>
  <si>
    <t>6.32</t>
  </si>
  <si>
    <t>SUMIDERO ALCANTARILLADO PLUVIAL EN VIA NS-047-1V4 EAAB</t>
  </si>
  <si>
    <t>SEÑALIZACION Y DEMARCACION VIAL</t>
  </si>
  <si>
    <t>SEÑAL VERTICAL GRUPO DE REGLAMENTARIAS TIPO CIRCULO D=75CM. INCLUYE SUMINISTRO E INSTALACION.</t>
  </si>
  <si>
    <t>TENDIDO DE CABLE RED TRENZADA 2X2+2 ACSR XLPE SIÓN (BT) (INCLUYE CUADRILLA, EQUIPOS Y HERRAMIENTA MENOR)</t>
  </si>
  <si>
    <t>REUBICACIÓN DE LUMINARIA EN POSTE DE CONCRETO 12M 1050 KG (INCLUYE CUADRILLA, EQUIPOS Y HERRAMIENTA MENOR)</t>
  </si>
  <si>
    <t>INSTALACIÓN DE ESTRUCTURA PARA RED DE BAJA TENSIÓN (INCLUYE CUADRILLA, EQUIPOS, ACCESORIOS Y HERRAMIENTA MENOR)</t>
  </si>
  <si>
    <t>REUBICACIÓN POSTE DE CONCRETO 12M 1050 KG  (INCLUYE CUADRILLA, GRÚA Y HERRAMIENTA MENOR)</t>
  </si>
  <si>
    <t>PAGO POR SERVICIO DE ENERGÍA NO PRESTADO</t>
  </si>
  <si>
    <t>REDES TELECOMUNICACIONES</t>
  </si>
  <si>
    <t>TENDIDO DE CABLE RED MULTIPAR (INCLUYE CUADRILLA, EQUIPOS Y HERRAMIENTA MENOR)</t>
  </si>
  <si>
    <t>9.2</t>
  </si>
  <si>
    <t>INSTALACIÓN DE ESTRUCTURA PARA RED DE TELECOMUNICACIONES INCLUYE CUADRILLA, EQUIPOS, ACCESORIOS Y HERRAMIENTA MENOR)</t>
  </si>
  <si>
    <t>9.3</t>
  </si>
  <si>
    <t>REUBICACIÓN POSTE DE CONCRETO 10M  - DE PASO O TERMINAL (INCLUYE CUADRILLA, GRÚA Y HERRAMIENTA MENOR)</t>
  </si>
  <si>
    <t>9.4</t>
  </si>
  <si>
    <t>PAGO POR SERVICIO DE TELECOMUNICACIONES NO PRESTADO</t>
  </si>
  <si>
    <t>PLACA CUBIERTA D=1.00M POZO INSPEC. (PREFABRICADA. INCLUYE SUMINISTRO E INSTALACIÓN. INCLUYE TAPA EN CONCRETO)</t>
  </si>
  <si>
    <t>DEMOLICION DE TUBERIAS DE ACUEDUCTO Y ALCANTARILLADO Ø &lt; 36" (INCLUYE MARTILLO NEUMÁTICO DE 60 LB Y CARGUE).</t>
  </si>
  <si>
    <t>CÁMARA DE CAIDA D=8" H=1.86M (INCLUYE SUMINISTRO E INSTALACIÓN)</t>
  </si>
  <si>
    <t>CONCRETO 3000 PSI HECHO EN OBRA PARA REDES (SUMINISTRO Y COLOCACIÓN)</t>
  </si>
  <si>
    <t>RELLENO CON MEZCLA DE GRAVILLA DE 3/4" Y ARENA DE RIO (RELACIÓN 1:1) SUMINISTRO Y COLOCACIÓN. (INCLUYE TRANSPORTE, SUMINISTRO, EXTENDIDO MANUAL Y COLOCACIÓN).</t>
  </si>
  <si>
    <t>GEOTEXTIL NT 2500 PARA SUBDRENES/FILTROS (INCLUYE SUMINISTRO E INSTALACIÓN)</t>
  </si>
  <si>
    <t>GEOTEXTIL T, RESIST. ULTIMA (TIRA ANCHA)=30 KN/M PARA SEPARACION SUBRASANTE/CAPAS GRANULARES (INC. SUMIN. E INSTALACIÓN)</t>
  </si>
  <si>
    <t>CONCRETO 2500 PSI HECHO EN OBRA PARA REDES (SUMINISTRO Y COLOCACIÓN)</t>
  </si>
  <si>
    <t>SUMINISTRO E INSTALACIÓN DE FILTRO FRANCÉS</t>
  </si>
  <si>
    <t>CAJA DE INSPECCIÓN DE 0.80X0.80</t>
  </si>
  <si>
    <t>PISO EN LOSETA PREFABRICADA A20 (SUMINISTRO E INSTALACIÓN. INCLUYE BASE 4CM ARENA NIVELACIÓN Y ARENA DE SELLO)</t>
  </si>
  <si>
    <t>VIGA CORONA EN MUROS DE MAMPOSTERIA ESTRUCTURAL</t>
  </si>
  <si>
    <t xml:space="preserve">DEMOLICIÓN EN ROCA CON MARTILLO NEUMATICO </t>
  </si>
  <si>
    <t>PAÑETE 1:4 PARA MUROS</t>
  </si>
  <si>
    <t>CAÑUELA EN CAJA DE INSPECCIÓN</t>
  </si>
  <si>
    <t>CONSTRUCCIÓN DE SUMIDERO CONVENCIONAL EN MAMPOSTERIA. L=0,70M A=0,40M, H=1,00M  CON MURO DOBLE (INCLUYE REJILLA)</t>
  </si>
  <si>
    <t>LIMPIEZA DE POZOS DE INSPECCION</t>
  </si>
  <si>
    <t>CONO DE REDUCCION PARA POZO DE INSPECCION</t>
  </si>
  <si>
    <t>10.21</t>
  </si>
  <si>
    <t xml:space="preserve">POZO DE INSPECCION PREFABRICADO D=1.20 M  (INCL. SUMINISTRO E INSTALACION). INCLUYE CILINDRO POZO CON PASOS, CONO PREFABRICADO, CARGUE, TAPA Y PASOS </t>
  </si>
  <si>
    <t>10.22</t>
  </si>
  <si>
    <t xml:space="preserve">PASO PLASTICO PARA POZO DE INSPECCION </t>
  </si>
  <si>
    <t>10.23</t>
  </si>
  <si>
    <t>10.24</t>
  </si>
  <si>
    <t xml:space="preserve">TRASIEGO EN OBRA DE RECEBO COMÚN </t>
  </si>
  <si>
    <t>10.25</t>
  </si>
  <si>
    <t>TRASIEGO EN OBRA DE SUBBASE</t>
  </si>
  <si>
    <t>10.26</t>
  </si>
  <si>
    <t xml:space="preserve">TRASIEGO EN OBRA DE CONCRETO 2500 PSI </t>
  </si>
  <si>
    <t>10.27</t>
  </si>
  <si>
    <t>TRASIEGO EN OBRA DE ACERO</t>
  </si>
  <si>
    <t>10.28</t>
  </si>
  <si>
    <t>TRASIEGO EN OBRA DE LOSETA</t>
  </si>
  <si>
    <t>10.29</t>
  </si>
  <si>
    <t>TRASIEGO EN OBRA DE BORDILLO</t>
  </si>
  <si>
    <t>10.30</t>
  </si>
  <si>
    <t>TRASIEGO EN OBRA DE MATERIAL PRODUCTO DE EXCAVACIÓN.</t>
  </si>
  <si>
    <t>10.31</t>
  </si>
  <si>
    <t>UNION DE REPARACION HD EL D=3" (SUMINISTRO E INSTALACIÓN)</t>
  </si>
  <si>
    <t>10.32</t>
  </si>
  <si>
    <t xml:space="preserve">SUMINISTRO E INSTALACIÓN DE TAPA VALVULA DE SEGURIDAD </t>
  </si>
  <si>
    <t>10.33</t>
  </si>
  <si>
    <t>BOLARDO EN HIERRO TIPO M63 (SUMINISTRO E INSTALACIÓN. INCLUYE BASE EN CONCRETO 2500 PSI, HECHO EN OBRA)</t>
  </si>
  <si>
    <t>10.34</t>
  </si>
  <si>
    <t>DESCAPOTE A MANO EN MATERIAL COMUN (E=0.1M.)</t>
  </si>
  <si>
    <t>10.35</t>
  </si>
  <si>
    <t xml:space="preserve">SUMINISTRO E INSTALACIÓN DE FORMALETA METÁLICA </t>
  </si>
  <si>
    <t>10.36</t>
  </si>
  <si>
    <t>BOMBEO DE CONCRETO CON AUTOBOMBA (NO INCLUYE SUMINISTRO NI INSTALACIÓN DE CONCRETO)</t>
  </si>
  <si>
    <t>10.37</t>
  </si>
  <si>
    <t>LIMPIEZA DE MUROS CON CEPILLO, AGUA Y ACIDO MURIATICO</t>
  </si>
  <si>
    <t>10.38</t>
  </si>
  <si>
    <t>VALVULA COMPUERTA ELASTICA VASTAGO NO ASCENDENTE EXTREMO LISO D=4" (SUMINISTRO E INSTALACIÓN)</t>
  </si>
  <si>
    <t>10.39</t>
  </si>
  <si>
    <t>PISO EN CONCRETO MR 43 (300 KG/CM2) GRAVA COMÚN ACELERADO A 7 DÍAS, ESTAMPADO PARA POMPEYANOS Y VIAS A DESNIVEL, COLOR OCRE  (INCLUYE SUMINISTRO Y COLOCACIÓN DE CONCRETO, JUEGO DE MOLDES,  DESMOLDANTE EN POLVO, CURADOR PARA CONCRETO, CORTE Y SELLADO DE JUNTAS.)</t>
  </si>
  <si>
    <t>10.40</t>
  </si>
  <si>
    <t>UNION DE REPARACION PVC D=3" (SUMINISTRO E INSTALACIÓN)</t>
  </si>
  <si>
    <t>10.41</t>
  </si>
  <si>
    <t>TAPON HD EXTREMO LISO D=4" (SUMINISTRO E INSTALACIÓN)</t>
  </si>
  <si>
    <t>10.42</t>
  </si>
  <si>
    <t>CODO HD 90° EXTREMO LISO PARA PVC D=4" (SUMINISTRO E INSTALACIÓN)</t>
  </si>
  <si>
    <t>10.43</t>
  </si>
  <si>
    <t>TEE HD EXTREMO LISO 4"X4" (SUMINISTRO E INSTALACIÓN)</t>
  </si>
  <si>
    <t>10.44</t>
  </si>
  <si>
    <t>TUBERIA PVC D=4" TIPO U.M. RDE 21 (SUMINISTRO E INSTALACIÓN)</t>
  </si>
  <si>
    <t>10.45</t>
  </si>
  <si>
    <t>ACOPLE UNIVERSAL, UNION ALFA O MULTIUSOS D=4" (SUMINISTRO E INSTALACIÓN)</t>
  </si>
  <si>
    <t>10.46</t>
  </si>
  <si>
    <t>CODO G.RAD. PVC 90º TIPO U.M. D=4" (SUMINISTRO E INSTALACIÓN)</t>
  </si>
  <si>
    <t>10.47</t>
  </si>
  <si>
    <t>CODO G.RAD. PVC 45º TIPO U.M. D=4" (SUMINISTRO E INSTALACIÓN)</t>
  </si>
  <si>
    <t>10.48</t>
  </si>
  <si>
    <t>CODO HD 45° EXTREMO LISO PARA PVC D=4" (SUMINISTRO E INSTALACIÓN)</t>
  </si>
  <si>
    <t>10.49</t>
  </si>
  <si>
    <t xml:space="preserve">COLLAR DE DERIVACIÓN DE 4" X 1/2". SUMINISTRO E INSTALACION. </t>
  </si>
  <si>
    <t>10.50</t>
  </si>
  <si>
    <t>SUBBASE GRANULAR CON RECICLADO DE CONCRETO HIDRAULICO (SUMINISTRO, EXTENDIDO,
HUMEDECIMIENTO Y COMPACTACIÓN)</t>
  </si>
  <si>
    <t>10.51</t>
  </si>
  <si>
    <t>ACOMETIDA DOMICILIARIA DE 1/2" CON COLLAR DE DERIVACION DE 4" X 1/2". SUMINISTRO E
INSTALACION. (INCLUYE TUBERIA PF, REGISTROS Y ACCESORIOS (REGISTRO DE INCORPORACIÓN,
REGISTRO DE BOLA, REGISTRO ANTIFRAUDE, UNION MACHO PF), LONGITUD PROMEDIO DE 3M,
INCLUYE CAJILLA EN POLIPROPILENO PARA MEDIDOR)</t>
  </si>
  <si>
    <t>10.52</t>
  </si>
  <si>
    <t>ESCALERAS EN CONCRETO A LA VISTA</t>
  </si>
  <si>
    <t>10.53</t>
  </si>
  <si>
    <t>UNION PVC U.M. NORMA NTC 382 D=4" (SUMINISTRO E INSTLACIÓN)</t>
  </si>
  <si>
    <t>10.54</t>
  </si>
  <si>
    <t>UNION Z DE 4 PVC (SUMINISTRO E INSTALACIÓN)</t>
  </si>
  <si>
    <t>10.55</t>
  </si>
  <si>
    <t>UNION Z DE 3 PVC (SUMINISTRO E INSTALACIÓN)</t>
  </si>
  <si>
    <t>10.56</t>
  </si>
  <si>
    <t>CODO G.RAD. PVC 22,5" TIPO U.M D=4" (SUMINISTRO E INSTALACION)</t>
  </si>
  <si>
    <t>10.57</t>
  </si>
  <si>
    <t>PISO EN CONCRETO 3000 PSI  (300 KG/CM2) GRAVA COMÚN ACELERADO A 7 DÍAS, ESTAMPADO PARA
POMPEYANOS Y  ANDENES A DESNIVEL, COLOR OCRE  (INCLUYE SUMINISTRO Y COLOCACIÓN DE
CONCRETO, JUEGO DE MOLDES,  DESMOLDANTE EN POLVO)</t>
  </si>
  <si>
    <t>10.58</t>
  </si>
  <si>
    <t>CONCRETO 3000 PSI PARA MUROS</t>
  </si>
  <si>
    <t>DIRECCIÓN DE HABITAT Y ENTORNOS
SUBSECRETARÍA DE INTERVENCIONES INTEGRALES</t>
  </si>
  <si>
    <t>PRESUPUESTO ESTIMADO OBRA CARACOLÍ</t>
  </si>
  <si>
    <t>TOTAL COSTOS ESTIMADOS DIRECTOS + AIU</t>
  </si>
  <si>
    <t xml:space="preserve">PRESUPUESTO ESTIMADO PARA ACTUALIZACIÓN DE DISEÑOS </t>
  </si>
  <si>
    <t>VALOR TOTAL ESTIMADO (OBRAS)</t>
  </si>
  <si>
    <t>PRECIOS UNITARIOS INDEXADOS CARACOLI</t>
  </si>
  <si>
    <t>AGOSTO 2026</t>
  </si>
  <si>
    <t>OBJETO: REALIZAR EL DIAGNÓSTICO, ACTUALIZACIÓN DE ESTUDIOS, DISEÑOS Y CULMINACIÓN DE LAS OBRAS EN ESPACIO PÚBLICO PARA EL MEJORAMIENTO INTEGRAL DE LOS BARRIOS ALPES Y CARACOLI, QUE HACEN PARTE DEL TERRITORIO PRIORIZADO POR LA SECRETARÍA DISTRITAL DEL HÁBITAT EN LA CONURBACIÓN CIUDAD BOLÍVAR.</t>
  </si>
  <si>
    <t>OBJETO DE LA LICITACIÓN:</t>
  </si>
  <si>
    <t>REALIZAR EL DIAGNÓSTICO, ACTUALIZACIÓN DE ESTUDIOS, DISEÑOS Y CULMINACIÓN DE LAS OBRAS EN ESPACIO PÚBLICO PARA EL MEJORAMIENTO INTEGRAL DE LOS BARRIOS ALPES Y CARACOLI, QUE HACEN PARTE DEL TERRITORIO PRIORIZADO POR LA SECRETARÍA DISTRITAL DEL HÁBITAT EN LA CONURBACIÓN CIUDAD BOLÍVAR.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</si>
</sst>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3" formatCode="_(* #,##0.00_);_(* \(#,##0.00\);_(* &quot;-&quot;??_);_(@_)"/>
    <numFmt numFmtId="164" formatCode="&quot;$&quot;\ * #,##0.00"/>
    <numFmt numFmtId="165" formatCode="_-&quot;$&quot;\ * #,##0.00_-;\-&quot;$&quot;\ * #,##0.00_-;_-&quot;$&quot;\ * &quot;-&quot;??_-;_-@_-"/>
    <numFmt numFmtId="166" formatCode="_(&quot;$&quot;\ * #,##0.00_);_(&quot;$&quot;\ * \(#,##0.00\);_(&quot;$&quot;\ * &quot;-&quot;??_);_(@_)"/>
    <numFmt numFmtId="167" formatCode="_(&quot;$&quot;\ * #,##0_);_(&quot;$&quot;\ * \(#,##0\);_(&quot;$&quot;\ * &quot;-&quot;??_);_(@_)"/>
    <numFmt numFmtId="168" formatCode="0.0%"/>
    <numFmt numFmtId="169" formatCode="_-&quot;$&quot;\ * #,##0_-;\-&quot;$&quot;\ * #,##0_-;_-&quot;$&quot;\ * &quot;-&quot;_-;_-@_-"/>
    <numFmt numFmtId="170" formatCode="_-[$$-409]* #,##0_ ;_-[$$-409]* \-#,##0\ ;_-[$$-409]* &quot;-&quot;??_ ;_-@_ "/>
    <numFmt numFmtId="171" formatCode="_-[$$-409]* #,##0.00_ ;_-[$$-409]* \-#,##0.00\ ;_-[$$-409]* &quot;-&quot;??_ ;_-@_ "/>
    <numFmt numFmtId="172" formatCode="_-&quot;$&quot;* #,##0.00_-;\-&quot;$&quot;* #,##0.00_-;_-&quot;$&quot;* &quot;-&quot;??_-;_-@_-"/>
    <numFmt numFmtId="173" formatCode="_-* #,##0_-;\-* #,##0_-;_-* &quot;-&quot;_-;_-@_-"/>
    <numFmt numFmtId="174" formatCode="[$-C0A]mmm\-yy;@"/>
    <numFmt numFmtId="175" formatCode="_-[$$-240A]\ * #,##0.00_-;\-[$$-240A]\ * #,##0.00_-;_-[$$-240A]\ * &quot;-&quot;??_-;_-@_-"/>
    <numFmt numFmtId="176" formatCode="_-&quot;$&quot;* #,##0_-;\-&quot;$&quot;* #,##0_-;_-&quot;$&quot;* &quot;-&quot;??_-;_-@_-"/>
    <numFmt numFmtId="177" formatCode="_-&quot;$&quot;* #,##0_-;\-&quot;$&quot;* #,##0_-;_-&quot;$&quot;* &quot;-&quot;_-;_-@_-"/>
    <numFmt numFmtId="178" formatCode="&quot;$&quot;#,##0.00"/>
    <numFmt numFmtId="179" formatCode="0.000%"/>
    <numFmt numFmtId="180" formatCode="0.0000%"/>
    <numFmt numFmtId="181" formatCode="0.0000"/>
    <numFmt numFmtId="182" formatCode="_-&quot;$&quot;\ * #,##0.00_-;\-&quot;$&quot;\ * #,##0.00_-;_-&quot;$&quot;\ * &quot;-&quot;_-;_-@_-"/>
    <numFmt numFmtId="183" formatCode="_(&quot;$&quot;\ * #,##0.000_);_(&quot;$&quot;\ * \(#,##0.000\);_(&quot;$&quot;\ * &quot;-&quot;??_);_(@_)"/>
    <numFmt numFmtId="184" formatCode="[$$-409]\ #,##0.00;\-[$$-409]\ #,##0.00;[$$-409]\ 0.00"/>
    <numFmt numFmtId="185" formatCode="[$$-240A]\ #,##0.00"/>
    <numFmt numFmtId="186" formatCode="[$$-240A]\ #,##0.0"/>
    <numFmt numFmtId="187" formatCode="[$$-409]\ #,##0.00"/>
    <numFmt numFmtId="188" formatCode="_-* #,##0.00\ _€_-;\-* #,##0.00\ _€_-;_-* &quot;-&quot;??\ _€_-;_-@_-"/>
  </numFmts>
  <fonts count="60" x14ac:knownFonts="1">
    <font>
      <sz val="11"/>
      <color theme="1"/>
      <name val="Calibri"/>
      <family val="2"/>
      <scheme val="minor"/>
    </font>
    <font>
      <sz val="12"/>
      <color theme="1"/>
      <name val="Calibri"/>
      <family val="2"/>
      <scheme val="minor"/>
    </font>
    <font>
      <sz val="11"/>
      <color theme="1"/>
      <name val="Calibri"/>
      <family val="2"/>
      <scheme val="minor"/>
    </font>
    <font>
      <sz val="10"/>
      <color theme="1"/>
      <name val="Arial"/>
      <family val="2"/>
    </font>
    <font>
      <b/>
      <sz val="10"/>
      <color theme="1"/>
      <name val="Arial"/>
      <family val="2"/>
    </font>
    <font>
      <sz val="10"/>
      <color theme="0"/>
      <name val="Arial"/>
      <family val="2"/>
    </font>
    <font>
      <b/>
      <sz val="12"/>
      <name val="Arial"/>
      <family val="2"/>
    </font>
    <font>
      <b/>
      <sz val="11"/>
      <color theme="1"/>
      <name val="Arial Narrow"/>
      <family val="2"/>
    </font>
    <font>
      <sz val="10"/>
      <color theme="1"/>
      <name val="Arial Narrow"/>
      <family val="2"/>
    </font>
    <font>
      <b/>
      <sz val="11"/>
      <color theme="0"/>
      <name val="Arial Narrow"/>
      <family val="2"/>
    </font>
    <font>
      <b/>
      <sz val="11"/>
      <name val="Arial Narrow"/>
      <family val="2"/>
    </font>
    <font>
      <sz val="11"/>
      <color theme="1"/>
      <name val="Arial Narrow"/>
      <family val="2"/>
    </font>
    <font>
      <b/>
      <sz val="10"/>
      <color theme="1"/>
      <name val="Arial Narrow"/>
      <family val="2"/>
    </font>
    <font>
      <b/>
      <sz val="9"/>
      <name val="Arial Narrow"/>
      <family val="2"/>
    </font>
    <font>
      <sz val="11"/>
      <name val="Arial Narrow"/>
      <family val="2"/>
    </font>
    <font>
      <b/>
      <sz val="8"/>
      <name val="Arial Narrow"/>
      <family val="2"/>
    </font>
    <font>
      <b/>
      <sz val="16"/>
      <color theme="1"/>
      <name val="Arial"/>
      <family val="2"/>
    </font>
    <font>
      <b/>
      <sz val="11"/>
      <name val="Arial"/>
      <family val="2"/>
    </font>
    <font>
      <sz val="9"/>
      <color theme="1"/>
      <name val="Arial"/>
      <family val="2"/>
    </font>
    <font>
      <b/>
      <sz val="11"/>
      <color rgb="FF000000"/>
      <name val="Calibri"/>
      <family val="2"/>
      <scheme val="minor"/>
    </font>
    <font>
      <sz val="11"/>
      <color theme="0" tint="-0.499984740745262"/>
      <name val="Arial Narrow"/>
      <family val="2"/>
    </font>
    <font>
      <sz val="10"/>
      <name val="Arial"/>
      <family val="2"/>
    </font>
    <font>
      <sz val="11"/>
      <color theme="1"/>
      <name val="Century Gothic"/>
      <family val="2"/>
    </font>
    <font>
      <b/>
      <sz val="11"/>
      <color theme="1"/>
      <name val="Calibri"/>
      <family val="2"/>
      <scheme val="minor"/>
    </font>
    <font>
      <sz val="11"/>
      <color rgb="FF000000"/>
      <name val="Calibri"/>
      <family val="2"/>
      <scheme val="minor"/>
    </font>
    <font>
      <sz val="10"/>
      <color rgb="FF000000"/>
      <name val="Calibri"/>
      <family val="2"/>
      <scheme val="minor"/>
    </font>
    <font>
      <sz val="12"/>
      <color theme="1"/>
      <name val="Century Gothic"/>
      <family val="2"/>
    </font>
    <font>
      <b/>
      <sz val="12"/>
      <color theme="1"/>
      <name val="Century Gothic"/>
      <family val="2"/>
    </font>
    <font>
      <b/>
      <sz val="11"/>
      <color theme="1"/>
      <name val="Century Gothic"/>
      <family val="2"/>
    </font>
    <font>
      <sz val="11"/>
      <color theme="1"/>
      <name val="Arial"/>
      <family val="2"/>
    </font>
    <font>
      <b/>
      <sz val="12"/>
      <name val="Century Gothic"/>
      <family val="2"/>
    </font>
    <font>
      <sz val="12"/>
      <name val="Century Gothic"/>
      <family val="2"/>
    </font>
    <font>
      <b/>
      <sz val="14"/>
      <color theme="1"/>
      <name val="Arial Narrow"/>
      <family val="2"/>
    </font>
    <font>
      <sz val="11"/>
      <name val="Calibri"/>
      <family val="2"/>
      <scheme val="minor"/>
    </font>
    <font>
      <sz val="9"/>
      <name val="Segoe UI"/>
      <family val="2"/>
    </font>
    <font>
      <b/>
      <sz val="14"/>
      <color theme="0"/>
      <name val="Segoe UI"/>
      <family val="2"/>
    </font>
    <font>
      <b/>
      <sz val="9"/>
      <name val="Segoe UI"/>
      <family val="2"/>
    </font>
    <font>
      <b/>
      <sz val="14"/>
      <color theme="0"/>
      <name val="Calibri"/>
      <family val="2"/>
      <scheme val="minor"/>
    </font>
    <font>
      <b/>
      <sz val="11"/>
      <name val="Calibri"/>
      <family val="2"/>
      <scheme val="minor"/>
    </font>
    <font>
      <b/>
      <sz val="9"/>
      <color indexed="81"/>
      <name val="Tahoma"/>
      <family val="2"/>
    </font>
    <font>
      <sz val="9"/>
      <color indexed="81"/>
      <name val="Tahoma"/>
      <family val="2"/>
    </font>
    <font>
      <b/>
      <sz val="12"/>
      <color rgb="FF000000"/>
      <name val="Arial Narrow"/>
      <family val="2"/>
    </font>
    <font>
      <sz val="9"/>
      <name val="Segoe UI"/>
      <family val="2"/>
      <charset val="204"/>
    </font>
    <font>
      <sz val="12"/>
      <color rgb="FF000000"/>
      <name val="Arial Narrow"/>
      <family val="2"/>
    </font>
    <font>
      <sz val="10"/>
      <color rgb="FF000000"/>
      <name val="Segoe UI"/>
      <family val="2"/>
    </font>
    <font>
      <b/>
      <sz val="12"/>
      <color theme="1"/>
      <name val="Arial"/>
      <family val="2"/>
    </font>
    <font>
      <sz val="12"/>
      <color theme="1"/>
      <name val="Arial"/>
      <family val="2"/>
    </font>
    <font>
      <sz val="12"/>
      <color theme="0"/>
      <name val="Arial"/>
      <family val="2"/>
    </font>
    <font>
      <b/>
      <sz val="11"/>
      <color rgb="FFFFFFFF"/>
      <name val="Calibri"/>
      <family val="2"/>
      <scheme val="minor"/>
    </font>
    <font>
      <sz val="8"/>
      <name val="Calibri"/>
      <family val="2"/>
      <scheme val="minor"/>
    </font>
    <font>
      <sz val="11"/>
      <color rgb="FF1F1F1F"/>
      <name val="Calibri"/>
      <family val="2"/>
      <scheme val="minor"/>
    </font>
    <font>
      <i/>
      <sz val="10"/>
      <color rgb="FF666666"/>
      <name val="Calibri"/>
      <family val="2"/>
      <scheme val="minor"/>
    </font>
    <font>
      <b/>
      <sz val="18"/>
      <color rgb="FFFFFFFF"/>
      <name val="Calibri"/>
      <family val="2"/>
      <scheme val="minor"/>
    </font>
    <font>
      <b/>
      <sz val="10"/>
      <color rgb="FF9C6500"/>
      <name val="Arial"/>
      <family val="2"/>
    </font>
    <font>
      <b/>
      <sz val="11"/>
      <color theme="1"/>
      <name val="Arial"/>
      <family val="2"/>
    </font>
    <font>
      <b/>
      <sz val="10"/>
      <color theme="0"/>
      <name val="Arial"/>
      <family val="2"/>
    </font>
    <font>
      <b/>
      <sz val="11"/>
      <color theme="0"/>
      <name val="Calibri"/>
      <family val="2"/>
      <scheme val="minor"/>
    </font>
    <font>
      <sz val="11"/>
      <color theme="0"/>
      <name val="Arial"/>
      <family val="2"/>
    </font>
    <font>
      <b/>
      <sz val="11"/>
      <color rgb="FF9C6500"/>
      <name val="Arial"/>
      <family val="2"/>
    </font>
    <font>
      <b/>
      <sz val="12"/>
      <color theme="0"/>
      <name val="Arial"/>
      <family val="2"/>
    </font>
  </fonts>
  <fills count="25">
    <fill>
      <patternFill patternType="none"/>
    </fill>
    <fill>
      <patternFill patternType="gray125"/>
    </fill>
    <fill>
      <patternFill patternType="solid">
        <fgColor rgb="FF00B0F0"/>
        <bgColor indexed="64"/>
      </patternFill>
    </fill>
    <fill>
      <patternFill patternType="solid">
        <fgColor theme="4" tint="-0.499984740745262"/>
        <bgColor indexed="64"/>
      </patternFill>
    </fill>
    <fill>
      <patternFill patternType="solid">
        <fgColor rgb="FFFF00FF"/>
        <bgColor indexed="64"/>
      </patternFill>
    </fill>
    <fill>
      <patternFill patternType="solid">
        <fgColor rgb="FFFFFF00"/>
        <bgColor indexed="64"/>
      </patternFill>
    </fill>
    <fill>
      <patternFill patternType="solid">
        <fgColor theme="9" tint="0.39997558519241921"/>
        <bgColor indexed="64"/>
      </patternFill>
    </fill>
    <fill>
      <patternFill patternType="solid">
        <fgColor rgb="FF92D050"/>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
      <patternFill patternType="solid">
        <fgColor rgb="FFD0D0D0"/>
        <bgColor rgb="FF000000"/>
      </patternFill>
    </fill>
    <fill>
      <patternFill patternType="solid">
        <fgColor theme="1" tint="0.499984740745262"/>
        <bgColor indexed="64"/>
      </patternFill>
    </fill>
    <fill>
      <patternFill patternType="solid">
        <fgColor theme="4" tint="0.39997558519241921"/>
        <bgColor indexed="64"/>
      </patternFill>
    </fill>
    <fill>
      <patternFill patternType="solid">
        <fgColor theme="2" tint="-9.9978637043366805E-2"/>
        <bgColor indexed="64"/>
      </patternFill>
    </fill>
    <fill>
      <patternFill patternType="solid">
        <fgColor rgb="FFB6004B"/>
        <bgColor indexed="64"/>
      </patternFill>
    </fill>
    <fill>
      <patternFill patternType="solid">
        <fgColor theme="0" tint="-4.9989318521683403E-2"/>
        <bgColor indexed="64"/>
      </patternFill>
    </fill>
    <fill>
      <patternFill patternType="solid">
        <fgColor rgb="FF1F957E"/>
        <bgColor indexed="64"/>
      </patternFill>
    </fill>
    <fill>
      <patternFill patternType="solid">
        <fgColor rgb="FF1F4E78"/>
        <bgColor indexed="64"/>
      </patternFill>
    </fill>
    <fill>
      <patternFill patternType="solid">
        <fgColor rgb="FF4472C4"/>
        <bgColor indexed="64"/>
      </patternFill>
    </fill>
    <fill>
      <patternFill patternType="solid">
        <fgColor rgb="FFD9EAF7"/>
        <bgColor indexed="64"/>
      </patternFill>
    </fill>
    <fill>
      <patternFill patternType="solid">
        <fgColor rgb="FF2F75B5"/>
        <bgColor indexed="64"/>
      </patternFill>
    </fill>
    <fill>
      <patternFill patternType="solid">
        <fgColor rgb="FF17365D"/>
        <bgColor indexed="64"/>
      </patternFill>
    </fill>
    <fill>
      <patternFill patternType="solid">
        <fgColor rgb="FFFFF2CC"/>
        <bgColor indexed="64"/>
      </patternFill>
    </fill>
    <fill>
      <patternFill patternType="solid">
        <fgColor theme="1" tint="0.34998626667073579"/>
        <bgColor indexed="64"/>
      </patternFill>
    </fill>
  </fills>
  <borders count="6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style="medium">
        <color auto="1"/>
      </right>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auto="1"/>
      </top>
      <bottom style="thin">
        <color auto="1"/>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hair">
        <color auto="1"/>
      </left>
      <right style="hair">
        <color auto="1"/>
      </right>
      <top style="hair">
        <color auto="1"/>
      </top>
      <bottom style="hair">
        <color auto="1"/>
      </bottom>
      <diagonal/>
    </border>
    <border>
      <left/>
      <right style="hair">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style="hair">
        <color indexed="64"/>
      </left>
      <right/>
      <top style="hair">
        <color indexed="64"/>
      </top>
      <bottom style="hair">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right/>
      <top style="hair">
        <color auto="1"/>
      </top>
      <bottom style="hair">
        <color auto="1"/>
      </bottom>
      <diagonal/>
    </border>
    <border>
      <left style="medium">
        <color indexed="64"/>
      </left>
      <right style="thin">
        <color indexed="64"/>
      </right>
      <top/>
      <bottom/>
      <diagonal/>
    </border>
    <border>
      <left/>
      <right/>
      <top style="thin">
        <color indexed="64"/>
      </top>
      <bottom/>
      <diagonal/>
    </border>
    <border>
      <left style="thin">
        <color indexed="64"/>
      </left>
      <right/>
      <top/>
      <bottom style="medium">
        <color indexed="64"/>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thin">
        <color indexed="64"/>
      </right>
      <top/>
      <bottom style="thin">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style="medium">
        <color indexed="64"/>
      </right>
      <top style="thin">
        <color indexed="64"/>
      </top>
      <bottom style="medium">
        <color indexed="64"/>
      </bottom>
      <diagonal/>
    </border>
  </borders>
  <cellStyleXfs count="22">
    <xf numFmtId="0" fontId="0" fillId="0" borderId="0"/>
    <xf numFmtId="43" fontId="1"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166" fontId="2" fillId="0" borderId="0" applyFont="0" applyFill="0" applyBorder="0" applyAlignment="0" applyProtection="0"/>
    <xf numFmtId="169" fontId="2" fillId="0" borderId="0" applyFont="0" applyFill="0" applyBorder="0" applyAlignment="0" applyProtection="0"/>
    <xf numFmtId="0" fontId="21" fillId="0" borderId="0"/>
    <xf numFmtId="0" fontId="2" fillId="0" borderId="0"/>
    <xf numFmtId="172" fontId="2" fillId="0" borderId="0" applyFont="0" applyFill="0" applyBorder="0" applyAlignment="0" applyProtection="0"/>
    <xf numFmtId="173" fontId="2" fillId="0" borderId="0" applyFont="0" applyFill="0" applyBorder="0" applyAlignment="0" applyProtection="0"/>
    <xf numFmtId="9" fontId="2" fillId="0" borderId="0" applyFont="0" applyFill="0" applyBorder="0" applyAlignment="0" applyProtection="0"/>
    <xf numFmtId="174" fontId="21" fillId="0" borderId="0"/>
    <xf numFmtId="9" fontId="21" fillId="0" borderId="0" applyFont="0" applyFill="0" applyBorder="0" applyAlignment="0" applyProtection="0"/>
    <xf numFmtId="43" fontId="2" fillId="0" borderId="0" applyFont="0" applyFill="0" applyBorder="0" applyAlignment="0" applyProtection="0"/>
    <xf numFmtId="177" fontId="2" fillId="0" borderId="0" applyFont="0" applyFill="0" applyBorder="0" applyAlignment="0" applyProtection="0"/>
    <xf numFmtId="0" fontId="21" fillId="0" borderId="0" applyBorder="0"/>
    <xf numFmtId="9" fontId="21" fillId="0" borderId="0" applyFont="0" applyFill="0" applyBorder="0" applyAlignment="0" applyProtection="0"/>
    <xf numFmtId="0" fontId="2" fillId="0" borderId="0"/>
    <xf numFmtId="9" fontId="2" fillId="0" borderId="0" applyFont="0" applyFill="0" applyBorder="0" applyAlignment="0" applyProtection="0"/>
    <xf numFmtId="172" fontId="2" fillId="0" borderId="0" applyFont="0" applyFill="0" applyBorder="0" applyAlignment="0" applyProtection="0"/>
    <xf numFmtId="43" fontId="2" fillId="0" borderId="0" applyFont="0" applyFill="0" applyBorder="0" applyAlignment="0" applyProtection="0"/>
  </cellStyleXfs>
  <cellXfs count="583">
    <xf numFmtId="0" fontId="0" fillId="0" borderId="0" xfId="0"/>
    <xf numFmtId="0" fontId="3" fillId="0" borderId="0" xfId="0" applyFont="1" applyAlignment="1">
      <alignment vertical="center"/>
    </xf>
    <xf numFmtId="0" fontId="3" fillId="0" borderId="0" xfId="0" applyFont="1" applyAlignment="1">
      <alignment horizontal="center" vertical="center"/>
    </xf>
    <xf numFmtId="0" fontId="3" fillId="0" borderId="0" xfId="0" applyFont="1" applyAlignment="1">
      <alignment horizontal="left" vertical="center" wrapText="1"/>
    </xf>
    <xf numFmtId="0" fontId="4" fillId="0" borderId="0" xfId="0" applyFont="1" applyAlignment="1">
      <alignment horizontal="center" vertical="center" wrapText="1"/>
    </xf>
    <xf numFmtId="0" fontId="5" fillId="2" borderId="6" xfId="0" applyFont="1" applyFill="1" applyBorder="1" applyAlignment="1">
      <alignment horizontal="center" vertical="center"/>
    </xf>
    <xf numFmtId="0" fontId="6" fillId="2" borderId="7" xfId="0" applyFont="1" applyFill="1" applyBorder="1" applyAlignment="1">
      <alignment horizontal="left" vertical="center" wrapText="1"/>
    </xf>
    <xf numFmtId="0" fontId="5" fillId="2" borderId="7" xfId="0" applyFont="1" applyFill="1" applyBorder="1" applyAlignment="1">
      <alignment horizontal="center" vertical="center"/>
    </xf>
    <xf numFmtId="164" fontId="5" fillId="2" borderId="8" xfId="0" applyNumberFormat="1" applyFont="1" applyFill="1" applyBorder="1" applyAlignment="1">
      <alignment vertical="center"/>
    </xf>
    <xf numFmtId="0" fontId="5" fillId="3" borderId="6" xfId="0" applyFont="1" applyFill="1" applyBorder="1" applyAlignment="1">
      <alignment horizontal="center" vertical="center"/>
    </xf>
    <xf numFmtId="0" fontId="5" fillId="3" borderId="7" xfId="0" applyFont="1" applyFill="1" applyBorder="1" applyAlignment="1">
      <alignment horizontal="left" vertical="center" wrapText="1"/>
    </xf>
    <xf numFmtId="0" fontId="5" fillId="3" borderId="7" xfId="0" applyFont="1" applyFill="1" applyBorder="1" applyAlignment="1">
      <alignment horizontal="center" vertical="center"/>
    </xf>
    <xf numFmtId="2" fontId="5" fillId="3" borderId="4" xfId="0" applyNumberFormat="1" applyFont="1" applyFill="1" applyBorder="1" applyAlignment="1">
      <alignment vertical="center"/>
    </xf>
    <xf numFmtId="164" fontId="5" fillId="3" borderId="9" xfId="0" applyNumberFormat="1" applyFont="1" applyFill="1" applyBorder="1" applyAlignment="1">
      <alignment vertical="center"/>
    </xf>
    <xf numFmtId="0" fontId="3" fillId="0" borderId="10" xfId="0" applyFont="1" applyBorder="1" applyAlignment="1">
      <alignment horizontal="center" vertical="center"/>
    </xf>
    <xf numFmtId="0" fontId="3" fillId="0" borderId="4" xfId="0" applyFont="1" applyBorder="1" applyAlignment="1">
      <alignment horizontal="left" vertical="center" wrapText="1"/>
    </xf>
    <xf numFmtId="0" fontId="3" fillId="0" borderId="4" xfId="0" applyFont="1" applyBorder="1" applyAlignment="1">
      <alignment horizontal="center" vertical="center"/>
    </xf>
    <xf numFmtId="2" fontId="3" fillId="0" borderId="4" xfId="0" applyNumberFormat="1" applyFont="1" applyBorder="1" applyAlignment="1">
      <alignment vertical="center"/>
    </xf>
    <xf numFmtId="164" fontId="3" fillId="0" borderId="4" xfId="0" applyNumberFormat="1" applyFont="1" applyBorder="1" applyAlignment="1">
      <alignment vertical="center"/>
    </xf>
    <xf numFmtId="164" fontId="3" fillId="0" borderId="9" xfId="0" applyNumberFormat="1" applyFont="1" applyBorder="1" applyAlignment="1">
      <alignment vertical="center"/>
    </xf>
    <xf numFmtId="0" fontId="5" fillId="2" borderId="11" xfId="0" applyFont="1" applyFill="1" applyBorder="1" applyAlignment="1">
      <alignment horizontal="center" vertical="center"/>
    </xf>
    <xf numFmtId="0" fontId="6" fillId="4" borderId="12" xfId="0" applyFont="1" applyFill="1" applyBorder="1" applyAlignment="1">
      <alignment horizontal="left" vertical="center" wrapText="1"/>
    </xf>
    <xf numFmtId="0" fontId="5" fillId="2" borderId="12" xfId="0" applyFont="1" applyFill="1" applyBorder="1" applyAlignment="1">
      <alignment horizontal="center" vertical="center"/>
    </xf>
    <xf numFmtId="164" fontId="5" fillId="2" borderId="13" xfId="0" applyNumberFormat="1" applyFont="1" applyFill="1" applyBorder="1" applyAlignment="1">
      <alignment vertical="center"/>
    </xf>
    <xf numFmtId="0" fontId="5" fillId="3" borderId="10" xfId="0" applyFont="1" applyFill="1" applyBorder="1" applyAlignment="1">
      <alignment horizontal="center" vertical="center"/>
    </xf>
    <xf numFmtId="0" fontId="5" fillId="3" borderId="4" xfId="0" applyFont="1" applyFill="1" applyBorder="1" applyAlignment="1">
      <alignment horizontal="left" vertical="center" wrapText="1"/>
    </xf>
    <xf numFmtId="0" fontId="5" fillId="3" borderId="4" xfId="0" applyFont="1" applyFill="1" applyBorder="1" applyAlignment="1">
      <alignment horizontal="center" vertical="center"/>
    </xf>
    <xf numFmtId="1" fontId="3" fillId="0" borderId="4" xfId="0" applyNumberFormat="1" applyFont="1" applyBorder="1" applyAlignment="1">
      <alignment horizontal="left" vertical="center" wrapText="1"/>
    </xf>
    <xf numFmtId="3" fontId="3" fillId="0" borderId="4" xfId="0" applyNumberFormat="1" applyFont="1" applyBorder="1" applyAlignment="1">
      <alignment horizontal="center" vertical="center"/>
    </xf>
    <xf numFmtId="0" fontId="3" fillId="5" borderId="14" xfId="0" applyFont="1" applyFill="1" applyBorder="1" applyAlignment="1">
      <alignment horizontal="center" vertical="center"/>
    </xf>
    <xf numFmtId="0" fontId="3" fillId="5" borderId="15" xfId="0" applyFont="1" applyFill="1" applyBorder="1" applyAlignment="1">
      <alignment horizontal="left" vertical="center" wrapText="1"/>
    </xf>
    <xf numFmtId="0" fontId="3" fillId="5" borderId="15" xfId="0" applyFont="1" applyFill="1" applyBorder="1" applyAlignment="1">
      <alignment horizontal="center" vertical="center"/>
    </xf>
    <xf numFmtId="2" fontId="3" fillId="0" borderId="0" xfId="0" applyNumberFormat="1" applyFont="1" applyAlignment="1">
      <alignment vertical="center"/>
    </xf>
    <xf numFmtId="164" fontId="3" fillId="0" borderId="0" xfId="0" applyNumberFormat="1" applyFont="1" applyAlignment="1">
      <alignment vertical="center"/>
    </xf>
    <xf numFmtId="0" fontId="4" fillId="6" borderId="17" xfId="0" applyFont="1" applyFill="1" applyBorder="1" applyAlignment="1">
      <alignment horizontal="center" vertical="center"/>
    </xf>
    <xf numFmtId="0" fontId="4" fillId="6" borderId="18" xfId="0" applyFont="1" applyFill="1" applyBorder="1" applyAlignment="1">
      <alignment horizontal="left" vertical="center" wrapText="1"/>
    </xf>
    <xf numFmtId="0" fontId="4" fillId="6" borderId="18" xfId="0" applyFont="1" applyFill="1" applyBorder="1" applyAlignment="1">
      <alignment horizontal="center" vertical="center"/>
    </xf>
    <xf numFmtId="0" fontId="3" fillId="0" borderId="20" xfId="0" applyFont="1" applyBorder="1" applyAlignment="1">
      <alignment horizontal="center" vertical="center"/>
    </xf>
    <xf numFmtId="0" fontId="4" fillId="6" borderId="21" xfId="0" applyFont="1" applyFill="1" applyBorder="1" applyAlignment="1">
      <alignment horizontal="center" vertical="center"/>
    </xf>
    <xf numFmtId="0" fontId="4" fillId="6" borderId="22" xfId="0" applyFont="1" applyFill="1" applyBorder="1" applyAlignment="1">
      <alignment horizontal="left" vertical="center"/>
    </xf>
    <xf numFmtId="0" fontId="4" fillId="6" borderId="22" xfId="0" applyFont="1" applyFill="1" applyBorder="1" applyAlignment="1">
      <alignment horizontal="center" vertical="center"/>
    </xf>
    <xf numFmtId="0" fontId="4" fillId="6" borderId="24" xfId="0" applyFont="1" applyFill="1" applyBorder="1" applyAlignment="1">
      <alignment horizontal="center" vertical="center"/>
    </xf>
    <xf numFmtId="0" fontId="4" fillId="6" borderId="25" xfId="0" applyFont="1" applyFill="1" applyBorder="1" applyAlignment="1">
      <alignment horizontal="left" vertical="center"/>
    </xf>
    <xf numFmtId="0" fontId="4" fillId="6" borderId="25" xfId="0" applyFont="1" applyFill="1" applyBorder="1" applyAlignment="1">
      <alignment horizontal="center" vertical="center"/>
    </xf>
    <xf numFmtId="0" fontId="4" fillId="0" borderId="18"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2" fontId="5" fillId="3" borderId="11" xfId="0" applyNumberFormat="1" applyFont="1" applyFill="1" applyBorder="1" applyAlignment="1">
      <alignment vertical="center"/>
    </xf>
    <xf numFmtId="2" fontId="5" fillId="3" borderId="12" xfId="0" applyNumberFormat="1" applyFont="1" applyFill="1" applyBorder="1" applyAlignment="1">
      <alignment vertical="center"/>
    </xf>
    <xf numFmtId="2" fontId="5" fillId="3" borderId="13" xfId="0" applyNumberFormat="1" applyFont="1" applyFill="1" applyBorder="1" applyAlignment="1">
      <alignment vertical="center"/>
    </xf>
    <xf numFmtId="2" fontId="3" fillId="0" borderId="4" xfId="0" applyNumberFormat="1" applyFont="1" applyBorder="1" applyAlignment="1">
      <alignment horizontal="right" vertical="center"/>
    </xf>
    <xf numFmtId="2" fontId="3" fillId="0" borderId="10" xfId="0" applyNumberFormat="1" applyFont="1" applyBorder="1" applyAlignment="1">
      <alignment vertical="center"/>
    </xf>
    <xf numFmtId="2" fontId="3" fillId="0" borderId="9" xfId="0" applyNumberFormat="1" applyFont="1" applyBorder="1" applyAlignment="1">
      <alignment vertical="center"/>
    </xf>
    <xf numFmtId="9" fontId="3" fillId="0" borderId="0" xfId="0" applyNumberFormat="1" applyFont="1" applyAlignment="1">
      <alignment vertical="center"/>
    </xf>
    <xf numFmtId="2" fontId="5" fillId="3" borderId="10" xfId="0" applyNumberFormat="1" applyFont="1" applyFill="1" applyBorder="1" applyAlignment="1">
      <alignment vertical="center"/>
    </xf>
    <xf numFmtId="2" fontId="5" fillId="3" borderId="9" xfId="0" applyNumberFormat="1" applyFont="1" applyFill="1" applyBorder="1" applyAlignment="1">
      <alignment vertical="center"/>
    </xf>
    <xf numFmtId="0" fontId="7" fillId="0" borderId="0" xfId="0" applyFont="1" applyAlignment="1">
      <alignment horizontal="center"/>
    </xf>
    <xf numFmtId="0" fontId="8" fillId="0" borderId="0" xfId="0" applyFont="1"/>
    <xf numFmtId="0" fontId="7" fillId="0" borderId="0" xfId="0" applyFont="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left" wrapText="1"/>
    </xf>
    <xf numFmtId="43" fontId="10" fillId="0" borderId="0" xfId="4" applyFont="1" applyFill="1" applyBorder="1" applyAlignment="1">
      <alignment horizontal="center"/>
    </xf>
    <xf numFmtId="0" fontId="10" fillId="0" borderId="0" xfId="0" applyFont="1" applyAlignment="1">
      <alignment horizontal="right"/>
    </xf>
    <xf numFmtId="0" fontId="9" fillId="0" borderId="0" xfId="0" applyFont="1"/>
    <xf numFmtId="167" fontId="10" fillId="0" borderId="0" xfId="5" applyNumberFormat="1" applyFont="1" applyFill="1" applyBorder="1" applyAlignment="1">
      <alignment horizontal="center"/>
    </xf>
    <xf numFmtId="168" fontId="11" fillId="0" borderId="0" xfId="3" applyNumberFormat="1" applyFont="1" applyBorder="1" applyAlignment="1">
      <alignment horizontal="center" vertical="center"/>
    </xf>
    <xf numFmtId="168" fontId="11" fillId="0" borderId="0" xfId="3" applyNumberFormat="1" applyFont="1" applyFill="1" applyBorder="1" applyAlignment="1">
      <alignment horizontal="center"/>
    </xf>
    <xf numFmtId="1" fontId="11" fillId="0" borderId="0" xfId="0" applyNumberFormat="1" applyFont="1"/>
    <xf numFmtId="0" fontId="11" fillId="0" borderId="0" xfId="0" applyFont="1" applyAlignment="1">
      <alignment horizontal="center" vertical="center"/>
    </xf>
    <xf numFmtId="0" fontId="11" fillId="0" borderId="0" xfId="0" applyFont="1"/>
    <xf numFmtId="0" fontId="10" fillId="8" borderId="4" xfId="0" applyFont="1" applyFill="1" applyBorder="1" applyAlignment="1">
      <alignment horizontal="center" vertical="center"/>
    </xf>
    <xf numFmtId="0" fontId="10" fillId="8" borderId="4" xfId="0" applyFont="1" applyFill="1" applyBorder="1" applyAlignment="1">
      <alignment horizontal="center" vertical="center" wrapText="1"/>
    </xf>
    <xf numFmtId="0" fontId="13" fillId="8" borderId="4" xfId="0" applyFont="1" applyFill="1" applyBorder="1" applyAlignment="1">
      <alignment horizontal="center" vertical="center" wrapText="1"/>
    </xf>
    <xf numFmtId="0" fontId="13" fillId="8" borderId="4" xfId="0" applyFont="1" applyFill="1" applyBorder="1" applyAlignment="1">
      <alignment horizontal="center" vertical="center"/>
    </xf>
    <xf numFmtId="0" fontId="11" fillId="0" borderId="0" xfId="0" applyFont="1" applyAlignment="1">
      <alignment horizontal="right"/>
    </xf>
    <xf numFmtId="0" fontId="14" fillId="9" borderId="0" xfId="0" applyFont="1" applyFill="1" applyAlignment="1">
      <alignment horizontal="center" vertical="center"/>
    </xf>
    <xf numFmtId="0" fontId="14" fillId="9" borderId="0" xfId="0" applyFont="1" applyFill="1" applyAlignment="1">
      <alignment vertical="center"/>
    </xf>
    <xf numFmtId="0" fontId="10" fillId="0" borderId="0" xfId="0" applyFont="1" applyAlignment="1">
      <alignment horizontal="center" vertical="center"/>
    </xf>
    <xf numFmtId="0" fontId="10" fillId="0" borderId="0" xfId="0" applyFont="1" applyAlignment="1">
      <alignment horizontal="left" vertical="center"/>
    </xf>
    <xf numFmtId="0" fontId="15" fillId="8" borderId="4" xfId="0" applyFont="1" applyFill="1" applyBorder="1" applyAlignment="1">
      <alignment horizontal="center" vertical="center"/>
    </xf>
    <xf numFmtId="0" fontId="14" fillId="0" borderId="4" xfId="0" applyFont="1" applyBorder="1" applyAlignment="1">
      <alignment horizontal="center" vertical="center"/>
    </xf>
    <xf numFmtId="0" fontId="14" fillId="0" borderId="4" xfId="0" applyFont="1" applyBorder="1" applyAlignment="1">
      <alignment vertical="center"/>
    </xf>
    <xf numFmtId="0" fontId="14" fillId="0" borderId="4" xfId="0" applyFont="1" applyBorder="1" applyAlignment="1">
      <alignment horizontal="center" vertical="center" wrapText="1"/>
    </xf>
    <xf numFmtId="0" fontId="10" fillId="0" borderId="4" xfId="0" applyFont="1" applyBorder="1" applyAlignment="1">
      <alignment horizontal="center" vertical="center"/>
    </xf>
    <xf numFmtId="166" fontId="10" fillId="0" borderId="0" xfId="5" applyFont="1" applyAlignment="1">
      <alignment horizontal="left" vertical="center"/>
    </xf>
    <xf numFmtId="0" fontId="14" fillId="0" borderId="4" xfId="0" applyFont="1" applyBorder="1" applyAlignment="1">
      <alignment vertical="center" wrapText="1"/>
    </xf>
    <xf numFmtId="0" fontId="14" fillId="9" borderId="4" xfId="0" applyFont="1" applyFill="1" applyBorder="1" applyAlignment="1">
      <alignment vertical="center" wrapText="1"/>
    </xf>
    <xf numFmtId="0" fontId="14" fillId="0" borderId="0" xfId="0" applyFont="1" applyAlignment="1">
      <alignment horizontal="center" vertical="center"/>
    </xf>
    <xf numFmtId="0" fontId="14" fillId="0" borderId="0" xfId="0" applyFont="1" applyAlignment="1">
      <alignment vertical="center" wrapText="1"/>
    </xf>
    <xf numFmtId="0" fontId="14" fillId="0" borderId="0" xfId="0" applyFont="1" applyAlignment="1">
      <alignment horizontal="center" vertical="center" wrapText="1"/>
    </xf>
    <xf numFmtId="169" fontId="14" fillId="0" borderId="0" xfId="6" applyFont="1" applyFill="1" applyBorder="1" applyAlignment="1">
      <alignment horizontal="right" vertical="center"/>
    </xf>
    <xf numFmtId="169" fontId="14" fillId="0" borderId="0" xfId="6" applyFont="1" applyFill="1" applyBorder="1" applyAlignment="1">
      <alignment horizontal="left" vertical="center"/>
    </xf>
    <xf numFmtId="0" fontId="14" fillId="9" borderId="12" xfId="0" applyFont="1" applyFill="1" applyBorder="1" applyAlignment="1">
      <alignment vertical="center" wrapText="1"/>
    </xf>
    <xf numFmtId="0" fontId="14" fillId="0" borderId="12" xfId="0" applyFont="1" applyBorder="1" applyAlignment="1">
      <alignment horizontal="center" vertical="center" wrapText="1"/>
    </xf>
    <xf numFmtId="0" fontId="10" fillId="0" borderId="12" xfId="0" applyFont="1" applyBorder="1" applyAlignment="1">
      <alignment horizontal="center" vertical="center"/>
    </xf>
    <xf numFmtId="0" fontId="14" fillId="0" borderId="12" xfId="0" applyFont="1" applyBorder="1" applyAlignment="1">
      <alignment horizontal="center" vertical="center"/>
    </xf>
    <xf numFmtId="0" fontId="14" fillId="0" borderId="4" xfId="0" applyFont="1" applyBorder="1" applyAlignment="1">
      <alignment horizontal="left" vertical="center"/>
    </xf>
    <xf numFmtId="0" fontId="11" fillId="0" borderId="4" xfId="0" applyFont="1" applyBorder="1" applyAlignment="1">
      <alignment horizontal="center" vertical="center" wrapText="1"/>
    </xf>
    <xf numFmtId="0" fontId="7" fillId="0" borderId="4" xfId="0" applyFont="1" applyBorder="1" applyAlignment="1">
      <alignment horizontal="center" vertical="center"/>
    </xf>
    <xf numFmtId="0" fontId="11" fillId="0" borderId="4" xfId="0" applyFont="1" applyBorder="1" applyAlignment="1">
      <alignment horizontal="center" vertical="center"/>
    </xf>
    <xf numFmtId="0" fontId="11" fillId="0" borderId="4" xfId="0" applyFont="1" applyBorder="1" applyAlignment="1">
      <alignment vertical="center"/>
    </xf>
    <xf numFmtId="0" fontId="3" fillId="0" borderId="0" xfId="0" applyFont="1"/>
    <xf numFmtId="0" fontId="16" fillId="0" borderId="0" xfId="0" applyFont="1" applyAlignment="1">
      <alignment horizontal="center" vertical="center"/>
    </xf>
    <xf numFmtId="0" fontId="18" fillId="0" borderId="0" xfId="0" applyFont="1"/>
    <xf numFmtId="10" fontId="10" fillId="0" borderId="0" xfId="3" applyNumberFormat="1" applyFont="1" applyFill="1" applyBorder="1" applyAlignment="1">
      <alignment horizontal="right" vertical="center"/>
    </xf>
    <xf numFmtId="0" fontId="11" fillId="0" borderId="0" xfId="0" applyFont="1" applyAlignment="1">
      <alignment horizontal="left" vertical="center"/>
    </xf>
    <xf numFmtId="0" fontId="14" fillId="9" borderId="4" xfId="0" applyFont="1" applyFill="1" applyBorder="1" applyAlignment="1">
      <alignment horizontal="center" vertical="center"/>
    </xf>
    <xf numFmtId="0" fontId="14" fillId="9" borderId="0" xfId="0" applyFont="1" applyFill="1" applyAlignment="1">
      <alignment vertical="center" wrapText="1"/>
    </xf>
    <xf numFmtId="10" fontId="14" fillId="0" borderId="0" xfId="3" applyNumberFormat="1" applyFont="1" applyFill="1" applyBorder="1" applyAlignment="1">
      <alignment horizontal="center" vertical="center"/>
    </xf>
    <xf numFmtId="2" fontId="14" fillId="0" borderId="4" xfId="0" applyNumberFormat="1" applyFont="1" applyBorder="1" applyAlignment="1">
      <alignment horizontal="center" vertical="center"/>
    </xf>
    <xf numFmtId="0" fontId="11" fillId="0" borderId="4" xfId="0" applyFont="1" applyBorder="1" applyAlignment="1">
      <alignment vertical="center" wrapText="1"/>
    </xf>
    <xf numFmtId="0" fontId="11" fillId="0" borderId="0" xfId="0" applyFont="1" applyAlignment="1">
      <alignment vertical="center" wrapText="1"/>
    </xf>
    <xf numFmtId="0" fontId="11" fillId="0" borderId="0" xfId="0" applyFont="1" applyAlignment="1">
      <alignment vertical="center"/>
    </xf>
    <xf numFmtId="0" fontId="7" fillId="0" borderId="0" xfId="0" applyFont="1" applyAlignment="1">
      <alignment horizontal="center" vertical="center"/>
    </xf>
    <xf numFmtId="0" fontId="19" fillId="11" borderId="4" xfId="0" applyFont="1" applyFill="1" applyBorder="1" applyAlignment="1">
      <alignment horizontal="center" vertical="center" wrapText="1"/>
    </xf>
    <xf numFmtId="10" fontId="10" fillId="10" borderId="8" xfId="3" applyNumberFormat="1" applyFont="1" applyFill="1" applyBorder="1" applyAlignment="1">
      <alignment horizontal="center" vertical="center"/>
    </xf>
    <xf numFmtId="10" fontId="10" fillId="10" borderId="39" xfId="3" applyNumberFormat="1" applyFont="1" applyFill="1" applyBorder="1" applyAlignment="1">
      <alignment horizontal="center" vertical="center"/>
    </xf>
    <xf numFmtId="0" fontId="14" fillId="0" borderId="0" xfId="0" applyFont="1" applyAlignment="1">
      <alignment vertical="center"/>
    </xf>
    <xf numFmtId="10" fontId="9" fillId="12" borderId="39" xfId="3" applyNumberFormat="1" applyFont="1" applyFill="1" applyBorder="1" applyAlignment="1">
      <alignment horizontal="center" vertical="center"/>
    </xf>
    <xf numFmtId="169" fontId="10" fillId="0" borderId="0" xfId="0" applyNumberFormat="1" applyFont="1" applyAlignment="1">
      <alignment horizontal="left" vertical="center"/>
    </xf>
    <xf numFmtId="0" fontId="10" fillId="0" borderId="0" xfId="0" applyFont="1" applyAlignment="1">
      <alignment vertical="center"/>
    </xf>
    <xf numFmtId="165" fontId="10" fillId="0" borderId="0" xfId="0" applyNumberFormat="1" applyFont="1" applyAlignment="1">
      <alignment vertical="center"/>
    </xf>
    <xf numFmtId="0" fontId="11" fillId="0" borderId="0" xfId="0" applyFont="1" applyAlignment="1">
      <alignment horizontal="left" wrapText="1"/>
    </xf>
    <xf numFmtId="43" fontId="14" fillId="0" borderId="0" xfId="4" applyFont="1" applyFill="1" applyBorder="1" applyAlignment="1">
      <alignment horizontal="center"/>
    </xf>
    <xf numFmtId="0" fontId="14" fillId="0" borderId="0" xfId="0" applyFont="1" applyAlignment="1">
      <alignment horizontal="right"/>
    </xf>
    <xf numFmtId="0" fontId="14" fillId="0" borderId="0" xfId="0" applyFont="1" applyAlignment="1">
      <alignment horizontal="left" vertical="center"/>
    </xf>
    <xf numFmtId="2" fontId="14" fillId="0" borderId="0" xfId="0" applyNumberFormat="1" applyFont="1" applyAlignment="1">
      <alignment horizontal="center" vertical="center"/>
    </xf>
    <xf numFmtId="169" fontId="11" fillId="0" borderId="0" xfId="0" applyNumberFormat="1" applyFont="1"/>
    <xf numFmtId="169" fontId="10" fillId="0" borderId="0" xfId="0" applyNumberFormat="1" applyFont="1" applyAlignment="1">
      <alignment vertical="center"/>
    </xf>
    <xf numFmtId="9" fontId="14" fillId="0" borderId="0" xfId="3" applyFont="1" applyFill="1" applyBorder="1" applyAlignment="1">
      <alignment horizontal="center" vertical="center"/>
    </xf>
    <xf numFmtId="0" fontId="20" fillId="0" borderId="0" xfId="0" applyFont="1" applyAlignment="1">
      <alignment horizontal="center" vertical="center"/>
    </xf>
    <xf numFmtId="9" fontId="20" fillId="0" borderId="0" xfId="3" applyFont="1" applyFill="1" applyBorder="1" applyAlignment="1">
      <alignment horizontal="center" vertical="center"/>
    </xf>
    <xf numFmtId="169" fontId="20" fillId="0" borderId="0" xfId="6" applyFont="1" applyFill="1" applyBorder="1" applyAlignment="1">
      <alignment horizontal="left" vertical="center"/>
    </xf>
    <xf numFmtId="9" fontId="11" fillId="0" borderId="0" xfId="0" applyNumberFormat="1" applyFont="1" applyAlignment="1">
      <alignment horizontal="center" vertical="center"/>
    </xf>
    <xf numFmtId="0" fontId="10" fillId="0" borderId="0" xfId="7" applyFont="1" applyAlignment="1">
      <alignment vertical="center" wrapText="1"/>
    </xf>
    <xf numFmtId="167" fontId="7" fillId="0" borderId="0" xfId="0" applyNumberFormat="1" applyFont="1"/>
    <xf numFmtId="167" fontId="7" fillId="0" borderId="0" xfId="5" applyNumberFormat="1" applyFont="1" applyFill="1" applyBorder="1"/>
    <xf numFmtId="0" fontId="10" fillId="0" borderId="0" xfId="7" applyFont="1" applyAlignment="1">
      <alignment horizontal="right" vertical="center" wrapText="1"/>
    </xf>
    <xf numFmtId="0" fontId="14" fillId="0" borderId="0" xfId="7" applyFont="1" applyAlignment="1">
      <alignment horizontal="center" vertical="center" wrapText="1"/>
    </xf>
    <xf numFmtId="10" fontId="14" fillId="0" borderId="0" xfId="7" applyNumberFormat="1" applyFont="1" applyAlignment="1">
      <alignment vertical="center" wrapText="1"/>
    </xf>
    <xf numFmtId="170" fontId="14" fillId="0" borderId="0" xfId="7" applyNumberFormat="1" applyFont="1" applyAlignment="1">
      <alignment vertical="center" wrapText="1"/>
    </xf>
    <xf numFmtId="167" fontId="10" fillId="0" borderId="0" xfId="7" applyNumberFormat="1" applyFont="1" applyAlignment="1">
      <alignment vertical="center" wrapText="1"/>
    </xf>
    <xf numFmtId="0" fontId="10" fillId="0" borderId="0" xfId="7" applyFont="1" applyAlignment="1">
      <alignment horizontal="center" vertical="center" wrapText="1"/>
    </xf>
    <xf numFmtId="171" fontId="10" fillId="0" borderId="0" xfId="7" applyNumberFormat="1" applyFont="1" applyAlignment="1">
      <alignment vertical="center" wrapText="1"/>
    </xf>
    <xf numFmtId="9" fontId="14" fillId="0" borderId="0" xfId="0" applyNumberFormat="1" applyFont="1" applyAlignment="1">
      <alignment horizontal="center" vertical="center"/>
    </xf>
    <xf numFmtId="0" fontId="22" fillId="0" borderId="0" xfId="8" applyFont="1"/>
    <xf numFmtId="0" fontId="24" fillId="0" borderId="40" xfId="0" applyFont="1" applyBorder="1" applyAlignment="1">
      <alignment horizontal="center" vertical="center"/>
    </xf>
    <xf numFmtId="0" fontId="0" fillId="0" borderId="0" xfId="0" applyAlignment="1">
      <alignment vertical="center"/>
    </xf>
    <xf numFmtId="167" fontId="24" fillId="0" borderId="40" xfId="9" applyNumberFormat="1" applyFont="1" applyBorder="1" applyAlignment="1">
      <alignment horizontal="right" vertical="center"/>
    </xf>
    <xf numFmtId="0" fontId="25" fillId="0" borderId="41" xfId="0" applyFont="1" applyBorder="1" applyAlignment="1">
      <alignment horizontal="left" vertical="center"/>
    </xf>
    <xf numFmtId="0" fontId="23" fillId="0" borderId="4" xfId="0" applyFont="1" applyBorder="1" applyAlignment="1">
      <alignment horizontal="center" vertical="center"/>
    </xf>
    <xf numFmtId="0" fontId="22" fillId="0" borderId="0" xfId="8" applyFont="1" applyAlignment="1">
      <alignment horizontal="center"/>
    </xf>
    <xf numFmtId="0" fontId="26" fillId="0" borderId="0" xfId="8" applyFont="1"/>
    <xf numFmtId="0" fontId="27" fillId="8" borderId="4" xfId="8" applyFont="1" applyFill="1" applyBorder="1" applyAlignment="1">
      <alignment vertical="center"/>
    </xf>
    <xf numFmtId="0" fontId="26" fillId="8" borderId="4" xfId="8" applyFont="1" applyFill="1" applyBorder="1" applyAlignment="1">
      <alignment vertical="center"/>
    </xf>
    <xf numFmtId="173" fontId="27" fillId="8" borderId="4" xfId="10" applyFont="1" applyFill="1" applyBorder="1" applyAlignment="1">
      <alignment vertical="center"/>
    </xf>
    <xf numFmtId="173" fontId="28" fillId="8" borderId="4" xfId="10" applyFont="1" applyFill="1" applyBorder="1" applyAlignment="1">
      <alignment horizontal="center" vertical="center"/>
    </xf>
    <xf numFmtId="0" fontId="28" fillId="0" borderId="0" xfId="8" applyFont="1"/>
    <xf numFmtId="0" fontId="28" fillId="13" borderId="4" xfId="8" applyFont="1" applyFill="1" applyBorder="1" applyAlignment="1">
      <alignment horizontal="center" vertical="center"/>
    </xf>
    <xf numFmtId="9" fontId="28" fillId="13" borderId="4" xfId="11" applyFont="1" applyFill="1" applyBorder="1" applyAlignment="1">
      <alignment horizontal="center" vertical="center" wrapText="1"/>
    </xf>
    <xf numFmtId="0" fontId="28" fillId="13" borderId="4" xfId="8" applyFont="1" applyFill="1" applyBorder="1" applyAlignment="1">
      <alignment horizontal="center" vertical="center" wrapText="1"/>
    </xf>
    <xf numFmtId="0" fontId="28" fillId="13" borderId="4" xfId="8" applyFont="1" applyFill="1" applyBorder="1" applyAlignment="1">
      <alignment horizontal="center"/>
    </xf>
    <xf numFmtId="0" fontId="28" fillId="8" borderId="4" xfId="8" applyFont="1" applyFill="1" applyBorder="1" applyAlignment="1">
      <alignment horizontal="left"/>
    </xf>
    <xf numFmtId="0" fontId="28" fillId="8" borderId="4" xfId="8" applyFont="1" applyFill="1" applyBorder="1" applyAlignment="1">
      <alignment horizontal="center"/>
    </xf>
    <xf numFmtId="0" fontId="28" fillId="8" borderId="4" xfId="8" applyFont="1" applyFill="1" applyBorder="1" applyAlignment="1">
      <alignment horizontal="center" vertical="center"/>
    </xf>
    <xf numFmtId="0" fontId="28" fillId="8" borderId="4" xfId="8" applyFont="1" applyFill="1" applyBorder="1" applyAlignment="1">
      <alignment horizontal="center" vertical="center" wrapText="1"/>
    </xf>
    <xf numFmtId="9" fontId="28" fillId="8" borderId="4" xfId="11" applyFont="1" applyFill="1" applyBorder="1" applyAlignment="1">
      <alignment horizontal="center" vertical="center" wrapText="1"/>
    </xf>
    <xf numFmtId="0" fontId="22" fillId="0" borderId="0" xfId="8" applyFont="1" applyAlignment="1">
      <alignment wrapText="1"/>
    </xf>
    <xf numFmtId="174" fontId="21" fillId="9" borderId="4" xfId="12" applyFill="1" applyBorder="1" applyAlignment="1">
      <alignment horizontal="left" vertical="center"/>
    </xf>
    <xf numFmtId="0" fontId="28" fillId="0" borderId="4" xfId="8" applyFont="1" applyBorder="1" applyAlignment="1">
      <alignment horizontal="center" vertical="center" wrapText="1"/>
    </xf>
    <xf numFmtId="10" fontId="21" fillId="0" borderId="4" xfId="13" applyNumberFormat="1" applyFont="1" applyFill="1" applyBorder="1" applyAlignment="1">
      <alignment horizontal="center" vertical="center"/>
    </xf>
    <xf numFmtId="175" fontId="21" fillId="0" borderId="4" xfId="14" applyNumberFormat="1" applyFont="1" applyFill="1" applyBorder="1" applyAlignment="1">
      <alignment horizontal="center" vertical="center"/>
    </xf>
    <xf numFmtId="10" fontId="22" fillId="0" borderId="4" xfId="11" applyNumberFormat="1" applyFont="1" applyBorder="1" applyAlignment="1">
      <alignment horizontal="center" vertical="center"/>
    </xf>
    <xf numFmtId="173" fontId="28" fillId="0" borderId="4" xfId="10" applyFont="1" applyBorder="1" applyAlignment="1">
      <alignment vertical="center"/>
    </xf>
    <xf numFmtId="176" fontId="22" fillId="0" borderId="4" xfId="8" applyNumberFormat="1" applyFont="1" applyBorder="1" applyAlignment="1">
      <alignment vertical="center"/>
    </xf>
    <xf numFmtId="177" fontId="22" fillId="0" borderId="0" xfId="8" applyNumberFormat="1" applyFont="1"/>
    <xf numFmtId="10" fontId="22" fillId="0" borderId="0" xfId="8" applyNumberFormat="1" applyFont="1"/>
    <xf numFmtId="9" fontId="22" fillId="8" borderId="4" xfId="11" applyFont="1" applyFill="1" applyBorder="1" applyAlignment="1">
      <alignment horizontal="center" vertical="center" wrapText="1"/>
    </xf>
    <xf numFmtId="177" fontId="22" fillId="8" borderId="4" xfId="15" applyFont="1" applyFill="1" applyBorder="1" applyAlignment="1">
      <alignment vertical="center"/>
    </xf>
    <xf numFmtId="10" fontId="22" fillId="8" borderId="4" xfId="11" applyNumberFormat="1" applyFont="1" applyFill="1" applyBorder="1" applyAlignment="1">
      <alignment horizontal="center" vertical="center"/>
    </xf>
    <xf numFmtId="173" fontId="28" fillId="8" borderId="4" xfId="10" applyFont="1" applyFill="1" applyBorder="1" applyAlignment="1">
      <alignment vertical="center"/>
    </xf>
    <xf numFmtId="176" fontId="22" fillId="8" borderId="4" xfId="8" applyNumberFormat="1" applyFont="1" applyFill="1" applyBorder="1" applyAlignment="1">
      <alignment vertical="center"/>
    </xf>
    <xf numFmtId="0" fontId="22" fillId="0" borderId="0" xfId="8" applyFont="1" applyAlignment="1">
      <alignment vertical="top" wrapText="1"/>
    </xf>
    <xf numFmtId="0" fontId="29" fillId="9" borderId="4" xfId="0" applyFont="1" applyFill="1" applyBorder="1" applyAlignment="1">
      <alignment vertical="center" wrapText="1"/>
    </xf>
    <xf numFmtId="9" fontId="22" fillId="0" borderId="4" xfId="11" applyFont="1" applyBorder="1" applyAlignment="1">
      <alignment horizontal="center" vertical="center" wrapText="1"/>
    </xf>
    <xf numFmtId="9" fontId="21" fillId="0" borderId="4" xfId="13" applyFont="1" applyFill="1" applyBorder="1" applyAlignment="1">
      <alignment horizontal="center" vertical="center"/>
    </xf>
    <xf numFmtId="0" fontId="29" fillId="0" borderId="4" xfId="0" applyFont="1" applyBorder="1" applyAlignment="1">
      <alignment vertical="center" wrapText="1"/>
    </xf>
    <xf numFmtId="0" fontId="22" fillId="8" borderId="4" xfId="8" applyFont="1" applyFill="1" applyBorder="1" applyAlignment="1">
      <alignment vertical="center" wrapText="1"/>
    </xf>
    <xf numFmtId="0" fontId="22" fillId="8" borderId="4" xfId="8" applyFont="1" applyFill="1" applyBorder="1"/>
    <xf numFmtId="0" fontId="28" fillId="0" borderId="0" xfId="8" applyFont="1" applyAlignment="1">
      <alignment horizontal="center"/>
    </xf>
    <xf numFmtId="176" fontId="28" fillId="8" borderId="4" xfId="8" applyNumberFormat="1" applyFont="1" applyFill="1" applyBorder="1" applyAlignment="1">
      <alignment vertical="center"/>
    </xf>
    <xf numFmtId="0" fontId="27" fillId="8" borderId="1" xfId="16" applyFont="1" applyFill="1" applyBorder="1" applyAlignment="1">
      <alignment horizontal="right" vertical="center"/>
    </xf>
    <xf numFmtId="0" fontId="27" fillId="8" borderId="2" xfId="16" applyFont="1" applyFill="1" applyBorder="1" applyAlignment="1">
      <alignment vertical="center"/>
    </xf>
    <xf numFmtId="9" fontId="27" fillId="8" borderId="2" xfId="16" applyNumberFormat="1" applyFont="1" applyFill="1" applyBorder="1" applyAlignment="1">
      <alignment vertical="center"/>
    </xf>
    <xf numFmtId="10" fontId="27" fillId="8" borderId="2" xfId="16" applyNumberFormat="1" applyFont="1" applyFill="1" applyBorder="1" applyAlignment="1">
      <alignment horizontal="center" vertical="center"/>
    </xf>
    <xf numFmtId="0" fontId="30" fillId="0" borderId="42" xfId="16" applyFont="1" applyBorder="1" applyAlignment="1">
      <alignment horizontal="right" vertical="center"/>
    </xf>
    <xf numFmtId="0" fontId="30" fillId="0" borderId="0" xfId="16" applyFont="1" applyBorder="1" applyAlignment="1">
      <alignment horizontal="left" vertical="center"/>
    </xf>
    <xf numFmtId="9" fontId="30" fillId="0" borderId="0" xfId="17" applyFont="1" applyFill="1" applyBorder="1" applyAlignment="1">
      <alignment vertical="center"/>
    </xf>
    <xf numFmtId="0" fontId="30" fillId="0" borderId="0" xfId="16" applyFont="1" applyBorder="1" applyAlignment="1">
      <alignment horizontal="center" vertical="center"/>
    </xf>
    <xf numFmtId="178" fontId="30" fillId="0" borderId="43" xfId="2" applyNumberFormat="1" applyFont="1" applyBorder="1" applyProtection="1">
      <protection locked="0"/>
    </xf>
    <xf numFmtId="10" fontId="27" fillId="8" borderId="3" xfId="17" applyNumberFormat="1" applyFont="1" applyFill="1" applyBorder="1" applyAlignment="1" applyProtection="1">
      <alignment horizontal="center" vertical="center"/>
    </xf>
    <xf numFmtId="0" fontId="30" fillId="0" borderId="0" xfId="16" applyFont="1" applyBorder="1" applyAlignment="1">
      <alignment vertical="center"/>
    </xf>
    <xf numFmtId="0" fontId="30" fillId="0" borderId="43" xfId="16" applyFont="1" applyBorder="1" applyAlignment="1">
      <alignment vertical="center"/>
    </xf>
    <xf numFmtId="0" fontId="31" fillId="0" borderId="42" xfId="16" applyFont="1" applyBorder="1" applyAlignment="1">
      <alignment horizontal="left" vertical="center"/>
    </xf>
    <xf numFmtId="0" fontId="31" fillId="0" borderId="0" xfId="16" applyFont="1" applyBorder="1" applyAlignment="1">
      <alignment horizontal="left" vertical="center"/>
    </xf>
    <xf numFmtId="9" fontId="31" fillId="0" borderId="0" xfId="17" applyFont="1" applyFill="1" applyBorder="1" applyAlignment="1">
      <alignment vertical="center"/>
    </xf>
    <xf numFmtId="0" fontId="31" fillId="0" borderId="0" xfId="16" applyFont="1" applyBorder="1" applyAlignment="1">
      <alignment horizontal="center" vertical="center"/>
    </xf>
    <xf numFmtId="10" fontId="31" fillId="0" borderId="43" xfId="16" applyNumberFormat="1" applyFont="1" applyBorder="1" applyAlignment="1">
      <alignment horizontal="center" vertical="center"/>
    </xf>
    <xf numFmtId="0" fontId="27" fillId="8" borderId="1" xfId="16" applyFont="1" applyFill="1" applyBorder="1" applyAlignment="1">
      <alignment horizontal="left" vertical="center"/>
    </xf>
    <xf numFmtId="9" fontId="27" fillId="8" borderId="4" xfId="16" applyNumberFormat="1" applyFont="1" applyFill="1" applyBorder="1" applyAlignment="1">
      <alignment vertical="center"/>
    </xf>
    <xf numFmtId="176" fontId="28" fillId="8" borderId="4" xfId="8" applyNumberFormat="1" applyFont="1" applyFill="1" applyBorder="1" applyAlignment="1">
      <alignment horizontal="center" vertical="center"/>
    </xf>
    <xf numFmtId="10" fontId="22" fillId="0" borderId="0" xfId="11" applyNumberFormat="1" applyFont="1" applyBorder="1"/>
    <xf numFmtId="176" fontId="22" fillId="0" borderId="0" xfId="8" applyNumberFormat="1" applyFont="1"/>
    <xf numFmtId="168" fontId="11" fillId="9" borderId="0" xfId="19" applyNumberFormat="1" applyFont="1" applyFill="1" applyBorder="1" applyAlignment="1">
      <alignment vertical="center"/>
    </xf>
    <xf numFmtId="0" fontId="2" fillId="9" borderId="0" xfId="0" applyFont="1" applyFill="1" applyAlignment="1">
      <alignment vertical="center"/>
    </xf>
    <xf numFmtId="0" fontId="2" fillId="0" borderId="0" xfId="0" applyFont="1" applyAlignment="1">
      <alignment vertical="center"/>
    </xf>
    <xf numFmtId="0" fontId="7" fillId="14" borderId="4" xfId="18" applyFont="1" applyFill="1" applyBorder="1" applyAlignment="1">
      <alignment vertical="center"/>
    </xf>
    <xf numFmtId="10" fontId="7" fillId="14" borderId="4" xfId="19" applyNumberFormat="1" applyFont="1" applyFill="1" applyBorder="1" applyAlignment="1">
      <alignment vertical="center"/>
    </xf>
    <xf numFmtId="168" fontId="7" fillId="14" borderId="4" xfId="19" applyNumberFormat="1" applyFont="1" applyFill="1" applyBorder="1" applyAlignment="1">
      <alignment vertical="center"/>
    </xf>
    <xf numFmtId="179" fontId="7" fillId="14" borderId="4" xfId="19" applyNumberFormat="1" applyFont="1" applyFill="1" applyBorder="1" applyAlignment="1">
      <alignment vertical="center"/>
    </xf>
    <xf numFmtId="0" fontId="11" fillId="0" borderId="4" xfId="18" applyFont="1" applyBorder="1" applyAlignment="1">
      <alignment vertical="center"/>
    </xf>
    <xf numFmtId="10" fontId="11" fillId="0" borderId="4" xfId="19" applyNumberFormat="1" applyFont="1" applyBorder="1" applyAlignment="1">
      <alignment vertical="center"/>
    </xf>
    <xf numFmtId="168" fontId="11" fillId="0" borderId="4" xfId="19" applyNumberFormat="1" applyFont="1" applyBorder="1" applyAlignment="1">
      <alignment vertical="center"/>
    </xf>
    <xf numFmtId="10" fontId="2" fillId="0" borderId="0" xfId="0" applyNumberFormat="1" applyFont="1" applyAlignment="1">
      <alignment vertical="center"/>
    </xf>
    <xf numFmtId="10" fontId="11" fillId="0" borderId="4" xfId="19" applyNumberFormat="1" applyFont="1" applyBorder="1" applyAlignment="1">
      <alignment horizontal="right" vertical="center"/>
    </xf>
    <xf numFmtId="168" fontId="11" fillId="9" borderId="0" xfId="19" applyNumberFormat="1" applyFont="1" applyFill="1" applyBorder="1" applyAlignment="1">
      <alignment horizontal="right" vertical="center"/>
    </xf>
    <xf numFmtId="0" fontId="11" fillId="0" borderId="4" xfId="18" applyFont="1" applyBorder="1" applyAlignment="1">
      <alignment vertical="center" wrapText="1"/>
    </xf>
    <xf numFmtId="10" fontId="11" fillId="0" borderId="4" xfId="19" applyNumberFormat="1" applyFont="1" applyFill="1" applyBorder="1" applyAlignment="1">
      <alignment horizontal="right" vertical="center"/>
    </xf>
    <xf numFmtId="168" fontId="11" fillId="0" borderId="4" xfId="19" applyNumberFormat="1" applyFont="1" applyFill="1" applyBorder="1" applyAlignment="1">
      <alignment vertical="center"/>
    </xf>
    <xf numFmtId="10" fontId="11" fillId="9" borderId="0" xfId="19" applyNumberFormat="1" applyFont="1" applyFill="1" applyBorder="1" applyAlignment="1">
      <alignment vertical="center"/>
    </xf>
    <xf numFmtId="168" fontId="2" fillId="9" borderId="0" xfId="3" applyNumberFormat="1" applyFont="1" applyFill="1" applyAlignment="1">
      <alignment vertical="center"/>
    </xf>
    <xf numFmtId="179" fontId="7" fillId="14" borderId="4" xfId="19" applyNumberFormat="1" applyFont="1" applyFill="1" applyBorder="1" applyAlignment="1">
      <alignment horizontal="right" vertical="center"/>
    </xf>
    <xf numFmtId="10" fontId="2" fillId="9" borderId="0" xfId="0" applyNumberFormat="1" applyFont="1" applyFill="1" applyAlignment="1">
      <alignment vertical="center"/>
    </xf>
    <xf numFmtId="179" fontId="11" fillId="0" borderId="4" xfId="19" applyNumberFormat="1" applyFont="1" applyBorder="1" applyAlignment="1">
      <alignment vertical="center"/>
    </xf>
    <xf numFmtId="0" fontId="11" fillId="0" borderId="44" xfId="18" applyFont="1" applyBorder="1" applyAlignment="1">
      <alignment vertical="center" wrapText="1"/>
    </xf>
    <xf numFmtId="179" fontId="11" fillId="7" borderId="4" xfId="19" applyNumberFormat="1" applyFont="1" applyFill="1" applyBorder="1" applyAlignment="1">
      <alignment vertical="center"/>
    </xf>
    <xf numFmtId="0" fontId="0" fillId="0" borderId="4" xfId="0" applyBorder="1" applyAlignment="1">
      <alignment vertical="center"/>
    </xf>
    <xf numFmtId="180" fontId="2" fillId="0" borderId="0" xfId="0" applyNumberFormat="1" applyFont="1" applyAlignment="1">
      <alignment vertical="center"/>
    </xf>
    <xf numFmtId="0" fontId="2" fillId="0" borderId="4" xfId="0" applyFont="1" applyBorder="1" applyAlignment="1">
      <alignment vertical="center"/>
    </xf>
    <xf numFmtId="0" fontId="0" fillId="9" borderId="0" xfId="0" applyFill="1" applyAlignment="1">
      <alignment vertical="center"/>
    </xf>
    <xf numFmtId="0" fontId="34" fillId="0" borderId="0" xfId="8" applyFont="1" applyAlignment="1">
      <alignment vertical="center"/>
    </xf>
    <xf numFmtId="0" fontId="34" fillId="0" borderId="31" xfId="8" applyFont="1" applyBorder="1" applyAlignment="1">
      <alignment vertical="center"/>
    </xf>
    <xf numFmtId="0" fontId="33" fillId="0" borderId="0" xfId="8" applyFont="1" applyAlignment="1">
      <alignment horizontal="center" vertical="center"/>
    </xf>
    <xf numFmtId="0" fontId="33" fillId="0" borderId="0" xfId="8" applyFont="1" applyAlignment="1">
      <alignment vertical="center"/>
    </xf>
    <xf numFmtId="10" fontId="33" fillId="0" borderId="0" xfId="3" applyNumberFormat="1" applyFont="1" applyAlignment="1">
      <alignment horizontal="center" vertical="center"/>
    </xf>
    <xf numFmtId="0" fontId="37" fillId="17" borderId="40" xfId="8" applyFont="1" applyFill="1" applyBorder="1" applyAlignment="1">
      <alignment horizontal="center" vertical="center"/>
    </xf>
    <xf numFmtId="0" fontId="36" fillId="0" borderId="1" xfId="8" applyFont="1" applyBorder="1" applyAlignment="1">
      <alignment horizontal="center" vertical="center"/>
    </xf>
    <xf numFmtId="0" fontId="36" fillId="0" borderId="2" xfId="8" applyFont="1" applyBorder="1" applyAlignment="1">
      <alignment horizontal="center" vertical="center"/>
    </xf>
    <xf numFmtId="0" fontId="36" fillId="0" borderId="48" xfId="8" applyFont="1" applyBorder="1" applyAlignment="1">
      <alignment horizontal="center" vertical="center"/>
    </xf>
    <xf numFmtId="0" fontId="37" fillId="17" borderId="53" xfId="8" applyFont="1" applyFill="1" applyBorder="1" applyAlignment="1">
      <alignment horizontal="center" vertical="center"/>
    </xf>
    <xf numFmtId="181" fontId="33" fillId="0" borderId="40" xfId="8" applyNumberFormat="1" applyFont="1" applyBorder="1" applyAlignment="1">
      <alignment vertical="center"/>
    </xf>
    <xf numFmtId="0" fontId="33" fillId="0" borderId="40" xfId="8" applyFont="1" applyBorder="1" applyAlignment="1">
      <alignment vertical="center"/>
    </xf>
    <xf numFmtId="0" fontId="0" fillId="0" borderId="40" xfId="0" applyBorder="1" applyAlignment="1">
      <alignment vertical="center"/>
    </xf>
    <xf numFmtId="0" fontId="34" fillId="0" borderId="0" xfId="8" applyFont="1" applyAlignment="1">
      <alignment horizontal="left" vertical="center"/>
    </xf>
    <xf numFmtId="2" fontId="34" fillId="0" borderId="0" xfId="3" applyNumberFormat="1" applyFont="1" applyFill="1" applyBorder="1" applyAlignment="1">
      <alignment horizontal="center" vertical="center"/>
    </xf>
    <xf numFmtId="2" fontId="34" fillId="0" borderId="55" xfId="3" applyNumberFormat="1" applyFont="1" applyFill="1" applyBorder="1" applyAlignment="1">
      <alignment horizontal="center" vertical="center"/>
    </xf>
    <xf numFmtId="0" fontId="33" fillId="0" borderId="53" xfId="8" applyFont="1" applyBorder="1" applyAlignment="1">
      <alignment horizontal="center" vertical="center"/>
    </xf>
    <xf numFmtId="2" fontId="33" fillId="0" borderId="40" xfId="8" applyNumberFormat="1" applyFont="1" applyBorder="1" applyAlignment="1">
      <alignment horizontal="center" vertical="center"/>
    </xf>
    <xf numFmtId="1" fontId="34" fillId="16" borderId="0" xfId="3" applyNumberFormat="1" applyFont="1" applyFill="1" applyBorder="1" applyAlignment="1">
      <alignment horizontal="left" vertical="center"/>
    </xf>
    <xf numFmtId="2" fontId="34" fillId="16" borderId="0" xfId="3" applyNumberFormat="1" applyFont="1" applyFill="1" applyBorder="1" applyAlignment="1">
      <alignment horizontal="center" vertical="center"/>
    </xf>
    <xf numFmtId="2" fontId="34" fillId="16" borderId="31" xfId="3" applyNumberFormat="1" applyFont="1" applyFill="1" applyBorder="1" applyAlignment="1">
      <alignment horizontal="center" vertical="center"/>
    </xf>
    <xf numFmtId="2" fontId="34" fillId="0" borderId="31" xfId="3" applyNumberFormat="1" applyFont="1" applyFill="1" applyBorder="1" applyAlignment="1">
      <alignment horizontal="center" vertical="center"/>
    </xf>
    <xf numFmtId="1" fontId="34" fillId="0" borderId="0" xfId="3" applyNumberFormat="1" applyFont="1" applyFill="1" applyBorder="1" applyAlignment="1">
      <alignment horizontal="left" vertical="center"/>
    </xf>
    <xf numFmtId="1" fontId="34" fillId="9" borderId="58" xfId="3" applyNumberFormat="1" applyFont="1" applyFill="1" applyBorder="1" applyAlignment="1">
      <alignment horizontal="left" vertical="center"/>
    </xf>
    <xf numFmtId="2" fontId="34" fillId="9" borderId="58" xfId="3" applyNumberFormat="1" applyFont="1" applyFill="1" applyBorder="1" applyAlignment="1">
      <alignment horizontal="center" vertical="center"/>
    </xf>
    <xf numFmtId="2" fontId="34" fillId="9" borderId="55" xfId="3" applyNumberFormat="1" applyFont="1" applyFill="1" applyBorder="1" applyAlignment="1">
      <alignment horizontal="center" vertical="center"/>
    </xf>
    <xf numFmtId="0" fontId="34" fillId="9" borderId="31" xfId="8" applyFont="1" applyFill="1" applyBorder="1" applyAlignment="1">
      <alignment vertical="center"/>
    </xf>
    <xf numFmtId="0" fontId="34" fillId="9" borderId="0" xfId="8" applyFont="1" applyFill="1" applyAlignment="1">
      <alignment vertical="center"/>
    </xf>
    <xf numFmtId="0" fontId="33" fillId="9" borderId="0" xfId="8" applyFont="1" applyFill="1" applyAlignment="1">
      <alignment vertical="center"/>
    </xf>
    <xf numFmtId="1" fontId="34" fillId="9" borderId="0" xfId="3" applyNumberFormat="1" applyFont="1" applyFill="1" applyBorder="1" applyAlignment="1">
      <alignment horizontal="left" vertical="center"/>
    </xf>
    <xf numFmtId="2" fontId="34" fillId="9" borderId="0" xfId="3" applyNumberFormat="1" applyFont="1" applyFill="1" applyBorder="1" applyAlignment="1">
      <alignment horizontal="center" vertical="center"/>
    </xf>
    <xf numFmtId="2" fontId="34" fillId="9" borderId="31" xfId="3" applyNumberFormat="1" applyFont="1" applyFill="1" applyBorder="1" applyAlignment="1">
      <alignment horizontal="center" vertical="center"/>
    </xf>
    <xf numFmtId="0" fontId="36" fillId="9" borderId="31" xfId="8" applyFont="1" applyFill="1" applyBorder="1" applyAlignment="1">
      <alignment vertical="center"/>
    </xf>
    <xf numFmtId="0" fontId="36" fillId="9" borderId="0" xfId="8" applyFont="1" applyFill="1" applyAlignment="1">
      <alignment vertical="center"/>
    </xf>
    <xf numFmtId="0" fontId="38" fillId="9" borderId="0" xfId="8" applyFont="1" applyFill="1" applyAlignment="1">
      <alignment vertical="center"/>
    </xf>
    <xf numFmtId="1" fontId="34" fillId="9" borderId="50" xfId="3" applyNumberFormat="1" applyFont="1" applyFill="1" applyBorder="1" applyAlignment="1">
      <alignment horizontal="left" vertical="center"/>
    </xf>
    <xf numFmtId="1" fontId="34" fillId="16" borderId="42" xfId="3" applyNumberFormat="1" applyFont="1" applyFill="1" applyBorder="1" applyAlignment="1">
      <alignment horizontal="left" vertical="center"/>
    </xf>
    <xf numFmtId="1" fontId="34" fillId="0" borderId="42" xfId="3" applyNumberFormat="1" applyFont="1" applyFill="1" applyBorder="1" applyAlignment="1">
      <alignment horizontal="left" vertical="center"/>
    </xf>
    <xf numFmtId="1" fontId="34" fillId="9" borderId="42" xfId="3" applyNumberFormat="1" applyFont="1" applyFill="1" applyBorder="1" applyAlignment="1">
      <alignment horizontal="left" vertical="center"/>
    </xf>
    <xf numFmtId="0" fontId="34" fillId="9" borderId="0" xfId="3" applyNumberFormat="1" applyFont="1" applyFill="1" applyBorder="1" applyAlignment="1">
      <alignment horizontal="center" vertical="center"/>
    </xf>
    <xf numFmtId="0" fontId="34" fillId="9" borderId="31" xfId="3" applyNumberFormat="1" applyFont="1" applyFill="1" applyBorder="1" applyAlignment="1">
      <alignment horizontal="center" vertical="center"/>
    </xf>
    <xf numFmtId="10" fontId="33" fillId="9" borderId="0" xfId="3" applyNumberFormat="1" applyFont="1" applyFill="1" applyAlignment="1">
      <alignment vertical="center"/>
    </xf>
    <xf numFmtId="0" fontId="34" fillId="9" borderId="58" xfId="3" applyNumberFormat="1" applyFont="1" applyFill="1" applyBorder="1" applyAlignment="1">
      <alignment horizontal="center" vertical="center"/>
    </xf>
    <xf numFmtId="0" fontId="34" fillId="9" borderId="55" xfId="3" applyNumberFormat="1" applyFont="1" applyFill="1" applyBorder="1" applyAlignment="1">
      <alignment horizontal="center" vertical="center"/>
    </xf>
    <xf numFmtId="1" fontId="34" fillId="16" borderId="52" xfId="3" applyNumberFormat="1" applyFont="1" applyFill="1" applyBorder="1" applyAlignment="1">
      <alignment horizontal="left" vertical="center"/>
    </xf>
    <xf numFmtId="2" fontId="34" fillId="16" borderId="46" xfId="3" applyNumberFormat="1" applyFont="1" applyFill="1" applyBorder="1" applyAlignment="1">
      <alignment horizontal="center" vertical="center"/>
    </xf>
    <xf numFmtId="2" fontId="34" fillId="16" borderId="47" xfId="3" applyNumberFormat="1" applyFont="1" applyFill="1" applyBorder="1" applyAlignment="1">
      <alignment horizontal="center" vertical="center"/>
    </xf>
    <xf numFmtId="2" fontId="33" fillId="0" borderId="53" xfId="8" applyNumberFormat="1" applyFont="1" applyBorder="1" applyAlignment="1">
      <alignment horizontal="center" vertical="center"/>
    </xf>
    <xf numFmtId="1" fontId="34" fillId="15" borderId="42" xfId="3" applyNumberFormat="1" applyFont="1" applyFill="1" applyBorder="1" applyAlignment="1">
      <alignment horizontal="left" vertical="center"/>
    </xf>
    <xf numFmtId="2" fontId="34" fillId="15" borderId="0" xfId="3" applyNumberFormat="1" applyFont="1" applyFill="1" applyBorder="1" applyAlignment="1">
      <alignment horizontal="center" vertical="center"/>
    </xf>
    <xf numFmtId="2" fontId="34" fillId="15" borderId="31" xfId="3" applyNumberFormat="1" applyFont="1" applyFill="1" applyBorder="1" applyAlignment="1">
      <alignment horizontal="center" vertical="center"/>
    </xf>
    <xf numFmtId="1" fontId="34" fillId="17" borderId="42" xfId="3" applyNumberFormat="1" applyFont="1" applyFill="1" applyBorder="1" applyAlignment="1">
      <alignment horizontal="left" vertical="center"/>
    </xf>
    <xf numFmtId="2" fontId="34" fillId="17" borderId="0" xfId="3" applyNumberFormat="1" applyFont="1" applyFill="1" applyBorder="1" applyAlignment="1">
      <alignment horizontal="center" vertical="center"/>
    </xf>
    <xf numFmtId="2" fontId="34" fillId="17" borderId="31" xfId="3" applyNumberFormat="1" applyFont="1" applyFill="1" applyBorder="1" applyAlignment="1">
      <alignment horizontal="center" vertical="center"/>
    </xf>
    <xf numFmtId="2" fontId="33" fillId="14" borderId="40" xfId="8" applyNumberFormat="1" applyFont="1" applyFill="1" applyBorder="1" applyAlignment="1">
      <alignment horizontal="center" vertical="center"/>
    </xf>
    <xf numFmtId="1" fontId="34" fillId="16" borderId="59" xfId="3" applyNumberFormat="1" applyFont="1" applyFill="1" applyBorder="1" applyAlignment="1">
      <alignment horizontal="left" vertical="center"/>
    </xf>
    <xf numFmtId="2" fontId="34" fillId="16" borderId="33" xfId="3" applyNumberFormat="1" applyFont="1" applyFill="1" applyBorder="1" applyAlignment="1">
      <alignment horizontal="center" vertical="center"/>
    </xf>
    <xf numFmtId="2" fontId="34" fillId="16" borderId="34" xfId="3" applyNumberFormat="1" applyFont="1" applyFill="1" applyBorder="1" applyAlignment="1">
      <alignment horizontal="center" vertical="center"/>
    </xf>
    <xf numFmtId="2" fontId="33" fillId="0" borderId="0" xfId="8" applyNumberFormat="1" applyFont="1" applyAlignment="1">
      <alignment horizontal="center" vertical="center"/>
    </xf>
    <xf numFmtId="0" fontId="0" fillId="0" borderId="0" xfId="0" applyAlignment="1">
      <alignment wrapText="1"/>
    </xf>
    <xf numFmtId="0" fontId="41" fillId="0" borderId="4" xfId="0" applyFont="1" applyBorder="1" applyAlignment="1">
      <alignment horizontal="center" vertical="center" wrapText="1"/>
    </xf>
    <xf numFmtId="0" fontId="42" fillId="0" borderId="0" xfId="0" applyFont="1" applyAlignment="1">
      <alignment wrapText="1"/>
    </xf>
    <xf numFmtId="0" fontId="23" fillId="0" borderId="4" xfId="0" applyFont="1" applyBorder="1" applyAlignment="1">
      <alignment horizontal="center" wrapText="1"/>
    </xf>
    <xf numFmtId="0" fontId="43" fillId="0" borderId="4" xfId="0" applyFont="1" applyBorder="1" applyAlignment="1">
      <alignment horizontal="center" vertical="center" wrapText="1"/>
    </xf>
    <xf numFmtId="0" fontId="44" fillId="9" borderId="4" xfId="0" applyFont="1" applyFill="1" applyBorder="1" applyAlignment="1">
      <alignment horizontal="center" vertical="center"/>
    </xf>
    <xf numFmtId="167" fontId="44" fillId="9" borderId="4" xfId="2" applyNumberFormat="1" applyFont="1" applyFill="1" applyBorder="1" applyAlignment="1">
      <alignment horizontal="right" vertical="center"/>
    </xf>
    <xf numFmtId="0" fontId="43" fillId="0" borderId="4" xfId="0" applyFont="1" applyBorder="1" applyAlignment="1">
      <alignment horizontal="center" vertical="center"/>
    </xf>
    <xf numFmtId="167" fontId="44" fillId="0" borderId="4" xfId="2" applyNumberFormat="1" applyFont="1" applyFill="1" applyBorder="1" applyAlignment="1">
      <alignment horizontal="right" vertical="center" wrapText="1"/>
    </xf>
    <xf numFmtId="0" fontId="44" fillId="9" borderId="4" xfId="0" applyFont="1" applyFill="1" applyBorder="1" applyAlignment="1">
      <alignment horizontal="left" vertical="center"/>
    </xf>
    <xf numFmtId="0" fontId="0" fillId="0" borderId="4" xfId="0" applyBorder="1" applyAlignment="1">
      <alignment wrapText="1"/>
    </xf>
    <xf numFmtId="0" fontId="44" fillId="9" borderId="4" xfId="0" applyFont="1" applyFill="1" applyBorder="1" applyAlignment="1">
      <alignment horizontal="left" vertical="center" wrapText="1"/>
    </xf>
    <xf numFmtId="0" fontId="44" fillId="0" borderId="60" xfId="0" applyFont="1" applyBorder="1" applyAlignment="1">
      <alignment horizontal="center" vertical="center"/>
    </xf>
    <xf numFmtId="0" fontId="44" fillId="0" borderId="60" xfId="0" applyFont="1" applyBorder="1" applyAlignment="1">
      <alignment horizontal="left" vertical="center"/>
    </xf>
    <xf numFmtId="0" fontId="44" fillId="9" borderId="60" xfId="0" applyFont="1" applyFill="1" applyBorder="1" applyAlignment="1">
      <alignment horizontal="center" vertical="center"/>
    </xf>
    <xf numFmtId="167" fontId="44" fillId="9" borderId="60" xfId="2" applyNumberFormat="1" applyFont="1" applyFill="1" applyBorder="1" applyAlignment="1">
      <alignment horizontal="right" vertical="center"/>
    </xf>
    <xf numFmtId="0" fontId="44" fillId="5" borderId="60" xfId="0" applyFont="1" applyFill="1" applyBorder="1" applyAlignment="1">
      <alignment horizontal="center" vertical="center"/>
    </xf>
    <xf numFmtId="167" fontId="44" fillId="5" borderId="60" xfId="2" applyNumberFormat="1" applyFont="1" applyFill="1" applyBorder="1" applyAlignment="1">
      <alignment horizontal="right" vertical="center"/>
    </xf>
    <xf numFmtId="2" fontId="3" fillId="0" borderId="51" xfId="0" applyNumberFormat="1" applyFont="1" applyBorder="1" applyAlignment="1">
      <alignment vertical="center"/>
    </xf>
    <xf numFmtId="2" fontId="3" fillId="0" borderId="12" xfId="0" applyNumberFormat="1" applyFont="1" applyBorder="1" applyAlignment="1">
      <alignment horizontal="right" vertical="center"/>
    </xf>
    <xf numFmtId="0" fontId="4" fillId="0" borderId="23" xfId="0" applyFont="1" applyBorder="1" applyAlignment="1">
      <alignment horizontal="center" vertical="center" wrapText="1"/>
    </xf>
    <xf numFmtId="2" fontId="5" fillId="3" borderId="63" xfId="0" applyNumberFormat="1" applyFont="1" applyFill="1" applyBorder="1" applyAlignment="1">
      <alignment vertical="center"/>
    </xf>
    <xf numFmtId="2" fontId="3" fillId="0" borderId="3" xfId="0" applyNumberFormat="1" applyFont="1" applyBorder="1" applyAlignment="1">
      <alignment vertical="center"/>
    </xf>
    <xf numFmtId="2" fontId="5" fillId="3" borderId="3" xfId="0" applyNumberFormat="1" applyFont="1" applyFill="1" applyBorder="1" applyAlignment="1">
      <alignment vertical="center"/>
    </xf>
    <xf numFmtId="0" fontId="46" fillId="0" borderId="0" xfId="0" applyFont="1" applyAlignment="1">
      <alignment horizontal="center" vertical="center"/>
    </xf>
    <xf numFmtId="165" fontId="46" fillId="0" borderId="0" xfId="0" applyNumberFormat="1" applyFont="1" applyAlignment="1">
      <alignment horizontal="center" vertical="center"/>
    </xf>
    <xf numFmtId="2" fontId="47" fillId="3" borderId="12" xfId="0" applyNumberFormat="1" applyFont="1" applyFill="1" applyBorder="1" applyAlignment="1">
      <alignment vertical="center"/>
    </xf>
    <xf numFmtId="2" fontId="47" fillId="3" borderId="13" xfId="0" applyNumberFormat="1" applyFont="1" applyFill="1" applyBorder="1" applyAlignment="1">
      <alignment vertical="center"/>
    </xf>
    <xf numFmtId="2" fontId="46" fillId="6" borderId="4" xfId="0" applyNumberFormat="1" applyFont="1" applyFill="1" applyBorder="1" applyAlignment="1">
      <alignment vertical="center"/>
    </xf>
    <xf numFmtId="165" fontId="46" fillId="6" borderId="4" xfId="0" applyNumberFormat="1" applyFont="1" applyFill="1" applyBorder="1" applyAlignment="1">
      <alignment horizontal="center" vertical="center"/>
    </xf>
    <xf numFmtId="2" fontId="5" fillId="3" borderId="4" xfId="0" applyNumberFormat="1" applyFont="1" applyFill="1" applyBorder="1" applyAlignment="1">
      <alignment horizontal="center" vertical="center"/>
    </xf>
    <xf numFmtId="10" fontId="3" fillId="0" borderId="2" xfId="3" applyNumberFormat="1" applyFont="1" applyBorder="1" applyAlignment="1">
      <alignment horizontal="center" vertical="center"/>
    </xf>
    <xf numFmtId="43" fontId="4" fillId="0" borderId="0" xfId="1" applyFont="1" applyAlignment="1">
      <alignment vertical="center"/>
    </xf>
    <xf numFmtId="0" fontId="4" fillId="0" borderId="24" xfId="0" applyFont="1" applyBorder="1" applyAlignment="1">
      <alignment vertical="center" wrapText="1"/>
    </xf>
    <xf numFmtId="164" fontId="4" fillId="6" borderId="8" xfId="2" applyNumberFormat="1" applyFont="1" applyFill="1" applyBorder="1" applyAlignment="1">
      <alignment vertical="center"/>
    </xf>
    <xf numFmtId="164" fontId="3" fillId="0" borderId="9" xfId="2" applyNumberFormat="1" applyFont="1" applyBorder="1" applyAlignment="1">
      <alignment vertical="center"/>
    </xf>
    <xf numFmtId="164" fontId="4" fillId="6" borderId="16" xfId="2" applyNumberFormat="1" applyFont="1" applyFill="1" applyBorder="1" applyAlignment="1">
      <alignment vertical="center"/>
    </xf>
    <xf numFmtId="164" fontId="4" fillId="6" borderId="26" xfId="2" applyNumberFormat="1" applyFont="1" applyFill="1" applyBorder="1" applyAlignment="1">
      <alignment vertical="center"/>
    </xf>
    <xf numFmtId="164" fontId="3" fillId="0" borderId="0" xfId="2" applyNumberFormat="1" applyFont="1" applyAlignment="1">
      <alignment vertical="center"/>
    </xf>
    <xf numFmtId="166" fontId="17" fillId="0" borderId="0" xfId="5" applyFont="1" applyAlignment="1">
      <alignment horizontal="left" vertical="center"/>
    </xf>
    <xf numFmtId="0" fontId="3" fillId="0" borderId="14" xfId="0" applyFont="1" applyBorder="1" applyAlignment="1">
      <alignment horizontal="center" vertical="center"/>
    </xf>
    <xf numFmtId="1" fontId="3" fillId="0" borderId="15" xfId="0" applyNumberFormat="1" applyFont="1" applyBorder="1" applyAlignment="1">
      <alignment horizontal="left" vertical="center" wrapText="1"/>
    </xf>
    <xf numFmtId="3" fontId="3" fillId="0" borderId="15" xfId="0" applyNumberFormat="1" applyFont="1" applyBorder="1" applyAlignment="1">
      <alignment horizontal="center" vertical="center"/>
    </xf>
    <xf numFmtId="2" fontId="3" fillId="0" borderId="15" xfId="0" applyNumberFormat="1" applyFont="1" applyBorder="1" applyAlignment="1">
      <alignment vertical="center"/>
    </xf>
    <xf numFmtId="179" fontId="14" fillId="0" borderId="4" xfId="3" applyNumberFormat="1" applyFont="1" applyFill="1" applyBorder="1" applyAlignment="1">
      <alignment horizontal="center" vertical="center"/>
    </xf>
    <xf numFmtId="182" fontId="14" fillId="0" borderId="4" xfId="6" applyNumberFormat="1" applyFont="1" applyFill="1" applyBorder="1" applyAlignment="1">
      <alignment horizontal="left" vertical="center"/>
    </xf>
    <xf numFmtId="183" fontId="10" fillId="0" borderId="0" xfId="5" applyNumberFormat="1" applyFont="1" applyAlignment="1">
      <alignment horizontal="left" vertical="center"/>
    </xf>
    <xf numFmtId="182" fontId="10" fillId="8" borderId="4" xfId="0" applyNumberFormat="1" applyFont="1" applyFill="1" applyBorder="1" applyAlignment="1">
      <alignment horizontal="left" vertical="center"/>
    </xf>
    <xf numFmtId="182" fontId="9" fillId="12" borderId="38" xfId="0" applyNumberFormat="1" applyFont="1" applyFill="1" applyBorder="1" applyAlignment="1">
      <alignment horizontal="center" vertical="center"/>
    </xf>
    <xf numFmtId="182" fontId="10" fillId="8" borderId="7" xfId="0" applyNumberFormat="1" applyFont="1" applyFill="1" applyBorder="1" applyAlignment="1">
      <alignment horizontal="left" vertical="center"/>
    </xf>
    <xf numFmtId="182" fontId="10" fillId="8" borderId="15" xfId="0" applyNumberFormat="1" applyFont="1" applyFill="1" applyBorder="1" applyAlignment="1">
      <alignment horizontal="left" vertical="center"/>
    </xf>
    <xf numFmtId="164" fontId="4" fillId="0" borderId="64" xfId="2" applyNumberFormat="1" applyFont="1" applyBorder="1" applyAlignment="1">
      <alignment vertical="center"/>
    </xf>
    <xf numFmtId="0" fontId="3" fillId="0" borderId="54" xfId="0" applyFont="1" applyBorder="1" applyAlignment="1">
      <alignment horizontal="center" vertical="center"/>
    </xf>
    <xf numFmtId="1" fontId="3" fillId="0" borderId="5" xfId="0" applyNumberFormat="1" applyFont="1" applyBorder="1" applyAlignment="1">
      <alignment horizontal="left" vertical="center" wrapText="1"/>
    </xf>
    <xf numFmtId="3" fontId="3" fillId="0" borderId="5" xfId="0" applyNumberFormat="1" applyFont="1" applyBorder="1" applyAlignment="1">
      <alignment horizontal="center" vertical="center"/>
    </xf>
    <xf numFmtId="0" fontId="3" fillId="5" borderId="54" xfId="0" applyFont="1" applyFill="1" applyBorder="1" applyAlignment="1">
      <alignment horizontal="center" vertical="center"/>
    </xf>
    <xf numFmtId="0" fontId="3" fillId="5" borderId="5" xfId="0" applyFont="1" applyFill="1" applyBorder="1" applyAlignment="1">
      <alignment horizontal="left" vertical="center" wrapText="1"/>
    </xf>
    <xf numFmtId="0" fontId="3" fillId="5" borderId="5" xfId="0" applyFont="1" applyFill="1" applyBorder="1" applyAlignment="1">
      <alignment horizontal="center" vertical="center"/>
    </xf>
    <xf numFmtId="164" fontId="5" fillId="3" borderId="48" xfId="0" applyNumberFormat="1" applyFont="1" applyFill="1" applyBorder="1" applyAlignment="1">
      <alignment vertical="center"/>
    </xf>
    <xf numFmtId="164" fontId="3" fillId="5" borderId="66" xfId="0" applyNumberFormat="1" applyFont="1" applyFill="1" applyBorder="1" applyAlignment="1">
      <alignment vertical="center"/>
    </xf>
    <xf numFmtId="2" fontId="47" fillId="3" borderId="46" xfId="0" applyNumberFormat="1" applyFont="1" applyFill="1" applyBorder="1" applyAlignment="1">
      <alignment vertical="center"/>
    </xf>
    <xf numFmtId="0" fontId="0" fillId="5" borderId="0" xfId="0" applyFill="1" applyAlignment="1">
      <alignment vertical="center"/>
    </xf>
    <xf numFmtId="0" fontId="33" fillId="5" borderId="0" xfId="8" applyFont="1" applyFill="1" applyAlignment="1">
      <alignment vertical="center"/>
    </xf>
    <xf numFmtId="0" fontId="34" fillId="5" borderId="0" xfId="8" applyFont="1" applyFill="1" applyAlignment="1">
      <alignment vertical="center"/>
    </xf>
    <xf numFmtId="184" fontId="46" fillId="6" borderId="3" xfId="0" applyNumberFormat="1" applyFont="1" applyFill="1" applyBorder="1" applyAlignment="1">
      <alignment horizontal="center" vertical="center"/>
    </xf>
    <xf numFmtId="184" fontId="47" fillId="3" borderId="46" xfId="0" applyNumberFormat="1" applyFont="1" applyFill="1" applyBorder="1" applyAlignment="1">
      <alignment vertical="center"/>
    </xf>
    <xf numFmtId="184" fontId="3" fillId="0" borderId="4" xfId="0" applyNumberFormat="1" applyFont="1" applyBorder="1" applyAlignment="1">
      <alignment vertical="center"/>
    </xf>
    <xf numFmtId="184" fontId="3" fillId="0" borderId="15" xfId="0" applyNumberFormat="1" applyFont="1" applyBorder="1" applyAlignment="1">
      <alignment vertical="center"/>
    </xf>
    <xf numFmtId="184" fontId="5" fillId="3" borderId="4" xfId="0" applyNumberFormat="1" applyFont="1" applyFill="1" applyBorder="1" applyAlignment="1">
      <alignment vertical="center"/>
    </xf>
    <xf numFmtId="184" fontId="5" fillId="3" borderId="1" xfId="0" applyNumberFormat="1" applyFont="1" applyFill="1" applyBorder="1" applyAlignment="1">
      <alignment vertical="center"/>
    </xf>
    <xf numFmtId="184" fontId="5" fillId="3" borderId="9" xfId="0" applyNumberFormat="1" applyFont="1" applyFill="1" applyBorder="1" applyAlignment="1">
      <alignment vertical="center"/>
    </xf>
    <xf numFmtId="184" fontId="3" fillId="0" borderId="9" xfId="0" applyNumberFormat="1" applyFont="1" applyBorder="1" applyAlignment="1">
      <alignment vertical="center"/>
    </xf>
    <xf numFmtId="184" fontId="3" fillId="0" borderId="16" xfId="0" applyNumberFormat="1" applyFont="1" applyBorder="1" applyAlignment="1">
      <alignment vertical="center"/>
    </xf>
    <xf numFmtId="4" fontId="5" fillId="2" borderId="7" xfId="0" applyNumberFormat="1" applyFont="1" applyFill="1" applyBorder="1" applyAlignment="1">
      <alignment vertical="center"/>
    </xf>
    <xf numFmtId="4" fontId="5" fillId="3" borderId="4" xfId="0" applyNumberFormat="1" applyFont="1" applyFill="1" applyBorder="1" applyAlignment="1">
      <alignment vertical="center"/>
    </xf>
    <xf numFmtId="4" fontId="3" fillId="0" borderId="4" xfId="0" applyNumberFormat="1" applyFont="1" applyBorder="1" applyAlignment="1">
      <alignment vertical="center"/>
    </xf>
    <xf numFmtId="4" fontId="5" fillId="2" borderId="12" xfId="0" applyNumberFormat="1" applyFont="1" applyFill="1" applyBorder="1" applyAlignment="1">
      <alignment vertical="center"/>
    </xf>
    <xf numFmtId="4" fontId="5" fillId="3" borderId="4" xfId="0" applyNumberFormat="1" applyFont="1" applyFill="1" applyBorder="1" applyAlignment="1">
      <alignment horizontal="center" vertical="center"/>
    </xf>
    <xf numFmtId="4" fontId="3" fillId="0" borderId="5" xfId="0" applyNumberFormat="1" applyFont="1" applyBorder="1" applyAlignment="1">
      <alignment vertical="center"/>
    </xf>
    <xf numFmtId="4" fontId="3" fillId="5" borderId="5" xfId="0" applyNumberFormat="1" applyFont="1" applyFill="1" applyBorder="1" applyAlignment="1">
      <alignment vertical="center"/>
    </xf>
    <xf numFmtId="4" fontId="3" fillId="5" borderId="15" xfId="0" applyNumberFormat="1" applyFont="1" applyFill="1" applyBorder="1" applyAlignment="1">
      <alignment vertical="center"/>
    </xf>
    <xf numFmtId="4" fontId="3" fillId="0" borderId="0" xfId="0" applyNumberFormat="1" applyFont="1" applyAlignment="1">
      <alignment vertical="center"/>
    </xf>
    <xf numFmtId="4" fontId="4" fillId="6" borderId="18" xfId="0" applyNumberFormat="1" applyFont="1" applyFill="1" applyBorder="1" applyAlignment="1">
      <alignment vertical="center"/>
    </xf>
    <xf numFmtId="4" fontId="4" fillId="6" borderId="22" xfId="0" applyNumberFormat="1" applyFont="1" applyFill="1" applyBorder="1" applyAlignment="1">
      <alignment vertical="center"/>
    </xf>
    <xf numFmtId="4" fontId="4" fillId="6" borderId="25" xfId="0" applyNumberFormat="1" applyFont="1" applyFill="1" applyBorder="1" applyAlignment="1">
      <alignment vertical="center"/>
    </xf>
    <xf numFmtId="184" fontId="5" fillId="2" borderId="35" xfId="0" applyNumberFormat="1" applyFont="1" applyFill="1" applyBorder="1" applyAlignment="1">
      <alignment vertical="center"/>
    </xf>
    <xf numFmtId="184" fontId="3" fillId="0" borderId="1" xfId="0" applyNumberFormat="1" applyFont="1" applyBorder="1" applyAlignment="1">
      <alignment vertical="center"/>
    </xf>
    <xf numFmtId="184" fontId="5" fillId="2" borderId="52" xfId="0" applyNumberFormat="1" applyFont="1" applyFill="1" applyBorder="1" applyAlignment="1">
      <alignment vertical="center"/>
    </xf>
    <xf numFmtId="184" fontId="3" fillId="5" borderId="4" xfId="0" applyNumberFormat="1" applyFont="1" applyFill="1" applyBorder="1" applyAlignment="1">
      <alignment vertical="center"/>
    </xf>
    <xf numFmtId="184" fontId="3" fillId="5" borderId="15" xfId="0" applyNumberFormat="1" applyFont="1" applyFill="1" applyBorder="1" applyAlignment="1">
      <alignment vertical="center"/>
    </xf>
    <xf numFmtId="184" fontId="3" fillId="0" borderId="0" xfId="0" applyNumberFormat="1" applyFont="1" applyAlignment="1">
      <alignment vertical="center"/>
    </xf>
    <xf numFmtId="184" fontId="4" fillId="6" borderId="18" xfId="0" applyNumberFormat="1" applyFont="1" applyFill="1" applyBorder="1" applyAlignment="1">
      <alignment vertical="center"/>
    </xf>
    <xf numFmtId="184" fontId="4" fillId="6" borderId="22" xfId="0" applyNumberFormat="1" applyFont="1" applyFill="1" applyBorder="1" applyAlignment="1">
      <alignment vertical="center"/>
    </xf>
    <xf numFmtId="184" fontId="4" fillId="6" borderId="25" xfId="0" applyNumberFormat="1" applyFont="1" applyFill="1" applyBorder="1" applyAlignment="1">
      <alignment horizontal="center" vertical="center"/>
    </xf>
    <xf numFmtId="43" fontId="3" fillId="0" borderId="0" xfId="0" applyNumberFormat="1" applyFont="1" applyAlignment="1">
      <alignment vertical="center"/>
    </xf>
    <xf numFmtId="0" fontId="0" fillId="0" borderId="0" xfId="0" applyAlignment="1">
      <alignment horizontal="center"/>
    </xf>
    <xf numFmtId="168" fontId="0" fillId="0" borderId="0" xfId="0" applyNumberFormat="1"/>
    <xf numFmtId="185" fontId="0" fillId="0" borderId="0" xfId="0" applyNumberFormat="1"/>
    <xf numFmtId="168" fontId="0" fillId="0" borderId="0" xfId="0" applyNumberFormat="1" applyAlignment="1">
      <alignment horizontal="center"/>
    </xf>
    <xf numFmtId="184" fontId="53" fillId="23" borderId="1" xfId="0" applyNumberFormat="1" applyFont="1" applyFill="1" applyBorder="1" applyAlignment="1">
      <alignment vertical="center"/>
    </xf>
    <xf numFmtId="0" fontId="48" fillId="19" borderId="0" xfId="0" applyFont="1" applyFill="1" applyAlignment="1">
      <alignment horizontal="center" vertical="center" wrapText="1"/>
    </xf>
    <xf numFmtId="0" fontId="0" fillId="0" borderId="0" xfId="0" applyAlignment="1">
      <alignment vertical="center" wrapText="1"/>
    </xf>
    <xf numFmtId="0" fontId="48" fillId="7" borderId="0" xfId="0" applyFont="1" applyFill="1" applyAlignment="1">
      <alignment horizontal="center" vertical="center" wrapText="1"/>
    </xf>
    <xf numFmtId="185" fontId="0" fillId="7" borderId="0" xfId="0" applyNumberFormat="1" applyFill="1" applyAlignment="1">
      <alignment horizontal="right"/>
    </xf>
    <xf numFmtId="186" fontId="3" fillId="0" borderId="0" xfId="0" applyNumberFormat="1" applyFont="1" applyAlignment="1">
      <alignment horizontal="right" vertical="center"/>
    </xf>
    <xf numFmtId="2" fontId="5" fillId="3" borderId="7" xfId="0" applyNumberFormat="1" applyFont="1" applyFill="1" applyBorder="1" applyAlignment="1">
      <alignment vertical="center"/>
    </xf>
    <xf numFmtId="164" fontId="5" fillId="3" borderId="7" xfId="0" applyNumberFormat="1" applyFont="1" applyFill="1" applyBorder="1" applyAlignment="1">
      <alignment vertical="center"/>
    </xf>
    <xf numFmtId="186" fontId="47" fillId="3" borderId="63" xfId="0" applyNumberFormat="1" applyFont="1" applyFill="1" applyBorder="1" applyAlignment="1">
      <alignment horizontal="right" vertical="center"/>
    </xf>
    <xf numFmtId="164" fontId="5" fillId="3" borderId="8" xfId="0" applyNumberFormat="1" applyFont="1" applyFill="1" applyBorder="1" applyAlignment="1">
      <alignment vertical="center"/>
    </xf>
    <xf numFmtId="187" fontId="3" fillId="0" borderId="4" xfId="0" applyNumberFormat="1" applyFont="1" applyBorder="1" applyAlignment="1">
      <alignment vertical="center"/>
    </xf>
    <xf numFmtId="186" fontId="46" fillId="6" borderId="2" xfId="21" applyNumberFormat="1" applyFont="1" applyFill="1" applyBorder="1" applyAlignment="1">
      <alignment horizontal="right" vertical="center"/>
    </xf>
    <xf numFmtId="164" fontId="5" fillId="3" borderId="4" xfId="0" applyNumberFormat="1" applyFont="1" applyFill="1" applyBorder="1" applyAlignment="1">
      <alignment vertical="center"/>
    </xf>
    <xf numFmtId="0" fontId="3" fillId="0" borderId="15" xfId="0" applyFont="1" applyBorder="1" applyAlignment="1">
      <alignment horizontal="left" vertical="center" wrapText="1"/>
    </xf>
    <xf numFmtId="0" fontId="3" fillId="0" borderId="15" xfId="0" applyFont="1" applyBorder="1" applyAlignment="1">
      <alignment horizontal="center" vertical="center"/>
    </xf>
    <xf numFmtId="187" fontId="3" fillId="0" borderId="15" xfId="0" applyNumberFormat="1" applyFont="1" applyBorder="1" applyAlignment="1">
      <alignment vertical="center"/>
    </xf>
    <xf numFmtId="164" fontId="3" fillId="0" borderId="16" xfId="0" applyNumberFormat="1" applyFont="1" applyBorder="1" applyAlignment="1">
      <alignment vertical="center"/>
    </xf>
    <xf numFmtId="188" fontId="3" fillId="0" borderId="0" xfId="0" applyNumberFormat="1" applyFont="1" applyAlignment="1">
      <alignment vertical="center"/>
    </xf>
    <xf numFmtId="0" fontId="3" fillId="5" borderId="20" xfId="0" applyFont="1" applyFill="1" applyBorder="1" applyAlignment="1">
      <alignment horizontal="center" vertical="center"/>
    </xf>
    <xf numFmtId="10" fontId="3" fillId="5" borderId="2" xfId="3" applyNumberFormat="1" applyFont="1" applyFill="1" applyBorder="1" applyAlignment="1">
      <alignment horizontal="center" vertical="center"/>
    </xf>
    <xf numFmtId="164" fontId="3" fillId="5" borderId="9" xfId="2" applyNumberFormat="1" applyFont="1" applyFill="1" applyBorder="1" applyAlignment="1">
      <alignment vertical="center"/>
    </xf>
    <xf numFmtId="0" fontId="11" fillId="5" borderId="4" xfId="0" applyFont="1" applyFill="1" applyBorder="1" applyAlignment="1">
      <alignment vertical="center" wrapText="1"/>
    </xf>
    <xf numFmtId="0" fontId="11" fillId="5" borderId="4" xfId="0" applyFont="1" applyFill="1" applyBorder="1" applyAlignment="1">
      <alignment horizontal="center" vertical="center" wrapText="1"/>
    </xf>
    <xf numFmtId="0" fontId="11" fillId="5" borderId="4" xfId="0" applyFont="1" applyFill="1" applyBorder="1" applyAlignment="1">
      <alignment horizontal="center" vertical="center"/>
    </xf>
    <xf numFmtId="0" fontId="14" fillId="5" borderId="4" xfId="0" applyFont="1" applyFill="1" applyBorder="1" applyAlignment="1">
      <alignment horizontal="center" vertical="center"/>
    </xf>
    <xf numFmtId="182" fontId="14" fillId="5" borderId="4" xfId="6" applyNumberFormat="1" applyFont="1" applyFill="1" applyBorder="1" applyAlignment="1">
      <alignment horizontal="left" vertical="center"/>
    </xf>
    <xf numFmtId="0" fontId="3" fillId="0" borderId="0" xfId="0" applyFont="1" applyAlignment="1">
      <alignment horizontal="left" vertical="center"/>
    </xf>
    <xf numFmtId="0" fontId="29" fillId="0" borderId="0" xfId="0" applyFont="1" applyAlignment="1">
      <alignment vertical="center"/>
    </xf>
    <xf numFmtId="184" fontId="57" fillId="3" borderId="1" xfId="0" applyNumberFormat="1" applyFont="1" applyFill="1" applyBorder="1" applyAlignment="1">
      <alignment vertical="center"/>
    </xf>
    <xf numFmtId="184" fontId="29" fillId="0" borderId="4" xfId="0" applyNumberFormat="1" applyFont="1" applyBorder="1" applyAlignment="1">
      <alignment vertical="center"/>
    </xf>
    <xf numFmtId="184" fontId="57" fillId="3" borderId="4" xfId="0" applyNumberFormat="1" applyFont="1" applyFill="1" applyBorder="1" applyAlignment="1">
      <alignment vertical="center"/>
    </xf>
    <xf numFmtId="184" fontId="58" fillId="23" borderId="4" xfId="0" applyNumberFormat="1" applyFont="1" applyFill="1" applyBorder="1" applyAlignment="1">
      <alignment vertical="center"/>
    </xf>
    <xf numFmtId="0" fontId="4" fillId="0" borderId="25" xfId="0" applyFont="1" applyBorder="1" applyAlignment="1">
      <alignment horizontal="left" vertical="center" wrapText="1"/>
    </xf>
    <xf numFmtId="4" fontId="4" fillId="0" borderId="25" xfId="0" applyNumberFormat="1" applyFont="1" applyBorder="1" applyAlignment="1">
      <alignment horizontal="left" vertical="center" wrapText="1"/>
    </xf>
    <xf numFmtId="184" fontId="4" fillId="0" borderId="64" xfId="0" applyNumberFormat="1" applyFont="1" applyBorder="1" applyAlignment="1">
      <alignment horizontal="left" vertical="center" wrapText="1"/>
    </xf>
    <xf numFmtId="164" fontId="4" fillId="0" borderId="4" xfId="0" applyNumberFormat="1" applyFont="1" applyBorder="1" applyAlignment="1">
      <alignment horizontal="center" vertical="center" wrapText="1"/>
    </xf>
    <xf numFmtId="164" fontId="4" fillId="0" borderId="5" xfId="0" applyNumberFormat="1" applyFont="1" applyBorder="1" applyAlignment="1">
      <alignment horizontal="center" vertical="center" wrapText="1"/>
    </xf>
    <xf numFmtId="0" fontId="3" fillId="0" borderId="2" xfId="0" applyFont="1" applyBorder="1" applyAlignment="1">
      <alignment horizontal="left" vertical="center" wrapText="1"/>
    </xf>
    <xf numFmtId="0" fontId="0" fillId="0" borderId="2" xfId="0" applyBorder="1" applyAlignment="1">
      <alignment horizontal="left" vertical="center" wrapText="1"/>
    </xf>
    <xf numFmtId="4" fontId="0" fillId="0" borderId="2" xfId="0" applyNumberFormat="1" applyBorder="1" applyAlignment="1">
      <alignment horizontal="left" vertical="center" wrapText="1"/>
    </xf>
    <xf numFmtId="0" fontId="3" fillId="5" borderId="2" xfId="0" applyFont="1" applyFill="1" applyBorder="1" applyAlignment="1">
      <alignment horizontal="left" vertical="center" wrapText="1"/>
    </xf>
    <xf numFmtId="4" fontId="3" fillId="5" borderId="2" xfId="0" applyNumberFormat="1" applyFont="1" applyFill="1" applyBorder="1" applyAlignment="1">
      <alignment horizontal="left"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8" fillId="18" borderId="5" xfId="0" applyFont="1" applyFill="1" applyBorder="1" applyAlignment="1">
      <alignment horizontal="center" vertical="center" wrapText="1"/>
    </xf>
    <xf numFmtId="0" fontId="48" fillId="18" borderId="44" xfId="0" applyFont="1" applyFill="1" applyBorder="1" applyAlignment="1">
      <alignment horizontal="center" vertical="center" wrapText="1"/>
    </xf>
    <xf numFmtId="0" fontId="48" fillId="18" borderId="38" xfId="0" applyFont="1" applyFill="1" applyBorder="1" applyAlignment="1">
      <alignment horizontal="center" vertical="center" wrapText="1"/>
    </xf>
    <xf numFmtId="0" fontId="54" fillId="0" borderId="1" xfId="0" applyFont="1" applyBorder="1" applyAlignment="1">
      <alignment horizontal="center" vertical="center" wrapText="1"/>
    </xf>
    <xf numFmtId="0" fontId="54" fillId="0" borderId="2" xfId="0" applyFont="1" applyBorder="1" applyAlignment="1">
      <alignment horizontal="center" vertical="center" wrapText="1"/>
    </xf>
    <xf numFmtId="0" fontId="54" fillId="0" borderId="3"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55" fillId="24" borderId="4" xfId="0" applyFont="1" applyFill="1" applyBorder="1" applyAlignment="1">
      <alignment horizontal="center" vertical="center"/>
    </xf>
    <xf numFmtId="0" fontId="55" fillId="24" borderId="5" xfId="0" applyFont="1" applyFill="1" applyBorder="1" applyAlignment="1">
      <alignment horizontal="center" vertical="center"/>
    </xf>
    <xf numFmtId="0" fontId="55" fillId="24" borderId="4" xfId="0" applyFont="1" applyFill="1" applyBorder="1" applyAlignment="1">
      <alignment horizontal="center" vertical="center" wrapText="1"/>
    </xf>
    <xf numFmtId="0" fontId="55" fillId="24" borderId="5" xfId="0" applyFont="1" applyFill="1" applyBorder="1" applyAlignment="1">
      <alignment horizontal="center" vertical="center" wrapText="1"/>
    </xf>
    <xf numFmtId="0" fontId="56" fillId="24" borderId="5" xfId="0" applyFont="1" applyFill="1" applyBorder="1" applyAlignment="1">
      <alignment horizontal="center" vertical="center" wrapText="1"/>
    </xf>
    <xf numFmtId="0" fontId="56" fillId="24" borderId="44" xfId="0" applyFont="1" applyFill="1" applyBorder="1" applyAlignment="1">
      <alignment horizontal="center" vertical="center" wrapText="1"/>
    </xf>
    <xf numFmtId="0" fontId="56" fillId="24" borderId="38" xfId="0" applyFont="1" applyFill="1" applyBorder="1" applyAlignment="1">
      <alignment horizontal="center" vertical="center" wrapText="1"/>
    </xf>
    <xf numFmtId="0" fontId="59" fillId="24" borderId="1" xfId="0" applyFont="1" applyFill="1" applyBorder="1" applyAlignment="1">
      <alignment horizontal="center" vertical="center" wrapText="1"/>
    </xf>
    <xf numFmtId="0" fontId="59" fillId="24" borderId="2" xfId="0" applyFont="1" applyFill="1" applyBorder="1" applyAlignment="1">
      <alignment horizontal="center" vertical="center" wrapText="1"/>
    </xf>
    <xf numFmtId="0" fontId="59" fillId="24" borderId="3" xfId="0" applyFont="1" applyFill="1" applyBorder="1" applyAlignment="1">
      <alignment horizontal="center" vertical="center" wrapText="1"/>
    </xf>
    <xf numFmtId="0" fontId="10" fillId="0" borderId="0" xfId="0" applyFont="1" applyAlignment="1">
      <alignment horizontal="center" vertical="center"/>
    </xf>
    <xf numFmtId="0" fontId="10" fillId="8" borderId="17" xfId="0" applyFont="1" applyFill="1" applyBorder="1" applyAlignment="1">
      <alignment horizontal="center" vertical="center"/>
    </xf>
    <xf numFmtId="0" fontId="10" fillId="8" borderId="18" xfId="0" applyFont="1" applyFill="1" applyBorder="1" applyAlignment="1">
      <alignment horizontal="center" vertical="center"/>
    </xf>
    <xf numFmtId="0" fontId="10" fillId="8" borderId="19" xfId="0" applyFont="1" applyFill="1" applyBorder="1" applyAlignment="1">
      <alignment horizontal="center" vertical="center"/>
    </xf>
    <xf numFmtId="0" fontId="10" fillId="8" borderId="21" xfId="0" applyFont="1" applyFill="1" applyBorder="1" applyAlignment="1">
      <alignment horizontal="center" vertical="center"/>
    </xf>
    <xf numFmtId="0" fontId="10" fillId="8" borderId="22" xfId="0" applyFont="1" applyFill="1" applyBorder="1" applyAlignment="1">
      <alignment horizontal="center" vertical="center"/>
    </xf>
    <xf numFmtId="0" fontId="10" fillId="8" borderId="23" xfId="0" applyFont="1" applyFill="1" applyBorder="1" applyAlignment="1">
      <alignment horizontal="center" vertical="center"/>
    </xf>
    <xf numFmtId="0" fontId="9" fillId="12" borderId="32" xfId="0" applyFont="1" applyFill="1" applyBorder="1" applyAlignment="1">
      <alignment horizontal="center" vertical="center"/>
    </xf>
    <xf numFmtId="0" fontId="9" fillId="12" borderId="33" xfId="0" applyFont="1" applyFill="1" applyBorder="1" applyAlignment="1">
      <alignment horizontal="center" vertical="center"/>
    </xf>
    <xf numFmtId="0" fontId="9" fillId="12" borderId="65" xfId="0" applyFont="1" applyFill="1" applyBorder="1" applyAlignment="1">
      <alignment horizontal="center" vertical="center"/>
    </xf>
    <xf numFmtId="0" fontId="11" fillId="5" borderId="1" xfId="0" applyFont="1" applyFill="1" applyBorder="1" applyAlignment="1">
      <alignment horizontal="center" vertical="center"/>
    </xf>
    <xf numFmtId="0" fontId="11" fillId="5" borderId="2" xfId="0" applyFont="1" applyFill="1" applyBorder="1" applyAlignment="1">
      <alignment horizontal="center" vertical="center"/>
    </xf>
    <xf numFmtId="0" fontId="11" fillId="5" borderId="3" xfId="0" applyFont="1" applyFill="1" applyBorder="1" applyAlignment="1">
      <alignment horizontal="center" vertical="center"/>
    </xf>
    <xf numFmtId="0" fontId="13" fillId="8" borderId="4" xfId="0" applyFont="1" applyFill="1" applyBorder="1" applyAlignment="1">
      <alignment horizontal="center" vertical="center"/>
    </xf>
    <xf numFmtId="0" fontId="10" fillId="8" borderId="4" xfId="0" applyFont="1" applyFill="1" applyBorder="1" applyAlignment="1">
      <alignment horizontal="center" vertical="center"/>
    </xf>
    <xf numFmtId="0" fontId="14" fillId="9" borderId="1" xfId="0" applyFont="1" applyFill="1" applyBorder="1" applyAlignment="1">
      <alignment horizontal="center" vertical="center" wrapText="1"/>
    </xf>
    <xf numFmtId="0" fontId="14" fillId="9" borderId="2" xfId="0" applyFont="1" applyFill="1" applyBorder="1" applyAlignment="1">
      <alignment horizontal="center" vertical="center" wrapText="1"/>
    </xf>
    <xf numFmtId="0" fontId="14" fillId="9" borderId="3" xfId="0" applyFont="1" applyFill="1" applyBorder="1" applyAlignment="1">
      <alignment horizontal="center" vertical="center" wrapText="1"/>
    </xf>
    <xf numFmtId="0" fontId="10" fillId="8" borderId="1" xfId="0" applyFont="1" applyFill="1" applyBorder="1" applyAlignment="1">
      <alignment horizontal="center" vertical="center"/>
    </xf>
    <xf numFmtId="0" fontId="10" fillId="8" borderId="2" xfId="0" applyFont="1" applyFill="1" applyBorder="1" applyAlignment="1">
      <alignment horizontal="center" vertical="center"/>
    </xf>
    <xf numFmtId="0" fontId="10" fillId="8" borderId="3" xfId="0" applyFont="1" applyFill="1" applyBorder="1" applyAlignment="1">
      <alignment horizontal="center"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2" fillId="0" borderId="4" xfId="0" applyFont="1" applyBorder="1" applyAlignment="1">
      <alignment horizontal="left" vertical="center"/>
    </xf>
    <xf numFmtId="3" fontId="12" fillId="0" borderId="4" xfId="0" applyNumberFormat="1" applyFont="1" applyBorder="1" applyAlignment="1">
      <alignment horizontal="left" vertical="center"/>
    </xf>
    <xf numFmtId="0" fontId="10" fillId="8" borderId="4" xfId="0" applyFont="1" applyFill="1" applyBorder="1" applyAlignment="1">
      <alignment horizontal="center" vertical="center" wrapText="1"/>
    </xf>
    <xf numFmtId="0" fontId="13" fillId="8" borderId="4"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4" xfId="0" applyFont="1" applyBorder="1" applyAlignment="1">
      <alignment horizontal="center"/>
    </xf>
    <xf numFmtId="0" fontId="27" fillId="8" borderId="1" xfId="8" applyFont="1" applyFill="1" applyBorder="1" applyAlignment="1">
      <alignment horizontal="center" vertical="center"/>
    </xf>
    <xf numFmtId="0" fontId="27" fillId="8" borderId="2" xfId="8" applyFont="1" applyFill="1" applyBorder="1" applyAlignment="1">
      <alignment horizontal="center" vertical="center"/>
    </xf>
    <xf numFmtId="0" fontId="27" fillId="8" borderId="3" xfId="8" applyFont="1" applyFill="1" applyBorder="1" applyAlignment="1">
      <alignment horizontal="center" vertical="center"/>
    </xf>
    <xf numFmtId="0" fontId="28" fillId="13" borderId="5" xfId="8" applyFont="1" applyFill="1" applyBorder="1" applyAlignment="1">
      <alignment horizontal="center" vertical="center"/>
    </xf>
    <xf numFmtId="0" fontId="28" fillId="13" borderId="12" xfId="8" applyFont="1" applyFill="1" applyBorder="1" applyAlignment="1">
      <alignment horizontal="center" vertical="center"/>
    </xf>
    <xf numFmtId="0" fontId="23" fillId="0" borderId="4" xfId="0" applyFont="1" applyBorder="1" applyAlignment="1">
      <alignment horizontal="center"/>
    </xf>
    <xf numFmtId="0" fontId="0" fillId="0" borderId="4" xfId="0" applyBorder="1" applyAlignment="1">
      <alignment horizontal="center"/>
    </xf>
    <xf numFmtId="0" fontId="23" fillId="0" borderId="4" xfId="0" applyFont="1" applyBorder="1" applyAlignment="1">
      <alignment horizontal="center" vertical="center" wrapText="1"/>
    </xf>
    <xf numFmtId="0" fontId="0" fillId="0" borderId="4" xfId="0" applyBorder="1" applyAlignment="1">
      <alignment horizontal="center" vertical="center" wrapText="1"/>
    </xf>
    <xf numFmtId="0" fontId="32" fillId="14" borderId="4" xfId="18" applyFont="1" applyFill="1" applyBorder="1" applyAlignment="1">
      <alignment horizontal="center" vertical="center"/>
    </xf>
    <xf numFmtId="0" fontId="2" fillId="0" borderId="42" xfId="0" applyFont="1" applyBorder="1" applyAlignment="1">
      <alignment horizontal="center" vertical="center" wrapText="1"/>
    </xf>
    <xf numFmtId="0" fontId="36" fillId="9" borderId="10" xfId="8" applyFont="1" applyFill="1" applyBorder="1" applyAlignment="1">
      <alignment horizontal="center" vertical="center"/>
    </xf>
    <xf numFmtId="0" fontId="36" fillId="9" borderId="14" xfId="8" applyFont="1" applyFill="1" applyBorder="1" applyAlignment="1">
      <alignment horizontal="center" vertical="center"/>
    </xf>
    <xf numFmtId="2" fontId="0" fillId="0" borderId="53" xfId="0" applyNumberFormat="1" applyBorder="1" applyAlignment="1">
      <alignment horizontal="center"/>
    </xf>
    <xf numFmtId="2" fontId="0" fillId="0" borderId="56" xfId="0" applyNumberFormat="1" applyBorder="1" applyAlignment="1">
      <alignment horizontal="center"/>
    </xf>
    <xf numFmtId="2" fontId="0" fillId="0" borderId="41" xfId="0" applyNumberFormat="1" applyBorder="1" applyAlignment="1">
      <alignment horizontal="center"/>
    </xf>
    <xf numFmtId="0" fontId="0" fillId="14" borderId="53" xfId="0" applyFill="1" applyBorder="1" applyAlignment="1">
      <alignment horizontal="center"/>
    </xf>
    <xf numFmtId="0" fontId="0" fillId="14" borderId="56" xfId="0" applyFill="1" applyBorder="1" applyAlignment="1">
      <alignment horizontal="center"/>
    </xf>
    <xf numFmtId="0" fontId="0" fillId="14" borderId="41" xfId="0" applyFill="1" applyBorder="1" applyAlignment="1">
      <alignment horizontal="center"/>
    </xf>
    <xf numFmtId="0" fontId="37" fillId="17" borderId="40" xfId="8" applyFont="1" applyFill="1" applyBorder="1" applyAlignment="1">
      <alignment horizontal="center" vertical="center"/>
    </xf>
    <xf numFmtId="0" fontId="36" fillId="9" borderId="54" xfId="8" applyFont="1" applyFill="1" applyBorder="1" applyAlignment="1">
      <alignment horizontal="center" vertical="center"/>
    </xf>
    <xf numFmtId="0" fontId="36" fillId="9" borderId="57" xfId="8" applyFont="1" applyFill="1" applyBorder="1" applyAlignment="1">
      <alignment horizontal="center" vertical="center"/>
    </xf>
    <xf numFmtId="0" fontId="36" fillId="9" borderId="11" xfId="8" applyFont="1" applyFill="1" applyBorder="1" applyAlignment="1">
      <alignment horizontal="center" vertical="center"/>
    </xf>
    <xf numFmtId="0" fontId="36" fillId="0" borderId="54" xfId="8" applyFont="1" applyBorder="1" applyAlignment="1">
      <alignment horizontal="center" vertical="center"/>
    </xf>
    <xf numFmtId="0" fontId="36" fillId="0" borderId="57" xfId="8" applyFont="1" applyBorder="1" applyAlignment="1">
      <alignment horizontal="center" vertical="center"/>
    </xf>
    <xf numFmtId="0" fontId="36" fillId="0" borderId="11" xfId="8" applyFont="1" applyBorder="1" applyAlignment="1">
      <alignment horizontal="center" vertical="center"/>
    </xf>
    <xf numFmtId="0" fontId="34" fillId="0" borderId="27" xfId="8" applyFont="1" applyBorder="1" applyAlignment="1">
      <alignment horizontal="center" vertical="center"/>
    </xf>
    <xf numFmtId="0" fontId="34" fillId="0" borderId="28" xfId="8" applyFont="1" applyBorder="1" applyAlignment="1">
      <alignment horizontal="center" vertical="center"/>
    </xf>
    <xf numFmtId="0" fontId="34" fillId="0" borderId="29" xfId="8" applyFont="1" applyBorder="1" applyAlignment="1">
      <alignment horizontal="center" vertical="center"/>
    </xf>
    <xf numFmtId="0" fontId="34" fillId="0" borderId="30" xfId="8" applyFont="1" applyBorder="1" applyAlignment="1">
      <alignment horizontal="center" vertical="center"/>
    </xf>
    <xf numFmtId="0" fontId="34" fillId="0" borderId="0" xfId="8" applyFont="1" applyAlignment="1">
      <alignment horizontal="center" vertical="center"/>
    </xf>
    <xf numFmtId="0" fontId="34" fillId="0" borderId="31" xfId="8" applyFont="1" applyBorder="1" applyAlignment="1">
      <alignment horizontal="center" vertical="center"/>
    </xf>
    <xf numFmtId="0" fontId="35" fillId="15" borderId="45" xfId="8" applyFont="1" applyFill="1" applyBorder="1" applyAlignment="1">
      <alignment horizontal="center" vertical="center"/>
    </xf>
    <xf numFmtId="0" fontId="35" fillId="15" borderId="46" xfId="8" applyFont="1" applyFill="1" applyBorder="1" applyAlignment="1">
      <alignment horizontal="center" vertical="center"/>
    </xf>
    <xf numFmtId="0" fontId="35" fillId="15" borderId="47" xfId="8" applyFont="1" applyFill="1" applyBorder="1" applyAlignment="1">
      <alignment horizontal="center" vertical="center"/>
    </xf>
    <xf numFmtId="49" fontId="36" fillId="16" borderId="20" xfId="8" applyNumberFormat="1" applyFont="1" applyFill="1" applyBorder="1" applyAlignment="1">
      <alignment horizontal="center" vertical="center" wrapText="1"/>
    </xf>
    <xf numFmtId="0" fontId="36" fillId="16" borderId="2" xfId="8" applyFont="1" applyFill="1" applyBorder="1" applyAlignment="1">
      <alignment horizontal="center" vertical="center" wrapText="1"/>
    </xf>
    <xf numFmtId="0" fontId="36" fillId="16" borderId="48" xfId="8" applyFont="1" applyFill="1" applyBorder="1" applyAlignment="1">
      <alignment horizontal="center" vertical="center" wrapText="1"/>
    </xf>
    <xf numFmtId="0" fontId="36" fillId="0" borderId="49" xfId="8" applyFont="1" applyBorder="1" applyAlignment="1">
      <alignment horizontal="center" vertical="center"/>
    </xf>
    <xf numFmtId="0" fontId="36" fillId="0" borderId="45" xfId="8" applyFont="1" applyBorder="1" applyAlignment="1">
      <alignment horizontal="center" vertical="center"/>
    </xf>
    <xf numFmtId="0" fontId="36" fillId="0" borderId="5" xfId="8" applyFont="1" applyBorder="1" applyAlignment="1">
      <alignment horizontal="center" vertical="center"/>
    </xf>
    <xf numFmtId="0" fontId="36" fillId="0" borderId="12" xfId="8" applyFont="1" applyBorder="1" applyAlignment="1">
      <alignment horizontal="center" vertical="center"/>
    </xf>
    <xf numFmtId="0" fontId="36" fillId="0" borderId="50" xfId="8" applyFont="1" applyBorder="1" applyAlignment="1">
      <alignment horizontal="center" vertical="center"/>
    </xf>
    <xf numFmtId="0" fontId="36" fillId="0" borderId="52" xfId="8" applyFont="1" applyBorder="1" applyAlignment="1">
      <alignment horizontal="center" vertical="center"/>
    </xf>
    <xf numFmtId="0" fontId="36" fillId="0" borderId="4" xfId="8" applyFont="1" applyBorder="1" applyAlignment="1">
      <alignment horizontal="center" vertical="center"/>
    </xf>
    <xf numFmtId="0" fontId="36" fillId="0" borderId="51" xfId="8" applyFont="1" applyBorder="1" applyAlignment="1">
      <alignment horizontal="center" vertical="center"/>
    </xf>
    <xf numFmtId="0" fontId="23" fillId="0" borderId="0" xfId="0" applyFont="1" applyAlignment="1">
      <alignment horizontal="left" vertical="center" wrapText="1"/>
    </xf>
    <xf numFmtId="0" fontId="41" fillId="0" borderId="4"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62" xfId="0" applyFont="1" applyBorder="1" applyAlignment="1">
      <alignment horizontal="center" vertical="center"/>
    </xf>
    <xf numFmtId="0" fontId="4" fillId="0" borderId="37" xfId="0" applyFont="1" applyBorder="1" applyAlignment="1">
      <alignment horizontal="center" vertical="center"/>
    </xf>
    <xf numFmtId="0" fontId="4" fillId="0" borderId="61" xfId="0" applyFont="1" applyBorder="1" applyAlignment="1">
      <alignment horizontal="center" vertical="center" wrapText="1"/>
    </xf>
    <xf numFmtId="0" fontId="4" fillId="0" borderId="38" xfId="0" applyFont="1" applyBorder="1" applyAlignment="1">
      <alignment horizontal="center" vertical="center" wrapText="1"/>
    </xf>
    <xf numFmtId="0" fontId="4" fillId="0" borderId="61" xfId="0" applyFont="1" applyBorder="1" applyAlignment="1">
      <alignment horizontal="center" vertical="center"/>
    </xf>
    <xf numFmtId="0" fontId="4" fillId="0" borderId="38" xfId="0" applyFont="1" applyBorder="1" applyAlignment="1">
      <alignment horizontal="center" vertical="center"/>
    </xf>
    <xf numFmtId="165" fontId="45" fillId="6" borderId="4" xfId="0" applyNumberFormat="1" applyFont="1" applyFill="1" applyBorder="1" applyAlignment="1">
      <alignment horizontal="center" vertical="center"/>
    </xf>
    <xf numFmtId="43" fontId="45" fillId="6" borderId="27" xfId="1" applyFont="1" applyFill="1" applyBorder="1" applyAlignment="1">
      <alignment horizontal="center" vertical="center" wrapText="1"/>
    </xf>
    <xf numFmtId="43" fontId="45" fillId="6" borderId="30" xfId="1" applyFont="1" applyFill="1" applyBorder="1" applyAlignment="1">
      <alignment horizontal="center" vertical="center" wrapText="1"/>
    </xf>
    <xf numFmtId="0" fontId="45" fillId="6" borderId="4" xfId="0" applyFont="1" applyFill="1" applyBorder="1" applyAlignment="1">
      <alignment horizontal="center" vertical="center" wrapText="1"/>
    </xf>
    <xf numFmtId="0" fontId="52" fillId="22" borderId="0" xfId="0" applyFont="1" applyFill="1"/>
    <xf numFmtId="0" fontId="51" fillId="0" borderId="0" xfId="0" applyFont="1"/>
    <xf numFmtId="0" fontId="48" fillId="21" borderId="0" xfId="0" applyFont="1" applyFill="1"/>
    <xf numFmtId="0" fontId="50" fillId="20" borderId="0" xfId="0" applyFont="1" applyFill="1" applyAlignment="1">
      <alignment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6" xfId="0" applyFont="1" applyBorder="1" applyAlignment="1">
      <alignment horizontal="center" vertical="center"/>
    </xf>
    <xf numFmtId="0" fontId="4" fillId="0" borderId="10" xfId="0" applyFont="1" applyBorder="1" applyAlignment="1">
      <alignment horizontal="center" vertical="center"/>
    </xf>
    <xf numFmtId="0" fontId="4" fillId="0" borderId="14" xfId="0" applyFont="1" applyBorder="1" applyAlignment="1">
      <alignment horizontal="center" vertical="center"/>
    </xf>
    <xf numFmtId="0" fontId="4" fillId="0" borderId="7"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7" xfId="0" applyFont="1" applyBorder="1" applyAlignment="1">
      <alignment horizontal="center" vertical="center"/>
    </xf>
    <xf numFmtId="0" fontId="4" fillId="0" borderId="15" xfId="0" applyFont="1" applyBorder="1" applyAlignment="1">
      <alignment horizontal="center" vertical="center"/>
    </xf>
    <xf numFmtId="0" fontId="4" fillId="0" borderId="44" xfId="0" applyFont="1" applyBorder="1" applyAlignment="1">
      <alignment horizontal="center" vertical="center" wrapText="1"/>
    </xf>
    <xf numFmtId="186" fontId="0" fillId="0" borderId="61" xfId="0" applyNumberFormat="1" applyBorder="1" applyAlignment="1">
      <alignment horizontal="right" vertical="center" wrapText="1"/>
    </xf>
    <xf numFmtId="186" fontId="0" fillId="0" borderId="44" xfId="0" applyNumberFormat="1" applyBorder="1" applyAlignment="1">
      <alignment horizontal="right" vertical="center" wrapText="1"/>
    </xf>
    <xf numFmtId="186" fontId="0" fillId="0" borderId="38" xfId="0" applyNumberFormat="1" applyBorder="1" applyAlignment="1">
      <alignment horizontal="right" vertical="center" wrapText="1"/>
    </xf>
    <xf numFmtId="0" fontId="9" fillId="12" borderId="4" xfId="0" applyFont="1" applyFill="1" applyBorder="1" applyAlignment="1">
      <alignment horizontal="center" vertical="center" wrapText="1"/>
    </xf>
    <xf numFmtId="0" fontId="7" fillId="12" borderId="4" xfId="0" applyFont="1" applyFill="1" applyBorder="1" applyAlignment="1">
      <alignment horizontal="center" vertical="center" wrapText="1"/>
    </xf>
  </cellXfs>
  <cellStyles count="22">
    <cellStyle name="Comma" xfId="1" builtinId="3"/>
    <cellStyle name="Comma 2" xfId="21" xr:uid="{F863D7F3-A46B-CD4D-A6CE-5DD31430ABFC}"/>
    <cellStyle name="Currency" xfId="2" builtinId="4"/>
    <cellStyle name="Millares [0] 3 2" xfId="10" xr:uid="{781A3678-1F99-E04D-9433-BDBAF289A40A}"/>
    <cellStyle name="Millares 10" xfId="14" xr:uid="{781907FC-ABE5-CA43-8C61-D279655C78A4}"/>
    <cellStyle name="Millares 2" xfId="4" xr:uid="{5EB30F84-5965-8747-9872-3307242A9EFC}"/>
    <cellStyle name="Moneda [0] 2" xfId="6" xr:uid="{152700E0-8C8A-D54E-8786-4C1F7DF638FA}"/>
    <cellStyle name="Moneda [0] 2 2" xfId="15" xr:uid="{F2EECB60-3EF0-FC43-8905-044504450EC6}"/>
    <cellStyle name="Moneda 10" xfId="9" xr:uid="{36C0BDD3-4694-984F-ABBA-57E2B3F1A040}"/>
    <cellStyle name="Moneda 2" xfId="5" xr:uid="{40DE613B-03BC-5443-BF14-7340FA0DC6FC}"/>
    <cellStyle name="Moneda 4" xfId="20" xr:uid="{3856D5BD-93E7-A94E-A4E9-EF8AFCE3FD5A}"/>
    <cellStyle name="Normal" xfId="0" builtinId="0"/>
    <cellStyle name="Normal 10 2" xfId="12" xr:uid="{5FAF7C28-0636-FA4F-BB0B-8467E45942CE}"/>
    <cellStyle name="Normal 2 2" xfId="7" xr:uid="{E13DDF8C-7AE5-D748-A2B6-8FCCF0540F3D}"/>
    <cellStyle name="Normal 2 2 2 2 2" xfId="8" xr:uid="{D5B940E1-CB77-184E-8A6C-F3470E20C238}"/>
    <cellStyle name="Normal 5" xfId="18" xr:uid="{3A14738A-C54E-3B4D-B084-330C7B9CBDD8}"/>
    <cellStyle name="Normal_Copia de CIDS_183_DEF_INF_VOL_10_V3" xfId="16" xr:uid="{F30D780F-0FE2-F94D-A1D3-CBAD365F056C}"/>
    <cellStyle name="Per cent" xfId="3" builtinId="5"/>
    <cellStyle name="Porcentaje 2 2" xfId="13" xr:uid="{F9AB94A9-38FD-2D45-BD33-51B542D12940}"/>
    <cellStyle name="Porcentaje 2 2 2" xfId="11" xr:uid="{DD21286E-DB59-ED48-ABFB-CE398AA55712}"/>
    <cellStyle name="Porcentaje 4" xfId="19" xr:uid="{29875686-D588-D14D-AE9E-209022F750FD}"/>
    <cellStyle name="Porcentual 9" xfId="17" xr:uid="{BBA63ED0-7DD8-E14B-99E5-F01B036714D7}"/>
  </cellStyles>
  <dxfs count="18">
    <dxf>
      <font>
        <color rgb="FF006100"/>
      </font>
    </dxf>
    <dxf>
      <font>
        <color rgb="FF9C0006"/>
      </font>
    </dxf>
    <dxf>
      <font>
        <color rgb="FF9C6500"/>
      </font>
      <fill>
        <patternFill patternType="solid">
          <fgColor indexed="64"/>
          <bgColor rgb="FFFFF2CC"/>
        </patternFill>
      </fill>
    </dxf>
    <dxf>
      <font>
        <color rgb="FF006100"/>
      </font>
      <fill>
        <patternFill patternType="solid">
          <fgColor indexed="64"/>
          <bgColor rgb="FFC6EFCE"/>
        </patternFill>
      </fill>
    </dxf>
    <dxf>
      <numFmt numFmtId="185" formatCode="[$$-240A]\ #,##0.00"/>
      <fill>
        <patternFill>
          <fgColor indexed="64"/>
          <bgColor rgb="FF92D050"/>
        </patternFill>
      </fill>
      <alignment horizontal="right"/>
    </dxf>
    <dxf>
      <alignment horizontal="center"/>
    </dxf>
    <dxf>
      <numFmt numFmtId="168" formatCode="0.0%"/>
    </dxf>
    <dxf>
      <numFmt numFmtId="185" formatCode="[$$-240A]\ #,##0.00"/>
    </dxf>
    <dxf>
      <numFmt numFmtId="168" formatCode="0.0%"/>
      <alignment horizontal="center"/>
    </dxf>
    <dxf>
      <numFmt numFmtId="185" formatCode="[$$-240A]\ #,##0.00"/>
    </dxf>
    <dxf>
      <alignment horizontal="center"/>
    </dxf>
    <dxf>
      <alignment horizontal="center"/>
    </dxf>
    <dxf>
      <alignment wrapText="1"/>
    </dxf>
    <dxf>
      <numFmt numFmtId="185" formatCode="[$$-240A]\ #,##0.00"/>
    </dxf>
    <dxf>
      <alignment horizontal="center"/>
    </dxf>
    <dxf>
      <alignment horizontal="center"/>
    </dxf>
    <dxf>
      <alignment wrapText="1"/>
    </dxf>
    <dxf>
      <font>
        <b/>
        <color rgb="FFFFFFFF"/>
      </font>
      <fill>
        <patternFill patternType="solid">
          <fgColor indexed="64"/>
          <bgColor rgb="FF4472C4"/>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smoothMarker"/>
        <c:varyColors val="0"/>
        <c:ser>
          <c:idx val="0"/>
          <c:order val="0"/>
          <c:tx>
            <c:strRef>
              <c:f>'INDEX ICOCIV'!$K$7</c:f>
              <c:strCache>
                <c:ptCount val="1"/>
                <c:pt idx="0">
                  <c:v>ICOCIV</c:v>
                </c:pt>
              </c:strCache>
            </c:strRef>
          </c:tx>
          <c:spPr>
            <a:ln w="19050" cap="rnd">
              <a:solidFill>
                <a:schemeClr val="accent1"/>
              </a:solidFill>
              <a:round/>
            </a:ln>
            <a:effectLst/>
          </c:spPr>
          <c:marker>
            <c:symbol val="none"/>
          </c:marker>
          <c:trendline>
            <c:spPr>
              <a:ln w="19050" cap="rnd">
                <a:solidFill>
                  <a:schemeClr val="accent1"/>
                </a:solidFill>
                <a:prstDash val="sysDot"/>
              </a:ln>
              <a:effectLst/>
            </c:spPr>
            <c:trendlineType val="poly"/>
            <c:order val="2"/>
            <c:dispRSqr val="0"/>
            <c:dispEq val="0"/>
          </c:trendline>
          <c:trendline>
            <c:spPr>
              <a:ln w="19050" cap="rnd">
                <a:solidFill>
                  <a:schemeClr val="accent1"/>
                </a:solidFill>
                <a:prstDash val="sysDot"/>
              </a:ln>
              <a:effectLst/>
            </c:spPr>
            <c:trendlineType val="poly"/>
            <c:order val="2"/>
            <c:forward val="34"/>
            <c:dispRSqr val="1"/>
            <c:dispEq val="1"/>
            <c:trendlineLbl>
              <c:layout>
                <c:manualLayout>
                  <c:x val="0.13851056381056145"/>
                  <c:y val="-0.17003533568904594"/>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trendlineLbl>
          </c:trendline>
          <c:xVal>
            <c:numRef>
              <c:f>'INDEX ICOCIV'!$J$8:$J$73</c:f>
              <c:numCache>
                <c:formatCode>General</c:formatCode>
                <c:ptCount val="66"/>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numCache>
            </c:numRef>
          </c:xVal>
          <c:yVal>
            <c:numRef>
              <c:f>'INDEX ICOCIV'!$K$8:$K$73</c:f>
              <c:numCache>
                <c:formatCode>0.00</c:formatCode>
                <c:ptCount val="66"/>
                <c:pt idx="0">
                  <c:v>100.89</c:v>
                </c:pt>
                <c:pt idx="1">
                  <c:v>101.35</c:v>
                </c:pt>
                <c:pt idx="2">
                  <c:v>101.79600000000001</c:v>
                </c:pt>
                <c:pt idx="3">
                  <c:v>102.339</c:v>
                </c:pt>
                <c:pt idx="4">
                  <c:v>102.93899999999999</c:v>
                </c:pt>
                <c:pt idx="5">
                  <c:v>103.458</c:v>
                </c:pt>
                <c:pt idx="6">
                  <c:v>104.566</c:v>
                </c:pt>
                <c:pt idx="7">
                  <c:v>104.819</c:v>
                </c:pt>
                <c:pt idx="8">
                  <c:v>104.806</c:v>
                </c:pt>
                <c:pt idx="9">
                  <c:v>104.937</c:v>
                </c:pt>
                <c:pt idx="10">
                  <c:v>105.14700000000001</c:v>
                </c:pt>
                <c:pt idx="11">
                  <c:v>105.55800000000001</c:v>
                </c:pt>
                <c:pt idx="12">
                  <c:v>107.483</c:v>
                </c:pt>
                <c:pt idx="13">
                  <c:v>108.94799999999999</c:v>
                </c:pt>
                <c:pt idx="14">
                  <c:v>110.113</c:v>
                </c:pt>
                <c:pt idx="15">
                  <c:v>111.366</c:v>
                </c:pt>
                <c:pt idx="16">
                  <c:v>112.369</c:v>
                </c:pt>
                <c:pt idx="17">
                  <c:v>112.625</c:v>
                </c:pt>
                <c:pt idx="18">
                  <c:v>113.883</c:v>
                </c:pt>
                <c:pt idx="19">
                  <c:v>114.10899999999999</c:v>
                </c:pt>
                <c:pt idx="20">
                  <c:v>114.258</c:v>
                </c:pt>
                <c:pt idx="21">
                  <c:v>115.491</c:v>
                </c:pt>
                <c:pt idx="22">
                  <c:v>115.914</c:v>
                </c:pt>
                <c:pt idx="23">
                  <c:v>115.82599999999999</c:v>
                </c:pt>
                <c:pt idx="24">
                  <c:v>121.59099999999999</c:v>
                </c:pt>
                <c:pt idx="25">
                  <c:v>124.48</c:v>
                </c:pt>
                <c:pt idx="26">
                  <c:v>125.08</c:v>
                </c:pt>
                <c:pt idx="27">
                  <c:v>125.67</c:v>
                </c:pt>
                <c:pt idx="28">
                  <c:v>125.95</c:v>
                </c:pt>
                <c:pt idx="29">
                  <c:v>126.12</c:v>
                </c:pt>
                <c:pt idx="30">
                  <c:v>126.33</c:v>
                </c:pt>
                <c:pt idx="31">
                  <c:v>126.22</c:v>
                </c:pt>
                <c:pt idx="32">
                  <c:v>126.3</c:v>
                </c:pt>
                <c:pt idx="33">
                  <c:v>126.2</c:v>
                </c:pt>
                <c:pt idx="34">
                  <c:v>126.36</c:v>
                </c:pt>
                <c:pt idx="35">
                  <c:v>126.48</c:v>
                </c:pt>
                <c:pt idx="36">
                  <c:v>129.59</c:v>
                </c:pt>
                <c:pt idx="37">
                  <c:v>131.13999999999999</c:v>
                </c:pt>
                <c:pt idx="38">
                  <c:v>131.07</c:v>
                </c:pt>
                <c:pt idx="39">
                  <c:v>131.38</c:v>
                </c:pt>
                <c:pt idx="40">
                  <c:v>131.81</c:v>
                </c:pt>
                <c:pt idx="41">
                  <c:v>131.35</c:v>
                </c:pt>
                <c:pt idx="42">
                  <c:v>131.05000000000001</c:v>
                </c:pt>
                <c:pt idx="43">
                  <c:v>131.11000000000001</c:v>
                </c:pt>
                <c:pt idx="44">
                  <c:v>131.07</c:v>
                </c:pt>
                <c:pt idx="45">
                  <c:v>131.28</c:v>
                </c:pt>
                <c:pt idx="46">
                  <c:v>131.22999999999999</c:v>
                </c:pt>
                <c:pt idx="47">
                  <c:v>131.25</c:v>
                </c:pt>
                <c:pt idx="48">
                  <c:v>133.72999999999999</c:v>
                </c:pt>
                <c:pt idx="49" formatCode="General">
                  <c:v>135.21</c:v>
                </c:pt>
                <c:pt idx="50" formatCode="General">
                  <c:v>136.22999999999999</c:v>
                </c:pt>
                <c:pt idx="51" formatCode="General">
                  <c:v>136.49</c:v>
                </c:pt>
                <c:pt idx="52" formatCode="General">
                  <c:v>136.12</c:v>
                </c:pt>
                <c:pt idx="53">
                  <c:v>136.22</c:v>
                </c:pt>
                <c:pt idx="54">
                  <c:v>137</c:v>
                </c:pt>
                <c:pt idx="55" formatCode="General">
                  <c:v>137.12</c:v>
                </c:pt>
                <c:pt idx="56" formatCode="General">
                  <c:v>136.86000000000001</c:v>
                </c:pt>
                <c:pt idx="57" formatCode="General">
                  <c:v>136.54</c:v>
                </c:pt>
                <c:pt idx="58" formatCode="General">
                  <c:v>136.72</c:v>
                </c:pt>
                <c:pt idx="59" formatCode="General">
                  <c:v>136.91</c:v>
                </c:pt>
                <c:pt idx="60" formatCode="General">
                  <c:v>140.19</c:v>
                </c:pt>
                <c:pt idx="61" formatCode="General">
                  <c:v>141.94</c:v>
                </c:pt>
                <c:pt idx="62" formatCode="General">
                  <c:v>143.38999999999999</c:v>
                </c:pt>
                <c:pt idx="63" formatCode="General">
                  <c:v>144.58000000000001</c:v>
                </c:pt>
                <c:pt idx="64" formatCode="General">
                  <c:v>144.63</c:v>
                </c:pt>
                <c:pt idx="65" formatCode="General">
                  <c:v>145.22</c:v>
                </c:pt>
              </c:numCache>
            </c:numRef>
          </c:yVal>
          <c:smooth val="1"/>
          <c:extLst>
            <c:ext xmlns:c16="http://schemas.microsoft.com/office/drawing/2014/chart" uri="{C3380CC4-5D6E-409C-BE32-E72D297353CC}">
              <c16:uniqueId val="{00000002-270B-304D-9E70-F7056C928A00}"/>
            </c:ext>
          </c:extLst>
        </c:ser>
        <c:dLbls>
          <c:showLegendKey val="0"/>
          <c:showVal val="0"/>
          <c:showCatName val="0"/>
          <c:showSerName val="0"/>
          <c:showPercent val="0"/>
          <c:showBubbleSize val="0"/>
        </c:dLbls>
        <c:axId val="1153462624"/>
        <c:axId val="1153462144"/>
      </c:scatterChart>
      <c:valAx>
        <c:axId val="115346262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153462144"/>
        <c:crosses val="autoZero"/>
        <c:crossBetween val="midCat"/>
      </c:valAx>
      <c:valAx>
        <c:axId val="1153462144"/>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15346262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2.jp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3" Type="http://schemas.openxmlformats.org/officeDocument/2006/relationships/chart" Target="../charts/chart1.xml"/><Relationship Id="rId2" Type="http://schemas.openxmlformats.org/officeDocument/2006/relationships/image" Target="../media/image6.png"/><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1" Type="http://schemas.openxmlformats.org/officeDocument/2006/relationships/image" Target="../media/image1.jpg"/></Relationships>
</file>

<file path=xl/drawings/_rels/drawing8.xml.rels><?xml version="1.0" encoding="UTF-8" standalone="yes"?>
<Relationships xmlns="http://schemas.openxmlformats.org/package/2006/relationships"><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3</xdr:col>
      <xdr:colOff>4079966</xdr:colOff>
      <xdr:row>1</xdr:row>
      <xdr:rowOff>50076</xdr:rowOff>
    </xdr:from>
    <xdr:ext cx="818605" cy="733696"/>
    <xdr:pic>
      <xdr:nvPicPr>
        <xdr:cNvPr id="2" name="image1.jpg" title="Imagen">
          <a:extLst>
            <a:ext uri="{FF2B5EF4-FFF2-40B4-BE49-F238E27FC236}">
              <a16:creationId xmlns:a16="http://schemas.microsoft.com/office/drawing/2014/main" id="{0229888A-517C-FF49-B8D1-755BA9D2631E}"/>
            </a:ext>
          </a:extLst>
        </xdr:cNvPr>
        <xdr:cNvPicPr preferRelativeResize="0"/>
      </xdr:nvPicPr>
      <xdr:blipFill>
        <a:blip xmlns:r="http://schemas.openxmlformats.org/officeDocument/2006/relationships" r:embed="rId1" cstate="print"/>
        <a:stretch>
          <a:fillRect/>
        </a:stretch>
      </xdr:blipFill>
      <xdr:spPr>
        <a:xfrm>
          <a:off x="5603966" y="240576"/>
          <a:ext cx="818605" cy="733696"/>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4079966</xdr:colOff>
      <xdr:row>1</xdr:row>
      <xdr:rowOff>50076</xdr:rowOff>
    </xdr:from>
    <xdr:ext cx="818605" cy="733696"/>
    <xdr:pic>
      <xdr:nvPicPr>
        <xdr:cNvPr id="2" name="image1.jpg" title="Imagen">
          <a:extLst>
            <a:ext uri="{FF2B5EF4-FFF2-40B4-BE49-F238E27FC236}">
              <a16:creationId xmlns:a16="http://schemas.microsoft.com/office/drawing/2014/main" id="{6B30623F-DB6D-244C-A801-E5440EDA5FCE}"/>
            </a:ext>
          </a:extLst>
        </xdr:cNvPr>
        <xdr:cNvPicPr preferRelativeResize="0"/>
      </xdr:nvPicPr>
      <xdr:blipFill>
        <a:blip xmlns:r="http://schemas.openxmlformats.org/officeDocument/2006/relationships" r:embed="rId1" cstate="print"/>
        <a:stretch>
          <a:fillRect/>
        </a:stretch>
      </xdr:blipFill>
      <xdr:spPr>
        <a:xfrm>
          <a:off x="5603966" y="240576"/>
          <a:ext cx="818605" cy="733696"/>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12</xdr:col>
      <xdr:colOff>452968</xdr:colOff>
      <xdr:row>0</xdr:row>
      <xdr:rowOff>90432</xdr:rowOff>
    </xdr:from>
    <xdr:ext cx="1106009" cy="1088287"/>
    <xdr:pic>
      <xdr:nvPicPr>
        <xdr:cNvPr id="2" name="Imagen 1">
          <a:extLst>
            <a:ext uri="{FF2B5EF4-FFF2-40B4-BE49-F238E27FC236}">
              <a16:creationId xmlns:a16="http://schemas.microsoft.com/office/drawing/2014/main" id="{F8E82CA4-7DBA-A645-911B-844F749BD0A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263968" y="90432"/>
          <a:ext cx="1106009" cy="1088287"/>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4</xdr:col>
      <xdr:colOff>1372808</xdr:colOff>
      <xdr:row>0</xdr:row>
      <xdr:rowOff>76200</xdr:rowOff>
    </xdr:from>
    <xdr:to>
      <xdr:col>5</xdr:col>
      <xdr:colOff>949115</xdr:colOff>
      <xdr:row>0</xdr:row>
      <xdr:rowOff>987002</xdr:rowOff>
    </xdr:to>
    <xdr:pic>
      <xdr:nvPicPr>
        <xdr:cNvPr id="2" name="Imagen 1" descr="Datos Abiertos Bogotá">
          <a:extLst>
            <a:ext uri="{FF2B5EF4-FFF2-40B4-BE49-F238E27FC236}">
              <a16:creationId xmlns:a16="http://schemas.microsoft.com/office/drawing/2014/main" id="{1EF5F591-D604-3F45-85DC-011DED73A7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38508" y="76200"/>
          <a:ext cx="1138407" cy="9108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49</xdr:row>
      <xdr:rowOff>59507</xdr:rowOff>
    </xdr:from>
    <xdr:to>
      <xdr:col>7</xdr:col>
      <xdr:colOff>450297</xdr:colOff>
      <xdr:row>64</xdr:row>
      <xdr:rowOff>186317</xdr:rowOff>
    </xdr:to>
    <xdr:pic>
      <xdr:nvPicPr>
        <xdr:cNvPr id="2" name="Imagen 1">
          <a:extLst>
            <a:ext uri="{FF2B5EF4-FFF2-40B4-BE49-F238E27FC236}">
              <a16:creationId xmlns:a16="http://schemas.microsoft.com/office/drawing/2014/main" id="{186C8E81-5C9C-DB40-96D6-DFC463F535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099107"/>
          <a:ext cx="11715197" cy="29843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xdr:colOff>
      <xdr:row>2</xdr:row>
      <xdr:rowOff>0</xdr:rowOff>
    </xdr:from>
    <xdr:to>
      <xdr:col>7</xdr:col>
      <xdr:colOff>47626</xdr:colOff>
      <xdr:row>2</xdr:row>
      <xdr:rowOff>45719</xdr:rowOff>
    </xdr:to>
    <xdr:pic>
      <xdr:nvPicPr>
        <xdr:cNvPr id="2" name="Imagen 6">
          <a:extLst>
            <a:ext uri="{FF2B5EF4-FFF2-40B4-BE49-F238E27FC236}">
              <a16:creationId xmlns:a16="http://schemas.microsoft.com/office/drawing/2014/main" id="{1EE3EE23-A363-D74D-B44C-6AD70A8D34C2}"/>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127001" y="1104900"/>
          <a:ext cx="7858125"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142875</xdr:colOff>
      <xdr:row>1</xdr:row>
      <xdr:rowOff>161925</xdr:rowOff>
    </xdr:from>
    <xdr:to>
      <xdr:col>3</xdr:col>
      <xdr:colOff>180975</xdr:colOff>
      <xdr:row>1</xdr:row>
      <xdr:rowOff>838200</xdr:rowOff>
    </xdr:to>
    <xdr:pic>
      <xdr:nvPicPr>
        <xdr:cNvPr id="3" name="Imagen 2">
          <a:extLst>
            <a:ext uri="{FF2B5EF4-FFF2-40B4-BE49-F238E27FC236}">
              <a16:creationId xmlns:a16="http://schemas.microsoft.com/office/drawing/2014/main" id="{1BAFF45F-7725-6A4F-BC95-CEED6722A32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269875" y="288925"/>
          <a:ext cx="20193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17</xdr:col>
      <xdr:colOff>85725</xdr:colOff>
      <xdr:row>57</xdr:row>
      <xdr:rowOff>9525</xdr:rowOff>
    </xdr:from>
    <xdr:to>
      <xdr:col>24</xdr:col>
      <xdr:colOff>14289</xdr:colOff>
      <xdr:row>71</xdr:row>
      <xdr:rowOff>38100</xdr:rowOff>
    </xdr:to>
    <xdr:graphicFrame macro="">
      <xdr:nvGraphicFramePr>
        <xdr:cNvPr id="4" name="Gráfico 3">
          <a:extLst>
            <a:ext uri="{FF2B5EF4-FFF2-40B4-BE49-F238E27FC236}">
              <a16:creationId xmlns:a16="http://schemas.microsoft.com/office/drawing/2014/main" id="{FB3ABFD6-020C-614C-B0E6-4C75852B6D2B}"/>
            </a:ext>
            <a:ext uri="{147F2762-F138-4A5C-976F-8EAC2B608ADB}">
              <a16:predDERef xmlns:a16="http://schemas.microsoft.com/office/drawing/2014/main" pred="{13A8A145-05A7-42C0-9E55-2F02A4E0014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7.xml><?xml version="1.0" encoding="utf-8"?>
<xdr:wsDr xmlns:xdr="http://schemas.openxmlformats.org/drawingml/2006/spreadsheetDrawing" xmlns:a="http://schemas.openxmlformats.org/drawingml/2006/main">
  <xdr:oneCellAnchor>
    <xdr:from>
      <xdr:col>33</xdr:col>
      <xdr:colOff>0</xdr:colOff>
      <xdr:row>1</xdr:row>
      <xdr:rowOff>50076</xdr:rowOff>
    </xdr:from>
    <xdr:ext cx="818605" cy="733696"/>
    <xdr:pic>
      <xdr:nvPicPr>
        <xdr:cNvPr id="2" name="image1.jpg" title="Imagen">
          <a:extLst>
            <a:ext uri="{FF2B5EF4-FFF2-40B4-BE49-F238E27FC236}">
              <a16:creationId xmlns:a16="http://schemas.microsoft.com/office/drawing/2014/main" id="{894A9C5D-EE80-9142-93E2-5F71ABBA65EB}"/>
            </a:ext>
          </a:extLst>
        </xdr:cNvPr>
        <xdr:cNvPicPr preferRelativeResize="0"/>
      </xdr:nvPicPr>
      <xdr:blipFill>
        <a:blip xmlns:r="http://schemas.openxmlformats.org/officeDocument/2006/relationships" r:embed="rId1" cstate="print"/>
        <a:stretch>
          <a:fillRect/>
        </a:stretch>
      </xdr:blipFill>
      <xdr:spPr>
        <a:xfrm>
          <a:off x="35941000" y="240576"/>
          <a:ext cx="818605" cy="733696"/>
        </a:xfrm>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3</xdr:col>
      <xdr:colOff>4079966</xdr:colOff>
      <xdr:row>1</xdr:row>
      <xdr:rowOff>50076</xdr:rowOff>
    </xdr:from>
    <xdr:ext cx="818605" cy="733696"/>
    <xdr:pic>
      <xdr:nvPicPr>
        <xdr:cNvPr id="2" name="image1.jpg" title="Imagen">
          <a:extLst>
            <a:ext uri="{FF2B5EF4-FFF2-40B4-BE49-F238E27FC236}">
              <a16:creationId xmlns:a16="http://schemas.microsoft.com/office/drawing/2014/main" id="{D1A8012C-D6E4-584B-9727-365B5B5B34BD}"/>
            </a:ext>
          </a:extLst>
        </xdr:cNvPr>
        <xdr:cNvPicPr preferRelativeResize="0"/>
      </xdr:nvPicPr>
      <xdr:blipFill>
        <a:blip xmlns:r="http://schemas.openxmlformats.org/officeDocument/2006/relationships" r:embed="rId1" cstate="print"/>
        <a:stretch>
          <a:fillRect/>
        </a:stretch>
      </xdr:blipFill>
      <xdr:spPr>
        <a:xfrm>
          <a:off x="5603966" y="240576"/>
          <a:ext cx="818605" cy="733696"/>
        </a:xfrm>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3</xdr:col>
      <xdr:colOff>4079966</xdr:colOff>
      <xdr:row>1</xdr:row>
      <xdr:rowOff>50076</xdr:rowOff>
    </xdr:from>
    <xdr:ext cx="818605" cy="733696"/>
    <xdr:pic>
      <xdr:nvPicPr>
        <xdr:cNvPr id="2" name="image1.jpg" title="Imagen">
          <a:extLst>
            <a:ext uri="{FF2B5EF4-FFF2-40B4-BE49-F238E27FC236}">
              <a16:creationId xmlns:a16="http://schemas.microsoft.com/office/drawing/2014/main" id="{14C91058-72FB-654C-AF02-F69CBFDE8E2C}"/>
            </a:ext>
          </a:extLst>
        </xdr:cNvPr>
        <xdr:cNvPicPr preferRelativeResize="0"/>
      </xdr:nvPicPr>
      <xdr:blipFill>
        <a:blip xmlns:r="http://schemas.openxmlformats.org/officeDocument/2006/relationships" r:embed="rId1" cstate="print"/>
        <a:stretch>
          <a:fillRect/>
        </a:stretch>
      </xdr:blipFill>
      <xdr:spPr>
        <a:xfrm>
          <a:off x="5476966" y="240576"/>
          <a:ext cx="818605" cy="733696"/>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Downloads/PRESUPUESTO%20CARACOLI%20(AJUSTADOS)%2031%20de%20enro%202026.xlsx" TargetMode="External"/><Relationship Id="rId2" Type="http://schemas.openxmlformats.org/officeDocument/2006/relationships/externalLinkPath" Target="/Users/erikamariablancovargas/Downloads/PRESUPUESTO%20CARACOLI%20(AJUSTADOS)%2031%20de%20enro%202026.xlsx" TargetMode="External"/><Relationship Id="rId1" Type="http://schemas.openxmlformats.org/officeDocument/2006/relationships/externalLinkPath" Target="/Users/erikamariablancovargas/Downloads/PRESUPUESTO%20CARACOLI%20(AJUSTADOS)%2031%20de%20enro%202026.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Downloads/260809_ALPES-CARACOLI_PRESUPUESTO%20AJUSTADO/Comparativo.xlsx" TargetMode="External"/><Relationship Id="rId2" Type="http://schemas.openxmlformats.org/officeDocument/2006/relationships/externalLinkPath" Target="/Users/erikamariablancovargas/Downloads/260809_ALPES-CARACOLI_PRESUPUESTO%20AJUSTADO/Comparativo.xlsx" TargetMode="External"/><Relationship Id="rId1" Type="http://schemas.openxmlformats.org/officeDocument/2006/relationships/externalLinkPath" Target="/Users/erikamariablancovargas/Downloads/260809_ALPES-CARACOLI_PRESUPUESTO%20AJUSTADO/Comparativo.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erikamariablancovargas/Library/Mobile%20Documents/com~apple~CloudDocs/11_SECRETARIA%20HABITAT/8_RADICACIONES%20CONTRATACION/260819_ALPES-CARACOLI_LP_FINAL/00_EDITABLES/04_PRESUPUESTO_ALPES_260812.xlsx" TargetMode="External"/><Relationship Id="rId1" Type="http://schemas.openxmlformats.org/officeDocument/2006/relationships/externalLinkPath" Target="04_PRESUPUESTO_ALPES_26081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RESUPUESTO OBRA CARACOLÍ"/>
      <sheetName val="CANTIDADES"/>
      <sheetName val="Actualiz E y D CIVs Lote 4"/>
      <sheetName val="Pres Obras CIVs Lote 4"/>
      <sheetName val="AIU Obras CIVs Lote 4"/>
      <sheetName val="Interv-E y D CIVs Lote 4"/>
      <sheetName val="Interv-Obra CIVs Lote 4"/>
      <sheetName val="PROGRAMACIÓN Y PAC"/>
      <sheetName val="Comparativo EYD"/>
      <sheetName val="PRESUPUESTO OBRA CARACOLÍ (IDU)"/>
      <sheetName val="PARETO"/>
      <sheetName val="Comparativo AIU"/>
      <sheetName val="Comparativo Interventoría"/>
      <sheetName val="SMMLV 2026 AFECTACIÓN"/>
      <sheetName val="INDEXACIÓN"/>
      <sheetName val="Proyección presup C. B. Caracol"/>
      <sheetName val="INDEXACIÓN Y HONORARIOS"/>
      <sheetName val="FACTOR MULTIPLICADOR"/>
      <sheetName val="Diseños-Corredores-Lote 3"/>
      <sheetName val="Interv-E y D Corred Lote 3"/>
      <sheetName val="OBRAS LOTE 3"/>
      <sheetName val="AIU LOTE 3"/>
      <sheetName val="Interv-Obra Corred Lote 3"/>
      <sheetName val="Diseños-Corredores-Lote 4"/>
      <sheetName val="Interv-E y D Corred Lote 4"/>
      <sheetName val="OBRAS LOTE 4"/>
      <sheetName val="AIU LOTE 4"/>
      <sheetName val="Interv-Obra Corred Lote 4"/>
      <sheetName val="Diseños-Corredores-Lote 5"/>
      <sheetName val="Interv-E y D Corred Lote 5"/>
      <sheetName val="OBRAS LOTE 5"/>
      <sheetName val="AIU LOTE 5"/>
      <sheetName val="Interv-Obra Corred Lote 5"/>
      <sheetName val="Diseños-Corredores-Lote 6"/>
      <sheetName val="Interv-E y D Corred Lote 6"/>
      <sheetName val="OBRAS LOTE 6"/>
      <sheetName val="AIU LOTE 6"/>
      <sheetName val="Interv-Obra Corred Lote 6"/>
      <sheetName val="Diseños-Sumapaz-Lote 7"/>
      <sheetName val="Interv-E y D Sumapaz Lote 7"/>
      <sheetName val="OBRAS SUMAPAZ LOTE 7"/>
      <sheetName val="AIU SUMAPAZ LOTE 7"/>
      <sheetName val="Interv-Obra Sumapaz Lote 7"/>
      <sheetName val="CUADRO DE AREAS SUMAPAZ"/>
      <sheetName val="PRES NAZARETH"/>
      <sheetName val="PRES NUEVA GRANADA "/>
      <sheetName val="COSTOS TRANSPORTE RURALIDAD"/>
      <sheetName val="TIPOLOGIAS"/>
    </sheetNames>
    <sheetDataSet>
      <sheetData sheetId="0" refreshError="1"/>
      <sheetData sheetId="1" refreshError="1"/>
      <sheetData sheetId="2" refreshError="1"/>
      <sheetData sheetId="3" refreshError="1">
        <row r="4">
          <cell r="M4" t="str">
            <v>Enero 31 de 2026</v>
          </cell>
        </row>
      </sheetData>
      <sheetData sheetId="4" refreshError="1"/>
      <sheetData sheetId="5" refreshError="1">
        <row r="1">
          <cell r="B1" t="str">
            <v>INTERVENCIONES INTEGRALES DEL HÁBITAT</v>
          </cell>
        </row>
        <row r="2">
          <cell r="B2" t="str">
            <v xml:space="preserve">PROYECTO DIAGNÓSTICO, ACTUALIZACIÓN ESTUDIOS, DISEÑOS Y CULMINACIÓN DE OBRAS EN ESPACIO PÚBLICO PARA EL MEJORAMIENTO INTEGRAL DEL BARRIO CARACOLÍ QUE HACE PARTE DEL TERRITORIO PRORIZADO POR LA SECRETARIA DISTRITAL EN LA LOCALIDAD DE CIUDAD BOLIVAR </v>
          </cell>
        </row>
        <row r="3">
          <cell r="B3" t="str">
            <v>DIRECCIÓN DE HABITAT Y ENTORNOS-LLAVE EN MANO 
SUBSECRETARÍA DE INTERVENCIONES INTEGRALES</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AD5">
            <v>8</v>
          </cell>
        </row>
        <row r="16">
          <cell r="S16">
            <v>132779840.7228618</v>
          </cell>
        </row>
      </sheetData>
      <sheetData sheetId="16" refreshError="1"/>
      <sheetData sheetId="17" refreshError="1">
        <row r="45">
          <cell r="C45">
            <v>2.0824600000000002</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icio"/>
      <sheetName val="Comparativo"/>
      <sheetName val="VALORES INDEXADOS OBRA ALPES"/>
      <sheetName val="VALORES INDEXADOS OBRA CARACOLÍ"/>
    </sheetNames>
    <sheetDataSet>
      <sheetData sheetId="0"/>
      <sheetData sheetId="1"/>
      <sheetData sheetId="2">
        <row r="13">
          <cell r="C13" t="str">
            <v>1.1</v>
          </cell>
          <cell r="D13" t="str">
            <v xml:space="preserve">REPLANTEO GENERAL </v>
          </cell>
          <cell r="E13" t="str">
            <v>M2</v>
          </cell>
        </row>
        <row r="21">
          <cell r="C21" t="str">
            <v>1.9</v>
          </cell>
          <cell r="D21" t="str">
            <v>EXCAVACION MECANICA EN MATERIAL COMUN (INCLUYE CARGUE)</v>
          </cell>
          <cell r="E21" t="str">
            <v>M3</v>
          </cell>
        </row>
        <row r="25">
          <cell r="C25" t="str">
            <v>1.13</v>
          </cell>
          <cell r="D25" t="str">
            <v>TRANSPORTE Y DISPOSICION FINAL DE ESCOMBROS EN SITIO AUTORIZADO (DISTANCIA DE TRANSPORTE 21 KM). A DISTANCIA MAYOR DEL ACARREO LIBRE (90 M) EN SITIO AUTORIZADO POR LA ENTIDAD AMBIENTAL COMPETENTE.</v>
          </cell>
          <cell r="E25" t="str">
            <v>M3</v>
          </cell>
        </row>
        <row r="34">
          <cell r="C34" t="str">
            <v>2.8</v>
          </cell>
          <cell r="D34" t="str">
            <v xml:space="preserve">CURADO DE LOSAS DE CONCRETO (SUMINISTRO Y APLICACIÓN) </v>
          </cell>
          <cell r="E34" t="str">
            <v>M2</v>
          </cell>
        </row>
        <row r="45">
          <cell r="C45" t="str">
            <v>3.4</v>
          </cell>
          <cell r="D45" t="str">
            <v>SARDINEL TIPO A-10 (SUMINISTRO E INSTALACIÓN, INCLUYE 3 CM MORTERO 1:5)</v>
          </cell>
          <cell r="E45" t="str">
            <v>M</v>
          </cell>
        </row>
        <row r="56">
          <cell r="C56" t="str">
            <v>3.15</v>
          </cell>
          <cell r="D56" t="str">
            <v>MALLA ELECTROSOLDADA DE 0,15X0,15 M (∅=8MM) (INCLUYE SUMINISTRO, FIJACIÒN E INSTALACIÒN )</v>
          </cell>
          <cell r="E56" t="str">
            <v>KG</v>
          </cell>
        </row>
        <row r="75">
          <cell r="C75" t="str">
            <v>5.2</v>
          </cell>
          <cell r="D75" t="str">
            <v>BOLARDO EN HIERRO TIPO M-62 (SUMINISTRO E INSTALACIÓN, INCLUYE BASE EN CONCRETO 1500 PSI, PREMEZCLADO)</v>
          </cell>
          <cell r="E75" t="str">
            <v>UN</v>
          </cell>
        </row>
        <row r="80">
          <cell r="C80" t="str">
            <v>5.7</v>
          </cell>
          <cell r="D80" t="str">
            <v>RELLENO EN TIERRA NEGRA PARA EMPRADIZACIÓN (SUMINISTRO Y EXTENDIDO).</v>
          </cell>
          <cell r="E80" t="str">
            <v>M3</v>
          </cell>
        </row>
        <row r="88">
          <cell r="C88" t="str">
            <v>6.3</v>
          </cell>
          <cell r="D88" t="str">
            <v>POZO DE INSPECCION D=1.7 M (INCL. SUMINISTRO E INSTALACION). INCLUYE CILINDRO POZO DE INSPECCION EN MAMPOSTERIA, CONO PREFABRICADO, PLACA FONDO.</v>
          </cell>
          <cell r="E88" t="str">
            <v>UN</v>
          </cell>
        </row>
        <row r="91">
          <cell r="C91" t="str">
            <v>6.6</v>
          </cell>
          <cell r="D91" t="str">
            <v>CONSTRUCCION CANALETA DE AGUAS LLUVIAS DE 0.4 X 0.4 MT EN CONCRETO DE 3000PSI INCLUYE REJILLA PREFABRICADA.</v>
          </cell>
          <cell r="E91" t="str">
            <v>M</v>
          </cell>
        </row>
        <row r="94">
          <cell r="C94" t="str">
            <v>6.9</v>
          </cell>
          <cell r="D94" t="str">
            <v>RELLENO EN RECEBO COMUN (SUMINISTRO E INSTALACIÓN  EXTENDIDO MANUAL, HUMEDECIMIENTO Y COMPACTACIÓN TRANSPORTE A 28 KM).</v>
          </cell>
          <cell r="E94" t="str">
            <v>M3</v>
          </cell>
        </row>
        <row r="97">
          <cell r="C97" t="str">
            <v>6.12</v>
          </cell>
          <cell r="D97" t="str">
            <v xml:space="preserve">ENTIBADO EC-2 CONTÍNUO MADERA CON PERFILES METÁLICOS Y PARALES TELESCÓPICOS. SUMINISTRO E INSTALACIÓN.    </v>
          </cell>
          <cell r="E97" t="str">
            <v>M2</v>
          </cell>
        </row>
        <row r="98">
          <cell r="C98" t="str">
            <v>6.13</v>
          </cell>
          <cell r="D98" t="str">
            <v xml:space="preserve">TUBERIA PVC U.M. EXT CORRUGADO/INT LISO U.M. NORMA NTC 3722-1 D=8" (INCLUYE SUMINISTRO E INSTALACIÓN)   </v>
          </cell>
          <cell r="E98" t="str">
            <v>M</v>
          </cell>
        </row>
        <row r="99">
          <cell r="C99" t="str">
            <v>6.14</v>
          </cell>
          <cell r="D99" t="str">
            <v>TUBERIA PVC U.M. EXT CORRUGADO/INT LISO U.M. NORMA NTC 3722-1 D=10" (INCLUYE SUMINISTRO E INSTALACIÓN</v>
          </cell>
          <cell r="E99" t="str">
            <v>M</v>
          </cell>
        </row>
        <row r="100">
          <cell r="C100" t="str">
            <v>6.15</v>
          </cell>
          <cell r="D100" t="str">
            <v>TUBERIA PVC U.M. EXT CORRUGADO/INT LISO U.M. NORMA NTC 3722-1 D=12" (INCLUYE SUMINISTRO E INSTALACIÓN)</v>
          </cell>
          <cell r="E100" t="str">
            <v>M</v>
          </cell>
        </row>
        <row r="102">
          <cell r="C102" t="str">
            <v>6.17</v>
          </cell>
          <cell r="D102" t="str">
            <v>TUBERIA PVC U.M. EXT CORRUGADO/INT LISO U.M. NORMA NTC 3722-1 D=16" (INCLUYE SUMINISTRO E INSTALACIÓN)</v>
          </cell>
          <cell r="E102" t="str">
            <v>M</v>
          </cell>
        </row>
        <row r="103">
          <cell r="C103" t="str">
            <v>6.18</v>
          </cell>
          <cell r="D103" t="str">
            <v>TUBERIA PVC U.M. EXT CORRUGADO/INT LISO U.M. NORMA NTC 3722-1 D=18" (INCLUYE SUMINISTRO E INSTALACIÓN)</v>
          </cell>
          <cell r="E103" t="str">
            <v>M</v>
          </cell>
        </row>
        <row r="104">
          <cell r="C104" t="str">
            <v>6.19</v>
          </cell>
          <cell r="D104" t="str">
            <v>TUBERIA PVC U.M. EXT CORRUGADO/INT LISO U.M. NORMA NTC 3722-1 D=20" (INCLUYE SUMINISTRO E INSTALACIÓN)</v>
          </cell>
          <cell r="E104" t="str">
            <v>M</v>
          </cell>
        </row>
        <row r="115">
          <cell r="C115" t="str">
            <v>6.30</v>
          </cell>
          <cell r="D115" t="str">
            <v>SUMIDERO LATERAL SL-100, H=1.25M (FUNDIDO EN SITIO, CONCRETO PREMEZCLADO. INCL. SUMIN, FORM, REF. Y CONSTR. INCL. TAPA)</v>
          </cell>
          <cell r="E115" t="str">
            <v>UN</v>
          </cell>
        </row>
        <row r="132">
          <cell r="C132" t="str">
            <v>10.01</v>
          </cell>
          <cell r="D132" t="str">
            <v>INSPECCIÓN DE REDES DE ALCANTARILLADO CON SISTEMAS CCTV PARA DIÁMETROS ENTRE 6" A 36"</v>
          </cell>
          <cell r="E132" t="str">
            <v>ML</v>
          </cell>
        </row>
        <row r="133">
          <cell r="C133" t="str">
            <v>10.02</v>
          </cell>
          <cell r="D133" t="str">
            <v>LAVADO Y SONDEO DE REDES DE ALCANTARILLADO ENTRE 6" Y 18" DE DIÁMETRO Y CON GRADO DE COLMATACIÓN MENOR DEL 30%. INCL MANO DE OBRA IDÓNEA, SEÑALIZACIÓN BÁSICA, SUMIN DE COMBUSTIBLE Y AGUA. INCL. IVA</v>
          </cell>
          <cell r="E133" t="str">
            <v>ML</v>
          </cell>
        </row>
        <row r="154">
          <cell r="C154" t="str">
            <v>10.23</v>
          </cell>
          <cell r="D154" t="str">
            <v>NIVELACIÓN DE POZO (HASTA RASANTE EN CONCRETO 3000 PSI HECHO EN OBRA, H=0.15M. INCLUYE SUMINISTRO Y CONSTRUCCIÓN)</v>
          </cell>
          <cell r="E154" t="str">
            <v>UN</v>
          </cell>
        </row>
      </sheetData>
      <sheetData sheetId="3">
        <row r="13">
          <cell r="C13" t="str">
            <v>1.1</v>
          </cell>
          <cell r="D13" t="str">
            <v>REPLANTEO GENERAL</v>
          </cell>
          <cell r="E13" t="str">
            <v>M2</v>
          </cell>
        </row>
        <row r="20">
          <cell r="C20" t="str">
            <v>2.4</v>
          </cell>
          <cell r="D20" t="str">
            <v>TRANSPORTE Y DISPOSICION FINAL DE ESCOMBROS EN SITIO AUTORIZADO (DISTANCIA DE TRANSPORTE 21 KM). A DISTANCIA MAYOR DEL ACARREO LIBRE (90 M) EN SITIO AUTORIZADO POR LA ENTIDAD AMBIENTAL COMPETENTE.</v>
          </cell>
          <cell r="E20" t="str">
            <v>M3</v>
          </cell>
        </row>
        <row r="21">
          <cell r="C21" t="str">
            <v>2.5</v>
          </cell>
          <cell r="D21" t="str">
            <v>NIVELACIÓN DE POZO (HASTA RASANTE EN CONCRETO 3000 PSI HECHO EN OBRA, H=0.15M. INCLUYE SUMINISTRO Y CONSTRUCCIÓN)</v>
          </cell>
          <cell r="E21" t="str">
            <v>UN</v>
          </cell>
        </row>
        <row r="26">
          <cell r="C26" t="str">
            <v>2.10</v>
          </cell>
          <cell r="D26" t="str">
            <v>TUBERIA PVC U.M. EXT CORRUGADO/INT LISO U.M. NORMA NTC 3722-1 D=8" (INCLUYE SUMINISTRO E INSTALACIÓN)</v>
          </cell>
          <cell r="E26" t="str">
            <v>ML</v>
          </cell>
        </row>
        <row r="27">
          <cell r="C27" t="str">
            <v>2.11</v>
          </cell>
          <cell r="D27" t="str">
            <v>TUBERIA PVC U.M. EXT CORRUGADO/INT LISO U.M. NORMA NTC 3722-1 D=10" (INCLUYE SUMINISTRO E INSTALACIÓN)</v>
          </cell>
          <cell r="E27" t="str">
            <v>ML</v>
          </cell>
        </row>
        <row r="28">
          <cell r="C28" t="str">
            <v>2.12</v>
          </cell>
          <cell r="D28" t="str">
            <v>TUBERIA PVC U.M. EXT CORRUGADO/INT LISO U.M. NORMA NTC 3722-1 D=12" (INCLUYE SUMINISTRO E INSTALACIÓN)</v>
          </cell>
          <cell r="E28" t="str">
            <v>ML</v>
          </cell>
        </row>
        <row r="30">
          <cell r="C30" t="str">
            <v>2.14</v>
          </cell>
          <cell r="D30" t="str">
            <v>TUBERIA PVC U.M. EXT CORRUGADO/INT LISO U.M. NORMA NTC 3722-1 D=16" (INCLUYE SUMINISTRO E INSTALACIÓN)</v>
          </cell>
          <cell r="E30" t="str">
            <v>ML</v>
          </cell>
        </row>
        <row r="31">
          <cell r="C31" t="str">
            <v>2.15</v>
          </cell>
          <cell r="D31" t="str">
            <v>TUBERIA PVC U.M. EXT CORRUGADO/INT LISO U.M. NORMA NTC 3722-1 D=18" (INCLUYE SUMINISTRO E INSTALACIÓN)</v>
          </cell>
          <cell r="E31" t="str">
            <v>ML</v>
          </cell>
        </row>
        <row r="32">
          <cell r="C32" t="str">
            <v>2.16</v>
          </cell>
          <cell r="D32" t="str">
            <v>TUBERIA PVC U.M. EXT CORRUGADO/INT LISO U.M. NORMA NTC 3722-1 D=20" (INCLUYE SUMINISTRO E INSTALACIÓN)</v>
          </cell>
          <cell r="E32" t="str">
            <v>ML</v>
          </cell>
        </row>
        <row r="36">
          <cell r="C36" t="str">
            <v>2.20</v>
          </cell>
          <cell r="D36" t="str">
            <v>POZO DE INSPECCION D=1.7 M (INCL. SUMINISTRO E INSTALACION). INCLUYE CILINDRO POZO DE INSPECCION EN MAMPOSTERIA, CONO PREFABRICADO, PLACA FONDO.</v>
          </cell>
          <cell r="E36" t="str">
            <v>UN</v>
          </cell>
        </row>
        <row r="41">
          <cell r="C41" t="str">
            <v>2.25</v>
          </cell>
          <cell r="D41" t="str">
            <v>ENTIBADO EC-2 CONTÍNUO MADERA CON PERFILES METÁLICOS Y PARALES TELESCÓPICOS. SUMINISTRO E INSTALACIÓN.</v>
          </cell>
          <cell r="E41" t="str">
            <v>M2</v>
          </cell>
        </row>
        <row r="47">
          <cell r="C47" t="str">
            <v>2.31</v>
          </cell>
          <cell r="D47" t="str">
            <v>CONSTRUCCION CANALETA DE AGUAS LLUVIAS DE 0.4 X 0.4 MT EN CONCRETO DE 3000PSI INCLUYE REJILLA PREFABRICADA.</v>
          </cell>
          <cell r="E47" t="str">
            <v>ML</v>
          </cell>
        </row>
        <row r="56">
          <cell r="C56" t="str">
            <v>2.40</v>
          </cell>
          <cell r="D56" t="str">
            <v>SUMIDERO LATERAL SL-100, H=1.25M (FUNDIDO EN SITIO, CONCRETO PREMEZCLADO. INCL. SUMIN, FORM, REF. Y CONSTR. INCL. TAPA)</v>
          </cell>
          <cell r="E56" t="str">
            <v>UN</v>
          </cell>
        </row>
        <row r="64">
          <cell r="C64" t="str">
            <v>3.5</v>
          </cell>
          <cell r="D64" t="str">
            <v>CURADO DE LOSAS DE CONCRETO (SUMINISTRO Y APLICACIÓN)</v>
          </cell>
          <cell r="E64" t="str">
            <v>M2</v>
          </cell>
        </row>
        <row r="67">
          <cell r="C67" t="str">
            <v>3.8</v>
          </cell>
          <cell r="D67" t="str">
            <v>MALLA ELECTROSOLDADA 0.15X0.15M, D=8MM, 8MM (INCLUYE SUMINISTRO, FIJACIÓN E INSTALACIÓN)</v>
          </cell>
          <cell r="E67" t="str">
            <v>KG</v>
          </cell>
        </row>
        <row r="68">
          <cell r="C68" t="str">
            <v>3.9</v>
          </cell>
          <cell r="D68" t="str">
            <v>RELLENO EN RECEBO COMUN (SUMINISTRO E INSTALACIÓN  EXTENDIDO MANUAL, HUMEDECIMIENTO Y COMPACTACIÓN TRANSPORTE A 28 KM).</v>
          </cell>
          <cell r="E68" t="str">
            <v>M3</v>
          </cell>
        </row>
        <row r="69">
          <cell r="C69" t="str">
            <v>3.10</v>
          </cell>
          <cell r="D69" t="str">
            <v>EXCAVACION MECANICA EN MATERIAL COMUN. INCLUYE CARGUE.</v>
          </cell>
          <cell r="E69" t="str">
            <v>M3</v>
          </cell>
        </row>
        <row r="75">
          <cell r="C75" t="str">
            <v>4.5</v>
          </cell>
          <cell r="D75" t="str">
            <v>SARDINEL TIPO A10 (SUMINISTRO E INSTALACIÓN. INCLUYE 3CM MORTERO 1:5)</v>
          </cell>
          <cell r="E75" t="str">
            <v>ML</v>
          </cell>
        </row>
        <row r="99">
          <cell r="C99" t="str">
            <v>7.5</v>
          </cell>
          <cell r="D99" t="str">
            <v>RELLENO EN TIERRA NEGRA PARA EMPRADIZACION (SUMINISTRO Y EXTENDIDO)</v>
          </cell>
          <cell r="E99" t="str">
            <v>M3</v>
          </cell>
        </row>
        <row r="104">
          <cell r="C104" t="str">
            <v>8.3</v>
          </cell>
          <cell r="D104" t="str">
            <v>BOLARDO EN HIERRO TIPO M62 (SUMINISTRO E INSTALACIÓN. INCLUYE BASE EN CONCRETO 1500 PSI, PREMEZCLADO)</v>
          </cell>
          <cell r="E104" t="str">
            <v>UN</v>
          </cell>
        </row>
        <row r="126">
          <cell r="C126" t="str">
            <v>10.17</v>
          </cell>
          <cell r="D126" t="str">
            <v>INSPECCIÓN DE REDES DE ALCANTARILLADO CON SISTEMAS CCTV PARA DIÁMETROS ENTRE 6" A 36"</v>
          </cell>
          <cell r="E126" t="str">
            <v>ML</v>
          </cell>
        </row>
        <row r="127">
          <cell r="C127" t="str">
            <v>10.18</v>
          </cell>
          <cell r="D127" t="str">
            <v>LAVADO Y SONDEO DE REDES DE ALCANTARILLADO ENTRE 6" Y 18" DE DIÁMETRO Y CON GRADO DE COLMATACIÓN MENOR DEL 30%. INCL MANO DE OBRA IDÓNEA, SEÑALIZACIÓN BÁSICA, SUMIN DE COMBUSTIBLE Y AGUA. INCL. IVA</v>
          </cell>
          <cell r="E127" t="str">
            <v>ML</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  ESTIMADO OBRA  ALPES"/>
      <sheetName val="LISTA DE PRECIOS UNITARIOS"/>
      <sheetName val="E Y D PRESU ESTIMADO"/>
      <sheetName val="AIU"/>
      <sheetName val="FM"/>
      <sheetName val="INDEX ICOCIV"/>
      <sheetName val="SALARIOS"/>
      <sheetName val="CANTIDADES VALOR INICIAL"/>
      <sheetName val="Comparativo"/>
      <sheetName val="VALORES INDEXADOS OBRA ALPES"/>
      <sheetName val="VALORES INDEXADOS OBRA CARACOLÍ"/>
    </sheetNames>
    <sheetDataSet>
      <sheetData sheetId="0"/>
      <sheetData sheetId="1"/>
      <sheetData sheetId="2"/>
      <sheetData sheetId="3"/>
      <sheetData sheetId="4"/>
      <sheetData sheetId="5">
        <row r="85">
          <cell r="R85">
            <v>1.36</v>
          </cell>
        </row>
      </sheetData>
      <sheetData sheetId="6"/>
      <sheetData sheetId="7">
        <row r="9">
          <cell r="G9">
            <v>95.740000000000009</v>
          </cell>
          <cell r="H9">
            <v>645.33969999999999</v>
          </cell>
        </row>
        <row r="10">
          <cell r="G10">
            <v>0</v>
          </cell>
          <cell r="H10">
            <v>25006.194199999998</v>
          </cell>
        </row>
        <row r="11">
          <cell r="G11">
            <v>43.02</v>
          </cell>
          <cell r="H11">
            <v>37629.1538</v>
          </cell>
        </row>
        <row r="12">
          <cell r="G12">
            <v>0</v>
          </cell>
          <cell r="H12">
            <v>3999.5718999999999</v>
          </cell>
        </row>
        <row r="13">
          <cell r="G13">
            <v>0</v>
          </cell>
          <cell r="H13">
            <v>123267.5539</v>
          </cell>
        </row>
        <row r="14">
          <cell r="G14">
            <v>29.13</v>
          </cell>
          <cell r="H14">
            <v>189872.74789999999</v>
          </cell>
        </row>
        <row r="15">
          <cell r="G15">
            <v>830.14</v>
          </cell>
          <cell r="H15">
            <v>5232.7173000000003</v>
          </cell>
        </row>
        <row r="16">
          <cell r="G16">
            <v>1</v>
          </cell>
          <cell r="H16">
            <v>122712.3508</v>
          </cell>
        </row>
        <row r="17">
          <cell r="G17">
            <v>645.33969999999999</v>
          </cell>
          <cell r="H17">
            <v>4852.0339999999997</v>
          </cell>
        </row>
        <row r="18">
          <cell r="G18">
            <v>95.83</v>
          </cell>
          <cell r="H18">
            <v>58604.132400000002</v>
          </cell>
        </row>
        <row r="19">
          <cell r="G19">
            <v>0</v>
          </cell>
          <cell r="H19">
            <v>75381.046799999996</v>
          </cell>
        </row>
        <row r="20">
          <cell r="G20">
            <v>0</v>
          </cell>
          <cell r="H20">
            <v>131088.34229999999</v>
          </cell>
        </row>
        <row r="21">
          <cell r="G21">
            <v>1450.13</v>
          </cell>
          <cell r="H21">
            <v>23862.226500000001</v>
          </cell>
        </row>
        <row r="23">
          <cell r="G23">
            <v>2002.3700000000001</v>
          </cell>
          <cell r="H23">
            <v>1128.6252999999999</v>
          </cell>
        </row>
        <row r="24">
          <cell r="G24">
            <v>601.29000000000008</v>
          </cell>
          <cell r="H24">
            <v>82634.166400000002</v>
          </cell>
        </row>
        <row r="25">
          <cell r="G25">
            <v>0</v>
          </cell>
          <cell r="H25">
            <v>112129.9304</v>
          </cell>
        </row>
        <row r="26">
          <cell r="G26">
            <v>382.35</v>
          </cell>
          <cell r="H26">
            <v>120001.5405</v>
          </cell>
        </row>
        <row r="27">
          <cell r="G27">
            <v>49</v>
          </cell>
          <cell r="H27">
            <v>2246.7026999999998</v>
          </cell>
        </row>
        <row r="28">
          <cell r="G28">
            <v>15.35</v>
          </cell>
          <cell r="H28">
            <v>597338.12490000005</v>
          </cell>
        </row>
        <row r="29">
          <cell r="G29">
            <v>305.07000000000005</v>
          </cell>
          <cell r="H29">
            <v>494529.66139999998</v>
          </cell>
        </row>
        <row r="30">
          <cell r="G30">
            <v>945.06</v>
          </cell>
          <cell r="H30">
            <v>1498.7607</v>
          </cell>
        </row>
        <row r="31">
          <cell r="G31">
            <v>1053.46</v>
          </cell>
          <cell r="H31">
            <v>4657.3773000000001</v>
          </cell>
        </row>
        <row r="32">
          <cell r="G32">
            <v>1111.02</v>
          </cell>
          <cell r="H32">
            <v>8735.5789999999997</v>
          </cell>
        </row>
        <row r="33">
          <cell r="G33">
            <v>157</v>
          </cell>
          <cell r="H33">
            <v>35499.436900000001</v>
          </cell>
        </row>
        <row r="34">
          <cell r="G34">
            <v>0</v>
          </cell>
          <cell r="H34">
            <v>5276.8266999999996</v>
          </cell>
        </row>
        <row r="35">
          <cell r="G35">
            <v>1160.81</v>
          </cell>
          <cell r="H35">
            <v>5138.7451000000001</v>
          </cell>
        </row>
        <row r="36">
          <cell r="G36">
            <v>2777.1000000000004</v>
          </cell>
          <cell r="H36">
            <v>6817.7789999999995</v>
          </cell>
        </row>
        <row r="38">
          <cell r="G38">
            <v>305.76</v>
          </cell>
          <cell r="H38">
            <v>45956.241399999999</v>
          </cell>
        </row>
        <row r="39">
          <cell r="G39">
            <v>193.93</v>
          </cell>
          <cell r="H39">
            <v>44708.712500000001</v>
          </cell>
        </row>
        <row r="40">
          <cell r="G40">
            <v>0</v>
          </cell>
          <cell r="H40">
            <v>114085.1275</v>
          </cell>
        </row>
        <row r="41">
          <cell r="G41">
            <v>0</v>
          </cell>
          <cell r="H41">
            <v>53039.635699999999</v>
          </cell>
        </row>
        <row r="42">
          <cell r="G42">
            <v>45.2</v>
          </cell>
          <cell r="H42">
            <v>68420.391699999993</v>
          </cell>
        </row>
        <row r="43">
          <cell r="G43">
            <v>48.980000000000004</v>
          </cell>
          <cell r="H43">
            <v>69898.056599999996</v>
          </cell>
        </row>
        <row r="44">
          <cell r="G44">
            <v>1251.2</v>
          </cell>
          <cell r="H44">
            <v>67936.147200000007</v>
          </cell>
        </row>
        <row r="45">
          <cell r="G45">
            <v>97.95</v>
          </cell>
          <cell r="H45">
            <v>584445.71439999994</v>
          </cell>
        </row>
        <row r="46">
          <cell r="G46">
            <v>4382.75</v>
          </cell>
          <cell r="H46">
            <v>5276.8266999999996</v>
          </cell>
        </row>
        <row r="47">
          <cell r="G47">
            <v>355.61</v>
          </cell>
          <cell r="H47">
            <v>73313.6584</v>
          </cell>
        </row>
        <row r="48">
          <cell r="G48">
            <v>1692.6</v>
          </cell>
          <cell r="H48">
            <v>10072.285599999999</v>
          </cell>
        </row>
        <row r="49">
          <cell r="G49">
            <v>0</v>
          </cell>
          <cell r="H49">
            <v>9934.2039999999997</v>
          </cell>
        </row>
        <row r="50">
          <cell r="G50">
            <v>0</v>
          </cell>
          <cell r="H50">
            <v>117005.9369</v>
          </cell>
        </row>
        <row r="51">
          <cell r="G51">
            <v>0</v>
          </cell>
          <cell r="H51">
            <v>57444.8223</v>
          </cell>
        </row>
        <row r="52">
          <cell r="G52">
            <v>2660.03</v>
          </cell>
          <cell r="H52">
            <v>3292.8625999999999</v>
          </cell>
        </row>
        <row r="54">
          <cell r="G54">
            <v>33.9</v>
          </cell>
          <cell r="H54">
            <v>1720577.2836</v>
          </cell>
        </row>
        <row r="55">
          <cell r="G55">
            <v>50.5</v>
          </cell>
          <cell r="H55">
            <v>1368834.5445000001</v>
          </cell>
        </row>
        <row r="56">
          <cell r="G56">
            <v>137.19999999999999</v>
          </cell>
          <cell r="H56">
            <v>1114585.0862</v>
          </cell>
        </row>
        <row r="57">
          <cell r="G57">
            <v>249.07999999999998</v>
          </cell>
          <cell r="H57">
            <v>843851.17799999996</v>
          </cell>
        </row>
        <row r="58">
          <cell r="G58">
            <v>75.599999999999994</v>
          </cell>
          <cell r="H58">
            <v>504624.00170000002</v>
          </cell>
        </row>
        <row r="59">
          <cell r="G59">
            <v>109.8</v>
          </cell>
          <cell r="H59">
            <v>486925.58439999999</v>
          </cell>
        </row>
        <row r="60">
          <cell r="G60">
            <v>93</v>
          </cell>
          <cell r="H60">
            <v>370252.38579999999</v>
          </cell>
        </row>
        <row r="61">
          <cell r="G61">
            <v>18.5</v>
          </cell>
          <cell r="H61">
            <v>329860.64110000001</v>
          </cell>
        </row>
        <row r="62">
          <cell r="G62">
            <v>0</v>
          </cell>
          <cell r="H62">
            <v>717353</v>
          </cell>
        </row>
        <row r="63">
          <cell r="G63">
            <v>0</v>
          </cell>
          <cell r="H63">
            <v>2514</v>
          </cell>
        </row>
        <row r="64">
          <cell r="G64">
            <v>0</v>
          </cell>
          <cell r="H64">
            <v>1363</v>
          </cell>
        </row>
        <row r="65">
          <cell r="G65">
            <v>0</v>
          </cell>
          <cell r="H65">
            <v>283846</v>
          </cell>
        </row>
        <row r="66">
          <cell r="G66">
            <v>0</v>
          </cell>
          <cell r="H66">
            <v>27733</v>
          </cell>
        </row>
        <row r="67">
          <cell r="G67">
            <v>0</v>
          </cell>
          <cell r="H67">
            <v>24040</v>
          </cell>
        </row>
        <row r="68">
          <cell r="G68">
            <v>0</v>
          </cell>
          <cell r="H68">
            <v>9962</v>
          </cell>
        </row>
        <row r="70">
          <cell r="G70">
            <v>819.4</v>
          </cell>
          <cell r="H70">
            <v>218193.85939999999</v>
          </cell>
        </row>
        <row r="71">
          <cell r="G71">
            <v>1</v>
          </cell>
          <cell r="H71">
            <v>147594.8469</v>
          </cell>
        </row>
        <row r="72">
          <cell r="G72">
            <v>0</v>
          </cell>
          <cell r="H72">
            <v>147961.14670000001</v>
          </cell>
        </row>
        <row r="73">
          <cell r="G73">
            <v>1</v>
          </cell>
          <cell r="H73">
            <v>529077.86950000003</v>
          </cell>
        </row>
        <row r="74">
          <cell r="G74">
            <v>0</v>
          </cell>
          <cell r="H74">
            <v>618142.41929999995</v>
          </cell>
        </row>
        <row r="75">
          <cell r="G75">
            <v>0</v>
          </cell>
          <cell r="H75">
            <v>27576.046200000001</v>
          </cell>
        </row>
        <row r="76">
          <cell r="G76">
            <v>1</v>
          </cell>
          <cell r="H76">
            <v>32422.326799999999</v>
          </cell>
        </row>
        <row r="77">
          <cell r="G77">
            <v>0</v>
          </cell>
          <cell r="H77">
            <v>218273.44810000001</v>
          </cell>
        </row>
        <row r="78">
          <cell r="G78">
            <v>0</v>
          </cell>
          <cell r="H78">
            <v>211951.4204</v>
          </cell>
        </row>
        <row r="79">
          <cell r="G79">
            <v>0</v>
          </cell>
          <cell r="H79">
            <v>211952.3793</v>
          </cell>
        </row>
        <row r="80">
          <cell r="G80">
            <v>5</v>
          </cell>
          <cell r="H80">
            <v>43926.250099999997</v>
          </cell>
        </row>
        <row r="82">
          <cell r="G82">
            <v>44.599999999999994</v>
          </cell>
          <cell r="H82">
            <v>331564.60639999999</v>
          </cell>
        </row>
        <row r="83">
          <cell r="G83">
            <v>60</v>
          </cell>
          <cell r="H83">
            <v>246192.78049999999</v>
          </cell>
        </row>
        <row r="84">
          <cell r="G84">
            <v>9</v>
          </cell>
          <cell r="H84">
            <v>2916246.9537999998</v>
          </cell>
        </row>
        <row r="85">
          <cell r="G85">
            <v>9</v>
          </cell>
          <cell r="H85">
            <v>1240107.9728999999</v>
          </cell>
        </row>
        <row r="86">
          <cell r="G86">
            <v>8</v>
          </cell>
          <cell r="H86">
            <v>5537763.5268999999</v>
          </cell>
        </row>
        <row r="87">
          <cell r="G87">
            <v>0</v>
          </cell>
          <cell r="H87">
            <v>174771.0318</v>
          </cell>
        </row>
        <row r="88">
          <cell r="G88">
            <v>0</v>
          </cell>
          <cell r="H88">
            <v>598917.43319999997</v>
          </cell>
        </row>
        <row r="89">
          <cell r="G89">
            <v>60</v>
          </cell>
          <cell r="H89">
            <v>4852.0339999999997</v>
          </cell>
        </row>
        <row r="90">
          <cell r="G90">
            <v>50.47</v>
          </cell>
          <cell r="H90">
            <v>67202.588699999993</v>
          </cell>
        </row>
        <row r="91">
          <cell r="G91">
            <v>0</v>
          </cell>
          <cell r="H91">
            <v>100695.04790000001</v>
          </cell>
        </row>
        <row r="92">
          <cell r="G92">
            <v>7.5</v>
          </cell>
          <cell r="H92">
            <v>129145.6109</v>
          </cell>
        </row>
        <row r="93">
          <cell r="G93">
            <v>0</v>
          </cell>
          <cell r="H93">
            <v>52047.174200000001</v>
          </cell>
        </row>
        <row r="94">
          <cell r="G94">
            <v>0</v>
          </cell>
          <cell r="H94">
            <v>43766.113799999999</v>
          </cell>
        </row>
        <row r="95">
          <cell r="G95">
            <v>30</v>
          </cell>
          <cell r="H95">
            <v>51428.683700000001</v>
          </cell>
        </row>
        <row r="96">
          <cell r="G96">
            <v>0</v>
          </cell>
          <cell r="H96">
            <v>85259.634600000005</v>
          </cell>
        </row>
        <row r="97">
          <cell r="G97">
            <v>0</v>
          </cell>
          <cell r="H97">
            <v>115168.6845</v>
          </cell>
        </row>
        <row r="98">
          <cell r="G98">
            <v>0</v>
          </cell>
          <cell r="H98">
            <v>129086.1591</v>
          </cell>
        </row>
        <row r="99">
          <cell r="G99">
            <v>0</v>
          </cell>
          <cell r="H99">
            <v>167573.52840000001</v>
          </cell>
        </row>
        <row r="100">
          <cell r="G100">
            <v>0</v>
          </cell>
          <cell r="H100">
            <v>217077.6998</v>
          </cell>
        </row>
        <row r="101">
          <cell r="G101">
            <v>0</v>
          </cell>
          <cell r="H101">
            <v>288916.57</v>
          </cell>
        </row>
        <row r="102">
          <cell r="G102">
            <v>0</v>
          </cell>
          <cell r="H102">
            <v>309759.22039999999</v>
          </cell>
        </row>
        <row r="103">
          <cell r="G103">
            <v>0</v>
          </cell>
          <cell r="H103">
            <v>379500.97629999998</v>
          </cell>
        </row>
        <row r="104">
          <cell r="G104">
            <v>0</v>
          </cell>
          <cell r="H104">
            <v>1062803.5273</v>
          </cell>
        </row>
        <row r="105">
          <cell r="G105">
            <v>0</v>
          </cell>
          <cell r="H105">
            <v>66330.948600000003</v>
          </cell>
        </row>
        <row r="106">
          <cell r="G106">
            <v>0</v>
          </cell>
          <cell r="H106">
            <v>72277.087499999994</v>
          </cell>
        </row>
        <row r="107">
          <cell r="G107">
            <v>0</v>
          </cell>
          <cell r="H107">
            <v>440286.60619999998</v>
          </cell>
        </row>
        <row r="108">
          <cell r="G108">
            <v>0</v>
          </cell>
          <cell r="H108">
            <v>45956.241399999999</v>
          </cell>
        </row>
        <row r="109">
          <cell r="G109">
            <v>0</v>
          </cell>
          <cell r="H109">
            <v>497397.73129999998</v>
          </cell>
        </row>
        <row r="110">
          <cell r="G110">
            <v>0</v>
          </cell>
          <cell r="H110">
            <v>1240107.9728999999</v>
          </cell>
        </row>
        <row r="111">
          <cell r="G111">
            <v>0</v>
          </cell>
          <cell r="H111">
            <v>1952742.3160000001</v>
          </cell>
        </row>
        <row r="112">
          <cell r="G112">
            <v>0</v>
          </cell>
          <cell r="H112">
            <v>3103243.9605999999</v>
          </cell>
        </row>
        <row r="113">
          <cell r="G113">
            <v>2</v>
          </cell>
          <cell r="H113">
            <v>5537763.5268999999</v>
          </cell>
        </row>
        <row r="115">
          <cell r="G115">
            <v>16</v>
          </cell>
          <cell r="H115">
            <v>465676.36040000001</v>
          </cell>
        </row>
        <row r="117">
          <cell r="G117">
            <v>28.98</v>
          </cell>
          <cell r="H117">
            <v>98711.083799999993</v>
          </cell>
        </row>
        <row r="118">
          <cell r="G118">
            <v>1</v>
          </cell>
          <cell r="H118">
            <v>540702.61419999995</v>
          </cell>
        </row>
        <row r="119">
          <cell r="G119">
            <v>0</v>
          </cell>
          <cell r="H119">
            <v>1096889.5456000001</v>
          </cell>
        </row>
        <row r="120">
          <cell r="G120">
            <v>0</v>
          </cell>
          <cell r="H120">
            <v>1688946.0493000001</v>
          </cell>
        </row>
        <row r="121">
          <cell r="G121">
            <v>0</v>
          </cell>
          <cell r="H121">
            <v>2592864.6411000001</v>
          </cell>
        </row>
        <row r="123">
          <cell r="G123">
            <v>10</v>
          </cell>
          <cell r="H123">
            <v>56407.292499999996</v>
          </cell>
        </row>
        <row r="124">
          <cell r="G124">
            <v>1</v>
          </cell>
          <cell r="H124">
            <v>715905.15099999995</v>
          </cell>
        </row>
        <row r="125">
          <cell r="G125">
            <v>0</v>
          </cell>
          <cell r="H125">
            <v>1644013.9131</v>
          </cell>
        </row>
        <row r="126">
          <cell r="G126">
            <v>0</v>
          </cell>
          <cell r="H126">
            <v>2345521.1806000001</v>
          </cell>
        </row>
        <row r="128">
          <cell r="G128">
            <v>0</v>
          </cell>
          <cell r="H128">
            <v>10591</v>
          </cell>
        </row>
        <row r="129">
          <cell r="G129">
            <v>0</v>
          </cell>
          <cell r="H129">
            <v>16363</v>
          </cell>
        </row>
        <row r="130">
          <cell r="G130">
            <v>0</v>
          </cell>
          <cell r="H130">
            <v>809485.25</v>
          </cell>
        </row>
        <row r="131">
          <cell r="G131">
            <v>0</v>
          </cell>
          <cell r="H131">
            <v>8712</v>
          </cell>
        </row>
        <row r="132">
          <cell r="G132">
            <v>0</v>
          </cell>
          <cell r="H132">
            <v>808938</v>
          </cell>
        </row>
        <row r="133">
          <cell r="G133">
            <v>0</v>
          </cell>
          <cell r="H133">
            <v>523590</v>
          </cell>
        </row>
        <row r="134">
          <cell r="G134">
            <v>0</v>
          </cell>
          <cell r="H134">
            <v>165189</v>
          </cell>
        </row>
        <row r="135">
          <cell r="G135">
            <v>0</v>
          </cell>
          <cell r="H135">
            <v>6630</v>
          </cell>
        </row>
        <row r="136">
          <cell r="G136">
            <v>0</v>
          </cell>
          <cell r="H136">
            <v>8077</v>
          </cell>
        </row>
        <row r="137">
          <cell r="G137">
            <v>0</v>
          </cell>
          <cell r="H137">
            <v>366280</v>
          </cell>
        </row>
        <row r="138">
          <cell r="G138">
            <v>0</v>
          </cell>
          <cell r="H138">
            <v>60978.33</v>
          </cell>
        </row>
        <row r="139">
          <cell r="G139">
            <v>0</v>
          </cell>
          <cell r="H139">
            <v>486385.09</v>
          </cell>
        </row>
        <row r="140">
          <cell r="G140">
            <v>0</v>
          </cell>
          <cell r="H140">
            <v>91229.97</v>
          </cell>
        </row>
        <row r="141">
          <cell r="G141">
            <v>0</v>
          </cell>
          <cell r="H141">
            <v>78593</v>
          </cell>
        </row>
        <row r="142">
          <cell r="G142">
            <v>0</v>
          </cell>
          <cell r="H142">
            <v>93427</v>
          </cell>
        </row>
        <row r="143">
          <cell r="G143">
            <v>0</v>
          </cell>
          <cell r="H143">
            <v>34999</v>
          </cell>
        </row>
        <row r="144">
          <cell r="G144">
            <v>0</v>
          </cell>
          <cell r="H144">
            <v>30840</v>
          </cell>
        </row>
        <row r="145">
          <cell r="G145">
            <v>0</v>
          </cell>
          <cell r="H145">
            <v>782503</v>
          </cell>
        </row>
        <row r="146">
          <cell r="G146">
            <v>0</v>
          </cell>
          <cell r="H146">
            <v>74938</v>
          </cell>
        </row>
        <row r="147">
          <cell r="G147">
            <v>0</v>
          </cell>
          <cell r="H147">
            <v>637075</v>
          </cell>
        </row>
        <row r="148">
          <cell r="G148">
            <v>0</v>
          </cell>
          <cell r="H148">
            <v>3219769</v>
          </cell>
        </row>
        <row r="149">
          <cell r="G149">
            <v>0</v>
          </cell>
          <cell r="H149">
            <v>131036</v>
          </cell>
        </row>
        <row r="150">
          <cell r="G150">
            <v>0</v>
          </cell>
          <cell r="H150">
            <v>135008</v>
          </cell>
        </row>
        <row r="151">
          <cell r="G151">
            <v>0</v>
          </cell>
          <cell r="H151">
            <v>86589</v>
          </cell>
        </row>
        <row r="152">
          <cell r="G152">
            <v>0</v>
          </cell>
          <cell r="H152">
            <v>103425</v>
          </cell>
        </row>
        <row r="153">
          <cell r="G153">
            <v>0</v>
          </cell>
          <cell r="H153">
            <v>130567</v>
          </cell>
        </row>
        <row r="154">
          <cell r="G154">
            <v>0</v>
          </cell>
          <cell r="H154">
            <v>316</v>
          </cell>
        </row>
        <row r="155">
          <cell r="G155">
            <v>0</v>
          </cell>
          <cell r="H155">
            <v>5582</v>
          </cell>
        </row>
        <row r="156">
          <cell r="G156">
            <v>0</v>
          </cell>
          <cell r="H156">
            <v>9835</v>
          </cell>
        </row>
        <row r="157">
          <cell r="G157">
            <v>0</v>
          </cell>
          <cell r="H157">
            <v>130176</v>
          </cell>
        </row>
        <row r="158">
          <cell r="G158">
            <v>0</v>
          </cell>
          <cell r="H158">
            <v>159884</v>
          </cell>
        </row>
        <row r="159">
          <cell r="G159">
            <v>0</v>
          </cell>
          <cell r="H159">
            <v>251309</v>
          </cell>
        </row>
        <row r="160">
          <cell r="G160">
            <v>0</v>
          </cell>
          <cell r="H160">
            <v>167895</v>
          </cell>
        </row>
        <row r="161">
          <cell r="G161">
            <v>0</v>
          </cell>
          <cell r="H161">
            <v>2786</v>
          </cell>
        </row>
        <row r="162">
          <cell r="G162">
            <v>0</v>
          </cell>
          <cell r="H162">
            <v>37726</v>
          </cell>
        </row>
        <row r="163">
          <cell r="G163">
            <v>0</v>
          </cell>
          <cell r="H163">
            <v>366977</v>
          </cell>
        </row>
        <row r="164">
          <cell r="G164">
            <v>0</v>
          </cell>
          <cell r="H164">
            <v>6750</v>
          </cell>
        </row>
        <row r="165">
          <cell r="G165">
            <v>0</v>
          </cell>
          <cell r="H165">
            <v>979835</v>
          </cell>
        </row>
        <row r="166">
          <cell r="G166">
            <v>0</v>
          </cell>
          <cell r="H166">
            <v>1383714</v>
          </cell>
        </row>
        <row r="167">
          <cell r="G167">
            <v>0</v>
          </cell>
          <cell r="H167">
            <v>66613</v>
          </cell>
        </row>
        <row r="168">
          <cell r="G168">
            <v>0</v>
          </cell>
          <cell r="H168">
            <v>193619</v>
          </cell>
        </row>
        <row r="169">
          <cell r="G169">
            <v>0</v>
          </cell>
          <cell r="H169">
            <v>512843</v>
          </cell>
        </row>
        <row r="170">
          <cell r="G170">
            <v>0</v>
          </cell>
          <cell r="H170">
            <v>521079</v>
          </cell>
        </row>
        <row r="171">
          <cell r="G171">
            <v>0</v>
          </cell>
          <cell r="H171">
            <v>86856</v>
          </cell>
        </row>
        <row r="172">
          <cell r="G172">
            <v>0</v>
          </cell>
          <cell r="H172">
            <v>192632</v>
          </cell>
        </row>
        <row r="173">
          <cell r="G173">
            <v>0</v>
          </cell>
          <cell r="H173">
            <v>151913</v>
          </cell>
        </row>
        <row r="174">
          <cell r="G174">
            <v>0</v>
          </cell>
          <cell r="H174">
            <v>143947</v>
          </cell>
        </row>
        <row r="175">
          <cell r="G175">
            <v>0</v>
          </cell>
          <cell r="H175">
            <v>327496</v>
          </cell>
        </row>
        <row r="176">
          <cell r="G176">
            <v>0</v>
          </cell>
          <cell r="H176">
            <v>31207</v>
          </cell>
        </row>
        <row r="177">
          <cell r="G177">
            <v>0</v>
          </cell>
          <cell r="H177">
            <v>173937.3</v>
          </cell>
        </row>
        <row r="178">
          <cell r="G178">
            <v>0</v>
          </cell>
          <cell r="H178">
            <v>443202.7</v>
          </cell>
        </row>
        <row r="179">
          <cell r="G179">
            <v>0</v>
          </cell>
          <cell r="H179">
            <v>149796.39000000001</v>
          </cell>
        </row>
        <row r="180">
          <cell r="G180">
            <v>0</v>
          </cell>
          <cell r="H180">
            <v>89517.9</v>
          </cell>
        </row>
        <row r="181">
          <cell r="G181">
            <v>0</v>
          </cell>
          <cell r="H181">
            <v>84038.9</v>
          </cell>
        </row>
        <row r="182">
          <cell r="G182">
            <v>0</v>
          </cell>
          <cell r="H182">
            <v>58334.9</v>
          </cell>
        </row>
        <row r="183">
          <cell r="G183">
            <v>0</v>
          </cell>
          <cell r="H183">
            <v>114657</v>
          </cell>
        </row>
        <row r="184">
          <cell r="G184">
            <v>0</v>
          </cell>
          <cell r="H184">
            <v>1089924.55</v>
          </cell>
        </row>
        <row r="185">
          <cell r="G185">
            <v>0</v>
          </cell>
          <cell r="H185">
            <v>792704</v>
          </cell>
        </row>
      </sheetData>
      <sheetData sheetId="8"/>
      <sheetData sheetId="9"/>
      <sheetData sheetId="10"/>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EB2736B-B091-F246-AA89-EBAF7F23944A}" name="tblComparativoIndexado" displayName="tblComparativoIndexado" ref="A8:M30" totalsRowShown="0" headerRowDxfId="17">
  <autoFilter ref="A8:M30" xr:uid="{F94F3A96-83DA-5F4B-9168-4382308EBD6F}"/>
  <tableColumns count="13">
    <tableColumn id="1" xr3:uid="{3005138D-45AF-E643-9EE3-37A319C827EC}" name="ACTIVIDAD ALPES" dataDxfId="16"/>
    <tableColumn id="2" xr3:uid="{1C159F61-2B63-D54F-A386-88910DA97DE4}" name="NUMERAL ALPES" dataDxfId="15"/>
    <tableColumn id="3" xr3:uid="{A885AE0E-59CD-564B-A55E-01C5EFE32C9B}" name="UNIDAD ALPES" dataDxfId="14"/>
    <tableColumn id="4" xr3:uid="{2DD468EF-878E-F249-8DE5-0DC807F56EF4}" name="VALOR INDEXADO ALPES" dataDxfId="13"/>
    <tableColumn id="5" xr3:uid="{11C8F698-8C9C-2C4E-B507-00E3A4491C2E}" name="ACTIVIDAD CARACOLÍ" dataDxfId="12"/>
    <tableColumn id="6" xr3:uid="{61E87EFB-A5BA-A445-8894-446ED6BA344E}" name="NUMERAL CARACOLÍ" dataDxfId="11"/>
    <tableColumn id="7" xr3:uid="{73EF7499-8939-B944-BE6A-DF90273D9C1D}" name="UNIDAD CARACOLÍ" dataDxfId="10"/>
    <tableColumn id="8" xr3:uid="{C746AE5C-ACEC-D44D-88C4-C98F6B9C605D}" name="VALOR INDEXADO CARACOLÍ" dataDxfId="9"/>
    <tableColumn id="9" xr3:uid="{C6BF0C32-20AE-E645-90C9-4373661B4135}" name="SIMILITUD %" dataDxfId="8"/>
    <tableColumn id="10" xr3:uid="{C6525A4C-037D-0149-8B86-996B94419B87}" name="DIFERENCIA" dataDxfId="7">
      <calculatedColumnFormula>D9-H9</calculatedColumnFormula>
    </tableColumn>
    <tableColumn id="11" xr3:uid="{95EBBD87-CAF2-6840-AE0F-29F4383E1AF6}" name="VARIACIÓN %" dataDxfId="6">
      <calculatedColumnFormula>IF(H9=0,"",J9/H9)</calculatedColumnFormula>
    </tableColumn>
    <tableColumn id="12" xr3:uid="{5A0B39E6-7751-6946-98D8-16B2050678B8}" name="COMPARACIÓN" dataDxfId="5">
      <calculatedColumnFormula>IF(D9&gt;H9,"Alpes mayor",IF(D9&lt;H9,"Alpes menor","Iguales"))</calculatedColumnFormula>
    </tableColumn>
    <tableColumn id="13" xr3:uid="{3B94007E-9C04-9949-B28A-042E8639D06D}" name="MENOR VALOR" dataDxfId="4">
      <calculatedColumnFormula>MIN(tblComparativoIndexado[[#This Row],[VALOR INDEXADO ALPES]],tblComparativoIndexado[[#This Row],[VALOR INDEXADO CARACOLÍ]])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table" Target="../tables/table1.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C4573C-5B3B-6F42-B085-26C24714BC90}">
  <sheetPr>
    <tabColor theme="9"/>
    <outlinePr summaryBelow="0"/>
    <pageSetUpPr fitToPage="1"/>
  </sheetPr>
  <dimension ref="A2:L94"/>
  <sheetViews>
    <sheetView showGridLines="0" view="pageBreakPreview" zoomScale="70" zoomScaleNormal="75" zoomScaleSheetLayoutView="70" workbookViewId="0">
      <selection activeCell="D70" sqref="D70"/>
    </sheetView>
  </sheetViews>
  <sheetFormatPr baseColWidth="10" defaultColWidth="11.5" defaultRowHeight="15" customHeight="1" outlineLevelRow="1" x14ac:dyDescent="0.2"/>
  <cols>
    <col min="1" max="1" width="9.1640625" style="1" customWidth="1"/>
    <col min="2" max="2" width="1.6640625" style="1" customWidth="1"/>
    <col min="3" max="3" width="9.1640625" style="2" customWidth="1"/>
    <col min="4" max="4" width="65.83203125" style="3" customWidth="1"/>
    <col min="5" max="5" width="8.83203125" style="2" customWidth="1"/>
    <col min="6" max="6" width="20.33203125" style="1" customWidth="1"/>
    <col min="7" max="7" width="20" style="1" customWidth="1"/>
    <col min="8" max="8" width="22.33203125" style="33" customWidth="1"/>
    <col min="9" max="10" width="1.33203125" style="1" customWidth="1"/>
    <col min="11" max="11" width="18.6640625" style="1" customWidth="1"/>
    <col min="12" max="12" width="14.33203125" style="1" customWidth="1"/>
    <col min="13" max="16384" width="11.5" style="1"/>
  </cols>
  <sheetData>
    <row r="2" spans="1:8" ht="68.5" customHeight="1" x14ac:dyDescent="0.2">
      <c r="C2" s="452"/>
      <c r="D2" s="453"/>
      <c r="E2" s="453"/>
      <c r="F2" s="453"/>
      <c r="G2" s="453"/>
      <c r="H2" s="454"/>
    </row>
    <row r="3" spans="1:8" ht="20.25" customHeight="1" x14ac:dyDescent="0.2">
      <c r="C3" s="452" t="str">
        <f>+'[1]Interv-E y D CIVs Lote 4'!B1</f>
        <v>INTERVENCIONES INTEGRALES DEL HÁBITAT</v>
      </c>
      <c r="D3" s="453"/>
      <c r="E3" s="453"/>
      <c r="F3" s="453"/>
      <c r="G3" s="453"/>
      <c r="H3" s="454"/>
    </row>
    <row r="4" spans="1:8" ht="41" customHeight="1" x14ac:dyDescent="0.2">
      <c r="C4" s="455" t="s">
        <v>852</v>
      </c>
      <c r="D4" s="453"/>
      <c r="E4" s="453"/>
      <c r="F4" s="453"/>
      <c r="G4" s="453"/>
      <c r="H4" s="454"/>
    </row>
    <row r="5" spans="1:8" ht="41.25" customHeight="1" x14ac:dyDescent="0.2">
      <c r="C5" s="455" t="s">
        <v>859</v>
      </c>
      <c r="D5" s="456"/>
      <c r="E5" s="456"/>
      <c r="F5" s="456"/>
      <c r="G5" s="456"/>
      <c r="H5" s="457"/>
    </row>
    <row r="6" spans="1:8" ht="24" customHeight="1" x14ac:dyDescent="0.2">
      <c r="C6" s="449" t="s">
        <v>853</v>
      </c>
      <c r="D6" s="450"/>
      <c r="E6" s="450"/>
      <c r="F6" s="450"/>
      <c r="G6" s="450"/>
      <c r="H6" s="451"/>
    </row>
    <row r="7" spans="1:8" ht="8" customHeight="1" x14ac:dyDescent="0.2"/>
    <row r="8" spans="1:8" s="2" customFormat="1" ht="13" customHeight="1" x14ac:dyDescent="0.2">
      <c r="C8" s="442" t="s">
        <v>2</v>
      </c>
      <c r="D8" s="444" t="s">
        <v>3</v>
      </c>
      <c r="E8" s="442" t="s">
        <v>4</v>
      </c>
      <c r="F8" s="444" t="s">
        <v>5</v>
      </c>
      <c r="G8" s="446" t="s">
        <v>509</v>
      </c>
      <c r="H8" s="435" t="s">
        <v>7</v>
      </c>
    </row>
    <row r="9" spans="1:8" s="2" customFormat="1" ht="34" customHeight="1" x14ac:dyDescent="0.2">
      <c r="A9" s="4"/>
      <c r="C9" s="442"/>
      <c r="D9" s="444"/>
      <c r="E9" s="442"/>
      <c r="F9" s="444"/>
      <c r="G9" s="447"/>
      <c r="H9" s="435"/>
    </row>
    <row r="10" spans="1:8" s="2" customFormat="1" ht="14" thickBot="1" x14ac:dyDescent="0.25">
      <c r="C10" s="443"/>
      <c r="D10" s="445"/>
      <c r="E10" s="443"/>
      <c r="F10" s="445"/>
      <c r="G10" s="448"/>
      <c r="H10" s="436"/>
    </row>
    <row r="11" spans="1:8" ht="30.75" customHeight="1" thickBot="1" x14ac:dyDescent="0.25">
      <c r="C11" s="5"/>
      <c r="D11" s="6" t="s">
        <v>8</v>
      </c>
      <c r="E11" s="7"/>
      <c r="F11" s="374"/>
      <c r="G11" s="386"/>
      <c r="H11" s="8"/>
    </row>
    <row r="12" spans="1:8" ht="26.25" customHeight="1" x14ac:dyDescent="0.2">
      <c r="C12" s="9" t="s">
        <v>574</v>
      </c>
      <c r="D12" s="10" t="s">
        <v>9</v>
      </c>
      <c r="E12" s="11"/>
      <c r="F12" s="375"/>
      <c r="G12" s="370"/>
      <c r="H12" s="13">
        <f>+H13</f>
        <v>727867214</v>
      </c>
    </row>
    <row r="13" spans="1:8" ht="42.75" customHeight="1" outlineLevel="1" x14ac:dyDescent="0.2">
      <c r="A13" s="2"/>
      <c r="C13" s="14"/>
      <c r="D13" s="15" t="s">
        <v>575</v>
      </c>
      <c r="E13" s="16" t="s">
        <v>10</v>
      </c>
      <c r="F13" s="376">
        <v>1</v>
      </c>
      <c r="G13" s="387">
        <f>'E Y D PRESU ESTIMADO'!M61</f>
        <v>727867214</v>
      </c>
      <c r="H13" s="19">
        <f>F13*G13</f>
        <v>727867214</v>
      </c>
    </row>
    <row r="14" spans="1:8" ht="30.75" customHeight="1" thickBot="1" x14ac:dyDescent="0.25">
      <c r="C14" s="20"/>
      <c r="D14" s="21" t="s">
        <v>11</v>
      </c>
      <c r="E14" s="22"/>
      <c r="F14" s="377"/>
      <c r="G14" s="388"/>
      <c r="H14" s="23"/>
    </row>
    <row r="15" spans="1:8" ht="21" customHeight="1" x14ac:dyDescent="0.2">
      <c r="C15" s="9">
        <f>'VALORES INDEXADOS OBRA CARACOLÍ'!C12</f>
        <v>1</v>
      </c>
      <c r="D15" s="10" t="str">
        <f>'VALORES INDEXADOS OBRA CARACOLÍ'!D12</f>
        <v>PRELIMINARES</v>
      </c>
      <c r="E15" s="11" t="str">
        <f>IF('VALORES INDEXADOS OBRA CARACOLÍ'!E12="","",'VALORES INDEXADOS OBRA CARACOLÍ'!E12)</f>
        <v/>
      </c>
      <c r="F15" s="375" t="str">
        <f>IF('VALORES INDEXADOS OBRA CARACOLÍ'!F12="","",'VALORES INDEXADOS OBRA CARACOLÍ'!F12)</f>
        <v/>
      </c>
      <c r="G15" s="370" t="str">
        <f>IF('VALORES INDEXADOS OBRA CARACOLÍ'!H12="","",'VALORES INDEXADOS OBRA CARACOLÍ'!H12)</f>
        <v/>
      </c>
      <c r="H15" s="13">
        <f>+SUM(H16:H17)</f>
        <v>71220819</v>
      </c>
    </row>
    <row r="16" spans="1:8" ht="21" customHeight="1" outlineLevel="1" x14ac:dyDescent="0.2">
      <c r="A16" s="2"/>
      <c r="C16" s="14" t="str">
        <f>'VALORES INDEXADOS OBRA CARACOLÍ'!C13</f>
        <v>1.1</v>
      </c>
      <c r="D16" s="15" t="str">
        <f>'VALORES INDEXADOS OBRA CARACOLÍ'!D13</f>
        <v>REPLANTEO GENERAL</v>
      </c>
      <c r="E16" s="16" t="str">
        <f>'VALORES INDEXADOS OBRA CARACOLÍ'!E13</f>
        <v>M2</v>
      </c>
      <c r="F16" s="376">
        <f>'VALORES INDEXADOS OBRA CARACOLÍ'!F13</f>
        <v>0.13</v>
      </c>
      <c r="G16" s="400">
        <f>ROUND(Comparativo!M9,0)</f>
        <v>824</v>
      </c>
      <c r="H16" s="18">
        <f>ROUND(F16*G16,0)</f>
        <v>107</v>
      </c>
    </row>
    <row r="17" spans="1:8" ht="68" customHeight="1" outlineLevel="1" x14ac:dyDescent="0.2">
      <c r="A17" s="2"/>
      <c r="C17" s="14" t="str">
        <f>'VALORES INDEXADOS OBRA CARACOLÍ'!C14</f>
        <v>1.2</v>
      </c>
      <c r="D17" s="15" t="str">
        <f>'VALORES INDEXADOS OBRA CARACOLÍ'!D14</f>
        <v>ALQUILER DE CERRAMIENTO TIPO 1: CONSTA DE SEÑALIZADORES TUBULARES PLÁSTICOS, TRIPLE CINTA PELIGRO CAL. 4, POLISOMBRA 65% PARA CERRAMIENTO. (INCLUYE INSTALACIÓN, MANTENIMIENTO Y DESINSTALACIÓN).</v>
      </c>
      <c r="E17" s="16" t="str">
        <f>'VALORES INDEXADOS OBRA CARACOLÍ'!E14</f>
        <v>ML/ME</v>
      </c>
      <c r="F17" s="376">
        <f>'VALORES INDEXADOS OBRA CARACOLÍ'!F14</f>
        <v>9539.34</v>
      </c>
      <c r="G17" s="387">
        <f>'VALORES INDEXADOS OBRA CARACOLÍ'!H14</f>
        <v>7466</v>
      </c>
      <c r="H17" s="18">
        <f>ROUND(F17*G17,0)</f>
        <v>71220712</v>
      </c>
    </row>
    <row r="18" spans="1:8" ht="21" customHeight="1" x14ac:dyDescent="0.2">
      <c r="C18" s="24">
        <f>'VALORES INDEXADOS OBRA CARACOLÍ'!C16</f>
        <v>2</v>
      </c>
      <c r="D18" s="25" t="str">
        <f>'VALORES INDEXADOS OBRA CARACOLÍ'!D16</f>
        <v>REDES HIDROSANITARIAS</v>
      </c>
      <c r="E18" s="26" t="str">
        <f>IF('VALORES INDEXADOS OBRA CARACOLÍ'!E16="","",'VALORES INDEXADOS OBRA CARACOLÍ'!E16)</f>
        <v/>
      </c>
      <c r="F18" s="378" t="str">
        <f>IF('VALORES INDEXADOS OBRA CARACOLÍ'!F16="","",'VALORES INDEXADOS OBRA CARACOLÍ'!F16)</f>
        <v/>
      </c>
      <c r="G18" s="369" t="str">
        <f>IF('VALORES INDEXADOS OBRA CARACOLÍ'!H16="","",'VALORES INDEXADOS OBRA CARACOLÍ'!H16)</f>
        <v/>
      </c>
      <c r="H18" s="13">
        <f>SUM(H19:H35)</f>
        <v>337181443</v>
      </c>
    </row>
    <row r="19" spans="1:8" ht="28" customHeight="1" outlineLevel="1" x14ac:dyDescent="0.2">
      <c r="A19" s="2"/>
      <c r="C19" s="14" t="str">
        <f>'VALORES INDEXADOS OBRA CARACOLÍ'!C17</f>
        <v>2.1</v>
      </c>
      <c r="D19" s="15" t="str">
        <f>'VALORES INDEXADOS OBRA CARACOLÍ'!D17</f>
        <v>LOCALIZACION Y REPLANTEO PARA REDES</v>
      </c>
      <c r="E19" s="16" t="str">
        <f>'VALORES INDEXADOS OBRA CARACOLÍ'!E17</f>
        <v>ML</v>
      </c>
      <c r="F19" s="376">
        <f>'VALORES INDEXADOS OBRA CARACOLÍ'!F17</f>
        <v>974.60000000000014</v>
      </c>
      <c r="G19" s="367">
        <f>'VALORES INDEXADOS OBRA CARACOLÍ'!H17</f>
        <v>2158</v>
      </c>
      <c r="H19" s="18">
        <f t="shared" ref="H19:H35" si="0">ROUND(F19*G19,0)</f>
        <v>2103187</v>
      </c>
    </row>
    <row r="20" spans="1:8" ht="56" outlineLevel="1" x14ac:dyDescent="0.2">
      <c r="A20" s="2"/>
      <c r="C20" s="14" t="str">
        <f>'VALORES INDEXADOS OBRA CARACOLÍ'!C18</f>
        <v>2.2</v>
      </c>
      <c r="D20" s="15" t="str">
        <f>'VALORES INDEXADOS OBRA CARACOLÍ'!D18</f>
        <v>RELOCALIZACIÓN DE MEDIDOR DE ACUEDUCTO D= 1/2" (INCLUYE 1.0M TUBERÍA GALVANIZADA D= 1/2", SOLDADURA, CINTA DE TEFLON,  Y REPOSICIÓN DE CAJILLA EN POLIPROPILENO DE ALTA RESISTENCIA CON TAPA, NO INCLUYE MEDIDOR.).</v>
      </c>
      <c r="E20" s="16" t="str">
        <f>'VALORES INDEXADOS OBRA CARACOLÍ'!E18</f>
        <v>UN</v>
      </c>
      <c r="F20" s="376">
        <f>'VALORES INDEXADOS OBRA CARACOLÍ'!F18</f>
        <v>149</v>
      </c>
      <c r="G20" s="367">
        <f>'VALORES INDEXADOS OBRA CARACOLÍ'!H18</f>
        <v>287867</v>
      </c>
      <c r="H20" s="18">
        <f t="shared" si="0"/>
        <v>42892183</v>
      </c>
    </row>
    <row r="21" spans="1:8" ht="29" customHeight="1" outlineLevel="1" x14ac:dyDescent="0.2">
      <c r="A21" s="2"/>
      <c r="C21" s="14" t="str">
        <f>'VALORES INDEXADOS OBRA CARACOLÍ'!C19</f>
        <v>2.3</v>
      </c>
      <c r="D21" s="15" t="str">
        <f>'VALORES INDEXADOS OBRA CARACOLÍ'!D19</f>
        <v>EXCAVACION MANUAL EN MATERIAL COMUN. INCLUYE CARGUE.</v>
      </c>
      <c r="E21" s="16" t="str">
        <f>'VALORES INDEXADOS OBRA CARACOLÍ'!E19</f>
        <v>M3</v>
      </c>
      <c r="F21" s="376">
        <f>'VALORES INDEXADOS OBRA CARACOLÍ'!F19</f>
        <v>1282.8599999999999</v>
      </c>
      <c r="G21" s="367">
        <f>'VALORES INDEXADOS OBRA CARACOLÍ'!H19</f>
        <v>35261</v>
      </c>
      <c r="H21" s="18">
        <f t="shared" si="0"/>
        <v>45234926</v>
      </c>
    </row>
    <row r="22" spans="1:8" ht="60" customHeight="1" outlineLevel="1" x14ac:dyDescent="0.2">
      <c r="A22" s="2"/>
      <c r="C22" s="14" t="str">
        <f>'VALORES INDEXADOS OBRA CARACOLÍ'!C20</f>
        <v>2.4</v>
      </c>
      <c r="D22" s="15" t="str">
        <f>'VALORES INDEXADOS OBRA CARACOLÍ'!D20</f>
        <v>TRANSPORTE Y DISPOSICION FINAL DE ESCOMBROS EN SITIO AUTORIZADO (DISTANCIA DE TRANSPORTE 21 KM). A DISTANCIA MAYOR DEL ACARREO LIBRE (90 M) EN SITIO AUTORIZADO POR LA ENTIDAD AMBIENTAL COMPETENTE.</v>
      </c>
      <c r="E22" s="16" t="str">
        <f>'VALORES INDEXADOS OBRA CARACOLÍ'!E20</f>
        <v>M3</v>
      </c>
      <c r="F22" s="376">
        <f>'VALORES INDEXADOS OBRA CARACOLÍ'!F20</f>
        <v>2423.67</v>
      </c>
      <c r="G22" s="400">
        <f>ROUND(Comparativo!M11,0)</f>
        <v>32453</v>
      </c>
      <c r="H22" s="18">
        <f>ROUND(F22*G22,0)</f>
        <v>78655363</v>
      </c>
    </row>
    <row r="23" spans="1:8" ht="28" outlineLevel="1" x14ac:dyDescent="0.2">
      <c r="A23" s="2"/>
      <c r="C23" s="14" t="str">
        <f>'VALORES INDEXADOS OBRA CARACOLÍ'!C21</f>
        <v>2.5</v>
      </c>
      <c r="D23" s="15" t="str">
        <f>'VALORES INDEXADOS OBRA CARACOLÍ'!D21</f>
        <v>NIVELACIÓN DE POZO (HASTA RASANTE EN CONCRETO 3000 PSI HECHO EN OBRA, H=0.15M. INCLUYE SUMINISTRO Y CONSTRUCCIÓN)</v>
      </c>
      <c r="E23" s="16" t="str">
        <f>'VALORES INDEXADOS OBRA CARACOLÍ'!E21</f>
        <v>UN</v>
      </c>
      <c r="F23" s="376">
        <f>'VALORES INDEXADOS OBRA CARACOLÍ'!F21</f>
        <v>23</v>
      </c>
      <c r="G23" s="400">
        <f>ROUND(Comparativo!M27,0)</f>
        <v>114683</v>
      </c>
      <c r="H23" s="18">
        <f>ROUND(F23*G23,0)</f>
        <v>2637709</v>
      </c>
    </row>
    <row r="24" spans="1:8" ht="28" outlineLevel="1" x14ac:dyDescent="0.2">
      <c r="A24" s="2"/>
      <c r="C24" s="14" t="str">
        <f>'VALORES INDEXADOS OBRA CARACOLÍ'!C22</f>
        <v>2.6</v>
      </c>
      <c r="D24" s="15" t="str">
        <f>'VALORES INDEXADOS OBRA CARACOLÍ'!D22</f>
        <v>RELLENO PARA REDES EN ARENA DE PEÑA (SUMINISTRO, EXTENDIDO, HUMEDECIMIENTO Y COMPACTACIÓN)</v>
      </c>
      <c r="E24" s="16" t="str">
        <f>'VALORES INDEXADOS OBRA CARACOLÍ'!E22</f>
        <v>M3</v>
      </c>
      <c r="F24" s="376">
        <f>'VALORES INDEXADOS OBRA CARACOLÍ'!F22</f>
        <v>48.070000000000007</v>
      </c>
      <c r="G24" s="367">
        <f>'VALORES INDEXADOS OBRA CARACOLÍ'!H22</f>
        <v>211118</v>
      </c>
      <c r="H24" s="18">
        <f t="shared" si="0"/>
        <v>10148442</v>
      </c>
    </row>
    <row r="25" spans="1:8" ht="28" outlineLevel="1" x14ac:dyDescent="0.2">
      <c r="A25" s="2"/>
      <c r="C25" s="14" t="str">
        <f>'VALORES INDEXADOS OBRA CARACOLÍ'!C23</f>
        <v>2.7</v>
      </c>
      <c r="D25" s="15" t="str">
        <f>'VALORES INDEXADOS OBRA CARACOLÍ'!D23</f>
        <v>RELLENO EN RECEBO COMUN (SUMINISTRO E INSTALACIÓN  EXTENDIDO MANUAL, HUMEDECIMIENTO Y COMPACTACIÓN. INCLUYE TRANSPORTE)</v>
      </c>
      <c r="E25" s="16" t="str">
        <f>'VALORES INDEXADOS OBRA CARACOLÍ'!E23</f>
        <v>M3</v>
      </c>
      <c r="F25" s="376">
        <f>'VALORES INDEXADOS OBRA CARACOLÍ'!F23</f>
        <v>556.15</v>
      </c>
      <c r="G25" s="367">
        <f>'VALORES INDEXADOS OBRA CARACOLÍ'!H23</f>
        <v>83357</v>
      </c>
      <c r="H25" s="18">
        <f t="shared" si="0"/>
        <v>46358996</v>
      </c>
    </row>
    <row r="26" spans="1:8" ht="28" outlineLevel="1" x14ac:dyDescent="0.2">
      <c r="A26" s="2"/>
      <c r="C26" s="14" t="str">
        <f>'VALORES INDEXADOS OBRA CARACOLÍ'!C25</f>
        <v>2.9</v>
      </c>
      <c r="D26" s="15" t="str">
        <f>'VALORES INDEXADOS OBRA CARACOLÍ'!D25</f>
        <v>TUBERIA PVC U.M. EXT CORRUGADO/INT LISO U.M. NORMA NTC 3722-1 D=6" (INCLUYE SUMINISTRO E INSTALACIÓN)</v>
      </c>
      <c r="E26" s="16" t="str">
        <f>'VALORES INDEXADOS OBRA CARACOLÍ'!E25</f>
        <v>ML</v>
      </c>
      <c r="F26" s="376">
        <f>'VALORES INDEXADOS OBRA CARACOLÍ'!F25</f>
        <v>356.87</v>
      </c>
      <c r="G26" s="367">
        <f>'VALORES INDEXADOS OBRA CARACOLÍ'!H25</f>
        <v>40245</v>
      </c>
      <c r="H26" s="18">
        <f t="shared" si="0"/>
        <v>14362233</v>
      </c>
    </row>
    <row r="27" spans="1:8" ht="28" outlineLevel="1" x14ac:dyDescent="0.2">
      <c r="A27" s="2"/>
      <c r="C27" s="14" t="str">
        <f>'VALORES INDEXADOS OBRA CARACOLÍ'!C26</f>
        <v>2.10</v>
      </c>
      <c r="D27" s="15" t="str">
        <f>'VALORES INDEXADOS OBRA CARACOLÍ'!D26</f>
        <v>TUBERIA PVC U.M. EXT CORRUGADO/INT LISO U.M. NORMA NTC 3722-1 D=8" (INCLUYE SUMINISTRO E INSTALACIÓN)</v>
      </c>
      <c r="E27" s="16" t="str">
        <f>'VALORES INDEXADOS OBRA CARACOLÍ'!E26</f>
        <v>ML</v>
      </c>
      <c r="F27" s="376">
        <f>'VALORES INDEXADOS OBRA CARACOLÍ'!F26</f>
        <v>5.3100000000000005</v>
      </c>
      <c r="G27" s="400">
        <f>ROUND(Comparativo!M18,0)</f>
        <v>57076</v>
      </c>
      <c r="H27" s="18">
        <f>ROUND(F27*G27,0)</f>
        <v>303074</v>
      </c>
    </row>
    <row r="28" spans="1:8" ht="28" outlineLevel="1" x14ac:dyDescent="0.2">
      <c r="A28" s="2"/>
      <c r="C28" s="14" t="str">
        <f>'VALORES INDEXADOS OBRA CARACOLÍ'!C34</f>
        <v>2.18</v>
      </c>
      <c r="D28" s="15" t="str">
        <f>'VALORES INDEXADOS OBRA CARACOLÍ'!D34</f>
        <v>CAJA DE INSPECCION 0.80X0.8M. SUMINISTRO Y CONSTRUCCION. (H=0.6M. INCLUYE MARCO Y TAPA, NO INCLUYE BASE Y CAÑUELA).</v>
      </c>
      <c r="E28" s="16" t="str">
        <f>'VALORES INDEXADOS OBRA CARACOLÍ'!E34</f>
        <v>UN</v>
      </c>
      <c r="F28" s="376">
        <f>'VALORES INDEXADOS OBRA CARACOLÍ'!F34</f>
        <v>22</v>
      </c>
      <c r="G28" s="367">
        <f>'VALORES INDEXADOS OBRA CARACOLÍ'!H34</f>
        <v>899097</v>
      </c>
      <c r="H28" s="18">
        <f t="shared" si="0"/>
        <v>19780134</v>
      </c>
    </row>
    <row r="29" spans="1:8" ht="42" outlineLevel="1" x14ac:dyDescent="0.2">
      <c r="A29" s="2"/>
      <c r="C29" s="14" t="str">
        <f>'VALORES INDEXADOS OBRA CARACOLÍ'!C35</f>
        <v>2.19</v>
      </c>
      <c r="D29" s="15" t="str">
        <f>'VALORES INDEXADOS OBRA CARACOLÍ'!D35</f>
        <v>REPARACIÓN DE ACOMETIDA HIDRÁULICA DE LA CAJILLA HACIA EL PREDIO (INCLUYE EL RETIRO DE LA TUBERÍA EXISTENTE E INSTALACIÓN DE TUBERÍA NUEVA).</v>
      </c>
      <c r="E29" s="16" t="str">
        <f>'VALORES INDEXADOS OBRA CARACOLÍ'!E35</f>
        <v>UN</v>
      </c>
      <c r="F29" s="376">
        <f>'VALORES INDEXADOS OBRA CARACOLÍ'!F35</f>
        <v>95</v>
      </c>
      <c r="G29" s="367">
        <f>'VALORES INDEXADOS OBRA CARACOLÍ'!H35</f>
        <v>33260</v>
      </c>
      <c r="H29" s="18">
        <f t="shared" si="0"/>
        <v>3159700</v>
      </c>
    </row>
    <row r="30" spans="1:8" ht="28" outlineLevel="1" x14ac:dyDescent="0.2">
      <c r="A30" s="2"/>
      <c r="C30" s="14" t="str">
        <f>'VALORES INDEXADOS OBRA CARACOLÍ'!C37</f>
        <v>2.21</v>
      </c>
      <c r="D30" s="15" t="str">
        <f>'VALORES INDEXADOS OBRA CARACOLÍ'!D37</f>
        <v>POZO DE INSPECCION ENTRE 3 Y 5 METROS DIAMETRO 1,7 (CONO, TAPA Y MAMPOSTERIA)</v>
      </c>
      <c r="E30" s="16" t="str">
        <f>'VALORES INDEXADOS OBRA CARACOLÍ'!E37</f>
        <v>UN</v>
      </c>
      <c r="F30" s="376">
        <f>'VALORES INDEXADOS OBRA CARACOLÍ'!F37</f>
        <v>1</v>
      </c>
      <c r="G30" s="367">
        <f>'VALORES INDEXADOS OBRA CARACOLÍ'!H37</f>
        <v>6673549</v>
      </c>
      <c r="H30" s="18">
        <f t="shared" si="0"/>
        <v>6673549</v>
      </c>
    </row>
    <row r="31" spans="1:8" ht="28" outlineLevel="1" x14ac:dyDescent="0.2">
      <c r="A31" s="2"/>
      <c r="C31" s="14" t="str">
        <f>'VALORES INDEXADOS OBRA CARACOLÍ'!C41</f>
        <v>2.25</v>
      </c>
      <c r="D31" s="15" t="str">
        <f>'VALORES INDEXADOS OBRA CARACOLÍ'!D41</f>
        <v>ENTIBADO EC-2 CONTÍNUO MADERA CON PERFILES METÁLICOS Y PARALES TELESCÓPICOS. SUMINISTRO E INSTALACIÓN.</v>
      </c>
      <c r="E31" s="16" t="str">
        <f>'VALORES INDEXADOS OBRA CARACOLÍ'!E41</f>
        <v>M2</v>
      </c>
      <c r="F31" s="376">
        <f>'VALORES INDEXADOS OBRA CARACOLÍ'!F41</f>
        <v>327.40999999999997</v>
      </c>
      <c r="G31" s="400">
        <f>ROUND(Comparativo!M17,0)</f>
        <v>67935</v>
      </c>
      <c r="H31" s="18">
        <f>ROUND(F31*G31,0)</f>
        <v>22242598</v>
      </c>
    </row>
    <row r="32" spans="1:8" ht="28" outlineLevel="1" x14ac:dyDescent="0.2">
      <c r="A32" s="2"/>
      <c r="C32" s="14" t="str">
        <f>'VALORES INDEXADOS OBRA CARACOLÍ'!C44</f>
        <v>2.28</v>
      </c>
      <c r="D32" s="15" t="str">
        <f>'VALORES INDEXADOS OBRA CARACOLÍ'!D44</f>
        <v>SUMIDERO LATERAL SL-150A, H=1.7M (FUNDIDO EN SITIO, CONCRETO PREMEZCLADO. INCL. SUMIN, FORM, REF. Y CONSTR. INCL. TAPA)</v>
      </c>
      <c r="E32" s="16" t="str">
        <f>'VALORES INDEXADOS OBRA CARACOLÍ'!E44</f>
        <v>UN</v>
      </c>
      <c r="F32" s="376">
        <f>'VALORES INDEXADOS OBRA CARACOLÍ'!F44</f>
        <v>10</v>
      </c>
      <c r="G32" s="367">
        <f>'VALORES INDEXADOS OBRA CARACOLÍ'!H44</f>
        <v>2943962</v>
      </c>
      <c r="H32" s="18">
        <f t="shared" si="0"/>
        <v>29439620</v>
      </c>
    </row>
    <row r="33" spans="1:8" ht="28" outlineLevel="1" x14ac:dyDescent="0.2">
      <c r="A33" s="2"/>
      <c r="C33" s="14" t="str">
        <f>'VALORES INDEXADOS OBRA CARACOLÍ'!C49</f>
        <v>2.33</v>
      </c>
      <c r="D33" s="15" t="str">
        <f>'VALORES INDEXADOS OBRA CARACOLÍ'!D49</f>
        <v>EXCAVACION MANUAL PARA REDES PROFUNDIDAD 0M - 2M (INCLUYE CARGUE)</v>
      </c>
      <c r="E33" s="16" t="str">
        <f>'VALORES INDEXADOS OBRA CARACOLÍ'!E49</f>
        <v>M3</v>
      </c>
      <c r="F33" s="376">
        <f>'VALORES INDEXADOS OBRA CARACOLÍ'!F49</f>
        <v>185.88</v>
      </c>
      <c r="G33" s="367">
        <f>'VALORES INDEXADOS OBRA CARACOLÍ'!H49</f>
        <v>35261</v>
      </c>
      <c r="H33" s="18">
        <f t="shared" si="0"/>
        <v>6554315</v>
      </c>
    </row>
    <row r="34" spans="1:8" ht="28" customHeight="1" outlineLevel="1" x14ac:dyDescent="0.2">
      <c r="A34" s="2"/>
      <c r="C34" s="14" t="str">
        <f>'VALORES INDEXADOS OBRA CARACOLÍ'!C57</f>
        <v>2.41</v>
      </c>
      <c r="D34" s="15" t="str">
        <f>'VALORES INDEXADOS OBRA CARACOLÍ'!D57</f>
        <v>RECONSTRUCCIÓN DOMICILIARIA ALCANTARILLADO **</v>
      </c>
      <c r="E34" s="16" t="str">
        <f>'VALORES INDEXADOS OBRA CARACOLÍ'!E57</f>
        <v>UN</v>
      </c>
      <c r="F34" s="376">
        <f>'VALORES INDEXADOS OBRA CARACOLÍ'!F57</f>
        <v>19</v>
      </c>
      <c r="G34" s="367">
        <f>'VALORES INDEXADOS OBRA CARACOLÍ'!H57</f>
        <v>199604</v>
      </c>
      <c r="H34" s="18">
        <f t="shared" si="0"/>
        <v>3792476</v>
      </c>
    </row>
    <row r="35" spans="1:8" ht="28" customHeight="1" outlineLevel="1" x14ac:dyDescent="0.2">
      <c r="A35" s="2"/>
      <c r="C35" s="14" t="str">
        <f>'VALORES INDEXADOS OBRA CARACOLÍ'!C58</f>
        <v>2.42</v>
      </c>
      <c r="D35" s="15" t="str">
        <f>'VALORES INDEXADOS OBRA CARACOLÍ'!D58</f>
        <v>RECONSTRUCCIÓN ACOMETIDA ACUEDUCTO **</v>
      </c>
      <c r="E35" s="16" t="str">
        <f>'VALORES INDEXADOS OBRA CARACOLÍ'!E58</f>
        <v>UN</v>
      </c>
      <c r="F35" s="376">
        <f>'VALORES INDEXADOS OBRA CARACOLÍ'!F58</f>
        <v>14</v>
      </c>
      <c r="G35" s="367">
        <f>'VALORES INDEXADOS OBRA CARACOLÍ'!H58</f>
        <v>203067</v>
      </c>
      <c r="H35" s="18">
        <f t="shared" si="0"/>
        <v>2842938</v>
      </c>
    </row>
    <row r="36" spans="1:8" ht="21" customHeight="1" x14ac:dyDescent="0.2">
      <c r="C36" s="24">
        <f>'VALORES INDEXADOS OBRA CARACOLÍ'!C59</f>
        <v>3</v>
      </c>
      <c r="D36" s="25" t="str">
        <f>'VALORES INDEXADOS OBRA CARACOLÍ'!D59</f>
        <v>ESTRUCTURA DE ESPACIO PUBLICO</v>
      </c>
      <c r="E36" s="26" t="str">
        <f>IF('VALORES INDEXADOS OBRA CARACOLÍ'!E59="","",'VALORES INDEXADOS OBRA CARACOLÍ'!E59)</f>
        <v/>
      </c>
      <c r="F36" s="378" t="str">
        <f>IF('VALORES INDEXADOS OBRA CARACOLÍ'!F59="","",'VALORES INDEXADOS OBRA CARACOLÍ'!F59)</f>
        <v/>
      </c>
      <c r="G36" s="369" t="str">
        <f>IF('VALORES INDEXADOS OBRA CARACOLÍ'!H59="","",'VALORES INDEXADOS OBRA CARACOLÍ'!H59)</f>
        <v/>
      </c>
      <c r="H36" s="13">
        <f>SUM(H37:H44)</f>
        <v>713358025</v>
      </c>
    </row>
    <row r="37" spans="1:8" ht="42" outlineLevel="1" x14ac:dyDescent="0.2">
      <c r="A37" s="2"/>
      <c r="C37" s="14" t="str">
        <f>'VALORES INDEXADOS OBRA CARACOLÍ'!C60</f>
        <v>3.1</v>
      </c>
      <c r="D37" s="15" t="str">
        <f>'VALORES INDEXADOS OBRA CARACOLÍ'!D60</f>
        <v xml:space="preserve">CONSTRUCCION DE PAVIMENTO  039 KG/CM2 GRAVA1" 28DÍAS AS13CM (5") DE COLOR (CONVENCIONAL, ROJO, AMARILLO, MARRON, AZUL INCLUYE CORTE, SELLO Y AMPLIACION DE JUNTA) </v>
      </c>
      <c r="E37" s="16" t="str">
        <f>'VALORES INDEXADOS OBRA CARACOLÍ'!E60</f>
        <v>M3</v>
      </c>
      <c r="F37" s="376">
        <f>'VALORES INDEXADOS OBRA CARACOLÍ'!F60</f>
        <v>505.57</v>
      </c>
      <c r="G37" s="367">
        <f>'VALORES INDEXADOS OBRA CARACOLÍ'!H60</f>
        <v>726807</v>
      </c>
      <c r="H37" s="18">
        <f t="shared" ref="H37:H42" si="1">ROUND(F37*G37,0)</f>
        <v>367451815</v>
      </c>
    </row>
    <row r="38" spans="1:8" ht="42" outlineLevel="1" x14ac:dyDescent="0.2">
      <c r="A38" s="2"/>
      <c r="C38" s="14" t="str">
        <f>'VALORES INDEXADOS OBRA CARACOLÍ'!C61</f>
        <v>3.2</v>
      </c>
      <c r="D38" s="15" t="str">
        <f>'VALORES INDEXADOS OBRA CARACOLÍ'!D61</f>
        <v>TRANSPORTE Y DISPOSICION FINAL DE ESCOMBROS EN SITIO AUTORIZADO (DISTANCIA DE TRANSPORTE 28 KM) INCLUYE DERECHO A ESCOMBRERA</v>
      </c>
      <c r="E38" s="16" t="str">
        <f>'VALORES INDEXADOS OBRA CARACOLÍ'!E61</f>
        <v>M3</v>
      </c>
      <c r="F38" s="376">
        <f>'VALORES INDEXADOS OBRA CARACOLÍ'!F61</f>
        <v>1257.17</v>
      </c>
      <c r="G38" s="367">
        <f>'VALORES INDEXADOS OBRA CARACOLÍ'!H61</f>
        <v>38676</v>
      </c>
      <c r="H38" s="18">
        <f t="shared" si="1"/>
        <v>48622307</v>
      </c>
    </row>
    <row r="39" spans="1:8" ht="28" outlineLevel="1" x14ac:dyDescent="0.2">
      <c r="A39" s="2"/>
      <c r="C39" s="14" t="str">
        <f>'VALORES INDEXADOS OBRA CARACOLÍ'!C62</f>
        <v>3.3</v>
      </c>
      <c r="D39" s="15" t="str">
        <f>'VALORES INDEXADOS OBRA CARACOLÍ'!D62</f>
        <v>HUMEDECIMIENTO, NIVELACION Y COMPACTACION CON VIBROCOMPACTADOR DE LA SUB RASANTE</v>
      </c>
      <c r="E39" s="16" t="str">
        <f>'VALORES INDEXADOS OBRA CARACOLÍ'!E62</f>
        <v>M2</v>
      </c>
      <c r="F39" s="376">
        <f>'VALORES INDEXADOS OBRA CARACOLÍ'!F62</f>
        <v>964.41</v>
      </c>
      <c r="G39" s="367">
        <f>'VALORES INDEXADOS OBRA CARACOLÍ'!H62</f>
        <v>21364</v>
      </c>
      <c r="H39" s="18">
        <f t="shared" si="1"/>
        <v>20603655</v>
      </c>
    </row>
    <row r="40" spans="1:8" ht="56" outlineLevel="1" x14ac:dyDescent="0.2">
      <c r="A40" s="2"/>
      <c r="C40" s="14" t="str">
        <f>'VALORES INDEXADOS OBRA CARACOLÍ'!C63</f>
        <v>3.4</v>
      </c>
      <c r="D40" s="15" t="str">
        <f>'VALORES INDEXADOS OBRA CARACOLÍ'!D63</f>
        <v>SUBBASE GRANULAR CLASE A (SBG_A) ESTABILIZADA CON CEMENTO AL 4% (SUMINISTRO, EXTENDIDO, NIVELACIÓN, HUMEDECIMIENTO Y COMPACTACIÓN CON VIBROCOMPACTADOR) DISTANCIA DE TRANSPORTE 28 KM</v>
      </c>
      <c r="E40" s="16" t="str">
        <f>'VALORES INDEXADOS OBRA CARACOLÍ'!E63</f>
        <v>M3</v>
      </c>
      <c r="F40" s="376">
        <f>'VALORES INDEXADOS OBRA CARACOLÍ'!F63</f>
        <v>996.41999999999985</v>
      </c>
      <c r="G40" s="367">
        <f>'VALORES INDEXADOS OBRA CARACOLÍ'!H63</f>
        <v>184907</v>
      </c>
      <c r="H40" s="18">
        <f t="shared" si="1"/>
        <v>184245033</v>
      </c>
    </row>
    <row r="41" spans="1:8" ht="28" customHeight="1" outlineLevel="1" x14ac:dyDescent="0.2">
      <c r="A41" s="2"/>
      <c r="C41" s="14" t="str">
        <f>'VALORES INDEXADOS OBRA CARACOLÍ'!C64</f>
        <v>3.5</v>
      </c>
      <c r="D41" s="15" t="str">
        <f>'VALORES INDEXADOS OBRA CARACOLÍ'!D64</f>
        <v>CURADO DE LOSAS DE CONCRETO (SUMINISTRO Y APLICACIÓN)</v>
      </c>
      <c r="E41" s="16" t="str">
        <f>'VALORES INDEXADOS OBRA CARACOLÍ'!E64</f>
        <v>M2</v>
      </c>
      <c r="F41" s="376">
        <f>'VALORES INDEXADOS OBRA CARACOLÍ'!F64</f>
        <v>3728.1999999999989</v>
      </c>
      <c r="G41" s="400">
        <f>ROUND(Comparativo!M12,0)</f>
        <v>2038</v>
      </c>
      <c r="H41" s="18">
        <f>ROUND(F41*G41,0)</f>
        <v>7598072</v>
      </c>
    </row>
    <row r="42" spans="1:8" ht="28" outlineLevel="1" x14ac:dyDescent="0.2">
      <c r="A42" s="2"/>
      <c r="C42" s="14" t="str">
        <f>'VALORES INDEXADOS OBRA CARACOLÍ'!C66</f>
        <v>3.7</v>
      </c>
      <c r="D42" s="15" t="str">
        <f>'VALORES INDEXADOS OBRA CARACOLÍ'!D66</f>
        <v>GEOTEXTIL NT 1600 PARA SEPARACION SUBRASANTE/CAPAS GRANULARES (INCLUYE SUMINISTRO E INSTALACIÓN)</v>
      </c>
      <c r="E42" s="16" t="str">
        <f>'VALORES INDEXADOS OBRA CARACOLÍ'!E66</f>
        <v>M2</v>
      </c>
      <c r="F42" s="376">
        <f>'VALORES INDEXADOS OBRA CARACOLÍ'!F66</f>
        <v>3541.97</v>
      </c>
      <c r="G42" s="367">
        <f>'VALORES INDEXADOS OBRA CARACOLÍ'!H66</f>
        <v>7266</v>
      </c>
      <c r="H42" s="18">
        <f t="shared" si="1"/>
        <v>25735954</v>
      </c>
    </row>
    <row r="43" spans="1:8" ht="28" outlineLevel="1" x14ac:dyDescent="0.2">
      <c r="A43" s="2"/>
      <c r="C43" s="14" t="str">
        <f>'VALORES INDEXADOS OBRA CARACOLÍ'!C68</f>
        <v>3.9</v>
      </c>
      <c r="D43" s="15" t="str">
        <f>'VALORES INDEXADOS OBRA CARACOLÍ'!D68</f>
        <v>RELLENO EN RECEBO COMUN (SUMINISTRO E INSTALACIÓN  EXTENDIDO MANUAL, HUMEDECIMIENTO Y COMPACTACIÓN TRANSPORTE A 28 KM).</v>
      </c>
      <c r="E43" s="16" t="str">
        <f>'VALORES INDEXADOS OBRA CARACOLÍ'!E68</f>
        <v>M3</v>
      </c>
      <c r="F43" s="376">
        <f>'VALORES INDEXADOS OBRA CARACOLÍ'!F68</f>
        <v>620.68000000000006</v>
      </c>
      <c r="G43" s="400">
        <f>ROUND(Comparativo!M16,0)</f>
        <v>85364</v>
      </c>
      <c r="H43" s="18">
        <f>ROUND(F43*G43,0)</f>
        <v>52983728</v>
      </c>
    </row>
    <row r="44" spans="1:8" ht="38" customHeight="1" outlineLevel="1" x14ac:dyDescent="0.2">
      <c r="A44" s="2"/>
      <c r="C44" s="14" t="str">
        <f>'VALORES INDEXADOS OBRA CARACOLÍ'!C69</f>
        <v>3.10</v>
      </c>
      <c r="D44" s="15" t="str">
        <f>'VALORES INDEXADOS OBRA CARACOLÍ'!D69</f>
        <v>EXCAVACION MECANICA EN MATERIAL COMUN. INCLUYE CARGUE.</v>
      </c>
      <c r="E44" s="16" t="str">
        <f>'VALORES INDEXADOS OBRA CARACOLÍ'!E69</f>
        <v>M3</v>
      </c>
      <c r="F44" s="376">
        <f>'VALORES INDEXADOS OBRA CARACOLÍ'!F69</f>
        <v>986.21</v>
      </c>
      <c r="G44" s="400">
        <f>ROUND(Comparativo!M10,0)</f>
        <v>6203</v>
      </c>
      <c r="H44" s="18">
        <f>ROUND(F44*G44,0)</f>
        <v>6117461</v>
      </c>
    </row>
    <row r="45" spans="1:8" ht="21" customHeight="1" x14ac:dyDescent="0.2">
      <c r="C45" s="24">
        <f>'VALORES INDEXADOS OBRA CARACOLÍ'!C70</f>
        <v>4</v>
      </c>
      <c r="D45" s="25" t="str">
        <f>'VALORES INDEXADOS OBRA CARACOLÍ'!D70</f>
        <v>ANDENES</v>
      </c>
      <c r="E45" s="26" t="str">
        <f>IF('VALORES INDEXADOS OBRA CARACOLÍ'!E70="","",'VALORES INDEXADOS OBRA CARACOLÍ'!E70)</f>
        <v/>
      </c>
      <c r="F45" s="378" t="str">
        <f>IF('VALORES INDEXADOS OBRA CARACOLÍ'!F70="","",'VALORES INDEXADOS OBRA CARACOLÍ'!F70)</f>
        <v/>
      </c>
      <c r="G45" s="369" t="str">
        <f>IF('VALORES INDEXADOS OBRA CARACOLÍ'!H70="","",'VALORES INDEXADOS OBRA CARACOLÍ'!H70)</f>
        <v/>
      </c>
      <c r="H45" s="13">
        <f>SUM(H46:H53)</f>
        <v>309146102</v>
      </c>
    </row>
    <row r="46" spans="1:8" ht="42" outlineLevel="1" x14ac:dyDescent="0.2">
      <c r="A46" s="2"/>
      <c r="C46" s="14" t="str">
        <f>'VALORES INDEXADOS OBRA CARACOLÍ'!C71</f>
        <v>4.1</v>
      </c>
      <c r="D46" s="15" t="str">
        <f>'VALORES INDEXADOS OBRA CARACOLÍ'!D71</f>
        <v>DEMOLICION PISOS DE CONCRETO (INCLUYE CARGUE).  INCLUYE TRANSPORTE Y DISPOSICIÓN FINAL DE SOBRANTES. RENDIMIENTO ESTIMADO PARA ESPESORES DE 0.20M.</v>
      </c>
      <c r="E46" s="16" t="str">
        <f>'VALORES INDEXADOS OBRA CARACOLÍ'!E71</f>
        <v>M3</v>
      </c>
      <c r="F46" s="376">
        <f>'VALORES INDEXADOS OBRA CARACOLÍ'!F71</f>
        <v>99.55</v>
      </c>
      <c r="G46" s="367">
        <f>'VALORES INDEXADOS OBRA CARACOLÍ'!H71</f>
        <v>81850</v>
      </c>
      <c r="H46" s="18">
        <f t="shared" ref="H46:H53" si="2">ROUND(F46*G46,0)</f>
        <v>8148168</v>
      </c>
    </row>
    <row r="47" spans="1:8" ht="56" outlineLevel="1" x14ac:dyDescent="0.2">
      <c r="A47" s="2"/>
      <c r="C47" s="14" t="str">
        <f>'VALORES INDEXADOS OBRA CARACOLÍ'!C72</f>
        <v>4.2</v>
      </c>
      <c r="D47" s="15" t="str">
        <f>'VALORES INDEXADOS OBRA CARACOLÍ'!D72</f>
        <v>MURO EN BLOQUE DE CONCRETO KREATO LISO 19 O EQUIVALENTE PARA CONFORMACIÓN DE BORDILLO HASTA ALTURA DE H=0,6M. INCLUYE CONFORMACIÓN DE SUPERFICIE DE APOYO, CIMENTACIÓN DE BASE MURO MORTERO DE PEGA Y ACERO DE REFUERZO.</v>
      </c>
      <c r="E47" s="16" t="str">
        <f>'VALORES INDEXADOS OBRA CARACOLÍ'!E72</f>
        <v>ML</v>
      </c>
      <c r="F47" s="376">
        <f>'VALORES INDEXADOS OBRA CARACOLÍ'!F72</f>
        <v>215.32999999999998</v>
      </c>
      <c r="G47" s="367">
        <f>'VALORES INDEXADOS OBRA CARACOLÍ'!H72</f>
        <v>286139</v>
      </c>
      <c r="H47" s="18">
        <f t="shared" si="2"/>
        <v>61614311</v>
      </c>
    </row>
    <row r="48" spans="1:8" ht="42" outlineLevel="1" x14ac:dyDescent="0.2">
      <c r="A48" s="2"/>
      <c r="C48" s="14" t="str">
        <f>'VALORES INDEXADOS OBRA CARACOLÍ'!C73</f>
        <v>4.3</v>
      </c>
      <c r="D48" s="15" t="str">
        <f>'VALORES INDEXADOS OBRA CARACOLÍ'!D73</f>
        <v>BORDILLO PREFABRICADO A80 (SUMINISTRO E INSTALACIÓN. INCLUYE 3CM MORTERO DE PEGA 2000 PSI Y NIVELACIÓN DEL TERRENO CON RELLENO EN MATERIAL SELECCIONADO PROVENIENTE DE EXCAVACIÓN).</v>
      </c>
      <c r="E48" s="16" t="str">
        <f>'VALORES INDEXADOS OBRA CARACOLÍ'!E73</f>
        <v>ML</v>
      </c>
      <c r="F48" s="376">
        <f>'VALORES INDEXADOS OBRA CARACOLÍ'!F73</f>
        <v>439.43999999999994</v>
      </c>
      <c r="G48" s="367">
        <f>'VALORES INDEXADOS OBRA CARACOLÍ'!H73</f>
        <v>63901</v>
      </c>
      <c r="H48" s="18">
        <f t="shared" si="2"/>
        <v>28080655</v>
      </c>
    </row>
    <row r="49" spans="1:8" ht="28" outlineLevel="1" x14ac:dyDescent="0.2">
      <c r="A49" s="2"/>
      <c r="C49" s="14" t="str">
        <f>'VALORES INDEXADOS OBRA CARACOLÍ'!C75</f>
        <v>4.5</v>
      </c>
      <c r="D49" s="15" t="str">
        <f>'VALORES INDEXADOS OBRA CARACOLÍ'!D75</f>
        <v>SARDINEL TIPO A10 (SUMINISTRO E INSTALACIÓN. INCLUYE 3CM MORTERO 1:5)</v>
      </c>
      <c r="E49" s="16" t="str">
        <f>'VALORES INDEXADOS OBRA CARACOLÍ'!E75</f>
        <v>ML</v>
      </c>
      <c r="F49" s="376">
        <f>'VALORES INDEXADOS OBRA CARACOLÍ'!F75</f>
        <v>585.73</v>
      </c>
      <c r="G49" s="400">
        <f>ROUND(Comparativo!M29,0)</f>
        <v>72134</v>
      </c>
      <c r="H49" s="18">
        <f>ROUND(F49*G49,0)</f>
        <v>42251048</v>
      </c>
    </row>
    <row r="50" spans="1:8" ht="42" outlineLevel="1" x14ac:dyDescent="0.2">
      <c r="A50" s="2"/>
      <c r="C50" s="14" t="str">
        <f>'VALORES INDEXADOS OBRA CARACOLÍ'!C76</f>
        <v>4.6</v>
      </c>
      <c r="D50" s="15" t="str">
        <f>'VALORES INDEXADOS OBRA CARACOLÍ'!D76</f>
        <v>CENEFA LINEAL EN LOSETA PREFABRICADA TÁCTIL ALERTA A55 / A56 ANCHO 0.40M (SUMINISTRO E INSTALACIÓN. INCLUYE BASE EN ARENA DE NIVELACIÓN E= 4CM Y ARENA DE SELLO).</v>
      </c>
      <c r="E50" s="16" t="str">
        <f>'VALORES INDEXADOS OBRA CARACOLÍ'!E76</f>
        <v>ML</v>
      </c>
      <c r="F50" s="376">
        <f>'VALORES INDEXADOS OBRA CARACOLÍ'!F76</f>
        <v>307.89999999999998</v>
      </c>
      <c r="G50" s="367">
        <f>'VALORES INDEXADOS OBRA CARACOLÍ'!H76</f>
        <v>34117</v>
      </c>
      <c r="H50" s="18">
        <f t="shared" si="2"/>
        <v>10504624</v>
      </c>
    </row>
    <row r="51" spans="1:8" ht="28" customHeight="1" outlineLevel="1" x14ac:dyDescent="0.2">
      <c r="A51" s="2"/>
      <c r="C51" s="14" t="str">
        <f>'VALORES INDEXADOS OBRA CARACOLÍ'!C79</f>
        <v>4.9</v>
      </c>
      <c r="D51" s="15" t="str">
        <f>'VALORES INDEXADOS OBRA CARACOLÍ'!D79</f>
        <v>CONSTRUCCION DE ESCALERAS EN CONCRETO</v>
      </c>
      <c r="E51" s="16" t="str">
        <f>'VALORES INDEXADOS OBRA CARACOLÍ'!E79</f>
        <v>M2</v>
      </c>
      <c r="F51" s="376">
        <f>'VALORES INDEXADOS OBRA CARACOLÍ'!F79</f>
        <v>292.72999999999996</v>
      </c>
      <c r="G51" s="367">
        <f>'VALORES INDEXADOS OBRA CARACOLÍ'!H79</f>
        <v>305188</v>
      </c>
      <c r="H51" s="18">
        <f t="shared" si="2"/>
        <v>89337683</v>
      </c>
    </row>
    <row r="52" spans="1:8" ht="28" outlineLevel="1" x14ac:dyDescent="0.2">
      <c r="A52" s="2"/>
      <c r="C52" s="14" t="str">
        <f>'VALORES INDEXADOS OBRA CARACOLÍ'!C82</f>
        <v>4.12</v>
      </c>
      <c r="D52" s="15" t="str">
        <f>'VALORES INDEXADOS OBRA CARACOLÍ'!D82</f>
        <v xml:space="preserve">VIGA DE CIMENTACION DE 0,40 X 0,60 PARA MURO EN BLOQUE KREATO LISO (0,39X0,19X0,19)  </v>
      </c>
      <c r="E52" s="16" t="str">
        <f>'VALORES INDEXADOS OBRA CARACOLÍ'!E82</f>
        <v>ML</v>
      </c>
      <c r="F52" s="376">
        <f>'VALORES INDEXADOS OBRA CARACOLÍ'!F82</f>
        <v>254.05</v>
      </c>
      <c r="G52" s="367">
        <f>'VALORES INDEXADOS OBRA CARACOLÍ'!H82</f>
        <v>215810</v>
      </c>
      <c r="H52" s="18">
        <f t="shared" si="2"/>
        <v>54826531</v>
      </c>
    </row>
    <row r="53" spans="1:8" ht="28" outlineLevel="1" x14ac:dyDescent="0.2">
      <c r="A53" s="2"/>
      <c r="C53" s="14" t="str">
        <f>'VALORES INDEXADOS OBRA CARACOLÍ'!C83</f>
        <v>4.13</v>
      </c>
      <c r="D53" s="15" t="str">
        <f>'VALORES INDEXADOS OBRA CARACOLÍ'!D83</f>
        <v>VIGA CINTA DE 0,19 X 0,20 PARA REMATE DE MURO EN BLOQUE KREATO LISO (0,39X0,19X0,19) F"C  21 MPA</v>
      </c>
      <c r="E53" s="16" t="str">
        <f>'VALORES INDEXADOS OBRA CARACOLÍ'!E83</f>
        <v>ML</v>
      </c>
      <c r="F53" s="376">
        <f>'VALORES INDEXADOS OBRA CARACOLÍ'!F83</f>
        <v>273.88</v>
      </c>
      <c r="G53" s="367">
        <f>'VALORES INDEXADOS OBRA CARACOLÍ'!H83</f>
        <v>52516</v>
      </c>
      <c r="H53" s="18">
        <f t="shared" si="2"/>
        <v>14383082</v>
      </c>
    </row>
    <row r="54" spans="1:8" ht="21" customHeight="1" x14ac:dyDescent="0.2">
      <c r="C54" s="24">
        <f>'VALORES INDEXADOS OBRA CARACOLÍ'!C92</f>
        <v>6</v>
      </c>
      <c r="D54" s="25" t="str">
        <f>'VALORES INDEXADOS OBRA CARACOLÍ'!D92</f>
        <v>REDES GAS</v>
      </c>
      <c r="E54" s="26" t="str">
        <f>IF('VALORES INDEXADOS OBRA CARACOLÍ'!E92="","",'VALORES INDEXADOS OBRA CARACOLÍ'!E92)</f>
        <v/>
      </c>
      <c r="F54" s="375" t="str">
        <f>IF('VALORES INDEXADOS OBRA CARACOLÍ'!F92="","",'VALORES INDEXADOS OBRA CARACOLÍ'!F92)</f>
        <v/>
      </c>
      <c r="G54" s="369" t="str">
        <f>IF('VALORES INDEXADOS OBRA CARACOLÍ'!H92="","",'VALORES INDEXADOS OBRA CARACOLÍ'!H92)</f>
        <v/>
      </c>
      <c r="H54" s="13">
        <f>SUM(H55)</f>
        <v>95814997</v>
      </c>
    </row>
    <row r="55" spans="1:8" ht="27" customHeight="1" outlineLevel="1" x14ac:dyDescent="0.2">
      <c r="A55" s="2"/>
      <c r="C55" s="14" t="str">
        <f>'VALORES INDEXADOS OBRA CARACOLÍ'!C93</f>
        <v>6.1</v>
      </c>
      <c r="D55" s="15" t="str">
        <f>'VALORES INDEXADOS OBRA CARACOLÍ'!D93</f>
        <v>REPARACION DE REDES DE GAS</v>
      </c>
      <c r="E55" s="16" t="str">
        <f>'VALORES INDEXADOS OBRA CARACOLÍ'!E93</f>
        <v>UN</v>
      </c>
      <c r="F55" s="376">
        <f>'VALORES INDEXADOS OBRA CARACOLÍ'!F93</f>
        <v>257</v>
      </c>
      <c r="G55" s="367">
        <f>'VALORES INDEXADOS OBRA CARACOLÍ'!H93</f>
        <v>372821</v>
      </c>
      <c r="H55" s="18">
        <f>ROUND(F55*G55,0)</f>
        <v>95814997</v>
      </c>
    </row>
    <row r="56" spans="1:8" ht="21" customHeight="1" x14ac:dyDescent="0.2">
      <c r="C56" s="24">
        <f>'VALORES INDEXADOS OBRA CARACOLÍ'!C94</f>
        <v>7</v>
      </c>
      <c r="D56" s="25" t="str">
        <f>'VALORES INDEXADOS OBRA CARACOLÍ'!D94</f>
        <v>PAISAJISMO</v>
      </c>
      <c r="E56" s="26" t="str">
        <f>IF('VALORES INDEXADOS OBRA CARACOLÍ'!E94="","",'VALORES INDEXADOS OBRA CARACOLÍ'!E94)</f>
        <v/>
      </c>
      <c r="F56" s="375" t="str">
        <f>IF('VALORES INDEXADOS OBRA CARACOLÍ'!F94="","",'VALORES INDEXADOS OBRA CARACOLÍ'!F94)</f>
        <v/>
      </c>
      <c r="G56" s="369" t="str">
        <f>IF('VALORES INDEXADOS OBRA CARACOLÍ'!H94="","",'VALORES INDEXADOS OBRA CARACOLÍ'!H94)</f>
        <v/>
      </c>
      <c r="H56" s="13">
        <f>SUM(H57:H58)</f>
        <v>5527831</v>
      </c>
    </row>
    <row r="57" spans="1:8" ht="27" customHeight="1" outlineLevel="1" x14ac:dyDescent="0.2">
      <c r="A57" s="2"/>
      <c r="C57" s="14" t="str">
        <f>'VALORES INDEXADOS OBRA CARACOLÍ'!C97</f>
        <v>7.3</v>
      </c>
      <c r="D57" s="15" t="str">
        <f>'VALORES INDEXADOS OBRA CARACOLÍ'!D97</f>
        <v>PAÑETE IMPERMEABILIZADO 1.5 CM</v>
      </c>
      <c r="E57" s="16" t="str">
        <f>'VALORES INDEXADOS OBRA CARACOLÍ'!E97</f>
        <v>M2</v>
      </c>
      <c r="F57" s="376">
        <f>'VALORES INDEXADOS OBRA CARACOLÍ'!F97</f>
        <v>173.75</v>
      </c>
      <c r="G57" s="367">
        <f>'VALORES INDEXADOS OBRA CARACOLÍ'!H97</f>
        <v>29817</v>
      </c>
      <c r="H57" s="18">
        <f>ROUND(F57*G57,0)</f>
        <v>5180704</v>
      </c>
    </row>
    <row r="58" spans="1:8" ht="42" outlineLevel="1" x14ac:dyDescent="0.2">
      <c r="A58" s="2"/>
      <c r="C58" s="14" t="str">
        <f>'VALORES INDEXADOS OBRA CARACOLÍ'!C98</f>
        <v>7.4</v>
      </c>
      <c r="D58" s="15" t="str">
        <f>'VALORES INDEXADOS OBRA CARACOLÍ'!D98</f>
        <v>RELLENO EN MATERIAL SELECCIONADO PROVENIENTE DE LA EXCAVACIÓN (EXTENDIDO MANUAL, HUMEDECIMIENTO Y COMPACTACIÓN)</v>
      </c>
      <c r="E58" s="16" t="str">
        <f>'VALORES INDEXADOS OBRA CARACOLÍ'!E98</f>
        <v>M3</v>
      </c>
      <c r="F58" s="376">
        <f>'VALORES INDEXADOS OBRA CARACOLÍ'!F98</f>
        <v>11.27</v>
      </c>
      <c r="G58" s="367">
        <f>'VALORES INDEXADOS OBRA CARACOLÍ'!H98</f>
        <v>30801</v>
      </c>
      <c r="H58" s="18">
        <f>ROUND(F58*G58,0)</f>
        <v>347127</v>
      </c>
    </row>
    <row r="59" spans="1:8" ht="21" customHeight="1" x14ac:dyDescent="0.2">
      <c r="C59" s="24">
        <f>'VALORES INDEXADOS OBRA CARACOLÍ'!C101</f>
        <v>8</v>
      </c>
      <c r="D59" s="25" t="str">
        <f>'VALORES INDEXADOS OBRA CARACOLÍ'!D101</f>
        <v>MOBILIARIO URBANO</v>
      </c>
      <c r="E59" s="26" t="str">
        <f>IF('VALORES INDEXADOS OBRA CARACOLÍ'!E101="","",'VALORES INDEXADOS OBRA CARACOLÍ'!E101)</f>
        <v/>
      </c>
      <c r="F59" s="375" t="str">
        <f>IF('VALORES INDEXADOS OBRA CARACOLÍ'!F101="","",'VALORES INDEXADOS OBRA CARACOLÍ'!F101)</f>
        <v/>
      </c>
      <c r="G59" s="369" t="str">
        <f>IF('VALORES INDEXADOS OBRA CARACOLÍ'!H101="","",'VALORES INDEXADOS OBRA CARACOLÍ'!H101)</f>
        <v/>
      </c>
      <c r="H59" s="13">
        <f>SUM(H60:H61)</f>
        <v>292174500</v>
      </c>
    </row>
    <row r="60" spans="1:8" ht="70" outlineLevel="1" x14ac:dyDescent="0.2">
      <c r="A60" s="2"/>
      <c r="C60" s="14" t="str">
        <f>'VALORES INDEXADOS OBRA CARACOLÍ'!C102</f>
        <v>8.1</v>
      </c>
      <c r="D60" s="15" t="str">
        <f>'VALORES INDEXADOS OBRA CARACOLÍ'!D102</f>
        <v>BARANDA METALIC0A M-81 PREFABRICADA INCLUYE INSTALACION SOBRE VIGA CINTA, PIINTURA ANTICORROSIVA Y ESMALTE COLOR POR DEFINIR.     ( LA BARANDA SE INSTALARÁ ANTES DE FUNFIR LA VIGA CINTA, ANCLADA A LOS  ACEROS DE REFUERZO CON SOLDADURA ELECTRICA) APOYOS CADA 1,00 MTS.</v>
      </c>
      <c r="E60" s="16" t="str">
        <f>'VALORES INDEXADOS OBRA CARACOLÍ'!E102</f>
        <v>ML</v>
      </c>
      <c r="F60" s="376">
        <f>'VALORES INDEXADOS OBRA CARACOLÍ'!F102</f>
        <v>1021.91</v>
      </c>
      <c r="G60" s="367">
        <f>'VALORES INDEXADOS OBRA CARACOLÍ'!H102</f>
        <v>284188</v>
      </c>
      <c r="H60" s="18">
        <f>ROUND(F60*G60,0)</f>
        <v>290414559</v>
      </c>
    </row>
    <row r="61" spans="1:8" ht="28" outlineLevel="1" x14ac:dyDescent="0.2">
      <c r="A61" s="2"/>
      <c r="C61" s="14" t="str">
        <f>'VALORES INDEXADOS OBRA CARACOLÍ'!C104</f>
        <v>8.3</v>
      </c>
      <c r="D61" s="15" t="str">
        <f>'VALORES INDEXADOS OBRA CARACOLÍ'!D104</f>
        <v>BOLARDO EN HIERRO TIPO M62 (SUMINISTRO E INSTALACIÓN. INCLUYE BASE EN CONCRETO 1500 PSI, PREMEZCLADO)</v>
      </c>
      <c r="E61" s="16" t="str">
        <f>'VALORES INDEXADOS OBRA CARACOLÍ'!E104</f>
        <v>UN</v>
      </c>
      <c r="F61" s="376">
        <f>'VALORES INDEXADOS OBRA CARACOLÍ'!F104</f>
        <v>9</v>
      </c>
      <c r="G61" s="400">
        <f>ROUND(Comparativo!M28,0)</f>
        <v>195549</v>
      </c>
      <c r="H61" s="18">
        <f>ROUND(F61*G61,0)</f>
        <v>1759941</v>
      </c>
    </row>
    <row r="62" spans="1:8" ht="21" customHeight="1" x14ac:dyDescent="0.2">
      <c r="C62" s="24">
        <f>'VALORES INDEXADOS OBRA CARACOLÍ'!C107</f>
        <v>9</v>
      </c>
      <c r="D62" s="25" t="str">
        <f>'VALORES INDEXADOS OBRA CARACOLÍ'!D107</f>
        <v>VARIOS</v>
      </c>
      <c r="E62" s="26" t="str">
        <f>IF('VALORES INDEXADOS OBRA CARACOLÍ'!E107="","",'VALORES INDEXADOS OBRA CARACOLÍ'!E107)</f>
        <v/>
      </c>
      <c r="F62" s="375" t="str">
        <f>IF('VALORES INDEXADOS OBRA CARACOLÍ'!F107="","",'VALORES INDEXADOS OBRA CARACOLÍ'!F107)</f>
        <v/>
      </c>
      <c r="G62" s="369" t="str">
        <f>IF('VALORES INDEXADOS OBRA CARACOLÍ'!H107="","",'VALORES INDEXADOS OBRA CARACOLÍ'!H107)</f>
        <v/>
      </c>
      <c r="H62" s="13">
        <f>SUM(H63)</f>
        <v>1253531</v>
      </c>
    </row>
    <row r="63" spans="1:8" ht="28" outlineLevel="1" x14ac:dyDescent="0.2">
      <c r="A63" s="2"/>
      <c r="C63" s="14" t="str">
        <f>'VALORES INDEXADOS OBRA CARACOLÍ'!C108</f>
        <v>9.1</v>
      </c>
      <c r="D63" s="15" t="str">
        <f>'VALORES INDEXADOS OBRA CARACOLÍ'!D108</f>
        <v xml:space="preserve">LIMPIEZA Y ACOPIO MANUAL DE BASURAS AL FINALIZAR LA OBRA PARA POSTERIORMENTE HACER ENTREGA DE LA OBRA  </v>
      </c>
      <c r="E63" s="16" t="str">
        <f>'VALORES INDEXADOS OBRA CARACOLÍ'!E108</f>
        <v>M2</v>
      </c>
      <c r="F63" s="376">
        <f>'VALORES INDEXADOS OBRA CARACOLÍ'!F108</f>
        <v>5596.12</v>
      </c>
      <c r="G63" s="367">
        <f>'VALORES INDEXADOS OBRA CARACOLÍ'!H108</f>
        <v>224</v>
      </c>
      <c r="H63" s="18">
        <f>ROUND(F63*G63,0)</f>
        <v>1253531</v>
      </c>
    </row>
    <row r="64" spans="1:8" ht="21" customHeight="1" x14ac:dyDescent="0.2">
      <c r="C64" s="24">
        <f>'VALORES INDEXADOS OBRA CARACOLÍ'!C109</f>
        <v>10</v>
      </c>
      <c r="D64" s="25" t="str">
        <f>'VALORES INDEXADOS OBRA CARACOLÍ'!D109</f>
        <v>ITMENS NO PREVISTOS</v>
      </c>
      <c r="E64" s="26" t="str">
        <f>IF('VALORES INDEXADOS OBRA CARACOLÍ'!E109="","",'VALORES INDEXADOS OBRA CARACOLÍ'!E109)</f>
        <v/>
      </c>
      <c r="F64" s="375" t="str">
        <f>IF('VALORES INDEXADOS OBRA CARACOLÍ'!F109="","",'VALORES INDEXADOS OBRA CARACOLÍ'!F109)</f>
        <v/>
      </c>
      <c r="G64" s="369" t="str">
        <f>IF('VALORES INDEXADOS OBRA CARACOLÍ'!H109="","",'VALORES INDEXADOS OBRA CARACOLÍ'!H109)</f>
        <v/>
      </c>
      <c r="H64" s="13">
        <f>SUM(H65:H77)</f>
        <v>1388299409</v>
      </c>
    </row>
    <row r="65" spans="1:8" ht="28" outlineLevel="1" x14ac:dyDescent="0.2">
      <c r="A65" s="2"/>
      <c r="C65" s="14" t="str">
        <f>'VALORES INDEXADOS OBRA CARACOLÍ'!C110</f>
        <v>10.01</v>
      </c>
      <c r="D65" s="27" t="str">
        <f>'VALORES INDEXADOS OBRA CARACOLÍ'!D110</f>
        <v>RELLENO EN TRITURADO DE 3/4`` (INCLUYE TRANSPORTE, SUMINISTRO, EXTENDIDO MANUAL Y COLOCACIÓN)</v>
      </c>
      <c r="E65" s="28" t="str">
        <f>'VALORES INDEXADOS OBRA CARACOLÍ'!E110</f>
        <v>M3</v>
      </c>
      <c r="F65" s="376">
        <f>'VALORES INDEXADOS OBRA CARACOLÍ'!F110</f>
        <v>87.5</v>
      </c>
      <c r="G65" s="367">
        <f>'VALORES INDEXADOS OBRA CARACOLÍ'!H110</f>
        <v>145687</v>
      </c>
      <c r="H65" s="18">
        <f t="shared" ref="H65:H77" si="3">ROUND(F65*G65,0)</f>
        <v>12747613</v>
      </c>
    </row>
    <row r="66" spans="1:8" ht="28" outlineLevel="1" x14ac:dyDescent="0.2">
      <c r="A66" s="2"/>
      <c r="C66" s="14" t="str">
        <f>'VALORES INDEXADOS OBRA CARACOLÍ'!C111</f>
        <v>10.02</v>
      </c>
      <c r="D66" s="27" t="str">
        <f>'VALORES INDEXADOS OBRA CARACOLÍ'!D111</f>
        <v>BASE Y CAÑUELA EN MORTERO IMPERMEABILIZADO ( SUMINISTRO E INSTALACIÓN, BASE H=0,10M, CAÑUELA H=0,15M)</v>
      </c>
      <c r="E66" s="28" t="str">
        <f>'VALORES INDEXADOS OBRA CARACOLÍ'!E111</f>
        <v>M2</v>
      </c>
      <c r="F66" s="376">
        <f>'VALORES INDEXADOS OBRA CARACOLÍ'!F111</f>
        <v>107.25</v>
      </c>
      <c r="G66" s="367">
        <f>'VALORES INDEXADOS OBRA CARACOLÍ'!H111</f>
        <v>176463</v>
      </c>
      <c r="H66" s="18">
        <f t="shared" si="3"/>
        <v>18925657</v>
      </c>
    </row>
    <row r="67" spans="1:8" ht="28" outlineLevel="1" x14ac:dyDescent="0.2">
      <c r="A67" s="2"/>
      <c r="C67" s="14" t="str">
        <f>'VALORES INDEXADOS OBRA CARACOLÍ'!C112</f>
        <v>10.03</v>
      </c>
      <c r="D67" s="27" t="str">
        <f>'VALORES INDEXADOS OBRA CARACOLÍ'!D112</f>
        <v>CONEXIONES KIT SILLA YEE 200 X 160 PVC. SUMINISTRO E INSTALACIÓN. SUMINISTRO Y CONSTRUCCIÓN</v>
      </c>
      <c r="E67" s="28" t="str">
        <f>'VALORES INDEXADOS OBRA CARACOLÍ'!E112</f>
        <v>UN</v>
      </c>
      <c r="F67" s="376">
        <f>'VALORES INDEXADOS OBRA CARACOLÍ'!F112</f>
        <v>80</v>
      </c>
      <c r="G67" s="367">
        <f>'VALORES INDEXADOS OBRA CARACOLÍ'!H112</f>
        <v>166826</v>
      </c>
      <c r="H67" s="18">
        <f t="shared" si="3"/>
        <v>13346080</v>
      </c>
    </row>
    <row r="68" spans="1:8" ht="28" outlineLevel="1" x14ac:dyDescent="0.2">
      <c r="A68" s="2"/>
      <c r="C68" s="14" t="str">
        <f>'VALORES INDEXADOS OBRA CARACOLÍ'!C113</f>
        <v>10.04</v>
      </c>
      <c r="D68" s="27" t="str">
        <f>'VALORES INDEXADOS OBRA CARACOLÍ'!D113</f>
        <v>PROTECCION A SUMIDEROS (INCLUYE SUMINISTRO Y COLOCACIÓN DE BOLSAS DE LONA Y GEOTEXTIL NT 1600 O SIMILAR)</v>
      </c>
      <c r="E68" s="28" t="str">
        <f>'VALORES INDEXADOS OBRA CARACOLÍ'!E113</f>
        <v>UN/MES</v>
      </c>
      <c r="F68" s="376">
        <f>'VALORES INDEXADOS OBRA CARACOLÍ'!F113</f>
        <v>66</v>
      </c>
      <c r="G68" s="367">
        <f>'VALORES INDEXADOS OBRA CARACOLÍ'!H113</f>
        <v>12445</v>
      </c>
      <c r="H68" s="18">
        <f t="shared" si="3"/>
        <v>821370</v>
      </c>
    </row>
    <row r="69" spans="1:8" ht="28" outlineLevel="1" x14ac:dyDescent="0.2">
      <c r="A69" s="2"/>
      <c r="C69" s="14" t="str">
        <f>'VALORES INDEXADOS OBRA CARACOLÍ'!C115</f>
        <v>10.06</v>
      </c>
      <c r="D69" s="27" t="str">
        <f>'VALORES INDEXADOS OBRA CARACOLÍ'!D115</f>
        <v>CAJA DE INSPECCION 0.80X0.8M. SUMINISTRO Y CONSTRUCCION.  (H=1M. INCLUYE MARCO Y TAPA, NO INCLUYE BASE Y CAÑUELA)</v>
      </c>
      <c r="E69" s="28" t="str">
        <f>'VALORES INDEXADOS OBRA CARACOLÍ'!E115</f>
        <v>UN</v>
      </c>
      <c r="F69" s="376">
        <f>'VALORES INDEXADOS OBRA CARACOLÍ'!F115</f>
        <v>1</v>
      </c>
      <c r="G69" s="367">
        <f>'VALORES INDEXADOS OBRA CARACOLÍ'!H115</f>
        <v>1018856</v>
      </c>
      <c r="H69" s="18">
        <f t="shared" si="3"/>
        <v>1018856</v>
      </c>
    </row>
    <row r="70" spans="1:8" ht="28" outlineLevel="1" x14ac:dyDescent="0.2">
      <c r="A70" s="2"/>
      <c r="C70" s="14" t="str">
        <f>'VALORES INDEXADOS OBRA CARACOLÍ'!C117</f>
        <v>10.08</v>
      </c>
      <c r="D70" s="27" t="str">
        <f>'VALORES INDEXADOS OBRA CARACOLÍ'!D117</f>
        <v>CAJA DE INSPECCION 1.0X1.0M. SUMINISTRO Y CONSTRUCCION.  (H=2.0M. INCLUYE MARCO Y TAPA, NO INCLUYE BASE Y CAÑUELA)</v>
      </c>
      <c r="E70" s="28" t="str">
        <f>'VALORES INDEXADOS OBRA CARACOLÍ'!E117</f>
        <v>UN</v>
      </c>
      <c r="F70" s="376">
        <f>'VALORES INDEXADOS OBRA CARACOLÍ'!F117</f>
        <v>8</v>
      </c>
      <c r="G70" s="367">
        <f>'VALORES INDEXADOS OBRA CARACOLÍ'!H117</f>
        <v>1756112</v>
      </c>
      <c r="H70" s="18">
        <f t="shared" si="3"/>
        <v>14048896</v>
      </c>
    </row>
    <row r="71" spans="1:8" ht="33.75" customHeight="1" outlineLevel="1" x14ac:dyDescent="0.2">
      <c r="A71" s="2"/>
      <c r="C71" s="14" t="str">
        <f>'VALORES INDEXADOS OBRA CARACOLÍ'!C118</f>
        <v>10.09</v>
      </c>
      <c r="D71" s="27" t="str">
        <f>'VALORES INDEXADOS OBRA CARACOLÍ'!D118</f>
        <v>CAJA DE INSPECCION 1.0X1.0M. SUMINISTRO Y CONSTRUCCION.  (H=2.5M. INCLUYE MARCO Y TAPA, NO INCLUYE BASE Y CAÑUELA)</v>
      </c>
      <c r="E71" s="28" t="str">
        <f>'VALORES INDEXADOS OBRA CARACOLÍ'!E118</f>
        <v>UN</v>
      </c>
      <c r="F71" s="376">
        <f>'VALORES INDEXADOS OBRA CARACOLÍ'!F118</f>
        <v>3</v>
      </c>
      <c r="G71" s="367">
        <f>'VALORES INDEXADOS OBRA CARACOLÍ'!H118</f>
        <v>1969189</v>
      </c>
      <c r="H71" s="18">
        <f t="shared" si="3"/>
        <v>5907567</v>
      </c>
    </row>
    <row r="72" spans="1:8" ht="42" outlineLevel="1" x14ac:dyDescent="0.2">
      <c r="A72" s="2"/>
      <c r="C72" s="14" t="str">
        <f>'VALORES INDEXADOS OBRA CARACOLÍ'!C119</f>
        <v>10.10</v>
      </c>
      <c r="D72" s="27" t="str">
        <f>'VALORES INDEXADOS OBRA CARACOLÍ'!D119</f>
        <v>MURO DE CONTENCIÓN EN CONCRETO 3000 PSI PREMEZCLADO, GRAVA FINA. (INCLUYE SUMINISTRO, FORMALETEO, BOMBEO, COLOCACIÓN Y CURADO. NO INCL. REFUERZO)</v>
      </c>
      <c r="E72" s="28" t="str">
        <f>'VALORES INDEXADOS OBRA CARACOLÍ'!E119</f>
        <v>M3</v>
      </c>
      <c r="F72" s="376">
        <f>'VALORES INDEXADOS OBRA CARACOLÍ'!F119</f>
        <v>423.81000000000006</v>
      </c>
      <c r="G72" s="367">
        <f>'VALORES INDEXADOS OBRA CARACOLÍ'!H119</f>
        <v>955346</v>
      </c>
      <c r="H72" s="18">
        <f t="shared" si="3"/>
        <v>404885188</v>
      </c>
    </row>
    <row r="73" spans="1:8" ht="31" customHeight="1" outlineLevel="1" x14ac:dyDescent="0.2">
      <c r="A73" s="2"/>
      <c r="C73" s="14" t="str">
        <f>'VALORES INDEXADOS OBRA CARACOLÍ'!C120</f>
        <v>10.11</v>
      </c>
      <c r="D73" s="27" t="str">
        <f>'VALORES INDEXADOS OBRA CARACOLÍ'!D120</f>
        <v>SUMINISTRO E INSTALACIÓN DE VARILLA DE ACERO NTC 2289 GRADO 60</v>
      </c>
      <c r="E73" s="28" t="str">
        <f>'VALORES INDEXADOS OBRA CARACOLÍ'!E120</f>
        <v>KG</v>
      </c>
      <c r="F73" s="376">
        <f>'VALORES INDEXADOS OBRA CARACOLÍ'!F120</f>
        <v>74760.639999999999</v>
      </c>
      <c r="G73" s="367">
        <f>'VALORES INDEXADOS OBRA CARACOLÍ'!H120</f>
        <v>7529</v>
      </c>
      <c r="H73" s="18">
        <f t="shared" si="3"/>
        <v>562872859</v>
      </c>
    </row>
    <row r="74" spans="1:8" ht="28" outlineLevel="1" x14ac:dyDescent="0.2">
      <c r="A74" s="2"/>
      <c r="C74" s="14" t="str">
        <f>'VALORES INDEXADOS OBRA CARACOLÍ'!C121</f>
        <v>10.12</v>
      </c>
      <c r="D74" s="27" t="str">
        <f>'VALORES INDEXADOS OBRA CARACOLÍ'!D121</f>
        <v>TUBERÍA PVC SANITARIA D=4" TIPO U.S. (INCLUYE SUMINISTRO E INSTALACIÓN)</v>
      </c>
      <c r="E74" s="28" t="str">
        <f>'VALORES INDEXADOS OBRA CARACOLÍ'!E121</f>
        <v>ML</v>
      </c>
      <c r="F74" s="376">
        <f>'VALORES INDEXADOS OBRA CARACOLÍ'!F121</f>
        <v>272.02999999999997</v>
      </c>
      <c r="G74" s="367">
        <f>'VALORES INDEXADOS OBRA CARACOLÍ'!H121</f>
        <v>43259</v>
      </c>
      <c r="H74" s="18">
        <f t="shared" si="3"/>
        <v>11767746</v>
      </c>
    </row>
    <row r="75" spans="1:8" ht="28" outlineLevel="1" x14ac:dyDescent="0.2">
      <c r="A75" s="2"/>
      <c r="C75" s="14" t="str">
        <f>'VALORES INDEXADOS OBRA CARACOLÍ'!C122</f>
        <v>10.13</v>
      </c>
      <c r="D75" s="27" t="str">
        <f>'VALORES INDEXADOS OBRA CARACOLÍ'!D122</f>
        <v>CODO 90° CXE PVC SANITARIA D=4" (INCLUYE SUMINISTRO E INSTALACIÓN)</v>
      </c>
      <c r="E75" s="28" t="str">
        <f>'VALORES INDEXADOS OBRA CARACOLÍ'!E122</f>
        <v>UN</v>
      </c>
      <c r="F75" s="376">
        <f>'VALORES INDEXADOS OBRA CARACOLÍ'!F122</f>
        <v>163</v>
      </c>
      <c r="G75" s="367">
        <f>'VALORES INDEXADOS OBRA CARACOLÍ'!H122</f>
        <v>28273</v>
      </c>
      <c r="H75" s="18">
        <f t="shared" si="3"/>
        <v>4608499</v>
      </c>
    </row>
    <row r="76" spans="1:8" ht="28" outlineLevel="1" x14ac:dyDescent="0.2">
      <c r="A76" s="2"/>
      <c r="C76" s="14" t="str">
        <f>'VALORES INDEXADOS OBRA CARACOLÍ'!C123</f>
        <v>10.14</v>
      </c>
      <c r="D76" s="27" t="str">
        <f>'VALORES INDEXADOS OBRA CARACOLÍ'!D123</f>
        <v>CONCRETO 1500 PSI (HECHO EN OBRA 1:3:5 CON ARENA Y GRAVILLA DE RÍO)</v>
      </c>
      <c r="E76" s="28" t="str">
        <f>'VALORES INDEXADOS OBRA CARACOLÍ'!E123</f>
        <v>M3</v>
      </c>
      <c r="F76" s="376">
        <f>'VALORES INDEXADOS OBRA CARACOLÍ'!F123</f>
        <v>35.880000000000003</v>
      </c>
      <c r="G76" s="367">
        <f>'VALORES INDEXADOS OBRA CARACOLÍ'!H123</f>
        <v>439746</v>
      </c>
      <c r="H76" s="18">
        <f t="shared" si="3"/>
        <v>15778086</v>
      </c>
    </row>
    <row r="77" spans="1:8" ht="35.25" customHeight="1" x14ac:dyDescent="0.2">
      <c r="C77" s="353" t="str">
        <f>'VALORES INDEXADOS OBRA CARACOLÍ'!C129</f>
        <v>10.20</v>
      </c>
      <c r="D77" s="354" t="str">
        <f>'VALORES INDEXADOS OBRA CARACOLÍ'!D129</f>
        <v>TRASIEGO DE MATERIAL DE EXCAVACIÓN DISTANCIA 45 ML INCLUYE CARGUE</v>
      </c>
      <c r="E77" s="355" t="str">
        <f>'VALORES INDEXADOS OBRA CARACOLÍ'!E129</f>
        <v>M3</v>
      </c>
      <c r="F77" s="379">
        <f>'VALORES INDEXADOS OBRA CARACOLÍ'!F129</f>
        <v>3164.01</v>
      </c>
      <c r="G77" s="367">
        <f>'VALORES INDEXADOS OBRA CARACOLÍ'!H129</f>
        <v>101634</v>
      </c>
      <c r="H77" s="18">
        <f t="shared" si="3"/>
        <v>321570992</v>
      </c>
    </row>
    <row r="78" spans="1:8" ht="31.5" customHeight="1" x14ac:dyDescent="0.2">
      <c r="C78" s="24">
        <v>11</v>
      </c>
      <c r="D78" s="25" t="s">
        <v>510</v>
      </c>
      <c r="E78" s="26"/>
      <c r="F78" s="375"/>
      <c r="G78" s="369"/>
      <c r="H78" s="359">
        <f>SUM(H79)</f>
        <v>520664218</v>
      </c>
    </row>
    <row r="79" spans="1:8" ht="51" customHeight="1" outlineLevel="1" thickBot="1" x14ac:dyDescent="0.25">
      <c r="A79" s="2"/>
      <c r="C79" s="356"/>
      <c r="D79" s="357" t="s">
        <v>511</v>
      </c>
      <c r="E79" s="358" t="s">
        <v>10</v>
      </c>
      <c r="F79" s="380">
        <v>1</v>
      </c>
      <c r="G79" s="389">
        <f>ROUND((H64+H62+H59+H56+H54+H45+H36+H18+H15)*16.2%,0)</f>
        <v>520664218</v>
      </c>
      <c r="H79" s="360">
        <f>G79*F79</f>
        <v>520664218</v>
      </c>
    </row>
    <row r="80" spans="1:8" ht="28.5" customHeight="1" x14ac:dyDescent="0.2">
      <c r="C80" s="24">
        <v>12</v>
      </c>
      <c r="D80" s="25" t="s">
        <v>177</v>
      </c>
      <c r="E80" s="26"/>
      <c r="F80" s="375"/>
      <c r="G80" s="369"/>
      <c r="H80" s="359">
        <f>SUM(H81)</f>
        <v>100000000</v>
      </c>
    </row>
    <row r="81" spans="1:12" ht="51.75" customHeight="1" outlineLevel="1" thickBot="1" x14ac:dyDescent="0.25">
      <c r="A81" s="2"/>
      <c r="C81" s="29"/>
      <c r="D81" s="30" t="s">
        <v>178</v>
      </c>
      <c r="E81" s="31" t="s">
        <v>10</v>
      </c>
      <c r="F81" s="381">
        <v>1</v>
      </c>
      <c r="G81" s="390">
        <v>100000000</v>
      </c>
      <c r="H81" s="360">
        <f>G81*F81</f>
        <v>100000000</v>
      </c>
    </row>
    <row r="82" spans="1:12" ht="8" customHeight="1" thickBot="1" x14ac:dyDescent="0.25">
      <c r="F82" s="382"/>
      <c r="G82" s="391"/>
    </row>
    <row r="83" spans="1:12" ht="21" customHeight="1" x14ac:dyDescent="0.2">
      <c r="C83" s="34"/>
      <c r="D83" s="35" t="s">
        <v>180</v>
      </c>
      <c r="E83" s="36"/>
      <c r="F83" s="383"/>
      <c r="G83" s="392"/>
      <c r="H83" s="335">
        <f>+ROUND(H15+H18+H36+H45+H54+H56+H59+H64+H62+H78+H80,0)</f>
        <v>3834640875</v>
      </c>
    </row>
    <row r="84" spans="1:12" ht="28.5" customHeight="1" x14ac:dyDescent="0.2">
      <c r="C84" s="37"/>
      <c r="D84" s="437" t="s">
        <v>181</v>
      </c>
      <c r="E84" s="438"/>
      <c r="F84" s="439"/>
      <c r="G84" s="332">
        <f>AIU!H36</f>
        <v>0.2626</v>
      </c>
      <c r="H84" s="336">
        <f>ROUND(H$83*G84,0)</f>
        <v>1006976694</v>
      </c>
    </row>
    <row r="85" spans="1:12" ht="28.5" customHeight="1" x14ac:dyDescent="0.2">
      <c r="C85" s="37"/>
      <c r="D85" s="437" t="s">
        <v>182</v>
      </c>
      <c r="E85" s="438"/>
      <c r="F85" s="439"/>
      <c r="G85" s="332">
        <v>0.01</v>
      </c>
      <c r="H85" s="336">
        <f>ROUND(H$83*G85,0)</f>
        <v>38346409</v>
      </c>
    </row>
    <row r="86" spans="1:12" ht="28.5" customHeight="1" x14ac:dyDescent="0.2">
      <c r="C86" s="37"/>
      <c r="D86" s="437" t="s">
        <v>183</v>
      </c>
      <c r="E86" s="438"/>
      <c r="F86" s="439"/>
      <c r="G86" s="332">
        <v>0.05</v>
      </c>
      <c r="H86" s="336">
        <f>ROUND(H$83*G86,0)</f>
        <v>191732044</v>
      </c>
    </row>
    <row r="87" spans="1:12" ht="28.5" customHeight="1" x14ac:dyDescent="0.2">
      <c r="C87" s="418"/>
      <c r="D87" s="440" t="s">
        <v>179</v>
      </c>
      <c r="E87" s="440"/>
      <c r="F87" s="441"/>
      <c r="G87" s="419">
        <v>0.01</v>
      </c>
      <c r="H87" s="420">
        <f>ROUND(+H83*G87,0)</f>
        <v>38346409</v>
      </c>
      <c r="K87" s="426" t="s">
        <v>576</v>
      </c>
    </row>
    <row r="88" spans="1:12" ht="21" customHeight="1" thickBot="1" x14ac:dyDescent="0.25">
      <c r="C88" s="38"/>
      <c r="D88" s="39" t="s">
        <v>854</v>
      </c>
      <c r="E88" s="40"/>
      <c r="F88" s="384"/>
      <c r="G88" s="393"/>
      <c r="H88" s="337">
        <f>SUM(H83:H87)</f>
        <v>5110042431</v>
      </c>
      <c r="K88" s="340">
        <v>5111882728</v>
      </c>
      <c r="L88" s="395">
        <f>K88-H88</f>
        <v>1840297</v>
      </c>
    </row>
    <row r="89" spans="1:12" ht="8" customHeight="1" thickBot="1" x14ac:dyDescent="0.25">
      <c r="F89" s="382"/>
      <c r="G89" s="391"/>
    </row>
    <row r="90" spans="1:12" ht="21" customHeight="1" thickBot="1" x14ac:dyDescent="0.25">
      <c r="C90" s="334"/>
      <c r="D90" s="432" t="s">
        <v>855</v>
      </c>
      <c r="E90" s="432"/>
      <c r="F90" s="433"/>
      <c r="G90" s="434"/>
      <c r="H90" s="352">
        <f>H13</f>
        <v>727867214</v>
      </c>
      <c r="I90" s="333">
        <v>487350225</v>
      </c>
      <c r="K90" s="340">
        <v>730389777</v>
      </c>
      <c r="L90" s="395">
        <f>K90-H90</f>
        <v>2522563</v>
      </c>
    </row>
    <row r="91" spans="1:12" ht="8" customHeight="1" thickBot="1" x14ac:dyDescent="0.25">
      <c r="F91" s="382"/>
      <c r="G91" s="391"/>
    </row>
    <row r="92" spans="1:12" ht="21" customHeight="1" thickBot="1" x14ac:dyDescent="0.25">
      <c r="C92" s="41"/>
      <c r="D92" s="42" t="s">
        <v>856</v>
      </c>
      <c r="E92" s="43"/>
      <c r="F92" s="385"/>
      <c r="G92" s="394"/>
      <c r="H92" s="338">
        <f>H88+H90</f>
        <v>5837909645</v>
      </c>
      <c r="K92" s="340">
        <f>SUM(K88:K90)</f>
        <v>5842272505</v>
      </c>
      <c r="L92" s="395">
        <f>K92-H92</f>
        <v>4362860</v>
      </c>
    </row>
    <row r="93" spans="1:12" ht="8" customHeight="1" x14ac:dyDescent="0.2">
      <c r="F93" s="382"/>
      <c r="G93" s="391"/>
    </row>
    <row r="94" spans="1:12" ht="13" x14ac:dyDescent="0.2">
      <c r="F94" s="382"/>
      <c r="G94" s="391"/>
      <c r="H94" s="339"/>
    </row>
  </sheetData>
  <autoFilter ref="C8:H88" xr:uid="{64146A1C-DAC3-4499-852A-509B8BEBAC2D}"/>
  <mergeCells count="16">
    <mergeCell ref="C6:H6"/>
    <mergeCell ref="C2:H2"/>
    <mergeCell ref="C3:H3"/>
    <mergeCell ref="C4:H4"/>
    <mergeCell ref="C5:H5"/>
    <mergeCell ref="C8:C10"/>
    <mergeCell ref="D8:D10"/>
    <mergeCell ref="E8:E10"/>
    <mergeCell ref="F8:F10"/>
    <mergeCell ref="G8:G10"/>
    <mergeCell ref="H8:H10"/>
    <mergeCell ref="D84:F84"/>
    <mergeCell ref="D85:F85"/>
    <mergeCell ref="D86:F86"/>
    <mergeCell ref="D87:F87"/>
    <mergeCell ref="D90:G90"/>
  </mergeCells>
  <pageMargins left="0.70866141732283472" right="0.70866141732283472" top="0.74803149606299213" bottom="0.74803149606299213" header="0.31496062992125984" footer="0.31496062992125984"/>
  <pageSetup paperSize="9" scale="57" fitToHeight="3" orientation="portrait" r:id="rId1"/>
  <rowBreaks count="1" manualBreakCount="1">
    <brk id="77" min="1"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4DB4A-13C1-C448-AA1A-DE03F08AEC7C}">
  <sheetPr>
    <tabColor theme="9"/>
    <outlinePr summaryBelow="0"/>
    <pageSetUpPr fitToPage="1"/>
  </sheetPr>
  <dimension ref="A2:F70"/>
  <sheetViews>
    <sheetView showGridLines="0" tabSelected="1" view="pageBreakPreview" zoomScale="70" zoomScaleNormal="75" zoomScaleSheetLayoutView="70" workbookViewId="0">
      <selection activeCell="C5" sqref="C5:F5"/>
    </sheetView>
  </sheetViews>
  <sheetFormatPr baseColWidth="10" defaultColWidth="11.5" defaultRowHeight="15" customHeight="1" outlineLevelRow="1" x14ac:dyDescent="0.2"/>
  <cols>
    <col min="1" max="1" width="9.1640625" style="1" customWidth="1"/>
    <col min="2" max="2" width="1.6640625" style="1" customWidth="1"/>
    <col min="3" max="3" width="9.1640625" style="2" customWidth="1"/>
    <col min="4" max="4" width="84.33203125" style="3" customWidth="1"/>
    <col min="5" max="5" width="10" style="2" customWidth="1"/>
    <col min="6" max="6" width="20.6640625" style="427" customWidth="1"/>
    <col min="7" max="8" width="1.33203125" style="1" customWidth="1"/>
    <col min="9" max="16384" width="11.5" style="1"/>
  </cols>
  <sheetData>
    <row r="2" spans="1:6" ht="68.5" customHeight="1" x14ac:dyDescent="0.2">
      <c r="C2" s="452"/>
      <c r="D2" s="453"/>
      <c r="E2" s="453"/>
      <c r="F2" s="454"/>
    </row>
    <row r="3" spans="1:6" ht="20.25" customHeight="1" x14ac:dyDescent="0.2">
      <c r="C3" s="452" t="str">
        <f>+'[1]Interv-E y D CIVs Lote 4'!B1</f>
        <v>INTERVENCIONES INTEGRALES DEL HÁBITAT</v>
      </c>
      <c r="D3" s="453"/>
      <c r="E3" s="453"/>
      <c r="F3" s="454"/>
    </row>
    <row r="4" spans="1:6" ht="34" customHeight="1" x14ac:dyDescent="0.2">
      <c r="C4" s="455" t="s">
        <v>852</v>
      </c>
      <c r="D4" s="453"/>
      <c r="E4" s="453"/>
      <c r="F4" s="454"/>
    </row>
    <row r="5" spans="1:6" ht="41.25" customHeight="1" x14ac:dyDescent="0.2">
      <c r="C5" s="455" t="s">
        <v>859</v>
      </c>
      <c r="D5" s="456"/>
      <c r="E5" s="456"/>
      <c r="F5" s="457"/>
    </row>
    <row r="6" spans="1:6" ht="24" customHeight="1" x14ac:dyDescent="0.2">
      <c r="C6" s="465" t="s">
        <v>857</v>
      </c>
      <c r="D6" s="466"/>
      <c r="E6" s="466"/>
      <c r="F6" s="467"/>
    </row>
    <row r="7" spans="1:6" ht="8" customHeight="1" x14ac:dyDescent="0.2"/>
    <row r="8" spans="1:6" s="2" customFormat="1" ht="13" customHeight="1" x14ac:dyDescent="0.2">
      <c r="C8" s="458" t="s">
        <v>2</v>
      </c>
      <c r="D8" s="460" t="s">
        <v>3</v>
      </c>
      <c r="E8" s="458" t="s">
        <v>4</v>
      </c>
      <c r="F8" s="462" t="s">
        <v>509</v>
      </c>
    </row>
    <row r="9" spans="1:6" s="2" customFormat="1" ht="34" customHeight="1" x14ac:dyDescent="0.2">
      <c r="A9" s="4"/>
      <c r="C9" s="458"/>
      <c r="D9" s="460"/>
      <c r="E9" s="458"/>
      <c r="F9" s="463"/>
    </row>
    <row r="10" spans="1:6" s="2" customFormat="1" ht="14" thickBot="1" x14ac:dyDescent="0.25">
      <c r="C10" s="459"/>
      <c r="D10" s="461"/>
      <c r="E10" s="459"/>
      <c r="F10" s="464"/>
    </row>
    <row r="11" spans="1:6" ht="21" customHeight="1" x14ac:dyDescent="0.2">
      <c r="C11" s="9">
        <f>'VALORES INDEXADOS OBRA CARACOLÍ'!C12</f>
        <v>1</v>
      </c>
      <c r="D11" s="10" t="str">
        <f>'VALORES INDEXADOS OBRA CARACOLÍ'!D12</f>
        <v>PRELIMINARES</v>
      </c>
      <c r="E11" s="11" t="str">
        <f>IF('VALORES INDEXADOS OBRA CARACOLÍ'!E12="","",'VALORES INDEXADOS OBRA CARACOLÍ'!E12)</f>
        <v/>
      </c>
      <c r="F11" s="428" t="str">
        <f>IF('VALORES INDEXADOS OBRA CARACOLÍ'!H12="","",'VALORES INDEXADOS OBRA CARACOLÍ'!H12)</f>
        <v/>
      </c>
    </row>
    <row r="12" spans="1:6" ht="31" customHeight="1" outlineLevel="1" x14ac:dyDescent="0.2">
      <c r="A12" s="2"/>
      <c r="C12" s="14" t="str">
        <f>'VALORES INDEXADOS OBRA CARACOLÍ'!C15</f>
        <v>1.3</v>
      </c>
      <c r="D12" s="15" t="str">
        <f>'VALORES INDEXADOS OBRA CARACOLÍ'!D15</f>
        <v>VALLA ESPECIAL 6X3 (INSTALAC.) SOLO LÁMINA Y BANNER</v>
      </c>
      <c r="E12" s="16" t="str">
        <f>'VALORES INDEXADOS OBRA CARACOLÍ'!E15</f>
        <v>UN</v>
      </c>
      <c r="F12" s="429">
        <f>'VALORES INDEXADOS OBRA CARACOLÍ'!H15</f>
        <v>307217</v>
      </c>
    </row>
    <row r="13" spans="1:6" ht="21" customHeight="1" x14ac:dyDescent="0.2">
      <c r="C13" s="24">
        <f>'VALORES INDEXADOS OBRA CARACOLÍ'!C16</f>
        <v>2</v>
      </c>
      <c r="D13" s="25" t="str">
        <f>'VALORES INDEXADOS OBRA CARACOLÍ'!D16</f>
        <v>REDES HIDROSANITARIAS</v>
      </c>
      <c r="E13" s="26" t="str">
        <f>IF('VALORES INDEXADOS OBRA CARACOLÍ'!E16="","",'VALORES INDEXADOS OBRA CARACOLÍ'!E16)</f>
        <v/>
      </c>
      <c r="F13" s="430" t="str">
        <f>IF('VALORES INDEXADOS OBRA CARACOLÍ'!H16="","",'VALORES INDEXADOS OBRA CARACOLÍ'!H16)</f>
        <v/>
      </c>
    </row>
    <row r="14" spans="1:6" ht="28" outlineLevel="1" x14ac:dyDescent="0.2">
      <c r="A14" s="2"/>
      <c r="C14" s="14" t="str">
        <f>'VALORES INDEXADOS OBRA CARACOLÍ'!C24</f>
        <v>2.8</v>
      </c>
      <c r="D14" s="15" t="str">
        <f>'VALORES INDEXADOS OBRA CARACOLÍ'!D24</f>
        <v>TUBERIA PVC U.M. EXT CORRUGADO/INT LISO U.M. NORMA NTC 3722-1 D=4" (INCLUYE SUMINISTRO E INSTALACIÓN)</v>
      </c>
      <c r="E14" s="16" t="str">
        <f>'VALORES INDEXADOS OBRA CARACOLÍ'!E24</f>
        <v>ML</v>
      </c>
      <c r="F14" s="429">
        <f>'VALORES INDEXADOS OBRA CARACOLÍ'!H24</f>
        <v>30639</v>
      </c>
    </row>
    <row r="15" spans="1:6" ht="28" outlineLevel="1" x14ac:dyDescent="0.2">
      <c r="A15" s="2"/>
      <c r="C15" s="14" t="str">
        <f>'VALORES INDEXADOS OBRA CARACOLÍ'!C27</f>
        <v>2.11</v>
      </c>
      <c r="D15" s="15" t="str">
        <f>'VALORES INDEXADOS OBRA CARACOLÍ'!D27</f>
        <v>TUBERIA PVC U.M. EXT CORRUGADO/INT LISO U.M. NORMA NTC 3722-1 D=10" (INCLUYE SUMINISTRO E INSTALACIÓN)</v>
      </c>
      <c r="E15" s="16" t="str">
        <f>'VALORES INDEXADOS OBRA CARACOLÍ'!E27</f>
        <v>ML</v>
      </c>
      <c r="F15" s="431">
        <f>ROUND(Comparativo!M19,0)</f>
        <v>69943</v>
      </c>
    </row>
    <row r="16" spans="1:6" ht="28" outlineLevel="1" x14ac:dyDescent="0.2">
      <c r="A16" s="2"/>
      <c r="C16" s="14" t="str">
        <f>'VALORES INDEXADOS OBRA CARACOLÍ'!C28</f>
        <v>2.12</v>
      </c>
      <c r="D16" s="15" t="str">
        <f>'VALORES INDEXADOS OBRA CARACOLÍ'!D28</f>
        <v>TUBERIA PVC U.M. EXT CORRUGADO/INT LISO U.M. NORMA NTC 3722-1 D=12" (INCLUYE SUMINISTRO E INSTALACIÓN)</v>
      </c>
      <c r="E16" s="16" t="str">
        <f>'VALORES INDEXADOS OBRA CARACOLÍ'!E28</f>
        <v>ML</v>
      </c>
      <c r="F16" s="431">
        <f>ROUND(Comparativo!M20,0)</f>
        <v>115953</v>
      </c>
    </row>
    <row r="17" spans="1:6" ht="28" outlineLevel="1" x14ac:dyDescent="0.2">
      <c r="A17" s="2"/>
      <c r="C17" s="14" t="str">
        <f>'VALORES INDEXADOS OBRA CARACOLÍ'!C29</f>
        <v>2.13</v>
      </c>
      <c r="D17" s="15" t="str">
        <f>'VALORES INDEXADOS OBRA CARACOLÍ'!D29</f>
        <v>TUBERIA PVC U.M. EXT CORRUGADO/INT LISO U.M. NORMA NTC 3722-1 D=14" (INCLUYE SUMINISTRO E INSTALACIÓN)</v>
      </c>
      <c r="E17" s="16" t="str">
        <f>'VALORES INDEXADOS OBRA CARACOLÍ'!E29</f>
        <v>ML</v>
      </c>
      <c r="F17" s="429">
        <f>'VALORES INDEXADOS OBRA CARACOLÍ'!H29</f>
        <v>163626</v>
      </c>
    </row>
    <row r="18" spans="1:6" ht="28" outlineLevel="1" x14ac:dyDescent="0.2">
      <c r="A18" s="2"/>
      <c r="C18" s="14" t="str">
        <f>'VALORES INDEXADOS OBRA CARACOLÍ'!C30</f>
        <v>2.14</v>
      </c>
      <c r="D18" s="15" t="str">
        <f>'VALORES INDEXADOS OBRA CARACOLÍ'!D30</f>
        <v>TUBERIA PVC U.M. EXT CORRUGADO/INT LISO U.M. NORMA NTC 3722-1 D=16" (INCLUYE SUMINISTRO E INSTALACIÓN)</v>
      </c>
      <c r="E18" s="16" t="str">
        <f>'VALORES INDEXADOS OBRA CARACOLÍ'!E30</f>
        <v>ML</v>
      </c>
      <c r="F18" s="431">
        <f>ROUND(Comparativo!M21,0)</f>
        <v>175557</v>
      </c>
    </row>
    <row r="19" spans="1:6" ht="28" outlineLevel="1" x14ac:dyDescent="0.2">
      <c r="A19" s="2"/>
      <c r="C19" s="14" t="str">
        <f>'VALORES INDEXADOS OBRA CARACOLÍ'!C31</f>
        <v>2.15</v>
      </c>
      <c r="D19" s="15" t="str">
        <f>'VALORES INDEXADOS OBRA CARACOLÍ'!D31</f>
        <v>TUBERIA PVC U.M. EXT CORRUGADO/INT LISO U.M. NORMA NTC 3722-1 D=18" (INCLUYE SUMINISTRO E INSTALACIÓN)</v>
      </c>
      <c r="E19" s="16" t="str">
        <f>'VALORES INDEXADOS OBRA CARACOLÍ'!E31</f>
        <v>ML</v>
      </c>
      <c r="F19" s="431">
        <f>ROUND(Comparativo!M22,0)</f>
        <v>227900</v>
      </c>
    </row>
    <row r="20" spans="1:6" ht="28" outlineLevel="1" x14ac:dyDescent="0.2">
      <c r="A20" s="2"/>
      <c r="C20" s="14" t="str">
        <f>'VALORES INDEXADOS OBRA CARACOLÍ'!C32</f>
        <v>2.16</v>
      </c>
      <c r="D20" s="15" t="str">
        <f>'VALORES INDEXADOS OBRA CARACOLÍ'!D32</f>
        <v>TUBERIA PVC U.M. EXT CORRUGADO/INT LISO U.M. NORMA NTC 3722-1 D=20" (INCLUYE SUMINISTRO E INSTALACIÓN)</v>
      </c>
      <c r="E20" s="16" t="str">
        <f>'VALORES INDEXADOS OBRA CARACOLÍ'!E32</f>
        <v>ML</v>
      </c>
      <c r="F20" s="431">
        <f>ROUND(Comparativo!M23,0)</f>
        <v>295226</v>
      </c>
    </row>
    <row r="21" spans="1:6" ht="28" outlineLevel="1" x14ac:dyDescent="0.2">
      <c r="A21" s="2"/>
      <c r="C21" s="14" t="str">
        <f>'VALORES INDEXADOS OBRA CARACOLÍ'!C33</f>
        <v>2.17</v>
      </c>
      <c r="D21" s="15" t="str">
        <f>'VALORES INDEXADOS OBRA CARACOLÍ'!D33</f>
        <v>TUBERIA PVC U.M. EXT CORRUGADO/INT LISO U.M. NORMA NTC 3722-1 D=24" (INCLUYE SUMINISTRO E INSTALACIÓN)</v>
      </c>
      <c r="E21" s="16" t="str">
        <f>'VALORES INDEXADOS OBRA CARACOLÍ'!E33</f>
        <v>ML</v>
      </c>
      <c r="F21" s="429">
        <f>'VALORES INDEXADOS OBRA CARACOLÍ'!H33</f>
        <v>432936</v>
      </c>
    </row>
    <row r="22" spans="1:6" ht="28" outlineLevel="1" x14ac:dyDescent="0.2">
      <c r="A22" s="2"/>
      <c r="C22" s="14" t="str">
        <f>'VALORES INDEXADOS OBRA CARACOLÍ'!C36</f>
        <v>2.20</v>
      </c>
      <c r="D22" s="15" t="str">
        <f>'VALORES INDEXADOS OBRA CARACOLÍ'!D36</f>
        <v>POZO DE INSPECCION D=1.7 M (INCL. SUMINISTRO E INSTALACION). INCLUYE CILINDRO POZO DE INSPECCION EN MAMPOSTERIA, CONO PREFABRICADO, PLACA FONDO.</v>
      </c>
      <c r="E22" s="16" t="str">
        <f>'VALORES INDEXADOS OBRA CARACOLÍ'!E36</f>
        <v>UN</v>
      </c>
      <c r="F22" s="431">
        <f>ROUND(Comparativo!M14,0)</f>
        <v>3966096</v>
      </c>
    </row>
    <row r="23" spans="1:6" ht="27" customHeight="1" outlineLevel="1" x14ac:dyDescent="0.2">
      <c r="A23" s="2"/>
      <c r="C23" s="14" t="str">
        <f>'VALORES INDEXADOS OBRA CARACOLÍ'!C38</f>
        <v>2.22</v>
      </c>
      <c r="D23" s="15" t="str">
        <f>'VALORES INDEXADOS OBRA CARACOLÍ'!D38</f>
        <v>POZO DE INSPECCION MAYOR  5 METROS DIAMETRO 1,7(CONO, TAPA Y MAMPOSTERIA)</v>
      </c>
      <c r="E23" s="16" t="str">
        <f>'VALORES INDEXADOS OBRA CARACOLÍ'!E38</f>
        <v>UN</v>
      </c>
      <c r="F23" s="429">
        <f>'VALORES INDEXADOS OBRA CARACOLÍ'!H38</f>
        <v>9122020</v>
      </c>
    </row>
    <row r="24" spans="1:6" ht="27" customHeight="1" outlineLevel="1" x14ac:dyDescent="0.2">
      <c r="A24" s="2"/>
      <c r="C24" s="14" t="str">
        <f>'VALORES INDEXADOS OBRA CARACOLÍ'!C39</f>
        <v>2.23</v>
      </c>
      <c r="D24" s="15" t="str">
        <f>'VALORES INDEXADOS OBRA CARACOLÍ'!D39</f>
        <v>POZO DE INSPECCION MENOR  3 METROS DIAMETRO 1,7(CONO, TAPA Y MAMPOSTERIA)</v>
      </c>
      <c r="E24" s="16" t="str">
        <f>'VALORES INDEXADOS OBRA CARACOLÍ'!E39</f>
        <v>UN</v>
      </c>
      <c r="F24" s="429">
        <f>'VALORES INDEXADOS OBRA CARACOLÍ'!H39</f>
        <v>3944891</v>
      </c>
    </row>
    <row r="25" spans="1:6" ht="56" outlineLevel="1" x14ac:dyDescent="0.2">
      <c r="A25" s="2"/>
      <c r="C25" s="14" t="str">
        <f>'VALORES INDEXADOS OBRA CARACOLÍ'!C40</f>
        <v>2.24</v>
      </c>
      <c r="D25" s="15" t="str">
        <f>'VALORES INDEXADOS OBRA CARACOLÍ'!D40</f>
        <v>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v>
      </c>
      <c r="E25" s="16" t="str">
        <f>'VALORES INDEXADOS OBRA CARACOLÍ'!E40</f>
        <v>ML</v>
      </c>
      <c r="F25" s="429">
        <f>'VALORES INDEXADOS OBRA CARACOLÍ'!H40</f>
        <v>544849</v>
      </c>
    </row>
    <row r="26" spans="1:6" ht="28" outlineLevel="1" x14ac:dyDescent="0.2">
      <c r="A26" s="2"/>
      <c r="C26" s="14" t="str">
        <f>'VALORES INDEXADOS OBRA CARACOLÍ'!C42</f>
        <v>2.26</v>
      </c>
      <c r="D26" s="15" t="str">
        <f>'VALORES INDEXADOS OBRA CARACOLÍ'!D42</f>
        <v>ENTIBADO TIPO EC3 CONTINUO METÁLICO CON PARALES METÁLICOS. INCLUYE SUMINISTRO E INSTALACIÓN</v>
      </c>
      <c r="E26" s="16" t="str">
        <f>'VALORES INDEXADOS OBRA CARACOLÍ'!E42</f>
        <v>M2</v>
      </c>
      <c r="F26" s="429">
        <f>'VALORES INDEXADOS OBRA CARACOLÍ'!H42</f>
        <v>73936</v>
      </c>
    </row>
    <row r="27" spans="1:6" ht="28" outlineLevel="1" x14ac:dyDescent="0.2">
      <c r="A27" s="2"/>
      <c r="C27" s="14" t="str">
        <f>'VALORES INDEXADOS OBRA CARACOLÍ'!C43</f>
        <v>2.27</v>
      </c>
      <c r="D27" s="15" t="str">
        <f>'VALORES INDEXADOS OBRA CARACOLÍ'!D43</f>
        <v>CÁRCAMO EN CONCRETO PARA TUBERÍA DE ACERO DE 8" EN CALZADA ASFALTO. INCLUYE SUMINISTRO Y COLOCACIÓN DE MATERIALES Y MANO DE OBRA.</v>
      </c>
      <c r="E27" s="16" t="str">
        <f>'VALORES INDEXADOS OBRA CARACOLÍ'!E43</f>
        <v>ML</v>
      </c>
      <c r="F27" s="429">
        <f>'VALORES INDEXADOS OBRA CARACOLÍ'!H43</f>
        <v>141018</v>
      </c>
    </row>
    <row r="28" spans="1:6" ht="28" outlineLevel="1" x14ac:dyDescent="0.2">
      <c r="A28" s="2"/>
      <c r="C28" s="14" t="str">
        <f>'VALORES INDEXADOS OBRA CARACOLÍ'!C45</f>
        <v>2.29</v>
      </c>
      <c r="D28" s="15" t="str">
        <f>'VALORES INDEXADOS OBRA CARACOLÍ'!D45</f>
        <v>FILTRO DE DRENAJE DE 0.6M X 1.0M. SUMINISTRO E INSTALACION. (INCLUYE TUBERIA PERFORADA  D=4", GRAVA COMUN 1/2" Y GEOTEXTIL NT 4000 O SIMILAR).</v>
      </c>
      <c r="E28" s="16" t="str">
        <f>'VALORES INDEXADOS OBRA CARACOLÍ'!E45</f>
        <v>ML</v>
      </c>
      <c r="F28" s="429">
        <f>'VALORES INDEXADOS OBRA CARACOLÍ'!H45</f>
        <v>149973</v>
      </c>
    </row>
    <row r="29" spans="1:6" ht="22.5" customHeight="1" outlineLevel="1" x14ac:dyDescent="0.2">
      <c r="A29" s="2"/>
      <c r="C29" s="14" t="str">
        <f>'VALORES INDEXADOS OBRA CARACOLÍ'!C46</f>
        <v>2.30</v>
      </c>
      <c r="D29" s="15" t="str">
        <f>'VALORES INDEXADOS OBRA CARACOLÍ'!D46</f>
        <v>CAÑUELA TIPO A120 (SUMINISTRO E INSTALACIÓN. INCLUYE 3CM MORTERO 1:5)</v>
      </c>
      <c r="E29" s="16" t="str">
        <f>'VALORES INDEXADOS OBRA CARACOLÍ'!E46</f>
        <v>ML</v>
      </c>
      <c r="F29" s="429">
        <f>'VALORES INDEXADOS OBRA CARACOLÍ'!H46</f>
        <v>65122</v>
      </c>
    </row>
    <row r="30" spans="1:6" ht="28" outlineLevel="1" x14ac:dyDescent="0.2">
      <c r="A30" s="2"/>
      <c r="C30" s="14" t="str">
        <f>'VALORES INDEXADOS OBRA CARACOLÍ'!C47</f>
        <v>2.31</v>
      </c>
      <c r="D30" s="15" t="str">
        <f>'VALORES INDEXADOS OBRA CARACOLÍ'!D47</f>
        <v>CONSTRUCCION CANALETA DE AGUAS LLUVIAS DE 0.4 X 0.4 MT EN CONCRETO DE 3000PSI INCLUYE REJILLA PREFABRICADA.</v>
      </c>
      <c r="E30" s="16" t="str">
        <f>'VALORES INDEXADOS OBRA CARACOLÍ'!E47</f>
        <v>ML</v>
      </c>
      <c r="F30" s="431">
        <f>ROUND(Comparativo!M15,0)</f>
        <v>224849</v>
      </c>
    </row>
    <row r="31" spans="1:6" ht="28" outlineLevel="1" x14ac:dyDescent="0.2">
      <c r="A31" s="2"/>
      <c r="C31" s="14" t="str">
        <f>'VALORES INDEXADOS OBRA CARACOLÍ'!C48</f>
        <v>2.32</v>
      </c>
      <c r="D31" s="15" t="str">
        <f>'VALORES INDEXADOS OBRA CARACOLÍ'!D48</f>
        <v>CAJA DE INSPECCIÓN DE 0.3X0.3M (H=0.3M. INCLUYE SUMINISTRO Y CONSTRUCCIÓN. INCLUYE MARCO Y TAPA. NO INC. BASE Y CAÑUELA)</v>
      </c>
      <c r="E31" s="16" t="str">
        <f>'VALORES INDEXADOS OBRA CARACOLÍ'!E48</f>
        <v>UN</v>
      </c>
      <c r="F31" s="429">
        <f>'VALORES INDEXADOS OBRA CARACOLÍ'!H48</f>
        <v>193600</v>
      </c>
    </row>
    <row r="32" spans="1:6" ht="14" outlineLevel="1" x14ac:dyDescent="0.2">
      <c r="A32" s="2"/>
      <c r="C32" s="14" t="str">
        <f>'VALORES INDEXADOS OBRA CARACOLÍ'!C50</f>
        <v>2.34</v>
      </c>
      <c r="D32" s="15" t="str">
        <f>'VALORES INDEXADOS OBRA CARACOLÍ'!D50</f>
        <v>EXCAVACION MANUAL PARA REDES PROFUNDIDAD 2M - 3.50M (INCLUYE CARGUE)</v>
      </c>
      <c r="E32" s="16" t="str">
        <f>'VALORES INDEXADOS OBRA CARACOLÍ'!E50</f>
        <v>M3</v>
      </c>
      <c r="F32" s="429">
        <f>'VALORES INDEXADOS OBRA CARACOLÍ'!H50</f>
        <v>45563</v>
      </c>
    </row>
    <row r="33" spans="1:6" ht="31" customHeight="1" outlineLevel="1" x14ac:dyDescent="0.2">
      <c r="A33" s="2"/>
      <c r="C33" s="14" t="str">
        <f>'VALORES INDEXADOS OBRA CARACOLÍ'!C51</f>
        <v>2.35</v>
      </c>
      <c r="D33" s="15" t="str">
        <f>'VALORES INDEXADOS OBRA CARACOLÍ'!D51</f>
        <v>CAÑUELA EN CONCRETO  H=5CM, 1V:3H</v>
      </c>
      <c r="E33" s="16" t="str">
        <f>'VALORES INDEXADOS OBRA CARACOLÍ'!E51</f>
        <v>ML</v>
      </c>
      <c r="F33" s="429">
        <f>'VALORES INDEXADOS OBRA CARACOLÍ'!H51</f>
        <v>93380</v>
      </c>
    </row>
    <row r="34" spans="1:6" ht="31" customHeight="1" outlineLevel="1" x14ac:dyDescent="0.2">
      <c r="A34" s="2"/>
      <c r="C34" s="14" t="str">
        <f>'VALORES INDEXADOS OBRA CARACOLÍ'!C52</f>
        <v>2.36</v>
      </c>
      <c r="D34" s="15" t="str">
        <f>'VALORES INDEXADOS OBRA CARACOLÍ'!D52</f>
        <v>CAJA RECOLECTORA AGUAS LLUVIA 0.30X0.30</v>
      </c>
      <c r="E34" s="16" t="str">
        <f>'VALORES INDEXADOS OBRA CARACOLÍ'!E52</f>
        <v>UN</v>
      </c>
      <c r="F34" s="429">
        <f>'VALORES INDEXADOS OBRA CARACOLÍ'!H52</f>
        <v>209108</v>
      </c>
    </row>
    <row r="35" spans="1:6" ht="31" customHeight="1" outlineLevel="1" x14ac:dyDescent="0.2">
      <c r="A35" s="2"/>
      <c r="C35" s="14" t="str">
        <f>'VALORES INDEXADOS OBRA CARACOLÍ'!C53</f>
        <v>2.37</v>
      </c>
      <c r="D35" s="15" t="str">
        <f>'VALORES INDEXADOS OBRA CARACOLÍ'!D53</f>
        <v>CAJA RECOLECTORA AGUAS LLUVIA 0.60X0.60</v>
      </c>
      <c r="E35" s="16" t="str">
        <f>'VALORES INDEXADOS OBRA CARACOLÍ'!E53</f>
        <v>UN</v>
      </c>
      <c r="F35" s="429">
        <f>'VALORES INDEXADOS OBRA CARACOLÍ'!H53</f>
        <v>398526</v>
      </c>
    </row>
    <row r="36" spans="1:6" ht="31" customHeight="1" outlineLevel="1" x14ac:dyDescent="0.2">
      <c r="A36" s="2"/>
      <c r="C36" s="14" t="str">
        <f>'VALORES INDEXADOS OBRA CARACOLÍ'!C54</f>
        <v>2.38</v>
      </c>
      <c r="D36" s="15" t="str">
        <f>'VALORES INDEXADOS OBRA CARACOLÍ'!D54</f>
        <v>CAJA DE PASO 0.60X0.60</v>
      </c>
      <c r="E36" s="16" t="str">
        <f>'VALORES INDEXADOS OBRA CARACOLÍ'!E54</f>
        <v>UN</v>
      </c>
      <c r="F36" s="429">
        <f>'VALORES INDEXADOS OBRA CARACOLÍ'!H54</f>
        <v>418215</v>
      </c>
    </row>
    <row r="37" spans="1:6" ht="31" customHeight="1" outlineLevel="1" x14ac:dyDescent="0.2">
      <c r="A37" s="2"/>
      <c r="C37" s="14" t="str">
        <f>'VALORES INDEXADOS OBRA CARACOLÍ'!C55</f>
        <v>2.39</v>
      </c>
      <c r="D37" s="15" t="str">
        <f>'VALORES INDEXADOS OBRA CARACOLÍ'!D55</f>
        <v>CAJA DE PASO 0.30X0.30</v>
      </c>
      <c r="E37" s="16" t="str">
        <f>'VALORES INDEXADOS OBRA CARACOLÍ'!E55</f>
        <v>UN</v>
      </c>
      <c r="F37" s="429">
        <f>'VALORES INDEXADOS OBRA CARACOLÍ'!H55</f>
        <v>209108</v>
      </c>
    </row>
    <row r="38" spans="1:6" ht="28" outlineLevel="1" x14ac:dyDescent="0.2">
      <c r="A38" s="2"/>
      <c r="C38" s="14" t="str">
        <f>'VALORES INDEXADOS OBRA CARACOLÍ'!C56</f>
        <v>2.40</v>
      </c>
      <c r="D38" s="15" t="str">
        <f>'VALORES INDEXADOS OBRA CARACOLÍ'!D56</f>
        <v>SUMIDERO LATERAL SL-100, H=1.25M (FUNDIDO EN SITIO, CONCRETO PREMEZCLADO. INCL. SUMIN, FORM, REF. Y CONSTR. INCL. TAPA)</v>
      </c>
      <c r="E38" s="16" t="str">
        <f>'VALORES INDEXADOS OBRA CARACOLÍ'!E56</f>
        <v>UN</v>
      </c>
      <c r="F38" s="431">
        <f>ROUND(Comparativo!M24,0)</f>
        <v>2120134</v>
      </c>
    </row>
    <row r="39" spans="1:6" ht="21" customHeight="1" x14ac:dyDescent="0.2">
      <c r="C39" s="24">
        <f>'VALORES INDEXADOS OBRA CARACOLÍ'!C59</f>
        <v>3</v>
      </c>
      <c r="D39" s="25" t="str">
        <f>'VALORES INDEXADOS OBRA CARACOLÍ'!D59</f>
        <v>ESTRUCTURA DE ESPACIO PUBLICO</v>
      </c>
      <c r="E39" s="26" t="str">
        <f>IF('VALORES INDEXADOS OBRA CARACOLÍ'!E59="","",'VALORES INDEXADOS OBRA CARACOLÍ'!E59)</f>
        <v/>
      </c>
      <c r="F39" s="430" t="str">
        <f>IF('VALORES INDEXADOS OBRA CARACOLÍ'!H59="","",'VALORES INDEXADOS OBRA CARACOLÍ'!H59)</f>
        <v/>
      </c>
    </row>
    <row r="40" spans="1:6" ht="28" outlineLevel="1" x14ac:dyDescent="0.2">
      <c r="A40" s="2"/>
      <c r="C40" s="14" t="str">
        <f>'VALORES INDEXADOS OBRA CARACOLÍ'!C65</f>
        <v>3.6</v>
      </c>
      <c r="D40" s="15" t="str">
        <f>'VALORES INDEXADOS OBRA CARACOLÍ'!D65</f>
        <v>IMPRIMACIÓN CON EMULSIÓN ASFÁLTICA CRL-1 (INCLUYE SUMINISTRO, BARRIDO DE SUPERFICIE Y RIEGO).</v>
      </c>
      <c r="E40" s="16" t="str">
        <f>'VALORES INDEXADOS OBRA CARACOLÍ'!E65</f>
        <v>M2</v>
      </c>
      <c r="F40" s="429">
        <f>'VALORES INDEXADOS OBRA CARACOLÍ'!H65</f>
        <v>2380</v>
      </c>
    </row>
    <row r="41" spans="1:6" ht="28" outlineLevel="1" x14ac:dyDescent="0.2">
      <c r="A41" s="2"/>
      <c r="C41" s="14" t="str">
        <f>'VALORES INDEXADOS OBRA CARACOLÍ'!C67</f>
        <v>3.8</v>
      </c>
      <c r="D41" s="15" t="str">
        <f>'VALORES INDEXADOS OBRA CARACOLÍ'!D67</f>
        <v>MALLA ELECTROSOLDADA 0.15X0.15M, D=8MM, 8MM (INCLUYE SUMINISTRO, FIJACIÓN E INSTALACIÓN)</v>
      </c>
      <c r="E41" s="16" t="str">
        <f>'VALORES INDEXADOS OBRA CARACOLÍ'!E67</f>
        <v>KG</v>
      </c>
      <c r="F41" s="431">
        <f>ROUND(Comparativo!M30,0)</f>
        <v>4209</v>
      </c>
    </row>
    <row r="42" spans="1:6" ht="21" customHeight="1" x14ac:dyDescent="0.2">
      <c r="C42" s="24">
        <f>'VALORES INDEXADOS OBRA CARACOLÍ'!C70</f>
        <v>4</v>
      </c>
      <c r="D42" s="25" t="str">
        <f>'VALORES INDEXADOS OBRA CARACOLÍ'!D70</f>
        <v>ANDENES</v>
      </c>
      <c r="E42" s="26" t="str">
        <f>IF('VALORES INDEXADOS OBRA CARACOLÍ'!E70="","",'VALORES INDEXADOS OBRA CARACOLÍ'!E70)</f>
        <v/>
      </c>
      <c r="F42" s="430" t="str">
        <f>IF('VALORES INDEXADOS OBRA CARACOLÍ'!H70="","",'VALORES INDEXADOS OBRA CARACOLÍ'!H70)</f>
        <v/>
      </c>
    </row>
    <row r="43" spans="1:6" ht="28" outlineLevel="1" x14ac:dyDescent="0.2">
      <c r="A43" s="2"/>
      <c r="C43" s="14" t="str">
        <f>'VALORES INDEXADOS OBRA CARACOLÍ'!C74</f>
        <v>4.4</v>
      </c>
      <c r="D43" s="15" t="str">
        <f>'VALORES INDEXADOS OBRA CARACOLÍ'!D74</f>
        <v>PIEZA REMATE A105 PARA RAMPA TIPO A (SUMINISTRO E INSTALACIÓN. INCLUYE 3CM MORTERO 2000 PSI)</v>
      </c>
      <c r="E43" s="16" t="str">
        <f>'VALORES INDEXADOS OBRA CARACOLÍ'!E74</f>
        <v>UN</v>
      </c>
      <c r="F43" s="429">
        <f>'VALORES INDEXADOS OBRA CARACOLÍ'!H74</f>
        <v>107212</v>
      </c>
    </row>
    <row r="44" spans="1:6" ht="42" outlineLevel="1" x14ac:dyDescent="0.2">
      <c r="A44" s="2"/>
      <c r="C44" s="14" t="str">
        <f>'VALORES INDEXADOS OBRA CARACOLÍ'!C77</f>
        <v>4.7</v>
      </c>
      <c r="D44" s="15" t="str">
        <f>'VALORES INDEXADOS OBRA CARACOLÍ'!D77</f>
        <v>CENEFA LINEAL EN LOSETA PREFABRICADA TÁCTIL ALERTA A55 / A56 ANCHO 0.40M (SUMINISTRO E INSTALACIÓN. INCLUYE BASE EN ARENA DE NIVELACIÓN E= 4CM Y ARENA DE SELLO).</v>
      </c>
      <c r="E44" s="16" t="str">
        <f>'VALORES INDEXADOS OBRA CARACOLÍ'!E77</f>
        <v>ML</v>
      </c>
      <c r="F44" s="429">
        <f>'VALORES INDEXADOS OBRA CARACOLÍ'!H77</f>
        <v>34117</v>
      </c>
    </row>
    <row r="45" spans="1:6" ht="28" outlineLevel="1" x14ac:dyDescent="0.2">
      <c r="A45" s="2"/>
      <c r="C45" s="14" t="str">
        <f>'VALORES INDEXADOS OBRA CARACOLÍ'!C78</f>
        <v>4.8</v>
      </c>
      <c r="D45" s="15" t="str">
        <f>'VALORES INDEXADOS OBRA CARACOLÍ'!D78</f>
        <v>CENEFA LINEAL EN LOSETA PREFABRICADA TÁCTIL ALERTA A57 ANCHO 0.40M (SUMINISTRO E INSTALACIÓN. INCLUYE BASE EN ARENA DE NIVELACIÓN E= 4CM Y ARENA DE SELLO).</v>
      </c>
      <c r="E45" s="16" t="str">
        <f>'VALORES INDEXADOS OBRA CARACOLÍ'!E78</f>
        <v>ML</v>
      </c>
      <c r="F45" s="429">
        <f>'VALORES INDEXADOS OBRA CARACOLÍ'!H78</f>
        <v>43154</v>
      </c>
    </row>
    <row r="46" spans="1:6" ht="42" outlineLevel="1" x14ac:dyDescent="0.2">
      <c r="A46" s="2"/>
      <c r="C46" s="14" t="str">
        <f>'VALORES INDEXADOS OBRA CARACOLÍ'!C80</f>
        <v>4.10</v>
      </c>
      <c r="D46" s="15" t="str">
        <f>'VALORES INDEXADOS OBRA CARACOLÍ'!D80</f>
        <v>RAMPA VEHICULAR FUNDIDA EN EL SITIO EN CONCRETO PREMEZCLADO DE 3000 PSI (GRAVA COMUN) SUM, CONSTR. E INSTALACIÓN. INCLUYE X TIPO TRÁFICO PESADO O SIMILAR, BASE DE 4CM EN MORTERO DE 2000 PSI.</v>
      </c>
      <c r="E46" s="16" t="str">
        <f>'VALORES INDEXADOS OBRA CARACOLÍ'!E80</f>
        <v>M2</v>
      </c>
      <c r="F46" s="429">
        <f>'VALORES INDEXADOS OBRA CARACOLÍ'!H80</f>
        <v>148993</v>
      </c>
    </row>
    <row r="47" spans="1:6" ht="28" outlineLevel="1" x14ac:dyDescent="0.2">
      <c r="A47" s="2"/>
      <c r="C47" s="14" t="str">
        <f>'VALORES INDEXADOS OBRA CARACOLÍ'!C81</f>
        <v>4.11</v>
      </c>
      <c r="D47" s="15" t="str">
        <f>'VALORES INDEXADOS OBRA CARACOLÍ'!D81</f>
        <v xml:space="preserve"> MURO EN BLOQUE KREATO LISO (0,39X0,19X0,19) INLCUYE ( EXCAVACION, RELLENO EN RECEBO COMUN, GEOMALLA, ACERO DE REFUERZO Y RELLENO FLUIDO FLUIDO)</v>
      </c>
      <c r="E47" s="16" t="str">
        <f>'VALORES INDEXADOS OBRA CARACOLÍ'!E81</f>
        <v>M2</v>
      </c>
      <c r="F47" s="429">
        <f>'VALORES INDEXADOS OBRA CARACOLÍ'!H81</f>
        <v>251355</v>
      </c>
    </row>
    <row r="48" spans="1:6" ht="28" outlineLevel="1" x14ac:dyDescent="0.2">
      <c r="A48" s="2"/>
      <c r="C48" s="14" t="str">
        <f>'VALORES INDEXADOS OBRA CARACOLÍ'!C84</f>
        <v>4.14</v>
      </c>
      <c r="D48" s="15" t="str">
        <f>'VALORES INDEXADOS OBRA CARACOLÍ'!D84</f>
        <v>MURO EN CONCRETO DE 21 MPA REFORZADO INCLUYE EXCAVACION, CAISSON Ø=1,0 M, ACERO DE REFUERZO)</v>
      </c>
      <c r="E48" s="16" t="str">
        <f>'VALORES INDEXADOS OBRA CARACOLÍ'!E84</f>
        <v>M2</v>
      </c>
      <c r="F48" s="429">
        <f>'VALORES INDEXADOS OBRA CARACOLÍ'!H84</f>
        <v>1801463</v>
      </c>
    </row>
    <row r="49" spans="1:6" ht="21" customHeight="1" x14ac:dyDescent="0.2">
      <c r="C49" s="24">
        <f>'VALORES INDEXADOS OBRA CARACOLÍ'!C85</f>
        <v>5</v>
      </c>
      <c r="D49" s="25" t="str">
        <f>'VALORES INDEXADOS OBRA CARACOLÍ'!D85</f>
        <v>REDES ELECTRICAS</v>
      </c>
      <c r="E49" s="26" t="str">
        <f>IF('VALORES INDEXADOS OBRA CARACOLÍ'!E85="","",'VALORES INDEXADOS OBRA CARACOLÍ'!E85)</f>
        <v/>
      </c>
      <c r="F49" s="430" t="str">
        <f>IF('VALORES INDEXADOS OBRA CARACOLÍ'!H85="","",'VALORES INDEXADOS OBRA CARACOLÍ'!H85)</f>
        <v/>
      </c>
    </row>
    <row r="50" spans="1:6" ht="24" customHeight="1" outlineLevel="1" x14ac:dyDescent="0.2">
      <c r="A50" s="2"/>
      <c r="C50" s="14" t="str">
        <f>'VALORES INDEXADOS OBRA CARACOLÍ'!C86</f>
        <v>5.1</v>
      </c>
      <c r="D50" s="15" t="str">
        <f>'VALORES INDEXADOS OBRA CARACOLÍ'!D86</f>
        <v>TRASLADO POSTE CONCRETO 8-10M</v>
      </c>
      <c r="E50" s="16" t="str">
        <f>'VALORES INDEXADOS OBRA CARACOLÍ'!E86</f>
        <v>UN</v>
      </c>
      <c r="F50" s="429">
        <f>'VALORES INDEXADOS OBRA CARACOLÍ'!H86</f>
        <v>2381091</v>
      </c>
    </row>
    <row r="51" spans="1:6" ht="24" customHeight="1" outlineLevel="1" x14ac:dyDescent="0.2">
      <c r="A51" s="2"/>
      <c r="C51" s="14" t="str">
        <f>'VALORES INDEXADOS OBRA CARACOLÍ'!C87</f>
        <v>5.2</v>
      </c>
      <c r="D51" s="15" t="str">
        <f>'VALORES INDEXADOS OBRA CARACOLÍ'!D87</f>
        <v>TRASLADO DE CAJA DE INSPECCION ELECTRICA</v>
      </c>
      <c r="E51" s="16" t="str">
        <f>'VALORES INDEXADOS OBRA CARACOLÍ'!E87</f>
        <v>UN</v>
      </c>
      <c r="F51" s="429">
        <f>'VALORES INDEXADOS OBRA CARACOLÍ'!H87</f>
        <v>1601427</v>
      </c>
    </row>
    <row r="52" spans="1:6" ht="24" customHeight="1" outlineLevel="1" x14ac:dyDescent="0.2">
      <c r="A52" s="2"/>
      <c r="C52" s="14" t="str">
        <f>'VALORES INDEXADOS OBRA CARACOLÍ'!C88</f>
        <v>5.3</v>
      </c>
      <c r="D52" s="15" t="str">
        <f>'VALORES INDEXADOS OBRA CARACOLÍ'!D88</f>
        <v>RECONSTRUCCIÓN DE CAJA DE INSP DE AP</v>
      </c>
      <c r="E52" s="16" t="str">
        <f>'VALORES INDEXADOS OBRA CARACOLÍ'!E88</f>
        <v>UN</v>
      </c>
      <c r="F52" s="429">
        <f>'VALORES INDEXADOS OBRA CARACOLÍ'!H88</f>
        <v>675303</v>
      </c>
    </row>
    <row r="53" spans="1:6" ht="24" customHeight="1" outlineLevel="1" x14ac:dyDescent="0.2">
      <c r="A53" s="2"/>
      <c r="C53" s="14" t="str">
        <f>'VALORES INDEXADOS OBRA CARACOLÍ'!C89</f>
        <v>5.4</v>
      </c>
      <c r="D53" s="15" t="str">
        <f>'VALORES INDEXADOS OBRA CARACOLÍ'!D89</f>
        <v>RECONSTRUCCIÓN DE CAJA DE INSP SENCILLA</v>
      </c>
      <c r="E53" s="16" t="str">
        <f>'VALORES INDEXADOS OBRA CARACOLÍ'!E89</f>
        <v>UN</v>
      </c>
      <c r="F53" s="429">
        <f>'VALORES INDEXADOS OBRA CARACOLÍ'!H89</f>
        <v>716322</v>
      </c>
    </row>
    <row r="54" spans="1:6" ht="24" customHeight="1" outlineLevel="1" x14ac:dyDescent="0.2">
      <c r="A54" s="2"/>
      <c r="C54" s="14" t="str">
        <f>'VALORES INDEXADOS OBRA CARACOLÍ'!C90</f>
        <v>5.5</v>
      </c>
      <c r="D54" s="15" t="str">
        <f>'VALORES INDEXADOS OBRA CARACOLÍ'!D90</f>
        <v>RECONSTRUCCIÓN DE CAJA DE INSP DOBLE</v>
      </c>
      <c r="E54" s="16" t="str">
        <f>'VALORES INDEXADOS OBRA CARACOLÍ'!E90</f>
        <v>UN</v>
      </c>
      <c r="F54" s="429">
        <f>'VALORES INDEXADOS OBRA CARACOLÍ'!H90</f>
        <v>716322</v>
      </c>
    </row>
    <row r="55" spans="1:6" ht="24" customHeight="1" outlineLevel="1" x14ac:dyDescent="0.2">
      <c r="A55" s="2"/>
      <c r="C55" s="14" t="str">
        <f>'VALORES INDEXADOS OBRA CARACOLÍ'!C91</f>
        <v>5.6</v>
      </c>
      <c r="D55" s="15" t="str">
        <f>'VALORES INDEXADOS OBRA CARACOLÍ'!D91</f>
        <v>RECONSTRUCCIÓN DE CAJA DE INSP VEHICULAR</v>
      </c>
      <c r="E55" s="16" t="str">
        <f>'VALORES INDEXADOS OBRA CARACOLÍ'!E91</f>
        <v>UN</v>
      </c>
      <c r="F55" s="429">
        <f>'VALORES INDEXADOS OBRA CARACOLÍ'!H91</f>
        <v>726164</v>
      </c>
    </row>
    <row r="56" spans="1:6" ht="21" customHeight="1" x14ac:dyDescent="0.2">
      <c r="C56" s="24">
        <f>'VALORES INDEXADOS OBRA CARACOLÍ'!C94</f>
        <v>7</v>
      </c>
      <c r="D56" s="25" t="str">
        <f>'VALORES INDEXADOS OBRA CARACOLÍ'!D94</f>
        <v>PAISAJISMO</v>
      </c>
      <c r="E56" s="26" t="str">
        <f>IF('VALORES INDEXADOS OBRA CARACOLÍ'!E94="","",'VALORES INDEXADOS OBRA CARACOLÍ'!E94)</f>
        <v/>
      </c>
      <c r="F56" s="430" t="str">
        <f>IF('VALORES INDEXADOS OBRA CARACOLÍ'!H94="","",'VALORES INDEXADOS OBRA CARACOLÍ'!H94)</f>
        <v/>
      </c>
    </row>
    <row r="57" spans="1:6" ht="14" outlineLevel="1" x14ac:dyDescent="0.2">
      <c r="A57" s="2"/>
      <c r="C57" s="14" t="str">
        <f>'VALORES INDEXADOS OBRA CARACOLÍ'!C95</f>
        <v>7.1</v>
      </c>
      <c r="D57" s="15" t="str">
        <f>'VALORES INDEXADOS OBRA CARACOLÍ'!D95</f>
        <v>REVEGETALIZACIÓN CON SEMILLA</v>
      </c>
      <c r="E57" s="16" t="str">
        <f>'VALORES INDEXADOS OBRA CARACOLÍ'!E95</f>
        <v>M2</v>
      </c>
      <c r="F57" s="429">
        <f>'VALORES INDEXADOS OBRA CARACOLÍ'!H95</f>
        <v>18076</v>
      </c>
    </row>
    <row r="58" spans="1:6" ht="42" outlineLevel="1" x14ac:dyDescent="0.2">
      <c r="A58" s="2"/>
      <c r="C58" s="14" t="str">
        <f>'VALORES INDEXADOS OBRA CARACOLÍ'!C96</f>
        <v>7.2</v>
      </c>
      <c r="D58" s="15" t="str">
        <f>'VALORES INDEXADOS OBRA CARACOLÍ'!D96</f>
        <v xml:space="preserve">CONSTRUCCIÓN. DE MURO EN BLOQUE KREATO INSTALADO CON MORTERO DE 1500 PSI, PARCIALMENTE REFORZADO,   CON DOVELAS INYECTADAS EN RELLENO FLUIDO  10 KG/CM2  MAS REFUERZO  PARA JARDINERAS,INCLUYE  VIGA DE CIMENTACION Y VIGA CINTA </v>
      </c>
      <c r="E58" s="16" t="str">
        <f>'VALORES INDEXADOS OBRA CARACOLÍ'!E96</f>
        <v>M2</v>
      </c>
      <c r="F58" s="429">
        <f>'VALORES INDEXADOS OBRA CARACOLÍ'!H96</f>
        <v>259757</v>
      </c>
    </row>
    <row r="59" spans="1:6" ht="28" customHeight="1" outlineLevel="1" x14ac:dyDescent="0.2">
      <c r="A59" s="2"/>
      <c r="C59" s="14" t="str">
        <f>'VALORES INDEXADOS OBRA CARACOLÍ'!C99</f>
        <v>7.5</v>
      </c>
      <c r="D59" s="15" t="str">
        <f>'VALORES INDEXADOS OBRA CARACOLÍ'!D99</f>
        <v>RELLENO EN TIERRA NEGRA PARA EMPRADIZACION (SUMINISTRO Y EXTENDIDO)</v>
      </c>
      <c r="E59" s="16" t="str">
        <f>'VALORES INDEXADOS OBRA CARACOLÍ'!E99</f>
        <v>M3</v>
      </c>
      <c r="F59" s="431">
        <f>ROUND(Comparativo!M13,0)</f>
        <v>44094</v>
      </c>
    </row>
    <row r="60" spans="1:6" ht="28" outlineLevel="1" x14ac:dyDescent="0.2">
      <c r="A60" s="2"/>
      <c r="C60" s="14" t="str">
        <f>'VALORES INDEXADOS OBRA CARACOLÍ'!C100</f>
        <v>7.6</v>
      </c>
      <c r="D60" s="15" t="str">
        <f>'VALORES INDEXADOS OBRA CARACOLÍ'!D100</f>
        <v>CONTENEDOR DE RAICES TIPO B20 (TIPO A) (1.2X1.2X1.40M. INC. SUMINISTRO, CONSTRUCCIÓN Y FILTRO EN GRAVILLA. NO INC. TIERRA)</v>
      </c>
      <c r="E60" s="16" t="str">
        <f>'VALORES INDEXADOS OBRA CARACOLÍ'!E100</f>
        <v>UN</v>
      </c>
      <c r="F60" s="429">
        <f>'VALORES INDEXADOS OBRA CARACOLÍ'!H100</f>
        <v>727295</v>
      </c>
    </row>
    <row r="61" spans="1:6" ht="21" customHeight="1" x14ac:dyDescent="0.2">
      <c r="C61" s="24">
        <f>'VALORES INDEXADOS OBRA CARACOLÍ'!C101</f>
        <v>8</v>
      </c>
      <c r="D61" s="25" t="str">
        <f>'VALORES INDEXADOS OBRA CARACOLÍ'!D101</f>
        <v>MOBILIARIO URBANO</v>
      </c>
      <c r="E61" s="26" t="str">
        <f>IF('VALORES INDEXADOS OBRA CARACOLÍ'!E101="","",'VALORES INDEXADOS OBRA CARACOLÍ'!E101)</f>
        <v/>
      </c>
      <c r="F61" s="430" t="str">
        <f>IF('VALORES INDEXADOS OBRA CARACOLÍ'!H101="","",'VALORES INDEXADOS OBRA CARACOLÍ'!H101)</f>
        <v/>
      </c>
    </row>
    <row r="62" spans="1:6" ht="28" outlineLevel="1" x14ac:dyDescent="0.2">
      <c r="A62" s="2"/>
      <c r="C62" s="14" t="str">
        <f>'VALORES INDEXADOS OBRA CARACOLÍ'!C103</f>
        <v>8.2</v>
      </c>
      <c r="D62" s="15" t="str">
        <f>'VALORES INDEXADOS OBRA CARACOLÍ'!D103</f>
        <v>CANECA TIPO M120 (EN MALLA METÁLICA. INCLUYE SUMINISTRO E INSTALACIÓN. INCLUYE BASE EN CONCRETO 1500 PSI, HECHO EN OBRA)</v>
      </c>
      <c r="E62" s="16" t="str">
        <f>'VALORES INDEXADOS OBRA CARACOLÍ'!E103</f>
        <v>UN</v>
      </c>
      <c r="F62" s="429">
        <f>'VALORES INDEXADOS OBRA CARACOLÍ'!H103</f>
        <v>370284</v>
      </c>
    </row>
    <row r="63" spans="1:6" ht="28" outlineLevel="1" x14ac:dyDescent="0.2">
      <c r="A63" s="2"/>
      <c r="C63" s="14" t="str">
        <f>'VALORES INDEXADOS OBRA CARACOLÍ'!C105</f>
        <v>8.4</v>
      </c>
      <c r="D63" s="15" t="str">
        <f>'VALORES INDEXADOS OBRA CARACOLÍ'!D105</f>
        <v>BANCA EN CONCRETO TIPO M30 (SUMINISTRO E INSTALACIÓN. NO INCLUYE MATERIAL DE BASE)</v>
      </c>
      <c r="E63" s="16" t="str">
        <f>'VALORES INDEXADOS OBRA CARACOLÍ'!E105</f>
        <v>UN</v>
      </c>
      <c r="F63" s="429">
        <f>'VALORES INDEXADOS OBRA CARACOLÍ'!H105</f>
        <v>803419</v>
      </c>
    </row>
    <row r="64" spans="1:6" ht="14" outlineLevel="1" x14ac:dyDescent="0.2">
      <c r="A64" s="2"/>
      <c r="C64" s="14" t="str">
        <f>'VALORES INDEXADOS OBRA CARACOLÍ'!C106</f>
        <v>8.5</v>
      </c>
      <c r="D64" s="15" t="str">
        <f>'VALORES INDEXADOS OBRA CARACOLÍ'!D106</f>
        <v>BANCA EN CONCRETO TIPO M31 (SUMINISTRO E INSTALACIÓN)</v>
      </c>
      <c r="E64" s="16" t="str">
        <f>'VALORES INDEXADOS OBRA CARACOLÍ'!E106</f>
        <v>UN</v>
      </c>
      <c r="F64" s="429">
        <f>'VALORES INDEXADOS OBRA CARACOLÍ'!H106</f>
        <v>427388</v>
      </c>
    </row>
    <row r="65" spans="1:6" ht="21" customHeight="1" x14ac:dyDescent="0.2">
      <c r="C65" s="24">
        <f>'VALORES INDEXADOS OBRA CARACOLÍ'!C109</f>
        <v>10</v>
      </c>
      <c r="D65" s="25" t="str">
        <f>'VALORES INDEXADOS OBRA CARACOLÍ'!D109</f>
        <v>ITMENS NO PREVISTOS</v>
      </c>
      <c r="E65" s="26" t="str">
        <f>IF('VALORES INDEXADOS OBRA CARACOLÍ'!E109="","",'VALORES INDEXADOS OBRA CARACOLÍ'!E109)</f>
        <v/>
      </c>
      <c r="F65" s="430" t="str">
        <f>IF('VALORES INDEXADOS OBRA CARACOLÍ'!H109="","",'VALORES INDEXADOS OBRA CARACOLÍ'!H109)</f>
        <v/>
      </c>
    </row>
    <row r="66" spans="1:6" ht="14" outlineLevel="1" x14ac:dyDescent="0.2">
      <c r="A66" s="2"/>
      <c r="C66" s="14" t="str">
        <f>'VALORES INDEXADOS OBRA CARACOLÍ'!C114</f>
        <v>10.05</v>
      </c>
      <c r="D66" s="27" t="str">
        <f>'VALORES INDEXADOS OBRA CARACOLÍ'!D114</f>
        <v>EMPALME POR TERMOFUSIÓN DE TUBERÍA PAD</v>
      </c>
      <c r="E66" s="28" t="str">
        <f>'VALORES INDEXADOS OBRA CARACOLÍ'!E114</f>
        <v>UN</v>
      </c>
      <c r="F66" s="429">
        <f>'VALORES INDEXADOS OBRA CARACOLÍ'!H114</f>
        <v>1425868</v>
      </c>
    </row>
    <row r="67" spans="1:6" ht="28" outlineLevel="1" x14ac:dyDescent="0.2">
      <c r="A67" s="2"/>
      <c r="C67" s="14" t="str">
        <f>'VALORES INDEXADOS OBRA CARACOLÍ'!C116</f>
        <v>10.07</v>
      </c>
      <c r="D67" s="27" t="str">
        <f>'VALORES INDEXADOS OBRA CARACOLÍ'!D116</f>
        <v>CAJA DE INSPECCION 1.0X1.0M. SUMINISTRO Y CONSTRUCCION.  (H=1.5M. INCLUYE MARCO Y TAPA, NO INCLUYE BASE Y CAÑUELA)</v>
      </c>
      <c r="E67" s="28" t="str">
        <f>'VALORES INDEXADOS OBRA CARACOLÍ'!E116</f>
        <v>UN</v>
      </c>
      <c r="F67" s="429">
        <f>'VALORES INDEXADOS OBRA CARACOLÍ'!H116</f>
        <v>1543034</v>
      </c>
    </row>
    <row r="68" spans="1:6" ht="23.25" customHeight="1" outlineLevel="1" x14ac:dyDescent="0.2">
      <c r="A68" s="2"/>
      <c r="C68" s="14" t="str">
        <f>'VALORES INDEXADOS OBRA CARACOLÍ'!C125</f>
        <v>10.16</v>
      </c>
      <c r="D68" s="27" t="str">
        <f>'VALORES INDEXADOS OBRA CARACOLÍ'!D125</f>
        <v>COMISIÓN TOPOGRÁFICA Y DIBUJANTE</v>
      </c>
      <c r="E68" s="28" t="str">
        <f>'VALORES INDEXADOS OBRA CARACOLÍ'!E125</f>
        <v>UN/MES</v>
      </c>
      <c r="F68" s="429">
        <f>'VALORES INDEXADOS OBRA CARACOLÍ'!H125</f>
        <v>17102778</v>
      </c>
    </row>
    <row r="69" spans="1:6" ht="28" outlineLevel="1" x14ac:dyDescent="0.2">
      <c r="A69" s="2"/>
      <c r="C69" s="14" t="str">
        <f>'VALORES INDEXADOS OBRA CARACOLÍ'!C126</f>
        <v>10.17</v>
      </c>
      <c r="D69" s="27" t="str">
        <f>'VALORES INDEXADOS OBRA CARACOLÍ'!D126</f>
        <v>INSPECCIÓN DE REDES DE ALCANTARILLADO CON SISTEMAS CCTV PARA DIÁMETROS ENTRE 6" A 36"</v>
      </c>
      <c r="E69" s="28" t="str">
        <f>'VALORES INDEXADOS OBRA CARACOLÍ'!E126</f>
        <v>ML</v>
      </c>
      <c r="F69" s="431">
        <f>ROUND(Comparativo!M25,0)</f>
        <v>14404</v>
      </c>
    </row>
    <row r="70" spans="1:6" ht="42" outlineLevel="1" x14ac:dyDescent="0.2">
      <c r="A70" s="2"/>
      <c r="C70" s="14" t="str">
        <f>'VALORES INDEXADOS OBRA CARACOLÍ'!C127</f>
        <v>10.18</v>
      </c>
      <c r="D70" s="27" t="str">
        <f>'VALORES INDEXADOS OBRA CARACOLÍ'!D127</f>
        <v>LAVADO Y SONDEO DE REDES DE ALCANTARILLADO ENTRE 6" Y 18" DE DIÁMETRO Y CON GRADO DE COLMATACIÓN MENOR DEL 30%. INCL MANO DE OBRA IDÓNEA, SEÑALIZACIÓN BÁSICA, SUMIN DE COMBUSTIBLE Y AGUA. INCL. IVA</v>
      </c>
      <c r="E70" s="28" t="str">
        <f>'VALORES INDEXADOS OBRA CARACOLÍ'!E127</f>
        <v>ML</v>
      </c>
      <c r="F70" s="431">
        <f>ROUND(Comparativo!M26,0)</f>
        <v>20230</v>
      </c>
    </row>
  </sheetData>
  <autoFilter ref="C8:F70" xr:uid="{64146A1C-DAC3-4499-852A-509B8BEBAC2D}"/>
  <mergeCells count="9">
    <mergeCell ref="C8:C10"/>
    <mergeCell ref="D8:D10"/>
    <mergeCell ref="E8:E10"/>
    <mergeCell ref="F8:F10"/>
    <mergeCell ref="C2:F2"/>
    <mergeCell ref="C3:F3"/>
    <mergeCell ref="C4:F4"/>
    <mergeCell ref="C5:F5"/>
    <mergeCell ref="C6:F6"/>
  </mergeCells>
  <pageMargins left="0.70866141732283472" right="0.70866141732283472" top="0.74803149606299213" bottom="0.74803149606299213" header="0.31496062992125984" footer="0.31496062992125984"/>
  <pageSetup paperSize="9" scale="65" fitToHeight="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F1709-FDAA-1F46-824B-0EB672738E83}">
  <sheetPr>
    <tabColor theme="8" tint="0.39997558519241921"/>
    <pageSetUpPr fitToPage="1"/>
  </sheetPr>
  <dimension ref="A1:O201"/>
  <sheetViews>
    <sheetView showGridLines="0" view="pageBreakPreview" zoomScale="60" zoomScaleNormal="80" zoomScalePageLayoutView="93" workbookViewId="0">
      <selection activeCell="J19" sqref="J19"/>
    </sheetView>
  </sheetViews>
  <sheetFormatPr baseColWidth="10" defaultColWidth="11.5" defaultRowHeight="15" x14ac:dyDescent="0.2"/>
  <cols>
    <col min="1" max="1" width="1.33203125" customWidth="1"/>
    <col min="2" max="2" width="8.5" style="89" customWidth="1"/>
    <col min="3" max="3" width="29.5" style="124" customWidth="1"/>
    <col min="4" max="4" width="16.5" style="124" customWidth="1"/>
    <col min="5" max="8" width="8.33203125" style="124" customWidth="1"/>
    <col min="9" max="9" width="9.5" style="70" customWidth="1"/>
    <col min="10" max="10" width="16.5" style="125" customWidth="1"/>
    <col min="11" max="11" width="19.5" style="126" customWidth="1"/>
    <col min="12" max="12" width="20.33203125" style="71" customWidth="1"/>
    <col min="13" max="13" width="19.5" style="71" customWidth="1"/>
    <col min="14" max="14" width="9.5" style="70" customWidth="1"/>
    <col min="15" max="15" width="2.5" style="71" customWidth="1"/>
  </cols>
  <sheetData>
    <row r="1" spans="2:15" ht="82" customHeight="1" x14ac:dyDescent="0.2">
      <c r="B1" s="496" t="s">
        <v>206</v>
      </c>
      <c r="C1" s="496"/>
      <c r="D1" s="496"/>
      <c r="E1" s="496"/>
      <c r="F1" s="496"/>
      <c r="G1" s="496"/>
      <c r="H1" s="496"/>
      <c r="I1" s="496"/>
      <c r="J1" s="496"/>
      <c r="K1" s="496"/>
      <c r="L1" s="496"/>
      <c r="M1" s="497"/>
      <c r="N1" s="497"/>
      <c r="O1" s="58"/>
    </row>
    <row r="2" spans="2:15" ht="20.25" customHeight="1" x14ac:dyDescent="0.2">
      <c r="B2" s="496" t="s">
        <v>852</v>
      </c>
      <c r="C2" s="496"/>
      <c r="D2" s="496"/>
      <c r="E2" s="496"/>
      <c r="F2" s="496"/>
      <c r="G2" s="496"/>
      <c r="H2" s="496"/>
      <c r="I2" s="496"/>
      <c r="J2" s="496"/>
      <c r="K2" s="496"/>
      <c r="L2" s="496"/>
      <c r="M2" s="497"/>
      <c r="N2" s="497"/>
      <c r="O2" s="58"/>
    </row>
    <row r="3" spans="2:15" ht="21.75" customHeight="1" x14ac:dyDescent="0.2">
      <c r="B3" s="496"/>
      <c r="C3" s="496"/>
      <c r="D3" s="496"/>
      <c r="E3" s="496"/>
      <c r="F3" s="496"/>
      <c r="G3" s="496"/>
      <c r="H3" s="496"/>
      <c r="I3" s="496"/>
      <c r="J3" s="496"/>
      <c r="K3" s="496"/>
      <c r="L3" s="496"/>
      <c r="M3" s="582" t="s">
        <v>858</v>
      </c>
      <c r="N3" s="582"/>
      <c r="O3" s="60"/>
    </row>
    <row r="4" spans="2:15" ht="3.75" customHeight="1" x14ac:dyDescent="0.2">
      <c r="B4" s="61"/>
      <c r="C4" s="62"/>
      <c r="D4" s="62"/>
      <c r="E4" s="62"/>
      <c r="F4" s="62"/>
      <c r="G4" s="62"/>
      <c r="H4" s="62"/>
      <c r="I4" s="61"/>
      <c r="J4" s="63"/>
      <c r="K4" s="64"/>
      <c r="L4" s="65"/>
      <c r="M4" s="66" t="s">
        <v>208</v>
      </c>
      <c r="N4" s="67"/>
      <c r="O4" s="68"/>
    </row>
    <row r="5" spans="2:15" ht="54" customHeight="1" x14ac:dyDescent="0.2">
      <c r="B5" s="581" t="s">
        <v>859</v>
      </c>
      <c r="C5" s="581"/>
      <c r="D5" s="581"/>
      <c r="E5" s="581"/>
      <c r="F5" s="581"/>
      <c r="G5" s="581"/>
      <c r="H5" s="581"/>
      <c r="I5" s="581"/>
      <c r="J5" s="581"/>
      <c r="K5" s="581"/>
      <c r="L5" s="581"/>
      <c r="M5" s="69"/>
    </row>
    <row r="6" spans="2:15" ht="39.5" customHeight="1" x14ac:dyDescent="0.2">
      <c r="B6" s="492" t="s">
        <v>209</v>
      </c>
      <c r="C6" s="492"/>
      <c r="D6" s="492"/>
      <c r="E6" s="492"/>
      <c r="F6" s="492"/>
      <c r="G6" s="492"/>
      <c r="H6" s="493" t="s">
        <v>210</v>
      </c>
      <c r="I6" s="492"/>
      <c r="J6" s="492"/>
      <c r="K6" s="492"/>
      <c r="L6" s="492"/>
    </row>
    <row r="7" spans="2:15" ht="32.25" customHeight="1" x14ac:dyDescent="0.2">
      <c r="B7" s="482" t="s">
        <v>2</v>
      </c>
      <c r="C7" s="494" t="s">
        <v>211</v>
      </c>
      <c r="D7" s="482"/>
      <c r="E7" s="495" t="s">
        <v>212</v>
      </c>
      <c r="F7" s="495"/>
      <c r="G7" s="495" t="s">
        <v>213</v>
      </c>
      <c r="H7" s="495"/>
      <c r="I7" s="481" t="s">
        <v>214</v>
      </c>
      <c r="J7" s="481" t="s">
        <v>215</v>
      </c>
      <c r="K7" s="481" t="s">
        <v>187</v>
      </c>
      <c r="L7" s="481" t="s">
        <v>216</v>
      </c>
      <c r="M7" s="481" t="s">
        <v>217</v>
      </c>
    </row>
    <row r="8" spans="2:15" ht="21.75" customHeight="1" x14ac:dyDescent="0.2">
      <c r="B8" s="482"/>
      <c r="C8" s="494"/>
      <c r="D8" s="482"/>
      <c r="E8" s="74" t="s">
        <v>218</v>
      </c>
      <c r="F8" s="74" t="s">
        <v>219</v>
      </c>
      <c r="G8" s="74" t="s">
        <v>220</v>
      </c>
      <c r="H8" s="74" t="s">
        <v>221</v>
      </c>
      <c r="I8" s="481"/>
      <c r="J8" s="481"/>
      <c r="K8" s="481"/>
      <c r="L8" s="481"/>
      <c r="M8" s="481"/>
    </row>
    <row r="9" spans="2:15" ht="12.75" customHeight="1" x14ac:dyDescent="0.2">
      <c r="B9" s="77"/>
      <c r="C9" s="78"/>
      <c r="D9" s="78"/>
      <c r="E9" s="78"/>
      <c r="F9" s="78"/>
      <c r="G9" s="78"/>
      <c r="H9" s="78"/>
      <c r="I9" s="77"/>
      <c r="J9" s="79"/>
      <c r="K9" s="80"/>
      <c r="L9" s="80"/>
      <c r="M9" s="80"/>
    </row>
    <row r="10" spans="2:15" ht="39.5" customHeight="1" x14ac:dyDescent="0.2">
      <c r="B10" s="72">
        <v>10</v>
      </c>
      <c r="C10" s="73" t="s">
        <v>222</v>
      </c>
      <c r="D10" s="72" t="s">
        <v>223</v>
      </c>
      <c r="E10" s="75"/>
      <c r="F10" s="75"/>
      <c r="G10" s="75"/>
      <c r="H10" s="75"/>
      <c r="I10" s="81" t="s">
        <v>224</v>
      </c>
      <c r="J10" s="81" t="s">
        <v>225</v>
      </c>
      <c r="K10" s="75" t="s">
        <v>226</v>
      </c>
      <c r="L10" s="75" t="s">
        <v>227</v>
      </c>
      <c r="M10" s="348">
        <f>SUM(L11:L17)</f>
        <v>62480100</v>
      </c>
    </row>
    <row r="11" spans="2:15" ht="39.5" customHeight="1" x14ac:dyDescent="0.2">
      <c r="B11" s="82" t="s">
        <v>145</v>
      </c>
      <c r="C11" s="83" t="s">
        <v>228</v>
      </c>
      <c r="D11" s="84" t="s">
        <v>229</v>
      </c>
      <c r="E11" s="85">
        <v>1</v>
      </c>
      <c r="F11" s="83"/>
      <c r="G11" s="82">
        <v>8</v>
      </c>
      <c r="H11" s="82">
        <v>5</v>
      </c>
      <c r="I11" s="82">
        <v>5</v>
      </c>
      <c r="J11" s="82">
        <v>0.3</v>
      </c>
      <c r="K11" s="346">
        <f>SALARIOS!F8</f>
        <v>11183000</v>
      </c>
      <c r="L11" s="346">
        <f t="shared" ref="L11:L17" si="0">E11*J11*K11*I11</f>
        <v>16774500</v>
      </c>
      <c r="M11" s="347"/>
    </row>
    <row r="12" spans="2:15" ht="39.5" customHeight="1" x14ac:dyDescent="0.2">
      <c r="B12" s="82" t="s">
        <v>147</v>
      </c>
      <c r="C12" s="87" t="s">
        <v>231</v>
      </c>
      <c r="D12" s="84" t="s">
        <v>232</v>
      </c>
      <c r="E12" s="85">
        <v>1</v>
      </c>
      <c r="F12" s="85"/>
      <c r="G12" s="82">
        <v>6</v>
      </c>
      <c r="H12" s="84">
        <v>4</v>
      </c>
      <c r="I12" s="82">
        <v>4</v>
      </c>
      <c r="J12" s="82">
        <v>0.3</v>
      </c>
      <c r="K12" s="346">
        <f>SALARIOS!$F$9</f>
        <v>9522000</v>
      </c>
      <c r="L12" s="346">
        <f t="shared" si="0"/>
        <v>11426400</v>
      </c>
      <c r="M12" s="86"/>
    </row>
    <row r="13" spans="2:15" ht="39.5" customHeight="1" x14ac:dyDescent="0.2">
      <c r="B13" s="82" t="s">
        <v>148</v>
      </c>
      <c r="C13" s="87" t="s">
        <v>233</v>
      </c>
      <c r="D13" s="84" t="s">
        <v>232</v>
      </c>
      <c r="E13" s="85">
        <v>1</v>
      </c>
      <c r="F13" s="85"/>
      <c r="G13" s="82">
        <v>6</v>
      </c>
      <c r="H13" s="84">
        <v>4</v>
      </c>
      <c r="I13" s="82">
        <v>2</v>
      </c>
      <c r="J13" s="82">
        <v>0.2</v>
      </c>
      <c r="K13" s="346">
        <f>SALARIOS!$F$9</f>
        <v>9522000</v>
      </c>
      <c r="L13" s="346">
        <f t="shared" si="0"/>
        <v>3808800</v>
      </c>
      <c r="M13" s="86"/>
    </row>
    <row r="14" spans="2:15" ht="39.5" customHeight="1" x14ac:dyDescent="0.2">
      <c r="B14" s="82" t="s">
        <v>150</v>
      </c>
      <c r="C14" s="88" t="s">
        <v>234</v>
      </c>
      <c r="D14" s="84" t="s">
        <v>235</v>
      </c>
      <c r="E14" s="85">
        <v>1</v>
      </c>
      <c r="F14" s="87"/>
      <c r="G14" s="82">
        <v>6</v>
      </c>
      <c r="H14" s="84">
        <v>4</v>
      </c>
      <c r="I14" s="82">
        <v>2</v>
      </c>
      <c r="J14" s="82">
        <v>0.2</v>
      </c>
      <c r="K14" s="346">
        <f>SALARIOS!$F$9</f>
        <v>9522000</v>
      </c>
      <c r="L14" s="346">
        <f t="shared" si="0"/>
        <v>3808800</v>
      </c>
      <c r="M14" s="86"/>
    </row>
    <row r="15" spans="2:15" ht="39.5" customHeight="1" x14ac:dyDescent="0.2">
      <c r="B15" s="82" t="s">
        <v>153</v>
      </c>
      <c r="C15" s="88" t="s">
        <v>236</v>
      </c>
      <c r="D15" s="84" t="s">
        <v>237</v>
      </c>
      <c r="E15" s="85">
        <v>1</v>
      </c>
      <c r="F15" s="87"/>
      <c r="G15" s="82">
        <v>6</v>
      </c>
      <c r="H15" s="84">
        <v>4</v>
      </c>
      <c r="I15" s="82">
        <v>2</v>
      </c>
      <c r="J15" s="82">
        <v>0.2</v>
      </c>
      <c r="K15" s="346">
        <f>SALARIOS!$F$9</f>
        <v>9522000</v>
      </c>
      <c r="L15" s="346">
        <f t="shared" si="0"/>
        <v>3808800</v>
      </c>
      <c r="M15" s="86"/>
    </row>
    <row r="16" spans="2:15" ht="39.5" customHeight="1" x14ac:dyDescent="0.2">
      <c r="B16" s="82" t="s">
        <v>155</v>
      </c>
      <c r="C16" s="87" t="s">
        <v>238</v>
      </c>
      <c r="D16" s="84" t="s">
        <v>239</v>
      </c>
      <c r="E16" s="85">
        <v>1</v>
      </c>
      <c r="F16" s="87"/>
      <c r="G16" s="82">
        <v>6</v>
      </c>
      <c r="H16" s="84">
        <v>4</v>
      </c>
      <c r="I16" s="82">
        <v>3</v>
      </c>
      <c r="J16" s="82">
        <v>0.3</v>
      </c>
      <c r="K16" s="346">
        <f>SALARIOS!$F$9</f>
        <v>9522000</v>
      </c>
      <c r="L16" s="346">
        <f t="shared" si="0"/>
        <v>8569800</v>
      </c>
      <c r="M16" s="86"/>
    </row>
    <row r="17" spans="1:15" ht="39.5" customHeight="1" x14ac:dyDescent="0.2">
      <c r="B17" s="82" t="s">
        <v>156</v>
      </c>
      <c r="C17" s="87" t="s">
        <v>240</v>
      </c>
      <c r="D17" s="84" t="s">
        <v>241</v>
      </c>
      <c r="E17" s="85">
        <v>1</v>
      </c>
      <c r="F17" s="87"/>
      <c r="G17" s="82">
        <v>6</v>
      </c>
      <c r="H17" s="84">
        <v>4</v>
      </c>
      <c r="I17" s="82">
        <v>3</v>
      </c>
      <c r="J17" s="82">
        <v>0.5</v>
      </c>
      <c r="K17" s="346">
        <f>SALARIOS!$F$9</f>
        <v>9522000</v>
      </c>
      <c r="L17" s="346">
        <f t="shared" si="0"/>
        <v>14283000</v>
      </c>
      <c r="M17" s="86"/>
    </row>
    <row r="18" spans="1:15" ht="10.5" customHeight="1" x14ac:dyDescent="0.2">
      <c r="C18" s="90"/>
      <c r="D18" s="91"/>
      <c r="E18" s="79"/>
      <c r="F18" s="90"/>
      <c r="G18" s="89"/>
      <c r="H18" s="91"/>
      <c r="I18" s="89"/>
      <c r="J18" s="89"/>
      <c r="K18" s="92"/>
      <c r="L18" s="93"/>
      <c r="M18" s="86"/>
    </row>
    <row r="19" spans="1:15" ht="39.5" customHeight="1" x14ac:dyDescent="0.2">
      <c r="B19" s="72">
        <v>20</v>
      </c>
      <c r="C19" s="72" t="s">
        <v>242</v>
      </c>
      <c r="D19" s="72" t="s">
        <v>223</v>
      </c>
      <c r="E19" s="75"/>
      <c r="F19" s="75"/>
      <c r="G19" s="75"/>
      <c r="H19" s="75"/>
      <c r="I19" s="81" t="s">
        <v>224</v>
      </c>
      <c r="J19" s="81" t="s">
        <v>225</v>
      </c>
      <c r="K19" s="75" t="s">
        <v>226</v>
      </c>
      <c r="L19" s="75" t="s">
        <v>227</v>
      </c>
      <c r="M19" s="348">
        <f>SUM(L20:L29)</f>
        <v>88392900</v>
      </c>
    </row>
    <row r="20" spans="1:15" ht="39.5" customHeight="1" x14ac:dyDescent="0.2">
      <c r="B20" s="82" t="s">
        <v>243</v>
      </c>
      <c r="C20" s="87" t="s">
        <v>244</v>
      </c>
      <c r="D20" s="84" t="s">
        <v>245</v>
      </c>
      <c r="E20" s="85">
        <v>1</v>
      </c>
      <c r="F20" s="87"/>
      <c r="G20" s="82">
        <v>6</v>
      </c>
      <c r="H20" s="84">
        <v>4</v>
      </c>
      <c r="I20" s="82">
        <v>3</v>
      </c>
      <c r="J20" s="82">
        <v>0.7</v>
      </c>
      <c r="K20" s="346">
        <f>SALARIOS!$F$9</f>
        <v>9522000</v>
      </c>
      <c r="L20" s="346">
        <f>E20*J20*K20*I20</f>
        <v>19996200</v>
      </c>
      <c r="M20" s="86"/>
    </row>
    <row r="21" spans="1:15" ht="39.5" customHeight="1" x14ac:dyDescent="0.2">
      <c r="B21" s="82" t="s">
        <v>246</v>
      </c>
      <c r="C21" s="87" t="s">
        <v>247</v>
      </c>
      <c r="D21" s="84" t="s">
        <v>245</v>
      </c>
      <c r="E21" s="85">
        <v>1</v>
      </c>
      <c r="F21" s="87"/>
      <c r="G21" s="82">
        <v>6</v>
      </c>
      <c r="H21" s="84">
        <v>4</v>
      </c>
      <c r="I21" s="82">
        <v>3</v>
      </c>
      <c r="J21" s="82">
        <v>0.5</v>
      </c>
      <c r="K21" s="346">
        <f>SALARIOS!$F$9</f>
        <v>9522000</v>
      </c>
      <c r="L21" s="346">
        <f t="shared" ref="L21:L22" si="1">E21*J21*K21*I21</f>
        <v>14283000</v>
      </c>
      <c r="M21" s="86"/>
    </row>
    <row r="22" spans="1:15" ht="39" customHeight="1" x14ac:dyDescent="0.2">
      <c r="B22" s="82" t="s">
        <v>248</v>
      </c>
      <c r="C22" s="87" t="s">
        <v>249</v>
      </c>
      <c r="D22" s="84" t="s">
        <v>250</v>
      </c>
      <c r="E22" s="85">
        <v>1</v>
      </c>
      <c r="F22" s="87"/>
      <c r="G22" s="82">
        <v>6</v>
      </c>
      <c r="H22" s="84">
        <v>4</v>
      </c>
      <c r="I22" s="82">
        <v>5</v>
      </c>
      <c r="J22" s="82">
        <v>0.2</v>
      </c>
      <c r="K22" s="346">
        <f>SALARIOS!$F$9</f>
        <v>9522000</v>
      </c>
      <c r="L22" s="346">
        <f t="shared" si="1"/>
        <v>9522000</v>
      </c>
      <c r="M22" s="86"/>
    </row>
    <row r="23" spans="1:15" s="59" customFormat="1" ht="39.5" customHeight="1" x14ac:dyDescent="0.2">
      <c r="A23"/>
      <c r="B23" s="82" t="s">
        <v>251</v>
      </c>
      <c r="C23" s="87" t="s">
        <v>252</v>
      </c>
      <c r="D23" s="84" t="s">
        <v>253</v>
      </c>
      <c r="E23" s="85"/>
      <c r="F23" s="85">
        <v>1</v>
      </c>
      <c r="G23" s="82">
        <v>4</v>
      </c>
      <c r="H23" s="84">
        <v>3</v>
      </c>
      <c r="I23" s="82">
        <v>3</v>
      </c>
      <c r="J23" s="82">
        <v>0.2</v>
      </c>
      <c r="K23" s="346">
        <f>SALARIOS!$F$10</f>
        <v>8589000</v>
      </c>
      <c r="L23" s="346">
        <f>J23*K23*I23*F23</f>
        <v>5153400</v>
      </c>
      <c r="M23" s="86"/>
      <c r="N23" s="70"/>
      <c r="O23" s="71"/>
    </row>
    <row r="24" spans="1:15" s="59" customFormat="1" ht="39.5" customHeight="1" x14ac:dyDescent="0.2">
      <c r="A24"/>
      <c r="B24" s="82" t="s">
        <v>254</v>
      </c>
      <c r="C24" s="87" t="s">
        <v>255</v>
      </c>
      <c r="D24" s="84" t="s">
        <v>256</v>
      </c>
      <c r="E24" s="85"/>
      <c r="F24" s="85">
        <v>1</v>
      </c>
      <c r="G24" s="82">
        <v>4</v>
      </c>
      <c r="H24" s="84">
        <v>3</v>
      </c>
      <c r="I24" s="82">
        <v>3</v>
      </c>
      <c r="J24" s="82">
        <v>0.3</v>
      </c>
      <c r="K24" s="346">
        <f>SALARIOS!$F$10</f>
        <v>8589000</v>
      </c>
      <c r="L24" s="346">
        <f t="shared" ref="L24:L29" si="2">J24*K24*I24*F24</f>
        <v>7730100</v>
      </c>
      <c r="M24" s="86"/>
      <c r="N24" s="70"/>
      <c r="O24" s="71"/>
    </row>
    <row r="25" spans="1:15" s="59" customFormat="1" ht="39.5" customHeight="1" x14ac:dyDescent="0.2">
      <c r="A25"/>
      <c r="B25" s="82" t="s">
        <v>257</v>
      </c>
      <c r="C25" s="87" t="s">
        <v>258</v>
      </c>
      <c r="D25" s="84" t="s">
        <v>259</v>
      </c>
      <c r="E25" s="85"/>
      <c r="F25" s="85">
        <v>1</v>
      </c>
      <c r="G25" s="82">
        <v>4</v>
      </c>
      <c r="H25" s="84">
        <v>3</v>
      </c>
      <c r="I25" s="82">
        <v>3</v>
      </c>
      <c r="J25" s="82">
        <v>0.3</v>
      </c>
      <c r="K25" s="346">
        <f>SALARIOS!$F$10</f>
        <v>8589000</v>
      </c>
      <c r="L25" s="346">
        <f t="shared" si="2"/>
        <v>7730100</v>
      </c>
      <c r="M25" s="86"/>
      <c r="N25" s="70"/>
      <c r="O25" s="71"/>
    </row>
    <row r="26" spans="1:15" s="59" customFormat="1" ht="39.5" customHeight="1" x14ac:dyDescent="0.2">
      <c r="A26"/>
      <c r="B26" s="82" t="s">
        <v>260</v>
      </c>
      <c r="C26" s="87" t="s">
        <v>261</v>
      </c>
      <c r="D26" s="84" t="s">
        <v>262</v>
      </c>
      <c r="E26" s="85"/>
      <c r="F26" s="85">
        <v>1</v>
      </c>
      <c r="G26" s="82">
        <v>4</v>
      </c>
      <c r="H26" s="84">
        <v>3</v>
      </c>
      <c r="I26" s="82">
        <v>2</v>
      </c>
      <c r="J26" s="82">
        <v>0.2</v>
      </c>
      <c r="K26" s="346">
        <f>SALARIOS!$F$10</f>
        <v>8589000</v>
      </c>
      <c r="L26" s="346">
        <f t="shared" si="2"/>
        <v>3435600</v>
      </c>
      <c r="M26" s="86"/>
      <c r="N26" s="70"/>
      <c r="O26" s="71"/>
    </row>
    <row r="27" spans="1:15" s="59" customFormat="1" ht="52.5" customHeight="1" x14ac:dyDescent="0.2">
      <c r="A27"/>
      <c r="B27" s="82" t="s">
        <v>263</v>
      </c>
      <c r="C27" s="94" t="s">
        <v>264</v>
      </c>
      <c r="D27" s="95" t="s">
        <v>265</v>
      </c>
      <c r="E27" s="85"/>
      <c r="F27" s="96">
        <v>1</v>
      </c>
      <c r="G27" s="82">
        <v>4</v>
      </c>
      <c r="H27" s="84">
        <v>3</v>
      </c>
      <c r="I27" s="97">
        <v>5</v>
      </c>
      <c r="J27" s="97">
        <v>0.3</v>
      </c>
      <c r="K27" s="346">
        <f>SALARIOS!$F$10</f>
        <v>8589000</v>
      </c>
      <c r="L27" s="346">
        <f t="shared" si="2"/>
        <v>12883500</v>
      </c>
      <c r="M27" s="86"/>
      <c r="N27" s="70"/>
      <c r="O27" s="76"/>
    </row>
    <row r="28" spans="1:15" s="59" customFormat="1" ht="55.5" customHeight="1" x14ac:dyDescent="0.2">
      <c r="A28"/>
      <c r="B28" s="82" t="s">
        <v>266</v>
      </c>
      <c r="C28" s="98" t="s">
        <v>267</v>
      </c>
      <c r="D28" s="84" t="s">
        <v>268</v>
      </c>
      <c r="E28" s="85"/>
      <c r="F28" s="85">
        <v>1</v>
      </c>
      <c r="G28" s="82">
        <v>3</v>
      </c>
      <c r="H28" s="84">
        <v>1</v>
      </c>
      <c r="I28" s="97">
        <v>5</v>
      </c>
      <c r="J28" s="82">
        <v>0.1</v>
      </c>
      <c r="K28" s="346">
        <f>SALARIOS!$F$11</f>
        <v>7659000</v>
      </c>
      <c r="L28" s="346">
        <f t="shared" si="2"/>
        <v>3829500</v>
      </c>
      <c r="M28" s="86"/>
      <c r="N28" s="70"/>
      <c r="O28" s="76"/>
    </row>
    <row r="29" spans="1:15" s="59" customFormat="1" ht="55.5" customHeight="1" x14ac:dyDescent="0.2">
      <c r="A29"/>
      <c r="B29" s="82" t="s">
        <v>269</v>
      </c>
      <c r="C29" s="98" t="s">
        <v>270</v>
      </c>
      <c r="D29" s="84" t="s">
        <v>271</v>
      </c>
      <c r="E29" s="85"/>
      <c r="F29" s="85">
        <v>1</v>
      </c>
      <c r="G29" s="82">
        <v>3</v>
      </c>
      <c r="H29" s="84">
        <v>1</v>
      </c>
      <c r="I29" s="97">
        <v>5</v>
      </c>
      <c r="J29" s="97">
        <v>0.1</v>
      </c>
      <c r="K29" s="346">
        <f>SALARIOS!$F$11</f>
        <v>7659000</v>
      </c>
      <c r="L29" s="346">
        <f t="shared" si="2"/>
        <v>3829500</v>
      </c>
      <c r="M29" s="86"/>
      <c r="N29" s="70"/>
      <c r="O29" s="76"/>
    </row>
    <row r="30" spans="1:15" s="59" customFormat="1" ht="14.25" customHeight="1" x14ac:dyDescent="0.2">
      <c r="A30"/>
      <c r="B30" s="79"/>
      <c r="C30" s="80"/>
      <c r="D30" s="80"/>
      <c r="E30" s="80"/>
      <c r="F30" s="80"/>
      <c r="G30" s="80"/>
      <c r="H30" s="80"/>
      <c r="I30" s="80"/>
      <c r="J30" s="79"/>
      <c r="K30" s="80"/>
      <c r="L30" s="80"/>
      <c r="M30" s="80"/>
      <c r="N30" s="70"/>
      <c r="O30" s="71"/>
    </row>
    <row r="31" spans="1:15" s="59" customFormat="1" ht="45" x14ac:dyDescent="0.2">
      <c r="A31"/>
      <c r="B31" s="72">
        <v>30</v>
      </c>
      <c r="C31" s="73" t="s">
        <v>272</v>
      </c>
      <c r="D31" s="72" t="s">
        <v>223</v>
      </c>
      <c r="E31" s="75"/>
      <c r="F31" s="75"/>
      <c r="G31" s="75"/>
      <c r="H31" s="75"/>
      <c r="I31" s="81" t="s">
        <v>224</v>
      </c>
      <c r="J31" s="81" t="s">
        <v>225</v>
      </c>
      <c r="K31" s="75" t="s">
        <v>226</v>
      </c>
      <c r="L31" s="75" t="s">
        <v>227</v>
      </c>
      <c r="M31" s="348">
        <f>SUM(L32:L34)</f>
        <v>12044400.000000002</v>
      </c>
      <c r="N31" s="70"/>
      <c r="O31" s="71"/>
    </row>
    <row r="32" spans="1:15" s="59" customFormat="1" ht="39.5" customHeight="1" x14ac:dyDescent="0.2">
      <c r="A32"/>
      <c r="B32" s="82" t="s">
        <v>273</v>
      </c>
      <c r="C32" s="87" t="s">
        <v>274</v>
      </c>
      <c r="D32" s="84" t="s">
        <v>232</v>
      </c>
      <c r="E32" s="85">
        <v>1</v>
      </c>
      <c r="F32" s="85"/>
      <c r="G32" s="82">
        <v>6</v>
      </c>
      <c r="H32" s="84">
        <v>4</v>
      </c>
      <c r="I32" s="82">
        <v>3</v>
      </c>
      <c r="J32" s="82">
        <v>0.2</v>
      </c>
      <c r="K32" s="346">
        <f>SALARIOS!$F$9</f>
        <v>9522000</v>
      </c>
      <c r="L32" s="346">
        <f>E32*(J32*I32)*K32</f>
        <v>5713200.0000000009</v>
      </c>
      <c r="M32" s="86"/>
      <c r="N32" s="70"/>
      <c r="O32" s="71"/>
    </row>
    <row r="33" spans="1:15" s="59" customFormat="1" ht="35.25" customHeight="1" x14ac:dyDescent="0.2">
      <c r="A33"/>
      <c r="B33" s="82" t="s">
        <v>275</v>
      </c>
      <c r="C33" s="87" t="s">
        <v>276</v>
      </c>
      <c r="D33" s="82" t="s">
        <v>277</v>
      </c>
      <c r="E33" s="85">
        <v>1</v>
      </c>
      <c r="F33" s="87"/>
      <c r="G33" s="82">
        <v>6</v>
      </c>
      <c r="H33" s="84">
        <v>4</v>
      </c>
      <c r="I33" s="82">
        <v>3</v>
      </c>
      <c r="J33" s="82">
        <v>0.1</v>
      </c>
      <c r="K33" s="346">
        <f>SALARIOS!$F$9</f>
        <v>9522000</v>
      </c>
      <c r="L33" s="346">
        <f>E33*(J33*I33)*K33</f>
        <v>2856600.0000000005</v>
      </c>
      <c r="M33" s="86"/>
      <c r="N33" s="70"/>
      <c r="O33" s="71"/>
    </row>
    <row r="34" spans="1:15" ht="42.75" customHeight="1" x14ac:dyDescent="0.2">
      <c r="B34" s="82" t="s">
        <v>278</v>
      </c>
      <c r="C34" s="94" t="s">
        <v>279</v>
      </c>
      <c r="D34" s="95" t="s">
        <v>280</v>
      </c>
      <c r="E34" s="85"/>
      <c r="F34" s="96">
        <v>1</v>
      </c>
      <c r="G34" s="84">
        <v>2</v>
      </c>
      <c r="H34" s="95">
        <v>1</v>
      </c>
      <c r="I34" s="97">
        <v>3</v>
      </c>
      <c r="J34" s="97">
        <v>0.2</v>
      </c>
      <c r="K34" s="346">
        <f>SALARIOS!$F$12</f>
        <v>5791000</v>
      </c>
      <c r="L34" s="346">
        <f>J34*K34*I34*F34</f>
        <v>3474600</v>
      </c>
      <c r="M34" s="86"/>
      <c r="O34" s="76"/>
    </row>
    <row r="35" spans="1:15" ht="14.25" customHeight="1" x14ac:dyDescent="0.2">
      <c r="B35" s="79"/>
      <c r="C35" s="80"/>
      <c r="D35" s="80"/>
      <c r="E35" s="80"/>
      <c r="F35" s="80"/>
      <c r="G35" s="80"/>
      <c r="H35" s="80"/>
      <c r="I35" s="80"/>
      <c r="J35" s="79"/>
      <c r="K35" s="80"/>
      <c r="L35" s="80"/>
      <c r="M35" s="80"/>
    </row>
    <row r="36" spans="1:15" ht="39.5" customHeight="1" x14ac:dyDescent="0.2">
      <c r="B36" s="72">
        <v>40</v>
      </c>
      <c r="C36" s="72" t="s">
        <v>281</v>
      </c>
      <c r="D36" s="72" t="s">
        <v>282</v>
      </c>
      <c r="E36" s="75"/>
      <c r="F36" s="75"/>
      <c r="G36" s="75"/>
      <c r="H36" s="75"/>
      <c r="I36" s="81" t="s">
        <v>224</v>
      </c>
      <c r="J36" s="81" t="s">
        <v>225</v>
      </c>
      <c r="K36" s="75" t="s">
        <v>226</v>
      </c>
      <c r="L36" s="75" t="s">
        <v>227</v>
      </c>
      <c r="M36" s="348">
        <f>SUM(L37:L46)</f>
        <v>72264710</v>
      </c>
    </row>
    <row r="37" spans="1:15" ht="39.5" customHeight="1" x14ac:dyDescent="0.2">
      <c r="B37" s="82" t="s">
        <v>283</v>
      </c>
      <c r="C37" s="87" t="s">
        <v>284</v>
      </c>
      <c r="D37" s="99" t="s">
        <v>285</v>
      </c>
      <c r="E37" s="87"/>
      <c r="F37" s="100">
        <v>1</v>
      </c>
      <c r="G37" s="84">
        <v>2</v>
      </c>
      <c r="H37" s="84"/>
      <c r="I37" s="101">
        <v>3</v>
      </c>
      <c r="J37" s="82">
        <v>0.4</v>
      </c>
      <c r="K37" s="346">
        <f>SALARIOS!$F$12</f>
        <v>5791000</v>
      </c>
      <c r="L37" s="346">
        <f t="shared" ref="L37:L46" si="3">F37*J37*K37*I37</f>
        <v>6949200</v>
      </c>
      <c r="M37" s="80"/>
    </row>
    <row r="38" spans="1:15" ht="39.5" customHeight="1" x14ac:dyDescent="0.2">
      <c r="B38" s="82" t="s">
        <v>286</v>
      </c>
      <c r="C38" s="87" t="s">
        <v>287</v>
      </c>
      <c r="D38" s="99" t="s">
        <v>232</v>
      </c>
      <c r="E38" s="87"/>
      <c r="F38" s="100">
        <v>2</v>
      </c>
      <c r="G38" s="84">
        <v>2</v>
      </c>
      <c r="H38" s="84"/>
      <c r="I38" s="101">
        <v>4</v>
      </c>
      <c r="J38" s="82">
        <v>0.6</v>
      </c>
      <c r="K38" s="346">
        <f>SALARIOS!$F$12</f>
        <v>5791000</v>
      </c>
      <c r="L38" s="346">
        <f t="shared" si="3"/>
        <v>27796800</v>
      </c>
      <c r="M38" s="80"/>
    </row>
    <row r="39" spans="1:15" ht="39" customHeight="1" x14ac:dyDescent="0.2">
      <c r="B39" s="82" t="s">
        <v>288</v>
      </c>
      <c r="C39" s="87" t="s">
        <v>289</v>
      </c>
      <c r="D39" s="99" t="s">
        <v>232</v>
      </c>
      <c r="E39" s="87"/>
      <c r="F39" s="100">
        <v>1</v>
      </c>
      <c r="G39" s="84">
        <v>2</v>
      </c>
      <c r="H39" s="84"/>
      <c r="I39" s="101">
        <v>4</v>
      </c>
      <c r="J39" s="82">
        <v>0.5</v>
      </c>
      <c r="K39" s="346">
        <f>SALARIOS!$F$12</f>
        <v>5791000</v>
      </c>
      <c r="L39" s="346">
        <f t="shared" si="3"/>
        <v>11582000</v>
      </c>
      <c r="M39" s="80"/>
    </row>
    <row r="40" spans="1:15" ht="39" customHeight="1" x14ac:dyDescent="0.2">
      <c r="B40" s="82" t="s">
        <v>290</v>
      </c>
      <c r="C40" s="87" t="s">
        <v>291</v>
      </c>
      <c r="D40" s="99" t="s">
        <v>232</v>
      </c>
      <c r="E40" s="87"/>
      <c r="F40" s="100">
        <v>1</v>
      </c>
      <c r="G40" s="84">
        <v>2</v>
      </c>
      <c r="H40" s="84"/>
      <c r="I40" s="101">
        <v>4</v>
      </c>
      <c r="J40" s="82">
        <v>0.2</v>
      </c>
      <c r="K40" s="346">
        <f>SALARIOS!$F$12</f>
        <v>5791000</v>
      </c>
      <c r="L40" s="346">
        <f t="shared" si="3"/>
        <v>4632800</v>
      </c>
      <c r="M40" s="80"/>
    </row>
    <row r="41" spans="1:15" ht="39.5" customHeight="1" x14ac:dyDescent="0.2">
      <c r="B41" s="82" t="s">
        <v>292</v>
      </c>
      <c r="C41" s="102" t="s">
        <v>293</v>
      </c>
      <c r="D41" s="99" t="s">
        <v>294</v>
      </c>
      <c r="E41" s="102"/>
      <c r="F41" s="100">
        <v>1</v>
      </c>
      <c r="G41" s="84">
        <v>2</v>
      </c>
      <c r="H41" s="84"/>
      <c r="I41" s="101">
        <v>3</v>
      </c>
      <c r="J41" s="82">
        <v>0.7</v>
      </c>
      <c r="K41" s="346">
        <f>SALARIOS!$F$12</f>
        <v>5791000</v>
      </c>
      <c r="L41" s="346">
        <f t="shared" si="3"/>
        <v>12161099.999999998</v>
      </c>
      <c r="M41" s="80"/>
    </row>
    <row r="42" spans="1:15" ht="39.5" customHeight="1" x14ac:dyDescent="0.2">
      <c r="B42" s="82" t="s">
        <v>295</v>
      </c>
      <c r="C42" s="102" t="s">
        <v>296</v>
      </c>
      <c r="D42" s="99" t="s">
        <v>297</v>
      </c>
      <c r="E42" s="102"/>
      <c r="F42" s="100">
        <v>1</v>
      </c>
      <c r="G42" s="84">
        <v>2</v>
      </c>
      <c r="H42" s="101"/>
      <c r="I42" s="101">
        <v>1</v>
      </c>
      <c r="J42" s="82">
        <v>0.5</v>
      </c>
      <c r="K42" s="346">
        <f>SALARIOS!F15</f>
        <v>2018000</v>
      </c>
      <c r="L42" s="346">
        <f t="shared" si="3"/>
        <v>1009000</v>
      </c>
      <c r="M42" s="80"/>
    </row>
    <row r="43" spans="1:15" ht="39" customHeight="1" x14ac:dyDescent="0.2">
      <c r="A43" s="103"/>
      <c r="B43" s="82" t="s">
        <v>298</v>
      </c>
      <c r="C43" s="102" t="s">
        <v>299</v>
      </c>
      <c r="D43" s="99" t="s">
        <v>297</v>
      </c>
      <c r="E43" s="102"/>
      <c r="F43" s="100">
        <v>1</v>
      </c>
      <c r="G43" s="84">
        <v>2</v>
      </c>
      <c r="H43" s="101"/>
      <c r="I43" s="101">
        <v>2</v>
      </c>
      <c r="J43" s="82">
        <v>0.5</v>
      </c>
      <c r="K43" s="346">
        <f>SALARIOS!$F$14</f>
        <v>2316000</v>
      </c>
      <c r="L43" s="346">
        <f t="shared" si="3"/>
        <v>2316000</v>
      </c>
      <c r="M43" s="80"/>
      <c r="O43" s="104"/>
    </row>
    <row r="44" spans="1:15" ht="39.5" customHeight="1" x14ac:dyDescent="0.2">
      <c r="B44" s="82" t="s">
        <v>300</v>
      </c>
      <c r="C44" s="102" t="s">
        <v>301</v>
      </c>
      <c r="D44" s="99" t="s">
        <v>297</v>
      </c>
      <c r="E44" s="102"/>
      <c r="F44" s="100">
        <v>1</v>
      </c>
      <c r="G44" s="84">
        <v>2</v>
      </c>
      <c r="H44" s="101"/>
      <c r="I44" s="101">
        <v>2</v>
      </c>
      <c r="J44" s="82">
        <v>0.5</v>
      </c>
      <c r="K44" s="346">
        <f>SALARIOS!$F$14</f>
        <v>2316000</v>
      </c>
      <c r="L44" s="346">
        <f t="shared" si="3"/>
        <v>2316000</v>
      </c>
      <c r="M44" s="80"/>
    </row>
    <row r="45" spans="1:15" ht="39" customHeight="1" x14ac:dyDescent="0.2">
      <c r="B45" s="82" t="s">
        <v>302</v>
      </c>
      <c r="C45" s="87" t="s">
        <v>304</v>
      </c>
      <c r="D45" s="99" t="s">
        <v>297</v>
      </c>
      <c r="E45" s="87"/>
      <c r="F45" s="100">
        <v>2</v>
      </c>
      <c r="G45" s="84">
        <v>1</v>
      </c>
      <c r="H45" s="84"/>
      <c r="I45" s="101">
        <v>1</v>
      </c>
      <c r="J45" s="82">
        <v>0.5</v>
      </c>
      <c r="K45" s="346">
        <f>SALARIOS!$F$16</f>
        <v>1750905</v>
      </c>
      <c r="L45" s="346">
        <f>F45*J45*K45*I45</f>
        <v>1750905</v>
      </c>
      <c r="M45" s="80"/>
      <c r="O45" s="76"/>
    </row>
    <row r="46" spans="1:15" ht="39.5" customHeight="1" x14ac:dyDescent="0.2">
      <c r="B46" s="82" t="s">
        <v>303</v>
      </c>
      <c r="C46" s="87" t="s">
        <v>305</v>
      </c>
      <c r="D46" s="99" t="s">
        <v>297</v>
      </c>
      <c r="E46" s="87"/>
      <c r="F46" s="100">
        <v>2</v>
      </c>
      <c r="G46" s="84">
        <v>1</v>
      </c>
      <c r="H46" s="84"/>
      <c r="I46" s="101">
        <v>1</v>
      </c>
      <c r="J46" s="82">
        <v>0.5</v>
      </c>
      <c r="K46" s="346">
        <f>SALARIOS!$F$16</f>
        <v>1750905</v>
      </c>
      <c r="L46" s="346">
        <f t="shared" si="3"/>
        <v>1750905</v>
      </c>
      <c r="M46" s="80"/>
      <c r="O46" s="106"/>
    </row>
    <row r="47" spans="1:15" ht="13.5" customHeight="1" x14ac:dyDescent="0.2">
      <c r="B47" s="77"/>
      <c r="C47" s="107"/>
      <c r="D47" s="107"/>
      <c r="E47" s="107"/>
      <c r="F47" s="107"/>
      <c r="G47" s="107"/>
      <c r="H47" s="107"/>
      <c r="J47" s="89"/>
      <c r="K47" s="93"/>
      <c r="L47" s="93"/>
      <c r="O47" s="76"/>
    </row>
    <row r="48" spans="1:15" ht="39.75" customHeight="1" x14ac:dyDescent="0.2">
      <c r="B48" s="72">
        <v>50</v>
      </c>
      <c r="C48" s="482" t="s">
        <v>306</v>
      </c>
      <c r="D48" s="482"/>
      <c r="E48" s="482"/>
      <c r="F48" s="482"/>
      <c r="G48" s="482"/>
      <c r="H48" s="482"/>
      <c r="I48" s="482"/>
      <c r="J48" s="482"/>
      <c r="K48" s="482"/>
      <c r="L48" s="482"/>
      <c r="M48" s="348">
        <f>+L49</f>
        <v>470942768</v>
      </c>
    </row>
    <row r="49" spans="1:15" ht="39.5" customHeight="1" x14ac:dyDescent="0.2">
      <c r="B49" s="108" t="s">
        <v>307</v>
      </c>
      <c r="C49" s="88" t="s">
        <v>308</v>
      </c>
      <c r="D49" s="88"/>
      <c r="E49" s="483"/>
      <c r="F49" s="484"/>
      <c r="G49" s="484"/>
      <c r="H49" s="485"/>
      <c r="I49" s="108" t="s">
        <v>215</v>
      </c>
      <c r="J49" s="345">
        <f>FM!H46</f>
        <v>2.0024600000000001</v>
      </c>
      <c r="K49" s="346">
        <f>+M10+M19+M36+M31</f>
        <v>235182110</v>
      </c>
      <c r="L49" s="346">
        <f>ROUND(K49*J49,0)</f>
        <v>470942768</v>
      </c>
      <c r="M49" s="80"/>
    </row>
    <row r="50" spans="1:15" ht="12.75" customHeight="1" x14ac:dyDescent="0.2">
      <c r="B50" s="77"/>
      <c r="C50" s="109"/>
      <c r="D50" s="109"/>
      <c r="E50" s="109"/>
      <c r="F50" s="109"/>
      <c r="G50" s="109"/>
      <c r="H50" s="109"/>
      <c r="I50" s="77"/>
      <c r="J50" s="110"/>
      <c r="K50" s="93"/>
      <c r="L50" s="93"/>
      <c r="M50" s="80"/>
      <c r="O50" s="76"/>
    </row>
    <row r="51" spans="1:15" ht="39" customHeight="1" x14ac:dyDescent="0.2">
      <c r="B51" s="72">
        <v>60</v>
      </c>
      <c r="C51" s="72" t="s">
        <v>309</v>
      </c>
      <c r="D51" s="72" t="s">
        <v>310</v>
      </c>
      <c r="E51" s="486" t="s">
        <v>211</v>
      </c>
      <c r="F51" s="487"/>
      <c r="G51" s="487"/>
      <c r="H51" s="488"/>
      <c r="I51" s="81" t="s">
        <v>224</v>
      </c>
      <c r="J51" s="81" t="s">
        <v>225</v>
      </c>
      <c r="K51" s="75" t="s">
        <v>311</v>
      </c>
      <c r="L51" s="75" t="s">
        <v>227</v>
      </c>
      <c r="M51" s="348">
        <f>SUM(L52:L54)</f>
        <v>7930512</v>
      </c>
    </row>
    <row r="52" spans="1:15" ht="39" customHeight="1" x14ac:dyDescent="0.2">
      <c r="B52" s="108" t="s">
        <v>312</v>
      </c>
      <c r="C52" s="102" t="s">
        <v>313</v>
      </c>
      <c r="D52" s="99" t="s">
        <v>314</v>
      </c>
      <c r="E52" s="489"/>
      <c r="F52" s="490"/>
      <c r="G52" s="490"/>
      <c r="H52" s="491"/>
      <c r="I52" s="101">
        <v>2</v>
      </c>
      <c r="J52" s="111">
        <v>1</v>
      </c>
      <c r="K52" s="346">
        <f>SALARIOS!D20</f>
        <v>2215256</v>
      </c>
      <c r="L52" s="346">
        <f>ROUND(J52*K52*I52,0)</f>
        <v>4430512</v>
      </c>
      <c r="M52" s="80"/>
    </row>
    <row r="53" spans="1:15" ht="39" customHeight="1" x14ac:dyDescent="0.2">
      <c r="B53" s="108" t="s">
        <v>315</v>
      </c>
      <c r="C53" s="102" t="s">
        <v>316</v>
      </c>
      <c r="D53" s="99"/>
      <c r="E53" s="489"/>
      <c r="F53" s="490"/>
      <c r="G53" s="490"/>
      <c r="H53" s="491"/>
      <c r="I53" s="101">
        <v>2</v>
      </c>
      <c r="J53" s="82">
        <v>0.2</v>
      </c>
      <c r="K53" s="346">
        <v>2500000</v>
      </c>
      <c r="L53" s="346">
        <f>J53*K53*I53</f>
        <v>1000000</v>
      </c>
      <c r="M53" s="80"/>
      <c r="O53" s="76"/>
    </row>
    <row r="54" spans="1:15" ht="39.5" customHeight="1" x14ac:dyDescent="0.2">
      <c r="B54" s="108" t="s">
        <v>317</v>
      </c>
      <c r="C54" s="112" t="s">
        <v>318</v>
      </c>
      <c r="D54" s="101" t="s">
        <v>319</v>
      </c>
      <c r="E54" s="489" t="s">
        <v>320</v>
      </c>
      <c r="F54" s="490"/>
      <c r="G54" s="490"/>
      <c r="H54" s="491"/>
      <c r="I54" s="101">
        <v>5</v>
      </c>
      <c r="J54" s="82">
        <v>0.1</v>
      </c>
      <c r="K54" s="346">
        <v>5000000</v>
      </c>
      <c r="L54" s="346">
        <f>J54*K54*I54</f>
        <v>2500000</v>
      </c>
      <c r="M54" s="80"/>
      <c r="O54" s="106"/>
    </row>
    <row r="55" spans="1:15" ht="14.25" customHeight="1" x14ac:dyDescent="0.2">
      <c r="B55" s="77"/>
      <c r="C55" s="113"/>
      <c r="D55" s="76"/>
      <c r="E55" s="114"/>
      <c r="F55" s="115"/>
      <c r="G55" s="114"/>
      <c r="H55" s="114"/>
      <c r="J55" s="89"/>
      <c r="K55" s="93"/>
      <c r="L55" s="93"/>
      <c r="M55" s="80"/>
      <c r="O55" s="76"/>
    </row>
    <row r="56" spans="1:15" ht="39" customHeight="1" x14ac:dyDescent="0.2">
      <c r="B56" s="72">
        <v>70</v>
      </c>
      <c r="C56" s="116" t="s">
        <v>321</v>
      </c>
      <c r="D56" s="72" t="s">
        <v>310</v>
      </c>
      <c r="E56" s="486" t="s">
        <v>211</v>
      </c>
      <c r="F56" s="487"/>
      <c r="G56" s="487"/>
      <c r="H56" s="488"/>
      <c r="I56" s="81"/>
      <c r="J56" s="81"/>
      <c r="K56" s="75"/>
      <c r="L56" s="75" t="s">
        <v>227</v>
      </c>
      <c r="M56" s="348">
        <f>SUM(L57:L57)</f>
        <v>132779841</v>
      </c>
    </row>
    <row r="57" spans="1:15" ht="58.5" customHeight="1" x14ac:dyDescent="0.2">
      <c r="B57" s="424">
        <v>70.010000000000005</v>
      </c>
      <c r="C57" s="421" t="s">
        <v>322</v>
      </c>
      <c r="D57" s="422"/>
      <c r="E57" s="478"/>
      <c r="F57" s="479"/>
      <c r="G57" s="479"/>
      <c r="H57" s="480"/>
      <c r="I57" s="423"/>
      <c r="J57" s="424"/>
      <c r="K57" s="425">
        <f>+'[1]Proyección presup C. B. Caracol'!S16</f>
        <v>132779840.7228618</v>
      </c>
      <c r="L57" s="425">
        <f>ROUND(+K57,0)</f>
        <v>132779841</v>
      </c>
      <c r="M57" s="80"/>
    </row>
    <row r="58" spans="1:15" ht="14.25" customHeight="1" thickBot="1" x14ac:dyDescent="0.25">
      <c r="B58" s="77"/>
      <c r="C58" s="113"/>
      <c r="D58" s="76"/>
      <c r="E58" s="114"/>
      <c r="F58" s="115"/>
      <c r="G58" s="114"/>
      <c r="H58" s="114"/>
      <c r="J58" s="89"/>
      <c r="K58" s="93"/>
      <c r="L58" s="93"/>
      <c r="M58" s="80"/>
      <c r="O58" s="76"/>
    </row>
    <row r="59" spans="1:15" ht="39" customHeight="1" x14ac:dyDescent="0.2">
      <c r="B59" s="468"/>
      <c r="C59" s="468"/>
      <c r="D59" s="79"/>
      <c r="E59" s="79"/>
      <c r="F59" s="79"/>
      <c r="G59" s="469" t="s">
        <v>323</v>
      </c>
      <c r="H59" s="470"/>
      <c r="I59" s="470"/>
      <c r="J59" s="470"/>
      <c r="K59" s="470"/>
      <c r="L59" s="471"/>
      <c r="M59" s="350">
        <f>+M48+M51+M56</f>
        <v>611653121</v>
      </c>
      <c r="N59" s="117"/>
      <c r="O59" s="106"/>
    </row>
    <row r="60" spans="1:15" ht="39" customHeight="1" thickBot="1" x14ac:dyDescent="0.25">
      <c r="B60" s="468"/>
      <c r="C60" s="468"/>
      <c r="D60" s="79"/>
      <c r="E60" s="79"/>
      <c r="F60" s="79"/>
      <c r="G60" s="472" t="s">
        <v>324</v>
      </c>
      <c r="H60" s="473"/>
      <c r="I60" s="473"/>
      <c r="J60" s="473"/>
      <c r="K60" s="473"/>
      <c r="L60" s="474"/>
      <c r="M60" s="351">
        <f>ROUND(+M59*N60,0)</f>
        <v>116214093</v>
      </c>
      <c r="N60" s="118">
        <v>0.19</v>
      </c>
    </row>
    <row r="61" spans="1:15" ht="39" customHeight="1" thickBot="1" x14ac:dyDescent="0.25">
      <c r="C61" s="119"/>
      <c r="D61" s="119"/>
      <c r="E61" s="119"/>
      <c r="F61" s="119"/>
      <c r="G61" s="475" t="s">
        <v>325</v>
      </c>
      <c r="H61" s="476"/>
      <c r="I61" s="476"/>
      <c r="J61" s="476"/>
      <c r="K61" s="476"/>
      <c r="L61" s="477"/>
      <c r="M61" s="349">
        <f>SUM(M59:M60)</f>
        <v>727867214</v>
      </c>
      <c r="N61" s="120"/>
    </row>
    <row r="62" spans="1:15" x14ac:dyDescent="0.2">
      <c r="C62" s="119"/>
      <c r="D62" s="119"/>
      <c r="E62" s="119"/>
      <c r="F62" s="119"/>
      <c r="G62" s="119"/>
      <c r="H62" s="119"/>
      <c r="I62" s="89"/>
      <c r="J62" s="89"/>
      <c r="K62" s="93"/>
      <c r="L62" s="93"/>
      <c r="M62" s="121"/>
    </row>
    <row r="63" spans="1:15" s="59" customFormat="1" x14ac:dyDescent="0.2">
      <c r="A63"/>
      <c r="B63" s="89"/>
      <c r="C63" s="119"/>
      <c r="D63" s="119"/>
      <c r="E63" s="119"/>
      <c r="F63" s="119"/>
      <c r="G63" s="119"/>
      <c r="H63" s="119"/>
      <c r="I63" s="89"/>
      <c r="J63" s="89"/>
      <c r="K63" s="93"/>
      <c r="L63" s="93"/>
      <c r="M63" s="86"/>
      <c r="N63" s="70"/>
      <c r="O63" s="80"/>
    </row>
    <row r="64" spans="1:15" s="59" customFormat="1" x14ac:dyDescent="0.2">
      <c r="A64"/>
      <c r="B64" s="89"/>
      <c r="C64" s="119"/>
      <c r="D64" s="119"/>
      <c r="E64" s="119"/>
      <c r="F64" s="119"/>
      <c r="G64" s="119"/>
      <c r="H64" s="119"/>
      <c r="I64" s="89"/>
      <c r="J64" s="89"/>
      <c r="K64" s="93"/>
      <c r="L64" s="93"/>
      <c r="M64" s="86"/>
      <c r="N64" s="70"/>
      <c r="O64" s="71"/>
    </row>
    <row r="65" spans="1:15" s="59" customFormat="1" x14ac:dyDescent="0.2">
      <c r="A65"/>
      <c r="B65" s="79"/>
      <c r="C65" s="122"/>
      <c r="D65" s="122"/>
      <c r="E65" s="122"/>
      <c r="F65" s="122"/>
      <c r="G65" s="122"/>
      <c r="H65" s="122"/>
      <c r="I65" s="122"/>
      <c r="J65" s="122"/>
      <c r="K65" s="122"/>
      <c r="L65" s="123"/>
      <c r="M65" s="86"/>
      <c r="N65" s="70"/>
      <c r="O65" s="71"/>
    </row>
    <row r="66" spans="1:15" s="59" customFormat="1" x14ac:dyDescent="0.2">
      <c r="A66"/>
      <c r="B66" s="89"/>
      <c r="C66" s="90"/>
      <c r="D66" s="90"/>
      <c r="E66" s="90"/>
      <c r="F66" s="90"/>
      <c r="G66" s="90"/>
      <c r="H66" s="90"/>
      <c r="I66" s="89"/>
      <c r="J66" s="89"/>
      <c r="K66" s="93"/>
      <c r="L66" s="93"/>
      <c r="M66" s="86"/>
      <c r="N66" s="70"/>
      <c r="O66" s="80"/>
    </row>
    <row r="67" spans="1:15" s="59" customFormat="1" x14ac:dyDescent="0.2">
      <c r="A67"/>
      <c r="B67" s="89"/>
      <c r="C67" s="124"/>
      <c r="D67" s="124"/>
      <c r="E67" s="124"/>
      <c r="F67" s="124"/>
      <c r="G67" s="124"/>
      <c r="H67" s="124"/>
      <c r="I67" s="70"/>
      <c r="J67" s="125"/>
      <c r="K67" s="126"/>
      <c r="L67" s="71"/>
      <c r="M67" s="71"/>
      <c r="N67" s="70"/>
      <c r="O67" s="80"/>
    </row>
    <row r="68" spans="1:15" s="59" customFormat="1" x14ac:dyDescent="0.2">
      <c r="A68"/>
      <c r="B68" s="79"/>
      <c r="C68" s="122"/>
      <c r="D68" s="122"/>
      <c r="E68" s="122"/>
      <c r="F68" s="122"/>
      <c r="G68" s="122"/>
      <c r="H68" s="122"/>
      <c r="I68" s="122"/>
      <c r="J68" s="122"/>
      <c r="K68" s="122"/>
      <c r="L68" s="122"/>
      <c r="M68" s="121"/>
      <c r="N68" s="79"/>
      <c r="O68" s="80"/>
    </row>
    <row r="69" spans="1:15" s="59" customFormat="1" x14ac:dyDescent="0.2">
      <c r="A69"/>
      <c r="B69" s="89"/>
      <c r="C69" s="127"/>
      <c r="D69" s="127"/>
      <c r="E69" s="127"/>
      <c r="F69" s="127"/>
      <c r="G69" s="127"/>
      <c r="H69" s="127"/>
      <c r="I69" s="89"/>
      <c r="J69" s="89"/>
      <c r="K69" s="93"/>
      <c r="L69" s="93"/>
      <c r="M69" s="121"/>
      <c r="N69" s="79"/>
      <c r="O69" s="80"/>
    </row>
    <row r="70" spans="1:15" s="59" customFormat="1" x14ac:dyDescent="0.2">
      <c r="A70"/>
      <c r="B70" s="89"/>
      <c r="C70" s="127"/>
      <c r="D70" s="127"/>
      <c r="E70" s="127"/>
      <c r="F70" s="127"/>
      <c r="G70" s="127"/>
      <c r="H70" s="127"/>
      <c r="I70" s="89"/>
      <c r="J70" s="89"/>
      <c r="K70" s="93"/>
      <c r="L70" s="93"/>
      <c r="M70" s="121"/>
      <c r="N70" s="79"/>
      <c r="O70" s="80"/>
    </row>
    <row r="71" spans="1:15" s="59" customFormat="1" x14ac:dyDescent="0.2">
      <c r="A71"/>
      <c r="B71" s="89"/>
      <c r="C71" s="127"/>
      <c r="D71" s="127"/>
      <c r="E71" s="127"/>
      <c r="F71" s="127"/>
      <c r="G71" s="127"/>
      <c r="H71" s="127"/>
      <c r="I71" s="89"/>
      <c r="J71" s="89"/>
      <c r="K71" s="93"/>
      <c r="L71" s="93"/>
      <c r="M71" s="121"/>
      <c r="N71" s="79"/>
      <c r="O71" s="71"/>
    </row>
    <row r="72" spans="1:15" s="59" customFormat="1" x14ac:dyDescent="0.2">
      <c r="A72"/>
      <c r="B72" s="89"/>
      <c r="C72" s="127"/>
      <c r="D72" s="127"/>
      <c r="E72" s="127"/>
      <c r="F72" s="127"/>
      <c r="G72" s="127"/>
      <c r="H72" s="127"/>
      <c r="I72" s="89"/>
      <c r="J72" s="89"/>
      <c r="K72" s="93"/>
      <c r="L72" s="93"/>
      <c r="M72" s="121"/>
      <c r="N72" s="79"/>
      <c r="O72" s="71"/>
    </row>
    <row r="73" spans="1:15" s="59" customFormat="1" x14ac:dyDescent="0.2">
      <c r="A73"/>
      <c r="B73" s="89"/>
      <c r="C73" s="119"/>
      <c r="D73" s="119"/>
      <c r="E73" s="119"/>
      <c r="F73" s="119"/>
      <c r="G73" s="119"/>
      <c r="H73" s="119"/>
      <c r="I73" s="89"/>
      <c r="J73" s="89"/>
      <c r="K73" s="93"/>
      <c r="L73" s="93"/>
      <c r="M73" s="80"/>
      <c r="N73" s="70"/>
      <c r="O73" s="71"/>
    </row>
    <row r="74" spans="1:15" s="59" customFormat="1" x14ac:dyDescent="0.2">
      <c r="A74"/>
      <c r="B74" s="89"/>
      <c r="C74" s="119"/>
      <c r="D74" s="119"/>
      <c r="E74" s="119"/>
      <c r="F74" s="119"/>
      <c r="G74" s="119"/>
      <c r="H74" s="119"/>
      <c r="I74" s="89"/>
      <c r="J74" s="89"/>
      <c r="K74" s="93"/>
      <c r="L74" s="93"/>
      <c r="M74" s="80"/>
      <c r="N74" s="70"/>
      <c r="O74" s="71"/>
    </row>
    <row r="75" spans="1:15" s="59" customFormat="1" x14ac:dyDescent="0.2">
      <c r="A75"/>
      <c r="B75" s="89"/>
      <c r="C75" s="119"/>
      <c r="D75" s="119"/>
      <c r="E75" s="119"/>
      <c r="F75" s="119"/>
      <c r="G75" s="119"/>
      <c r="H75" s="119"/>
      <c r="I75" s="89"/>
      <c r="J75" s="89"/>
      <c r="K75" s="93"/>
      <c r="L75" s="93"/>
      <c r="M75" s="80"/>
      <c r="N75" s="70"/>
      <c r="O75" s="80"/>
    </row>
    <row r="76" spans="1:15" s="59" customFormat="1" x14ac:dyDescent="0.2">
      <c r="A76"/>
      <c r="B76" s="89"/>
      <c r="C76" s="119"/>
      <c r="D76" s="119"/>
      <c r="E76" s="119"/>
      <c r="F76" s="119"/>
      <c r="G76" s="119"/>
      <c r="H76" s="119"/>
      <c r="I76" s="89"/>
      <c r="J76" s="89"/>
      <c r="K76" s="93"/>
      <c r="L76" s="93"/>
      <c r="M76" s="80"/>
      <c r="N76" s="70"/>
      <c r="O76" s="71"/>
    </row>
    <row r="77" spans="1:15" s="59" customFormat="1" x14ac:dyDescent="0.2">
      <c r="A77"/>
      <c r="B77" s="79"/>
      <c r="C77" s="122"/>
      <c r="D77" s="122"/>
      <c r="E77" s="122"/>
      <c r="F77" s="122"/>
      <c r="G77" s="122"/>
      <c r="H77" s="122"/>
      <c r="I77" s="122"/>
      <c r="J77" s="122"/>
      <c r="K77" s="122"/>
      <c r="L77" s="122"/>
      <c r="M77" s="121"/>
      <c r="N77" s="79"/>
      <c r="O77" s="71"/>
    </row>
    <row r="78" spans="1:15" s="59" customFormat="1" x14ac:dyDescent="0.2">
      <c r="A78"/>
      <c r="B78" s="89"/>
      <c r="C78" s="119"/>
      <c r="D78" s="119"/>
      <c r="E78" s="119"/>
      <c r="F78" s="119"/>
      <c r="G78" s="119"/>
      <c r="H78" s="119"/>
      <c r="I78" s="89"/>
      <c r="J78" s="89"/>
      <c r="K78" s="93"/>
      <c r="L78" s="93"/>
      <c r="M78" s="80"/>
      <c r="N78" s="70"/>
      <c r="O78" s="71"/>
    </row>
    <row r="79" spans="1:15" s="59" customFormat="1" x14ac:dyDescent="0.2">
      <c r="A79"/>
      <c r="B79" s="89"/>
      <c r="C79" s="119"/>
      <c r="D79" s="119"/>
      <c r="E79" s="119"/>
      <c r="F79" s="119"/>
      <c r="G79" s="119"/>
      <c r="H79" s="119"/>
      <c r="I79" s="89"/>
      <c r="J79" s="89"/>
      <c r="K79" s="93"/>
      <c r="L79" s="93"/>
      <c r="M79" s="71"/>
      <c r="N79" s="70"/>
      <c r="O79" s="71"/>
    </row>
    <row r="80" spans="1:15" s="59" customFormat="1" x14ac:dyDescent="0.2">
      <c r="A80"/>
      <c r="B80" s="89"/>
      <c r="C80" s="119"/>
      <c r="D80" s="119"/>
      <c r="E80" s="119"/>
      <c r="F80" s="119"/>
      <c r="G80" s="119"/>
      <c r="H80" s="119"/>
      <c r="I80" s="89"/>
      <c r="J80" s="89"/>
      <c r="K80" s="93"/>
      <c r="L80" s="93"/>
      <c r="M80" s="71"/>
      <c r="N80" s="70"/>
      <c r="O80" s="71"/>
    </row>
    <row r="81" spans="1:15" s="59" customFormat="1" x14ac:dyDescent="0.2">
      <c r="A81"/>
      <c r="B81" s="89"/>
      <c r="C81" s="119"/>
      <c r="D81" s="119"/>
      <c r="E81" s="119"/>
      <c r="F81" s="119"/>
      <c r="G81" s="119"/>
      <c r="H81" s="119"/>
      <c r="I81" s="89"/>
      <c r="J81" s="89"/>
      <c r="K81" s="93"/>
      <c r="L81" s="93"/>
      <c r="M81" s="71"/>
      <c r="N81" s="70"/>
      <c r="O81" s="80"/>
    </row>
    <row r="83" spans="1:15" s="59" customFormat="1" x14ac:dyDescent="0.2">
      <c r="A83"/>
      <c r="B83" s="79"/>
      <c r="C83" s="122"/>
      <c r="D83" s="122"/>
      <c r="E83" s="122"/>
      <c r="F83" s="122"/>
      <c r="G83" s="122"/>
      <c r="H83" s="122"/>
      <c r="I83" s="122"/>
      <c r="J83" s="122"/>
      <c r="K83" s="122"/>
      <c r="L83" s="122"/>
      <c r="M83" s="121"/>
      <c r="N83" s="79"/>
      <c r="O83" s="71"/>
    </row>
    <row r="84" spans="1:15" s="59" customFormat="1" x14ac:dyDescent="0.2">
      <c r="A84"/>
      <c r="B84" s="89"/>
      <c r="C84" s="119"/>
      <c r="D84" s="119"/>
      <c r="E84" s="119"/>
      <c r="F84" s="119"/>
      <c r="G84" s="119"/>
      <c r="H84" s="119"/>
      <c r="I84" s="89"/>
      <c r="J84" s="89"/>
      <c r="K84" s="93"/>
      <c r="L84" s="93"/>
      <c r="M84" s="80"/>
      <c r="N84" s="70"/>
      <c r="O84" s="71"/>
    </row>
    <row r="85" spans="1:15" s="59" customFormat="1" x14ac:dyDescent="0.2">
      <c r="A85"/>
      <c r="B85" s="89"/>
      <c r="C85" s="119"/>
      <c r="D85" s="119"/>
      <c r="E85" s="119"/>
      <c r="F85" s="119"/>
      <c r="G85" s="119"/>
      <c r="H85" s="119"/>
      <c r="I85" s="89"/>
      <c r="J85" s="89"/>
      <c r="K85" s="93"/>
      <c r="L85" s="93"/>
      <c r="M85" s="80"/>
      <c r="N85" s="70"/>
      <c r="O85" s="71"/>
    </row>
    <row r="86" spans="1:15" s="59" customFormat="1" x14ac:dyDescent="0.2">
      <c r="A86"/>
      <c r="B86" s="89"/>
      <c r="C86" s="119"/>
      <c r="D86" s="119"/>
      <c r="E86" s="119"/>
      <c r="F86" s="119"/>
      <c r="G86" s="119"/>
      <c r="H86" s="119"/>
      <c r="I86" s="89"/>
      <c r="J86" s="89"/>
      <c r="K86" s="93"/>
      <c r="L86" s="93"/>
      <c r="M86" s="80"/>
      <c r="N86" s="70"/>
      <c r="O86" s="71"/>
    </row>
    <row r="87" spans="1:15" s="59" customFormat="1" x14ac:dyDescent="0.2">
      <c r="A87"/>
      <c r="B87" s="89"/>
      <c r="C87" s="119"/>
      <c r="D87" s="119"/>
      <c r="E87" s="119"/>
      <c r="F87" s="119"/>
      <c r="G87" s="119"/>
      <c r="H87" s="119"/>
      <c r="I87" s="89"/>
      <c r="J87" s="89"/>
      <c r="K87" s="93"/>
      <c r="L87" s="93"/>
      <c r="M87" s="80"/>
      <c r="N87" s="70"/>
      <c r="O87" s="71"/>
    </row>
    <row r="88" spans="1:15" s="59" customFormat="1" x14ac:dyDescent="0.2">
      <c r="A88"/>
      <c r="B88" s="89"/>
      <c r="C88" s="119"/>
      <c r="D88" s="119"/>
      <c r="E88" s="119"/>
      <c r="F88" s="119"/>
      <c r="G88" s="119"/>
      <c r="H88" s="119"/>
      <c r="I88" s="89"/>
      <c r="J88" s="89"/>
      <c r="K88" s="93"/>
      <c r="L88" s="93"/>
      <c r="M88" s="80"/>
      <c r="N88" s="70"/>
      <c r="O88" s="71"/>
    </row>
    <row r="89" spans="1:15" s="59" customFormat="1" x14ac:dyDescent="0.2">
      <c r="A89"/>
      <c r="B89" s="89"/>
      <c r="C89" s="119"/>
      <c r="D89" s="119"/>
      <c r="E89" s="119"/>
      <c r="F89" s="119"/>
      <c r="G89" s="119"/>
      <c r="H89" s="119"/>
      <c r="I89" s="89"/>
      <c r="J89" s="89"/>
      <c r="K89" s="93"/>
      <c r="L89" s="93"/>
      <c r="M89" s="80"/>
      <c r="N89" s="70"/>
      <c r="O89" s="80"/>
    </row>
    <row r="91" spans="1:15" s="59" customFormat="1" x14ac:dyDescent="0.2">
      <c r="A91"/>
      <c r="B91" s="79"/>
      <c r="C91" s="122"/>
      <c r="D91" s="122"/>
      <c r="E91" s="122"/>
      <c r="F91" s="122"/>
      <c r="G91" s="122"/>
      <c r="H91" s="122"/>
      <c r="I91" s="122"/>
      <c r="J91" s="122"/>
      <c r="K91" s="122"/>
      <c r="L91" s="122"/>
      <c r="M91" s="121"/>
      <c r="N91" s="79"/>
      <c r="O91" s="71"/>
    </row>
    <row r="92" spans="1:15" s="59" customFormat="1" x14ac:dyDescent="0.2">
      <c r="A92"/>
      <c r="B92" s="128"/>
      <c r="C92" s="119"/>
      <c r="D92" s="119"/>
      <c r="E92" s="119"/>
      <c r="F92" s="119"/>
      <c r="G92" s="119"/>
      <c r="H92" s="119"/>
      <c r="I92" s="89"/>
      <c r="J92" s="89"/>
      <c r="K92" s="93"/>
      <c r="L92" s="93"/>
      <c r="M92" s="80"/>
      <c r="N92" s="70"/>
      <c r="O92" s="80"/>
    </row>
    <row r="94" spans="1:15" s="59" customFormat="1" x14ac:dyDescent="0.2">
      <c r="A94"/>
      <c r="B94" s="79"/>
      <c r="C94" s="122"/>
      <c r="D94" s="122"/>
      <c r="E94" s="122"/>
      <c r="F94" s="122"/>
      <c r="G94" s="122"/>
      <c r="H94" s="122"/>
      <c r="I94" s="122"/>
      <c r="J94" s="122"/>
      <c r="K94" s="122"/>
      <c r="L94" s="122"/>
      <c r="M94" s="121"/>
      <c r="N94" s="79"/>
      <c r="O94" s="71"/>
    </row>
    <row r="95" spans="1:15" s="59" customFormat="1" x14ac:dyDescent="0.2">
      <c r="A95"/>
      <c r="B95" s="89"/>
      <c r="C95" s="119"/>
      <c r="D95" s="119"/>
      <c r="E95" s="119"/>
      <c r="F95" s="119"/>
      <c r="G95" s="119"/>
      <c r="H95" s="119"/>
      <c r="I95" s="89"/>
      <c r="J95" s="89"/>
      <c r="K95" s="93"/>
      <c r="L95" s="93"/>
      <c r="M95" s="80"/>
      <c r="N95" s="70"/>
      <c r="O95" s="71"/>
    </row>
    <row r="96" spans="1:15" s="59" customFormat="1" x14ac:dyDescent="0.2">
      <c r="A96"/>
      <c r="B96" s="89"/>
      <c r="C96" s="119"/>
      <c r="D96" s="119"/>
      <c r="E96" s="119"/>
      <c r="F96" s="119"/>
      <c r="G96" s="119"/>
      <c r="H96" s="119"/>
      <c r="I96" s="89"/>
      <c r="J96" s="89"/>
      <c r="K96" s="93"/>
      <c r="L96" s="93"/>
      <c r="M96" s="80"/>
      <c r="N96" s="70"/>
      <c r="O96" s="71"/>
    </row>
    <row r="97" spans="1:15" s="59" customFormat="1" x14ac:dyDescent="0.2">
      <c r="A97"/>
      <c r="B97" s="126"/>
      <c r="C97" s="126"/>
      <c r="D97" s="126"/>
      <c r="E97" s="126"/>
      <c r="F97" s="126"/>
      <c r="G97" s="126"/>
      <c r="H97" s="126"/>
      <c r="I97" s="126"/>
      <c r="J97" s="80"/>
      <c r="K97" s="80"/>
      <c r="L97" s="80"/>
      <c r="M97" s="80"/>
      <c r="N97" s="70"/>
      <c r="O97" s="71"/>
    </row>
    <row r="98" spans="1:15" s="59" customFormat="1" x14ac:dyDescent="0.2">
      <c r="A98"/>
      <c r="B98" s="126"/>
      <c r="C98" s="126"/>
      <c r="D98" s="126"/>
      <c r="E98" s="126"/>
      <c r="F98" s="126"/>
      <c r="G98" s="126"/>
      <c r="H98" s="126"/>
      <c r="I98" s="126"/>
      <c r="J98" s="126"/>
      <c r="K98" s="126"/>
      <c r="L98" s="71"/>
      <c r="M98" s="71"/>
      <c r="N98" s="70"/>
      <c r="O98" s="122"/>
    </row>
    <row r="99" spans="1:15" s="59" customFormat="1" x14ac:dyDescent="0.2">
      <c r="A99"/>
      <c r="B99" s="89"/>
      <c r="C99" s="124"/>
      <c r="D99" s="124"/>
      <c r="E99" s="124"/>
      <c r="F99" s="124"/>
      <c r="G99" s="124"/>
      <c r="H99" s="124"/>
      <c r="I99" s="70"/>
      <c r="J99" s="125"/>
      <c r="K99" s="126"/>
      <c r="L99" s="71"/>
      <c r="M99" s="129"/>
      <c r="N99" s="70"/>
      <c r="O99" s="71"/>
    </row>
    <row r="100" spans="1:15" s="59" customFormat="1" x14ac:dyDescent="0.2">
      <c r="A100"/>
      <c r="B100" s="122"/>
      <c r="C100" s="122"/>
      <c r="D100" s="122"/>
      <c r="E100" s="122"/>
      <c r="F100" s="122"/>
      <c r="G100" s="122"/>
      <c r="H100" s="122"/>
      <c r="I100" s="122"/>
      <c r="J100" s="122"/>
      <c r="K100" s="122"/>
      <c r="L100" s="122"/>
      <c r="M100" s="130"/>
      <c r="N100" s="79"/>
      <c r="O100" s="80"/>
    </row>
    <row r="101" spans="1:15" s="59" customFormat="1" x14ac:dyDescent="0.2">
      <c r="A101"/>
      <c r="B101" s="89"/>
      <c r="C101" s="119"/>
      <c r="D101" s="119"/>
      <c r="E101" s="119"/>
      <c r="F101" s="119"/>
      <c r="G101" s="119"/>
      <c r="H101" s="119"/>
      <c r="I101" s="89"/>
      <c r="J101" s="79"/>
      <c r="K101" s="80"/>
      <c r="L101" s="80"/>
      <c r="M101" s="80"/>
      <c r="N101" s="70"/>
      <c r="O101" s="71"/>
    </row>
    <row r="102" spans="1:15" s="59" customFormat="1" x14ac:dyDescent="0.2">
      <c r="A102"/>
      <c r="B102" s="79"/>
      <c r="C102" s="122"/>
      <c r="D102" s="122"/>
      <c r="E102" s="122"/>
      <c r="F102" s="122"/>
      <c r="G102" s="122"/>
      <c r="H102" s="122"/>
      <c r="I102" s="122"/>
      <c r="J102" s="122"/>
      <c r="K102" s="122"/>
      <c r="L102" s="122"/>
      <c r="M102" s="121"/>
      <c r="N102" s="79"/>
      <c r="O102" s="71"/>
    </row>
    <row r="103" spans="1:15" s="59" customFormat="1" x14ac:dyDescent="0.2">
      <c r="A103"/>
      <c r="B103" s="89"/>
      <c r="C103" s="90"/>
      <c r="D103" s="90"/>
      <c r="E103" s="90"/>
      <c r="F103" s="90"/>
      <c r="G103" s="90"/>
      <c r="H103" s="90"/>
      <c r="I103" s="89"/>
      <c r="J103" s="89"/>
      <c r="K103" s="93"/>
      <c r="L103" s="93"/>
      <c r="M103" s="80"/>
      <c r="N103" s="70"/>
      <c r="O103" s="71"/>
    </row>
    <row r="104" spans="1:15" s="59" customFormat="1" x14ac:dyDescent="0.2">
      <c r="A104"/>
      <c r="B104" s="89"/>
      <c r="C104" s="90"/>
      <c r="D104" s="90"/>
      <c r="E104" s="90"/>
      <c r="F104" s="90"/>
      <c r="G104" s="90"/>
      <c r="H104" s="90"/>
      <c r="I104" s="89"/>
      <c r="J104" s="89"/>
      <c r="K104" s="93"/>
      <c r="L104" s="93"/>
      <c r="M104" s="80"/>
      <c r="N104" s="70"/>
      <c r="O104" s="80"/>
    </row>
    <row r="105" spans="1:15" s="59" customFormat="1" x14ac:dyDescent="0.2">
      <c r="A105"/>
      <c r="B105" s="89"/>
      <c r="C105" s="119"/>
      <c r="D105" s="119"/>
      <c r="E105" s="119"/>
      <c r="F105" s="119"/>
      <c r="G105" s="119"/>
      <c r="H105" s="119"/>
      <c r="I105" s="89"/>
      <c r="J105" s="79"/>
      <c r="K105" s="80"/>
      <c r="L105" s="80"/>
      <c r="M105" s="80"/>
      <c r="N105" s="70"/>
      <c r="O105" s="71"/>
    </row>
    <row r="106" spans="1:15" s="59" customFormat="1" x14ac:dyDescent="0.2">
      <c r="A106"/>
      <c r="B106" s="79"/>
      <c r="C106" s="122"/>
      <c r="D106" s="122"/>
      <c r="E106" s="122"/>
      <c r="F106" s="122"/>
      <c r="G106" s="122"/>
      <c r="H106" s="122"/>
      <c r="I106" s="127"/>
      <c r="J106" s="89"/>
      <c r="K106" s="89"/>
      <c r="L106" s="89"/>
      <c r="M106" s="121"/>
      <c r="N106" s="79"/>
      <c r="O106" s="71"/>
    </row>
    <row r="107" spans="1:15" s="59" customFormat="1" x14ac:dyDescent="0.2">
      <c r="A107"/>
      <c r="B107" s="89"/>
      <c r="C107" s="114"/>
      <c r="D107" s="114"/>
      <c r="E107" s="114"/>
      <c r="F107" s="114"/>
      <c r="G107" s="114"/>
      <c r="H107" s="114"/>
      <c r="I107" s="70"/>
      <c r="J107" s="89"/>
      <c r="K107" s="93"/>
      <c r="L107" s="93"/>
      <c r="M107" s="80"/>
      <c r="N107" s="70"/>
      <c r="O107" s="71"/>
    </row>
    <row r="108" spans="1:15" s="59" customFormat="1" x14ac:dyDescent="0.2">
      <c r="A108"/>
      <c r="B108" s="89"/>
      <c r="C108" s="114"/>
      <c r="D108" s="114"/>
      <c r="E108" s="114"/>
      <c r="F108" s="114"/>
      <c r="G108" s="114"/>
      <c r="H108" s="114"/>
      <c r="I108" s="70"/>
      <c r="J108" s="89"/>
      <c r="K108" s="93"/>
      <c r="L108" s="93"/>
      <c r="M108" s="80"/>
      <c r="N108" s="70"/>
      <c r="O108" s="71"/>
    </row>
    <row r="109" spans="1:15" s="59" customFormat="1" x14ac:dyDescent="0.2">
      <c r="A109"/>
      <c r="B109" s="89"/>
      <c r="C109" s="114"/>
      <c r="D109" s="114"/>
      <c r="E109" s="114"/>
      <c r="F109" s="114"/>
      <c r="G109" s="114"/>
      <c r="H109" s="114"/>
      <c r="I109" s="70"/>
      <c r="J109" s="89"/>
      <c r="K109" s="93"/>
      <c r="L109" s="93"/>
      <c r="M109" s="80"/>
      <c r="N109" s="70"/>
      <c r="O109" s="71"/>
    </row>
    <row r="110" spans="1:15" s="59" customFormat="1" x14ac:dyDescent="0.2">
      <c r="A110"/>
      <c r="B110" s="89"/>
      <c r="C110" s="114"/>
      <c r="D110" s="114"/>
      <c r="E110" s="114"/>
      <c r="F110" s="114"/>
      <c r="G110" s="114"/>
      <c r="H110" s="114"/>
      <c r="I110" s="70"/>
      <c r="J110" s="89"/>
      <c r="K110" s="93"/>
      <c r="L110" s="93"/>
      <c r="M110" s="80"/>
      <c r="N110" s="70"/>
      <c r="O110" s="71"/>
    </row>
    <row r="111" spans="1:15" s="59" customFormat="1" x14ac:dyDescent="0.2">
      <c r="A111"/>
      <c r="B111" s="89"/>
      <c r="C111" s="114"/>
      <c r="D111" s="114"/>
      <c r="E111" s="114"/>
      <c r="F111" s="114"/>
      <c r="G111" s="114"/>
      <c r="H111" s="114"/>
      <c r="I111" s="70"/>
      <c r="J111" s="89"/>
      <c r="K111" s="93"/>
      <c r="L111" s="93"/>
      <c r="M111" s="80"/>
      <c r="N111" s="70"/>
      <c r="O111" s="71"/>
    </row>
    <row r="112" spans="1:15" s="59" customFormat="1" x14ac:dyDescent="0.2">
      <c r="A112"/>
      <c r="B112" s="89"/>
      <c r="C112" s="114"/>
      <c r="D112" s="114"/>
      <c r="E112" s="114"/>
      <c r="F112" s="114"/>
      <c r="G112" s="114"/>
      <c r="H112" s="114"/>
      <c r="I112" s="70"/>
      <c r="J112" s="89"/>
      <c r="K112" s="93"/>
      <c r="L112" s="93"/>
      <c r="M112" s="80"/>
      <c r="N112" s="70"/>
      <c r="O112" s="71"/>
    </row>
    <row r="113" spans="1:15" s="59" customFormat="1" x14ac:dyDescent="0.2">
      <c r="A113"/>
      <c r="B113" s="89"/>
      <c r="C113" s="114"/>
      <c r="D113" s="114"/>
      <c r="E113" s="114"/>
      <c r="F113" s="114"/>
      <c r="G113" s="114"/>
      <c r="H113" s="114"/>
      <c r="I113" s="70"/>
      <c r="J113" s="89"/>
      <c r="K113" s="93"/>
      <c r="L113" s="93"/>
      <c r="M113" s="80"/>
      <c r="N113" s="70"/>
      <c r="O113" s="71"/>
    </row>
    <row r="114" spans="1:15" s="59" customFormat="1" x14ac:dyDescent="0.2">
      <c r="A114"/>
      <c r="B114" s="89"/>
      <c r="C114" s="107"/>
      <c r="D114" s="107"/>
      <c r="E114" s="107"/>
      <c r="F114" s="107"/>
      <c r="G114" s="107"/>
      <c r="H114" s="107"/>
      <c r="I114" s="70"/>
      <c r="J114" s="89"/>
      <c r="K114" s="93"/>
      <c r="L114" s="93"/>
      <c r="M114" s="80"/>
      <c r="N114" s="70"/>
      <c r="O114" s="71"/>
    </row>
    <row r="115" spans="1:15" s="59" customFormat="1" x14ac:dyDescent="0.2">
      <c r="A115"/>
      <c r="B115" s="89"/>
      <c r="C115" s="107"/>
      <c r="D115" s="107"/>
      <c r="E115" s="107"/>
      <c r="F115" s="107"/>
      <c r="G115" s="107"/>
      <c r="H115" s="107"/>
      <c r="I115" s="70"/>
      <c r="J115" s="89"/>
      <c r="K115" s="93"/>
      <c r="L115" s="93"/>
      <c r="M115" s="80"/>
      <c r="N115" s="70"/>
      <c r="O115" s="80"/>
    </row>
    <row r="116" spans="1:15" x14ac:dyDescent="0.2">
      <c r="C116" s="119"/>
      <c r="D116" s="119"/>
      <c r="E116" s="119"/>
      <c r="F116" s="119"/>
      <c r="G116" s="119"/>
      <c r="H116" s="119"/>
      <c r="I116" s="89"/>
      <c r="J116" s="79"/>
      <c r="K116" s="80"/>
      <c r="L116" s="80"/>
      <c r="M116" s="80"/>
    </row>
    <row r="117" spans="1:15" x14ac:dyDescent="0.2">
      <c r="B117" s="79"/>
      <c r="C117" s="122"/>
      <c r="D117" s="122"/>
      <c r="E117" s="122"/>
      <c r="F117" s="122"/>
      <c r="G117" s="122"/>
      <c r="H117" s="122"/>
      <c r="I117" s="122"/>
      <c r="J117" s="122"/>
      <c r="K117" s="122"/>
      <c r="L117" s="122"/>
      <c r="M117" s="121"/>
      <c r="N117" s="79"/>
    </row>
    <row r="118" spans="1:15" x14ac:dyDescent="0.2">
      <c r="C118" s="90"/>
      <c r="D118" s="90"/>
      <c r="E118" s="90"/>
      <c r="F118" s="90"/>
      <c r="G118" s="90"/>
      <c r="H118" s="90"/>
      <c r="I118" s="89"/>
      <c r="J118" s="131"/>
      <c r="K118" s="93"/>
      <c r="L118" s="93"/>
      <c r="M118" s="80"/>
    </row>
    <row r="119" spans="1:15" x14ac:dyDescent="0.2">
      <c r="B119" s="126"/>
      <c r="C119" s="126"/>
      <c r="D119" s="126"/>
      <c r="E119" s="126"/>
      <c r="F119" s="126"/>
      <c r="G119" s="126"/>
      <c r="H119" s="126"/>
      <c r="I119" s="126"/>
      <c r="J119" s="80"/>
      <c r="K119" s="80"/>
      <c r="L119" s="80"/>
      <c r="M119" s="80"/>
    </row>
    <row r="120" spans="1:15" x14ac:dyDescent="0.2">
      <c r="B120" s="126"/>
      <c r="C120" s="126"/>
      <c r="D120" s="126"/>
      <c r="E120" s="126"/>
      <c r="F120" s="126"/>
      <c r="G120" s="126"/>
      <c r="H120" s="126"/>
      <c r="I120" s="126"/>
      <c r="J120" s="126"/>
      <c r="O120" s="122"/>
    </row>
    <row r="121" spans="1:15" x14ac:dyDescent="0.2">
      <c r="M121" s="129"/>
    </row>
    <row r="122" spans="1:15" x14ac:dyDescent="0.2">
      <c r="B122" s="122"/>
      <c r="C122" s="122"/>
      <c r="D122" s="122"/>
      <c r="E122" s="122"/>
      <c r="F122" s="122"/>
      <c r="G122" s="122"/>
      <c r="H122" s="122"/>
      <c r="I122" s="122"/>
      <c r="J122" s="122"/>
      <c r="K122" s="122"/>
      <c r="L122" s="122"/>
      <c r="M122" s="130"/>
      <c r="N122" s="79"/>
      <c r="O122" s="80"/>
    </row>
    <row r="123" spans="1:15" x14ac:dyDescent="0.2">
      <c r="C123" s="119"/>
      <c r="D123" s="119"/>
      <c r="E123" s="119"/>
      <c r="F123" s="119"/>
      <c r="G123" s="119"/>
      <c r="H123" s="119"/>
      <c r="I123" s="89"/>
      <c r="J123" s="79"/>
      <c r="K123" s="80"/>
      <c r="L123" s="80"/>
      <c r="M123" s="80"/>
    </row>
    <row r="124" spans="1:15" x14ac:dyDescent="0.2">
      <c r="B124" s="79"/>
      <c r="C124" s="122"/>
      <c r="D124" s="122"/>
      <c r="E124" s="122"/>
      <c r="F124" s="122"/>
      <c r="G124" s="122"/>
      <c r="H124" s="122"/>
      <c r="I124" s="122"/>
      <c r="J124" s="122"/>
      <c r="K124" s="122"/>
      <c r="L124" s="122"/>
      <c r="M124" s="121"/>
      <c r="N124" s="79"/>
    </row>
    <row r="125" spans="1:15" x14ac:dyDescent="0.2">
      <c r="C125" s="90"/>
      <c r="D125" s="90"/>
      <c r="E125" s="90"/>
      <c r="F125" s="90"/>
      <c r="G125" s="90"/>
      <c r="H125" s="90"/>
      <c r="I125" s="89"/>
      <c r="J125" s="131"/>
      <c r="K125" s="93"/>
      <c r="L125" s="93"/>
      <c r="M125" s="80"/>
      <c r="O125" s="80"/>
    </row>
    <row r="126" spans="1:15" s="105" customFormat="1" ht="14" x14ac:dyDescent="0.15">
      <c r="B126" s="89"/>
      <c r="C126" s="119"/>
      <c r="D126" s="119"/>
      <c r="E126" s="119"/>
      <c r="F126" s="119"/>
      <c r="G126" s="119"/>
      <c r="H126" s="119"/>
      <c r="I126" s="89"/>
      <c r="J126" s="79"/>
      <c r="K126" s="80"/>
      <c r="L126" s="80"/>
      <c r="M126" s="80"/>
      <c r="N126" s="70"/>
      <c r="O126" s="71"/>
    </row>
    <row r="127" spans="1:15" s="105" customFormat="1" ht="14" x14ac:dyDescent="0.15">
      <c r="B127" s="79"/>
      <c r="C127" s="122"/>
      <c r="D127" s="122"/>
      <c r="E127" s="122"/>
      <c r="F127" s="122"/>
      <c r="G127" s="122"/>
      <c r="H127" s="122"/>
      <c r="I127" s="122"/>
      <c r="J127" s="122"/>
      <c r="K127" s="122"/>
      <c r="L127" s="122"/>
      <c r="M127" s="121"/>
      <c r="N127" s="79"/>
      <c r="O127" s="71"/>
    </row>
    <row r="128" spans="1:15" x14ac:dyDescent="0.2">
      <c r="C128" s="90"/>
      <c r="D128" s="90"/>
      <c r="E128" s="90"/>
      <c r="F128" s="90"/>
      <c r="G128" s="90"/>
      <c r="H128" s="90"/>
      <c r="I128" s="132"/>
      <c r="J128" s="133"/>
      <c r="K128" s="134"/>
      <c r="L128" s="134"/>
      <c r="M128" s="80"/>
    </row>
    <row r="129" spans="3:13" x14ac:dyDescent="0.2">
      <c r="C129" s="90"/>
      <c r="D129" s="90"/>
      <c r="E129" s="90"/>
      <c r="F129" s="90"/>
      <c r="G129" s="90"/>
      <c r="H129" s="90"/>
      <c r="I129" s="89"/>
      <c r="J129" s="131"/>
      <c r="K129" s="93"/>
      <c r="L129" s="93"/>
      <c r="M129" s="80"/>
    </row>
    <row r="166" spans="1:15" s="59" customFormat="1" x14ac:dyDescent="0.2">
      <c r="A166"/>
      <c r="B166" s="89"/>
      <c r="C166" s="114"/>
      <c r="D166" s="114"/>
      <c r="E166" s="114"/>
      <c r="F166" s="114"/>
      <c r="G166" s="114"/>
      <c r="H166" s="114"/>
      <c r="I166" s="70"/>
      <c r="J166" s="89"/>
      <c r="K166" s="93"/>
      <c r="L166" s="93"/>
      <c r="M166" s="80"/>
      <c r="N166" s="70"/>
      <c r="O166" s="135"/>
    </row>
    <row r="167" spans="1:15" s="59" customFormat="1" x14ac:dyDescent="0.2">
      <c r="A167"/>
      <c r="B167" s="89"/>
      <c r="C167" s="119"/>
      <c r="D167" s="119"/>
      <c r="E167" s="119"/>
      <c r="F167" s="119"/>
      <c r="G167" s="119"/>
      <c r="H167" s="119"/>
      <c r="I167" s="89"/>
      <c r="J167" s="79"/>
      <c r="K167" s="80"/>
      <c r="L167" s="80"/>
      <c r="M167" s="80"/>
      <c r="N167" s="70"/>
      <c r="O167" s="135"/>
    </row>
    <row r="168" spans="1:15" s="59" customFormat="1" x14ac:dyDescent="0.2">
      <c r="A168"/>
      <c r="B168" s="136"/>
      <c r="C168" s="136"/>
      <c r="D168" s="136"/>
      <c r="E168" s="136"/>
      <c r="F168" s="136"/>
      <c r="G168" s="136"/>
      <c r="H168" s="136"/>
      <c r="I168" s="136"/>
      <c r="J168" s="136"/>
      <c r="K168" s="136"/>
      <c r="L168" s="136"/>
      <c r="M168" s="137"/>
      <c r="N168" s="135"/>
      <c r="O168" s="135"/>
    </row>
    <row r="169" spans="1:15" s="59" customFormat="1" x14ac:dyDescent="0.2">
      <c r="A169"/>
      <c r="B169" s="136"/>
      <c r="C169" s="136"/>
      <c r="D169" s="136"/>
      <c r="E169" s="136"/>
      <c r="F169" s="136"/>
      <c r="G169" s="136"/>
      <c r="H169" s="136"/>
      <c r="I169" s="136"/>
      <c r="J169" s="136"/>
      <c r="K169" s="136"/>
      <c r="L169" s="136"/>
      <c r="M169" s="138"/>
      <c r="N169" s="135"/>
      <c r="O169" s="135"/>
    </row>
    <row r="170" spans="1:15" s="59" customFormat="1" x14ac:dyDescent="0.2">
      <c r="A170"/>
      <c r="B170" s="136"/>
      <c r="C170" s="139"/>
      <c r="D170" s="139"/>
      <c r="E170" s="139"/>
      <c r="F170" s="139"/>
      <c r="G170" s="139"/>
      <c r="H170" s="139"/>
      <c r="I170" s="136"/>
      <c r="J170" s="140"/>
      <c r="K170" s="141"/>
      <c r="L170" s="142"/>
      <c r="M170" s="143"/>
      <c r="N170" s="135"/>
      <c r="O170" s="135"/>
    </row>
    <row r="171" spans="1:15" s="59" customFormat="1" x14ac:dyDescent="0.2">
      <c r="A171"/>
      <c r="B171" s="136"/>
      <c r="C171" s="139"/>
      <c r="D171" s="139"/>
      <c r="E171" s="139"/>
      <c r="F171" s="139"/>
      <c r="G171" s="139"/>
      <c r="H171" s="139"/>
      <c r="I171" s="136"/>
      <c r="J171" s="140"/>
      <c r="K171" s="141"/>
      <c r="L171" s="142"/>
      <c r="M171" s="143"/>
      <c r="N171" s="135"/>
      <c r="O171" s="135"/>
    </row>
    <row r="172" spans="1:15" s="59" customFormat="1" x14ac:dyDescent="0.2">
      <c r="A172"/>
      <c r="B172" s="136"/>
      <c r="C172" s="139"/>
      <c r="D172" s="139"/>
      <c r="E172" s="139"/>
      <c r="F172" s="139"/>
      <c r="G172" s="139"/>
      <c r="H172" s="139"/>
      <c r="I172" s="136"/>
      <c r="J172" s="140"/>
      <c r="K172" s="141"/>
      <c r="L172" s="142"/>
      <c r="M172" s="143"/>
      <c r="N172" s="135"/>
      <c r="O172" s="135"/>
    </row>
    <row r="173" spans="1:15" s="59" customFormat="1" x14ac:dyDescent="0.2">
      <c r="A173"/>
      <c r="B173" s="136"/>
      <c r="C173" s="139"/>
      <c r="D173" s="139"/>
      <c r="E173" s="139"/>
      <c r="F173" s="139"/>
      <c r="G173" s="139"/>
      <c r="H173" s="139"/>
      <c r="I173" s="136"/>
      <c r="J173" s="144"/>
      <c r="K173" s="145"/>
      <c r="L173" s="145"/>
      <c r="M173" s="138"/>
      <c r="N173" s="135"/>
      <c r="O173" s="135"/>
    </row>
    <row r="174" spans="1:15" s="59" customFormat="1" x14ac:dyDescent="0.2">
      <c r="A174"/>
      <c r="B174" s="136"/>
      <c r="C174" s="139"/>
      <c r="D174" s="139"/>
      <c r="E174" s="139"/>
      <c r="F174" s="139"/>
      <c r="G174" s="139"/>
      <c r="H174" s="139"/>
      <c r="I174" s="136"/>
      <c r="J174" s="144"/>
      <c r="K174" s="141"/>
      <c r="L174" s="145"/>
      <c r="M174" s="138"/>
      <c r="N174" s="135"/>
      <c r="O174" s="71"/>
    </row>
    <row r="175" spans="1:15" s="59" customFormat="1" x14ac:dyDescent="0.2">
      <c r="A175"/>
      <c r="B175" s="136"/>
      <c r="C175" s="136"/>
      <c r="D175" s="136"/>
      <c r="E175" s="136"/>
      <c r="F175" s="136"/>
      <c r="G175" s="136"/>
      <c r="H175" s="136"/>
      <c r="I175" s="136"/>
      <c r="J175" s="144"/>
      <c r="K175" s="145"/>
      <c r="L175" s="145"/>
      <c r="M175" s="138"/>
      <c r="N175" s="135"/>
      <c r="O175" s="71"/>
    </row>
    <row r="176" spans="1:15" s="59" customFormat="1" x14ac:dyDescent="0.2">
      <c r="A176"/>
      <c r="B176" s="89"/>
      <c r="C176" s="119"/>
      <c r="D176" s="119"/>
      <c r="E176" s="119"/>
      <c r="F176" s="119"/>
      <c r="G176" s="119"/>
      <c r="H176" s="119"/>
      <c r="I176" s="89"/>
      <c r="J176" s="79"/>
      <c r="K176" s="80"/>
      <c r="L176" s="80"/>
      <c r="M176" s="80"/>
      <c r="N176" s="70"/>
      <c r="O176" s="80"/>
    </row>
    <row r="177" spans="1:15" s="59" customFormat="1" x14ac:dyDescent="0.2">
      <c r="A177"/>
      <c r="B177" s="89"/>
      <c r="C177" s="119"/>
      <c r="D177" s="119"/>
      <c r="E177" s="119"/>
      <c r="F177" s="119"/>
      <c r="G177" s="119"/>
      <c r="H177" s="119"/>
      <c r="I177" s="89"/>
      <c r="J177" s="79"/>
      <c r="K177" s="80"/>
      <c r="L177" s="80"/>
      <c r="M177" s="80"/>
      <c r="N177" s="70"/>
      <c r="O177" s="71"/>
    </row>
    <row r="178" spans="1:15" s="59" customFormat="1" x14ac:dyDescent="0.2">
      <c r="A178"/>
      <c r="B178" s="79"/>
      <c r="C178" s="122"/>
      <c r="D178" s="122"/>
      <c r="E178" s="122"/>
      <c r="F178" s="122"/>
      <c r="G178" s="122"/>
      <c r="H178" s="122"/>
      <c r="I178" s="122"/>
      <c r="J178" s="122"/>
      <c r="K178" s="122"/>
      <c r="L178" s="122"/>
      <c r="M178" s="121"/>
      <c r="N178" s="79"/>
      <c r="O178" s="71"/>
    </row>
    <row r="179" spans="1:15" s="59" customFormat="1" x14ac:dyDescent="0.2">
      <c r="A179"/>
      <c r="B179" s="89"/>
      <c r="C179" s="114"/>
      <c r="D179" s="114"/>
      <c r="E179" s="114"/>
      <c r="F179" s="114"/>
      <c r="G179" s="114"/>
      <c r="H179" s="114"/>
      <c r="I179" s="70"/>
      <c r="J179" s="89"/>
      <c r="K179" s="93"/>
      <c r="L179" s="93"/>
      <c r="M179" s="80"/>
      <c r="N179" s="70"/>
      <c r="O179" s="71"/>
    </row>
    <row r="180" spans="1:15" s="59" customFormat="1" x14ac:dyDescent="0.2">
      <c r="A180"/>
      <c r="B180" s="89"/>
      <c r="C180" s="114"/>
      <c r="D180" s="114"/>
      <c r="E180" s="114"/>
      <c r="F180" s="114"/>
      <c r="G180" s="114"/>
      <c r="H180" s="114"/>
      <c r="I180" s="70"/>
      <c r="J180" s="89"/>
      <c r="K180" s="93"/>
      <c r="L180" s="93"/>
      <c r="M180" s="80"/>
      <c r="N180" s="70"/>
      <c r="O180" s="71"/>
    </row>
    <row r="181" spans="1:15" s="59" customFormat="1" x14ac:dyDescent="0.2">
      <c r="A181"/>
      <c r="B181" s="89"/>
      <c r="C181" s="107"/>
      <c r="D181" s="107"/>
      <c r="E181" s="107"/>
      <c r="F181" s="107"/>
      <c r="G181" s="107"/>
      <c r="H181" s="107"/>
      <c r="I181" s="70"/>
      <c r="J181" s="89"/>
      <c r="K181" s="93"/>
      <c r="L181" s="93"/>
      <c r="M181" s="80"/>
      <c r="N181" s="70"/>
      <c r="O181" s="71"/>
    </row>
    <row r="182" spans="1:15" s="59" customFormat="1" x14ac:dyDescent="0.2">
      <c r="A182"/>
      <c r="B182" s="89"/>
      <c r="C182" s="107"/>
      <c r="D182" s="107"/>
      <c r="E182" s="107"/>
      <c r="F182" s="107"/>
      <c r="G182" s="107"/>
      <c r="H182" s="107"/>
      <c r="I182" s="70"/>
      <c r="J182" s="89"/>
      <c r="K182" s="93"/>
      <c r="L182" s="93"/>
      <c r="M182" s="80"/>
      <c r="N182" s="70"/>
      <c r="O182" s="71"/>
    </row>
    <row r="183" spans="1:15" s="59" customFormat="1" x14ac:dyDescent="0.2">
      <c r="A183"/>
      <c r="B183" s="89"/>
      <c r="C183" s="107"/>
      <c r="D183" s="107"/>
      <c r="E183" s="107"/>
      <c r="F183" s="107"/>
      <c r="G183" s="107"/>
      <c r="H183" s="107"/>
      <c r="I183" s="70"/>
      <c r="J183" s="89"/>
      <c r="K183" s="93"/>
      <c r="L183" s="93"/>
      <c r="M183" s="80"/>
      <c r="N183" s="70"/>
      <c r="O183" s="71"/>
    </row>
    <row r="184" spans="1:15" s="59" customFormat="1" x14ac:dyDescent="0.2">
      <c r="A184"/>
      <c r="B184" s="89"/>
      <c r="C184" s="107"/>
      <c r="D184" s="107"/>
      <c r="E184" s="107"/>
      <c r="F184" s="107"/>
      <c r="G184" s="107"/>
      <c r="H184" s="107"/>
      <c r="I184" s="70"/>
      <c r="J184" s="89"/>
      <c r="K184" s="93"/>
      <c r="L184" s="93"/>
      <c r="M184" s="80"/>
      <c r="N184" s="70"/>
      <c r="O184" s="71"/>
    </row>
    <row r="185" spans="1:15" s="59" customFormat="1" x14ac:dyDescent="0.2">
      <c r="A185"/>
      <c r="B185" s="89"/>
      <c r="C185" s="114"/>
      <c r="D185" s="114"/>
      <c r="E185" s="114"/>
      <c r="F185" s="114"/>
      <c r="G185" s="114"/>
      <c r="H185" s="114"/>
      <c r="I185" s="70"/>
      <c r="J185" s="146"/>
      <c r="K185" s="93"/>
      <c r="L185" s="93"/>
      <c r="M185" s="80"/>
      <c r="N185" s="70"/>
      <c r="O185" s="71"/>
    </row>
    <row r="186" spans="1:15" s="59" customFormat="1" x14ac:dyDescent="0.2">
      <c r="A186"/>
      <c r="B186" s="89"/>
      <c r="C186" s="119"/>
      <c r="D186" s="119"/>
      <c r="E186" s="119"/>
      <c r="F186" s="119"/>
      <c r="G186" s="119"/>
      <c r="H186" s="119"/>
      <c r="I186" s="89"/>
      <c r="J186" s="79"/>
      <c r="K186" s="80"/>
      <c r="L186" s="80"/>
      <c r="M186" s="80"/>
      <c r="N186" s="70"/>
      <c r="O186" s="80"/>
    </row>
    <row r="187" spans="1:15" s="59" customFormat="1" x14ac:dyDescent="0.2">
      <c r="A187"/>
      <c r="B187" s="89"/>
      <c r="C187" s="119"/>
      <c r="D187" s="119"/>
      <c r="E187" s="119"/>
      <c r="F187" s="119"/>
      <c r="G187" s="119"/>
      <c r="H187" s="119"/>
      <c r="I187" s="89"/>
      <c r="J187" s="79"/>
      <c r="K187" s="80"/>
      <c r="L187" s="80"/>
      <c r="M187" s="80"/>
      <c r="N187" s="70"/>
      <c r="O187" s="71"/>
    </row>
    <row r="188" spans="1:15" s="59" customFormat="1" x14ac:dyDescent="0.2">
      <c r="A188"/>
      <c r="B188" s="79"/>
      <c r="C188" s="122"/>
      <c r="D188" s="122"/>
      <c r="E188" s="122"/>
      <c r="F188" s="122"/>
      <c r="G188" s="122"/>
      <c r="H188" s="122"/>
      <c r="I188" s="127"/>
      <c r="J188" s="89"/>
      <c r="K188" s="89"/>
      <c r="L188" s="89"/>
      <c r="M188" s="121"/>
      <c r="N188" s="79"/>
      <c r="O188" s="71"/>
    </row>
    <row r="189" spans="1:15" s="59" customFormat="1" x14ac:dyDescent="0.2">
      <c r="A189"/>
      <c r="B189" s="89"/>
      <c r="C189" s="114"/>
      <c r="D189" s="114"/>
      <c r="E189" s="114"/>
      <c r="F189" s="114"/>
      <c r="G189" s="114"/>
      <c r="H189" s="114"/>
      <c r="I189" s="70"/>
      <c r="J189" s="89"/>
      <c r="K189" s="93"/>
      <c r="L189" s="93"/>
      <c r="M189" s="80"/>
      <c r="N189" s="70"/>
      <c r="O189" s="71"/>
    </row>
    <row r="190" spans="1:15" s="59" customFormat="1" x14ac:dyDescent="0.2">
      <c r="A190"/>
      <c r="B190" s="89"/>
      <c r="C190" s="114"/>
      <c r="D190" s="114"/>
      <c r="E190" s="114"/>
      <c r="F190" s="114"/>
      <c r="G190" s="114"/>
      <c r="H190" s="114"/>
      <c r="I190" s="70"/>
      <c r="J190" s="89"/>
      <c r="K190" s="93"/>
      <c r="L190" s="93"/>
      <c r="M190" s="80"/>
      <c r="N190" s="70"/>
      <c r="O190" s="71"/>
    </row>
    <row r="191" spans="1:15" s="59" customFormat="1" x14ac:dyDescent="0.2">
      <c r="A191"/>
      <c r="B191" s="89"/>
      <c r="C191" s="114"/>
      <c r="D191" s="114"/>
      <c r="E191" s="114"/>
      <c r="F191" s="114"/>
      <c r="G191" s="114"/>
      <c r="H191" s="114"/>
      <c r="I191" s="70"/>
      <c r="J191" s="89"/>
      <c r="K191" s="93"/>
      <c r="L191" s="93"/>
      <c r="M191" s="80"/>
      <c r="N191" s="70"/>
      <c r="O191" s="80"/>
    </row>
    <row r="192" spans="1:15" s="59" customFormat="1" x14ac:dyDescent="0.2">
      <c r="A192"/>
      <c r="B192" s="89"/>
      <c r="C192" s="119"/>
      <c r="D192" s="119"/>
      <c r="E192" s="119"/>
      <c r="F192" s="119"/>
      <c r="G192" s="119"/>
      <c r="H192" s="119"/>
      <c r="I192" s="89"/>
      <c r="J192" s="79"/>
      <c r="K192" s="80"/>
      <c r="L192" s="80"/>
      <c r="M192" s="80"/>
      <c r="N192" s="70"/>
      <c r="O192" s="71"/>
    </row>
    <row r="193" spans="1:15" s="59" customFormat="1" x14ac:dyDescent="0.2">
      <c r="A193"/>
      <c r="B193" s="79"/>
      <c r="C193" s="122"/>
      <c r="D193" s="122"/>
      <c r="E193" s="122"/>
      <c r="F193" s="122"/>
      <c r="G193" s="122"/>
      <c r="H193" s="122"/>
      <c r="I193" s="127"/>
      <c r="J193" s="89"/>
      <c r="K193" s="89"/>
      <c r="L193" s="89"/>
      <c r="M193" s="121"/>
      <c r="N193" s="79"/>
      <c r="O193" s="71"/>
    </row>
    <row r="194" spans="1:15" s="59" customFormat="1" x14ac:dyDescent="0.2">
      <c r="A194"/>
      <c r="B194" s="89"/>
      <c r="C194" s="114"/>
      <c r="D194" s="114"/>
      <c r="E194" s="114"/>
      <c r="F194" s="114"/>
      <c r="G194" s="114"/>
      <c r="H194" s="114"/>
      <c r="I194" s="70"/>
      <c r="J194" s="89"/>
      <c r="K194" s="93"/>
      <c r="L194" s="93"/>
      <c r="M194" s="80"/>
      <c r="N194" s="70"/>
      <c r="O194" s="71"/>
    </row>
    <row r="195" spans="1:15" s="59" customFormat="1" x14ac:dyDescent="0.2">
      <c r="A195"/>
      <c r="B195" s="89"/>
      <c r="C195" s="114"/>
      <c r="D195" s="114"/>
      <c r="E195" s="114"/>
      <c r="F195" s="114"/>
      <c r="G195" s="114"/>
      <c r="H195" s="114"/>
      <c r="I195" s="70"/>
      <c r="J195" s="89"/>
      <c r="K195" s="93"/>
      <c r="L195" s="93"/>
      <c r="M195" s="80"/>
      <c r="N195" s="70"/>
      <c r="O195" s="71"/>
    </row>
    <row r="196" spans="1:15" s="70" customFormat="1" x14ac:dyDescent="0.2">
      <c r="A196"/>
      <c r="B196" s="89"/>
      <c r="C196" s="114"/>
      <c r="D196" s="114"/>
      <c r="E196" s="114"/>
      <c r="F196" s="114"/>
      <c r="G196" s="114"/>
      <c r="H196" s="114"/>
      <c r="J196" s="89"/>
      <c r="K196" s="93"/>
      <c r="L196" s="93"/>
      <c r="M196" s="80"/>
      <c r="O196" s="71"/>
    </row>
    <row r="197" spans="1:15" s="70" customFormat="1" x14ac:dyDescent="0.2">
      <c r="A197"/>
      <c r="B197" s="89"/>
      <c r="C197" s="107"/>
      <c r="D197" s="107"/>
      <c r="E197" s="107"/>
      <c r="F197" s="107"/>
      <c r="G197" s="107"/>
      <c r="H197" s="107"/>
      <c r="J197" s="89"/>
      <c r="K197" s="93"/>
      <c r="L197" s="93"/>
      <c r="M197" s="71"/>
      <c r="O197" s="71"/>
    </row>
    <row r="201" spans="1:15" s="70" customFormat="1" x14ac:dyDescent="0.2">
      <c r="A201"/>
      <c r="B201" s="89"/>
      <c r="C201" s="124"/>
      <c r="D201" s="124"/>
      <c r="E201" s="124"/>
      <c r="F201" s="124"/>
      <c r="G201" s="124"/>
      <c r="H201" s="124"/>
      <c r="J201" s="125"/>
      <c r="K201" s="126"/>
      <c r="L201" s="71"/>
      <c r="M201" s="129"/>
      <c r="O201" s="71"/>
    </row>
  </sheetData>
  <mergeCells count="30">
    <mergeCell ref="B5:L5"/>
    <mergeCell ref="B1:L1"/>
    <mergeCell ref="M1:N2"/>
    <mergeCell ref="B2:L3"/>
    <mergeCell ref="M3:N3"/>
    <mergeCell ref="B6:G6"/>
    <mergeCell ref="H6:L6"/>
    <mergeCell ref="B7:B8"/>
    <mergeCell ref="C7:C8"/>
    <mergeCell ref="D7:D8"/>
    <mergeCell ref="E7:F7"/>
    <mergeCell ref="G7:H7"/>
    <mergeCell ref="I7:I8"/>
    <mergeCell ref="J7:J8"/>
    <mergeCell ref="K7:K8"/>
    <mergeCell ref="E57:H57"/>
    <mergeCell ref="L7:L8"/>
    <mergeCell ref="M7:M8"/>
    <mergeCell ref="C48:L48"/>
    <mergeCell ref="E49:H49"/>
    <mergeCell ref="E51:H51"/>
    <mergeCell ref="E52:H52"/>
    <mergeCell ref="E53:H53"/>
    <mergeCell ref="E54:H54"/>
    <mergeCell ref="E56:H56"/>
    <mergeCell ref="B59:C59"/>
    <mergeCell ref="B60:C60"/>
    <mergeCell ref="G59:L59"/>
    <mergeCell ref="G60:L60"/>
    <mergeCell ref="G61:L61"/>
  </mergeCells>
  <phoneticPr fontId="49" type="noConversion"/>
  <printOptions horizontalCentered="1" verticalCentered="1"/>
  <pageMargins left="0.25" right="0.25" top="0.37878787878787901" bottom="0.75" header="0.3" footer="0.3"/>
  <pageSetup scale="52" fitToHeight="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0948BB-8EE7-AF41-A6DD-61123C5AF381}">
  <sheetPr>
    <tabColor theme="8" tint="0.39997558519241921"/>
  </sheetPr>
  <dimension ref="A1:P48"/>
  <sheetViews>
    <sheetView showGridLines="0" view="pageBreakPreview" topLeftCell="B20" zoomScale="90" zoomScaleNormal="100" zoomScaleSheetLayoutView="90" workbookViewId="0">
      <selection activeCell="I48" sqref="I48"/>
    </sheetView>
  </sheetViews>
  <sheetFormatPr baseColWidth="10" defaultColWidth="11.5" defaultRowHeight="20.5" customHeight="1" x14ac:dyDescent="0.15"/>
  <cols>
    <col min="1" max="1" width="0.6640625" style="147" customWidth="1"/>
    <col min="2" max="2" width="5.5" style="147" customWidth="1"/>
    <col min="3" max="3" width="51.5" style="147" customWidth="1"/>
    <col min="4" max="4" width="8.1640625" style="147" bestFit="1" customWidth="1"/>
    <col min="5" max="5" width="20.5" style="147" customWidth="1"/>
    <col min="6" max="6" width="22.33203125" style="147" customWidth="1"/>
    <col min="7" max="7" width="19.6640625" style="147" bestFit="1" customWidth="1"/>
    <col min="8" max="8" width="18" style="153" customWidth="1"/>
    <col min="9" max="9" width="28.6640625" style="147" bestFit="1" customWidth="1"/>
    <col min="10" max="10" width="2.6640625" style="147" customWidth="1"/>
    <col min="11" max="11" width="17.33203125" style="147" bestFit="1" customWidth="1"/>
    <col min="12" max="16384" width="11.5" style="147"/>
  </cols>
  <sheetData>
    <row r="1" spans="1:16" customFormat="1" ht="99.5" customHeight="1" x14ac:dyDescent="0.2">
      <c r="A1" s="147"/>
      <c r="B1" s="147"/>
      <c r="C1" s="503" t="s">
        <v>184</v>
      </c>
      <c r="D1" s="503"/>
      <c r="E1" s="503"/>
      <c r="F1" s="503"/>
      <c r="G1" s="503"/>
      <c r="H1" s="503"/>
      <c r="I1" s="503"/>
      <c r="J1" s="504"/>
      <c r="M1" s="148"/>
      <c r="N1" s="149"/>
      <c r="O1" s="150"/>
      <c r="P1" s="151"/>
    </row>
    <row r="2" spans="1:16" customFormat="1" ht="15" x14ac:dyDescent="0.2">
      <c r="A2" s="147"/>
      <c r="B2" s="147"/>
      <c r="C2" s="503" t="s">
        <v>326</v>
      </c>
      <c r="D2" s="503"/>
      <c r="E2" s="503"/>
      <c r="F2" s="503"/>
      <c r="G2" s="503"/>
      <c r="H2" s="503"/>
      <c r="I2" s="503"/>
      <c r="J2" s="504"/>
      <c r="M2" s="148"/>
      <c r="N2" s="149"/>
      <c r="O2" s="150"/>
      <c r="P2" s="151"/>
    </row>
    <row r="3" spans="1:16" customFormat="1" ht="15" x14ac:dyDescent="0.2">
      <c r="A3" s="147"/>
      <c r="B3" s="147"/>
      <c r="C3" s="503" t="s">
        <v>327</v>
      </c>
      <c r="D3" s="503"/>
      <c r="E3" s="503"/>
      <c r="F3" s="503"/>
      <c r="G3" s="503"/>
      <c r="H3" s="503"/>
      <c r="I3" s="503"/>
      <c r="J3" s="504"/>
      <c r="M3" s="148"/>
      <c r="N3" s="149"/>
      <c r="O3" s="150"/>
      <c r="P3" s="151"/>
    </row>
    <row r="4" spans="1:16" customFormat="1" ht="77.25" customHeight="1" x14ac:dyDescent="0.2">
      <c r="A4" s="147"/>
      <c r="B4" s="147"/>
      <c r="C4" s="152" t="s">
        <v>860</v>
      </c>
      <c r="D4" s="506" t="s">
        <v>861</v>
      </c>
      <c r="E4" s="506"/>
      <c r="F4" s="506"/>
      <c r="G4" s="506"/>
      <c r="H4" s="506"/>
      <c r="I4" s="506"/>
      <c r="J4" s="504"/>
      <c r="M4" s="148"/>
      <c r="N4" s="149"/>
      <c r="O4" s="150"/>
      <c r="P4" s="151"/>
    </row>
    <row r="5" spans="1:16" ht="20.5" customHeight="1" x14ac:dyDescent="0.15">
      <c r="I5" s="147" t="str">
        <f>+'[1]Pres Obras CIVs Lote 4'!M4</f>
        <v>Enero 31 de 2026</v>
      </c>
    </row>
    <row r="6" spans="1:16" s="154" customFormat="1" ht="20.5" customHeight="1" x14ac:dyDescent="0.2">
      <c r="C6" s="155" t="s">
        <v>328</v>
      </c>
      <c r="D6" s="156"/>
      <c r="E6" s="157">
        <f>'PRESU  ESTIMADO OBRA  CARACOLI'!H83</f>
        <v>3834640875</v>
      </c>
      <c r="F6" s="498" t="s">
        <v>329</v>
      </c>
      <c r="G6" s="499"/>
      <c r="H6" s="500"/>
      <c r="I6" s="158">
        <f>+'[1]Proyección presup C. B. Caracol'!AD5</f>
        <v>8</v>
      </c>
    </row>
    <row r="8" spans="1:16" ht="20.5" customHeight="1" x14ac:dyDescent="0.15">
      <c r="C8" s="159" t="s">
        <v>330</v>
      </c>
    </row>
    <row r="9" spans="1:16" ht="33" customHeight="1" x14ac:dyDescent="0.15">
      <c r="C9" s="501" t="s">
        <v>331</v>
      </c>
      <c r="D9" s="160" t="s">
        <v>332</v>
      </c>
      <c r="E9" s="161" t="s">
        <v>333</v>
      </c>
      <c r="F9" s="162" t="s">
        <v>334</v>
      </c>
      <c r="G9" s="161" t="s">
        <v>335</v>
      </c>
      <c r="H9" s="161" t="s">
        <v>336</v>
      </c>
      <c r="I9" s="161" t="s">
        <v>337</v>
      </c>
    </row>
    <row r="10" spans="1:16" ht="20.5" customHeight="1" x14ac:dyDescent="0.15">
      <c r="C10" s="502"/>
      <c r="D10" s="163" t="s">
        <v>338</v>
      </c>
      <c r="E10" s="160" t="s">
        <v>339</v>
      </c>
      <c r="F10" s="162" t="s">
        <v>340</v>
      </c>
      <c r="G10" s="161" t="s">
        <v>341</v>
      </c>
      <c r="H10" s="161" t="s">
        <v>342</v>
      </c>
      <c r="I10" s="161" t="s">
        <v>343</v>
      </c>
    </row>
    <row r="11" spans="1:16" ht="20.5" customHeight="1" x14ac:dyDescent="0.15">
      <c r="C11" s="164" t="s">
        <v>344</v>
      </c>
      <c r="D11" s="165" t="s">
        <v>345</v>
      </c>
      <c r="E11" s="166"/>
      <c r="F11" s="167"/>
      <c r="G11" s="168"/>
      <c r="H11" s="168"/>
      <c r="I11" s="168"/>
    </row>
    <row r="12" spans="1:16" ht="20.5" customHeight="1" x14ac:dyDescent="0.15">
      <c r="A12" s="169"/>
      <c r="B12" s="169"/>
      <c r="C12" s="170" t="s">
        <v>346</v>
      </c>
      <c r="D12" s="171">
        <v>1</v>
      </c>
      <c r="E12" s="172">
        <v>0.5</v>
      </c>
      <c r="F12" s="173">
        <f>SALARIOS!F8</f>
        <v>11183000</v>
      </c>
      <c r="G12" s="174">
        <f>+'[1]FACTOR MULTIPLICADOR'!C45</f>
        <v>2.0824600000000002</v>
      </c>
      <c r="H12" s="175">
        <v>8</v>
      </c>
      <c r="I12" s="176">
        <f>(F12*G12)*D12*E12*H12</f>
        <v>93152600.720000014</v>
      </c>
      <c r="J12" s="177"/>
      <c r="K12" s="178"/>
    </row>
    <row r="13" spans="1:16" ht="20.5" customHeight="1" x14ac:dyDescent="0.15">
      <c r="A13" s="169"/>
      <c r="B13" s="169"/>
      <c r="C13" s="170" t="s">
        <v>347</v>
      </c>
      <c r="D13" s="171">
        <v>1</v>
      </c>
      <c r="E13" s="172">
        <v>1</v>
      </c>
      <c r="F13" s="173">
        <f>SALARIOS!F9</f>
        <v>9522000</v>
      </c>
      <c r="G13" s="174">
        <f>+$G$12</f>
        <v>2.0824600000000002</v>
      </c>
      <c r="H13" s="175">
        <v>8</v>
      </c>
      <c r="I13" s="176">
        <f t="shared" ref="I13:I33" si="0">(F13*G13)*D13*E13*H13</f>
        <v>158633472.96000001</v>
      </c>
      <c r="J13" s="177"/>
    </row>
    <row r="14" spans="1:16" ht="20.5" customHeight="1" x14ac:dyDescent="0.15">
      <c r="A14" s="169"/>
      <c r="B14" s="169"/>
      <c r="C14" s="170" t="s">
        <v>348</v>
      </c>
      <c r="D14" s="171">
        <v>1</v>
      </c>
      <c r="E14" s="172">
        <v>0.5</v>
      </c>
      <c r="F14" s="173">
        <f>SALARIOS!$F$10</f>
        <v>8589000</v>
      </c>
      <c r="G14" s="174">
        <f t="shared" ref="G14:G31" si="1">+$G$12</f>
        <v>2.0824600000000002</v>
      </c>
      <c r="H14" s="175">
        <v>8</v>
      </c>
      <c r="I14" s="176">
        <f t="shared" si="0"/>
        <v>71544995.760000005</v>
      </c>
    </row>
    <row r="15" spans="1:16" ht="20.5" customHeight="1" x14ac:dyDescent="0.15">
      <c r="A15" s="169"/>
      <c r="B15" s="169"/>
      <c r="C15" s="170" t="s">
        <v>349</v>
      </c>
      <c r="D15" s="171">
        <v>1</v>
      </c>
      <c r="E15" s="172">
        <v>0.2</v>
      </c>
      <c r="F15" s="173">
        <f>SALARIOS!$F$10</f>
        <v>8589000</v>
      </c>
      <c r="G15" s="174">
        <f t="shared" si="1"/>
        <v>2.0824600000000002</v>
      </c>
      <c r="H15" s="175">
        <v>5</v>
      </c>
      <c r="I15" s="176">
        <f t="shared" si="0"/>
        <v>17886248.940000005</v>
      </c>
    </row>
    <row r="16" spans="1:16" ht="20.5" customHeight="1" x14ac:dyDescent="0.15">
      <c r="A16" s="169"/>
      <c r="B16" s="169"/>
      <c r="C16" s="170" t="s">
        <v>350</v>
      </c>
      <c r="D16" s="171">
        <v>1</v>
      </c>
      <c r="E16" s="172">
        <v>0.5</v>
      </c>
      <c r="F16" s="173">
        <f>SALARIOS!$F$10</f>
        <v>8589000</v>
      </c>
      <c r="G16" s="174">
        <f t="shared" si="1"/>
        <v>2.0824600000000002</v>
      </c>
      <c r="H16" s="175">
        <v>6</v>
      </c>
      <c r="I16" s="176">
        <f t="shared" si="0"/>
        <v>53658746.820000008</v>
      </c>
    </row>
    <row r="17" spans="1:9" ht="20.5" customHeight="1" x14ac:dyDescent="0.15">
      <c r="A17" s="169"/>
      <c r="B17" s="169"/>
      <c r="C17" s="170" t="s">
        <v>351</v>
      </c>
      <c r="D17" s="171">
        <v>1</v>
      </c>
      <c r="E17" s="172">
        <v>0.5</v>
      </c>
      <c r="F17" s="173">
        <f>SALARIOS!$F$10</f>
        <v>8589000</v>
      </c>
      <c r="G17" s="174">
        <f t="shared" si="1"/>
        <v>2.0824600000000002</v>
      </c>
      <c r="H17" s="175">
        <v>4</v>
      </c>
      <c r="I17" s="176">
        <f t="shared" si="0"/>
        <v>35772497.880000003</v>
      </c>
    </row>
    <row r="18" spans="1:9" ht="20.5" customHeight="1" x14ac:dyDescent="0.15">
      <c r="A18" s="169"/>
      <c r="B18" s="169"/>
      <c r="C18" s="170" t="s">
        <v>352</v>
      </c>
      <c r="D18" s="171">
        <v>1</v>
      </c>
      <c r="E18" s="172">
        <v>0.3</v>
      </c>
      <c r="F18" s="173">
        <f>SALARIOS!$F$10</f>
        <v>8589000</v>
      </c>
      <c r="G18" s="174">
        <f t="shared" si="1"/>
        <v>2.0824600000000002</v>
      </c>
      <c r="H18" s="175">
        <f>+H17</f>
        <v>4</v>
      </c>
      <c r="I18" s="176">
        <f t="shared" si="0"/>
        <v>21463498.728</v>
      </c>
    </row>
    <row r="19" spans="1:9" ht="20.5" customHeight="1" x14ac:dyDescent="0.15">
      <c r="A19" s="169"/>
      <c r="B19" s="169"/>
      <c r="C19" s="170" t="s">
        <v>353</v>
      </c>
      <c r="D19" s="171">
        <v>1</v>
      </c>
      <c r="E19" s="172">
        <v>0.4</v>
      </c>
      <c r="F19" s="173">
        <f>SALARIOS!$F$10</f>
        <v>8589000</v>
      </c>
      <c r="G19" s="174">
        <f t="shared" si="1"/>
        <v>2.0824600000000002</v>
      </c>
      <c r="H19" s="175">
        <v>4</v>
      </c>
      <c r="I19" s="176">
        <f t="shared" si="0"/>
        <v>28617998.304000005</v>
      </c>
    </row>
    <row r="20" spans="1:9" ht="20.5" customHeight="1" x14ac:dyDescent="0.15">
      <c r="A20" s="169"/>
      <c r="B20" s="169"/>
      <c r="C20" s="170" t="s">
        <v>354</v>
      </c>
      <c r="D20" s="171">
        <v>1</v>
      </c>
      <c r="E20" s="172">
        <v>0.5</v>
      </c>
      <c r="F20" s="173">
        <f>SALARIOS!$F$11</f>
        <v>7659000</v>
      </c>
      <c r="G20" s="174">
        <f t="shared" si="1"/>
        <v>2.0824600000000002</v>
      </c>
      <c r="H20" s="175">
        <v>8</v>
      </c>
      <c r="I20" s="176">
        <f t="shared" si="0"/>
        <v>63798244.56000001</v>
      </c>
    </row>
    <row r="21" spans="1:9" ht="20.5" customHeight="1" x14ac:dyDescent="0.15">
      <c r="A21" s="169"/>
      <c r="B21" s="169"/>
      <c r="C21" s="170" t="s">
        <v>355</v>
      </c>
      <c r="D21" s="171">
        <v>1</v>
      </c>
      <c r="E21" s="172">
        <v>0.4</v>
      </c>
      <c r="F21" s="173">
        <f>SALARIOS!$F$11</f>
        <v>7659000</v>
      </c>
      <c r="G21" s="174">
        <f t="shared" si="1"/>
        <v>2.0824600000000002</v>
      </c>
      <c r="H21" s="175">
        <v>8</v>
      </c>
      <c r="I21" s="176">
        <f t="shared" si="0"/>
        <v>51038595.648000009</v>
      </c>
    </row>
    <row r="22" spans="1:9" ht="20.5" customHeight="1" x14ac:dyDescent="0.15">
      <c r="A22" s="169"/>
      <c r="B22" s="169"/>
      <c r="C22" s="170" t="s">
        <v>356</v>
      </c>
      <c r="D22" s="171">
        <v>1</v>
      </c>
      <c r="E22" s="172">
        <v>0.3</v>
      </c>
      <c r="F22" s="173">
        <f>SALARIOS!$F$11</f>
        <v>7659000</v>
      </c>
      <c r="G22" s="174">
        <f t="shared" si="1"/>
        <v>2.0824600000000002</v>
      </c>
      <c r="H22" s="175">
        <v>6</v>
      </c>
      <c r="I22" s="176">
        <f t="shared" si="0"/>
        <v>28709210.052000001</v>
      </c>
    </row>
    <row r="23" spans="1:9" ht="20.5" customHeight="1" x14ac:dyDescent="0.15">
      <c r="A23" s="169"/>
      <c r="B23" s="169"/>
      <c r="C23" s="170" t="s">
        <v>357</v>
      </c>
      <c r="D23" s="171">
        <v>1</v>
      </c>
      <c r="E23" s="172">
        <v>0.3</v>
      </c>
      <c r="F23" s="173">
        <f>SALARIOS!$F$11</f>
        <v>7659000</v>
      </c>
      <c r="G23" s="174">
        <f t="shared" si="1"/>
        <v>2.0824600000000002</v>
      </c>
      <c r="H23" s="175">
        <v>8</v>
      </c>
      <c r="I23" s="176">
        <f t="shared" si="0"/>
        <v>38278946.736000001</v>
      </c>
    </row>
    <row r="24" spans="1:9" ht="20.5" customHeight="1" x14ac:dyDescent="0.15">
      <c r="A24" s="169"/>
      <c r="B24" s="169"/>
      <c r="C24" s="170" t="s">
        <v>358</v>
      </c>
      <c r="D24" s="171">
        <v>1</v>
      </c>
      <c r="E24" s="172">
        <v>1</v>
      </c>
      <c r="F24" s="173">
        <f>SALARIOS!$F$11</f>
        <v>7659000</v>
      </c>
      <c r="G24" s="174">
        <f t="shared" si="1"/>
        <v>2.0824600000000002</v>
      </c>
      <c r="H24" s="175">
        <v>8</v>
      </c>
      <c r="I24" s="176">
        <f t="shared" si="0"/>
        <v>127596489.12000002</v>
      </c>
    </row>
    <row r="25" spans="1:9" ht="20.5" customHeight="1" x14ac:dyDescent="0.15">
      <c r="A25" s="169"/>
      <c r="B25" s="169"/>
      <c r="C25" s="170" t="s">
        <v>359</v>
      </c>
      <c r="D25" s="171">
        <v>1</v>
      </c>
      <c r="E25" s="172">
        <v>0.1</v>
      </c>
      <c r="F25" s="173">
        <f>SALARIOS!$F$11</f>
        <v>7659000</v>
      </c>
      <c r="G25" s="174">
        <f t="shared" si="1"/>
        <v>2.0824600000000002</v>
      </c>
      <c r="H25" s="175">
        <v>8</v>
      </c>
      <c r="I25" s="176">
        <f t="shared" si="0"/>
        <v>12759648.912000002</v>
      </c>
    </row>
    <row r="26" spans="1:9" ht="20.5" customHeight="1" x14ac:dyDescent="0.15">
      <c r="A26" s="169"/>
      <c r="B26" s="169"/>
      <c r="C26" s="170" t="s">
        <v>360</v>
      </c>
      <c r="D26" s="171">
        <v>1</v>
      </c>
      <c r="E26" s="172">
        <v>0.2</v>
      </c>
      <c r="F26" s="173">
        <f>SALARIOS!$F$11</f>
        <v>7659000</v>
      </c>
      <c r="G26" s="174">
        <f t="shared" si="1"/>
        <v>2.0824600000000002</v>
      </c>
      <c r="H26" s="175">
        <v>8</v>
      </c>
      <c r="I26" s="176">
        <f t="shared" si="0"/>
        <v>25519297.824000005</v>
      </c>
    </row>
    <row r="27" spans="1:9" ht="20.5" customHeight="1" x14ac:dyDescent="0.15">
      <c r="A27" s="169"/>
      <c r="B27" s="169"/>
      <c r="C27" s="164" t="s">
        <v>361</v>
      </c>
      <c r="D27" s="165" t="s">
        <v>345</v>
      </c>
      <c r="E27" s="179"/>
      <c r="F27" s="180"/>
      <c r="G27" s="181"/>
      <c r="H27" s="182"/>
      <c r="I27" s="183"/>
    </row>
    <row r="28" spans="1:9" ht="30" customHeight="1" x14ac:dyDescent="0.15">
      <c r="A28" s="184"/>
      <c r="B28" s="184"/>
      <c r="C28" s="185" t="s">
        <v>362</v>
      </c>
      <c r="D28" s="171">
        <v>1</v>
      </c>
      <c r="E28" s="186">
        <v>1</v>
      </c>
      <c r="F28" s="173">
        <f>SALARIOS!F17</f>
        <v>2718000</v>
      </c>
      <c r="G28" s="174">
        <f t="shared" si="1"/>
        <v>2.0824600000000002</v>
      </c>
      <c r="H28" s="175">
        <v>8</v>
      </c>
      <c r="I28" s="176">
        <f>(F28*G28)*D28*E28*H28</f>
        <v>45281010.240000002</v>
      </c>
    </row>
    <row r="29" spans="1:9" ht="15" x14ac:dyDescent="0.15">
      <c r="A29" s="169"/>
      <c r="B29" s="169"/>
      <c r="C29" s="185" t="s">
        <v>363</v>
      </c>
      <c r="D29" s="171">
        <v>1</v>
      </c>
      <c r="E29" s="187">
        <v>0.5</v>
      </c>
      <c r="F29" s="173">
        <f>SALARIOS!F13</f>
        <v>3736000</v>
      </c>
      <c r="G29" s="174">
        <f t="shared" si="1"/>
        <v>2.0824600000000002</v>
      </c>
      <c r="H29" s="175">
        <v>8</v>
      </c>
      <c r="I29" s="176">
        <f t="shared" si="0"/>
        <v>31120282.240000002</v>
      </c>
    </row>
    <row r="30" spans="1:9" ht="30" x14ac:dyDescent="0.15">
      <c r="A30" s="169"/>
      <c r="B30" s="169"/>
      <c r="C30" s="188" t="s">
        <v>364</v>
      </c>
      <c r="D30" s="171">
        <v>1</v>
      </c>
      <c r="E30" s="187">
        <v>0.5</v>
      </c>
      <c r="F30" s="173">
        <f>SALARIOS!$F$14</f>
        <v>2316000</v>
      </c>
      <c r="G30" s="174">
        <f t="shared" si="1"/>
        <v>2.0824600000000002</v>
      </c>
      <c r="H30" s="175">
        <v>8</v>
      </c>
      <c r="I30" s="176">
        <f t="shared" si="0"/>
        <v>19291909.440000001</v>
      </c>
    </row>
    <row r="31" spans="1:9" ht="30" x14ac:dyDescent="0.15">
      <c r="A31" s="169"/>
      <c r="B31" s="169"/>
      <c r="C31" s="188" t="s">
        <v>365</v>
      </c>
      <c r="D31" s="171">
        <v>1</v>
      </c>
      <c r="E31" s="186">
        <v>1</v>
      </c>
      <c r="F31" s="173">
        <f>SALARIOS!$F$14</f>
        <v>2316000</v>
      </c>
      <c r="G31" s="174">
        <f t="shared" si="1"/>
        <v>2.0824600000000002</v>
      </c>
      <c r="H31" s="175">
        <v>8</v>
      </c>
      <c r="I31" s="176">
        <f t="shared" si="0"/>
        <v>38583818.880000003</v>
      </c>
    </row>
    <row r="32" spans="1:9" ht="20.5" customHeight="1" x14ac:dyDescent="0.15">
      <c r="A32" s="169"/>
      <c r="B32" s="169"/>
      <c r="C32" s="164" t="s">
        <v>366</v>
      </c>
      <c r="D32" s="165" t="s">
        <v>345</v>
      </c>
      <c r="E32" s="189"/>
      <c r="F32" s="189"/>
      <c r="G32" s="180"/>
      <c r="H32" s="158"/>
      <c r="I32" s="190"/>
    </row>
    <row r="33" spans="1:11" ht="15" x14ac:dyDescent="0.15">
      <c r="A33" s="169"/>
      <c r="B33" s="169"/>
      <c r="C33" s="188" t="s">
        <v>367</v>
      </c>
      <c r="D33" s="171">
        <v>1</v>
      </c>
      <c r="E33" s="186">
        <v>1</v>
      </c>
      <c r="F33" s="173">
        <f>+F28</f>
        <v>2718000</v>
      </c>
      <c r="G33" s="174">
        <f>FM!C46</f>
        <v>2.0289600000000005</v>
      </c>
      <c r="H33" s="175">
        <v>8</v>
      </c>
      <c r="I33" s="176">
        <f t="shared" si="0"/>
        <v>44117706.24000001</v>
      </c>
    </row>
    <row r="34" spans="1:11" ht="20.5" customHeight="1" x14ac:dyDescent="0.15">
      <c r="A34" s="169"/>
      <c r="B34" s="169"/>
      <c r="G34" s="191" t="s">
        <v>368</v>
      </c>
      <c r="I34" s="192">
        <f>SUM(I12:J33)</f>
        <v>1006825220.0040002</v>
      </c>
    </row>
    <row r="35" spans="1:11" ht="20.5" customHeight="1" x14ac:dyDescent="0.15">
      <c r="A35" s="169"/>
      <c r="B35" s="169"/>
      <c r="C35" s="159" t="s">
        <v>369</v>
      </c>
    </row>
    <row r="36" spans="1:11" ht="20.5" customHeight="1" x14ac:dyDescent="0.15">
      <c r="A36" s="169"/>
      <c r="B36" s="169"/>
      <c r="C36" s="193" t="s">
        <v>370</v>
      </c>
      <c r="D36" s="194" t="s">
        <v>371</v>
      </c>
      <c r="E36" s="195"/>
      <c r="F36" s="194"/>
      <c r="G36" s="194"/>
      <c r="H36" s="196">
        <f>ROUND(+I34/E6,4)</f>
        <v>0.2626</v>
      </c>
      <c r="I36" s="192">
        <f>+I34</f>
        <v>1006825220.0040002</v>
      </c>
    </row>
    <row r="37" spans="1:11" ht="20.5" customHeight="1" x14ac:dyDescent="0.2">
      <c r="C37" s="197"/>
      <c r="D37" s="198"/>
      <c r="E37" s="198"/>
      <c r="F37" s="198"/>
      <c r="G37" s="199"/>
      <c r="H37" s="200"/>
      <c r="I37" s="201"/>
    </row>
    <row r="38" spans="1:11" ht="20.5" customHeight="1" x14ac:dyDescent="0.15">
      <c r="A38" s="169"/>
      <c r="B38" s="169"/>
      <c r="C38" s="193" t="s">
        <v>372</v>
      </c>
      <c r="D38" s="194" t="s">
        <v>182</v>
      </c>
      <c r="E38" s="195"/>
      <c r="F38" s="194"/>
      <c r="G38" s="194"/>
      <c r="H38" s="202">
        <v>0.01</v>
      </c>
      <c r="I38" s="192">
        <f>+H38*E6</f>
        <v>38346408.75</v>
      </c>
    </row>
    <row r="39" spans="1:11" ht="20.5" customHeight="1" x14ac:dyDescent="0.15">
      <c r="C39" s="197"/>
      <c r="D39" s="203"/>
      <c r="E39" s="203"/>
      <c r="F39" s="203"/>
      <c r="G39" s="203"/>
      <c r="H39" s="200"/>
      <c r="I39" s="204"/>
    </row>
    <row r="40" spans="1:11" ht="20.5" customHeight="1" x14ac:dyDescent="0.15">
      <c r="C40" s="193" t="s">
        <v>373</v>
      </c>
      <c r="D40" s="194" t="s">
        <v>183</v>
      </c>
      <c r="E40" s="195"/>
      <c r="F40" s="194"/>
      <c r="G40" s="194"/>
      <c r="H40" s="202">
        <v>0.05</v>
      </c>
      <c r="I40" s="192">
        <f>+H40*E6</f>
        <v>191732043.75</v>
      </c>
    </row>
    <row r="41" spans="1:11" ht="20.5" customHeight="1" x14ac:dyDescent="0.15">
      <c r="C41" s="205"/>
      <c r="D41" s="206"/>
      <c r="E41" s="206"/>
      <c r="F41" s="206"/>
      <c r="G41" s="207"/>
      <c r="H41" s="208"/>
      <c r="I41" s="209"/>
    </row>
    <row r="42" spans="1:11" ht="20.5" customHeight="1" x14ac:dyDescent="0.15">
      <c r="C42" s="210"/>
      <c r="D42" s="194" t="s">
        <v>374</v>
      </c>
      <c r="E42" s="211"/>
      <c r="F42" s="190"/>
      <c r="G42" s="190"/>
      <c r="H42" s="202">
        <f>SUM(H36:H41)</f>
        <v>0.3226</v>
      </c>
      <c r="I42" s="212">
        <f>SUM(I36:I41)</f>
        <v>1236903672.5040002</v>
      </c>
      <c r="K42" s="213"/>
    </row>
    <row r="43" spans="1:11" ht="20.5" customHeight="1" x14ac:dyDescent="0.15">
      <c r="K43" s="213"/>
    </row>
    <row r="44" spans="1:11" ht="20.5" customHeight="1" x14ac:dyDescent="0.15">
      <c r="K44" s="213"/>
    </row>
    <row r="45" spans="1:11" ht="20.5" customHeight="1" x14ac:dyDescent="0.15">
      <c r="I45" s="214"/>
      <c r="K45" s="213"/>
    </row>
    <row r="46" spans="1:11" ht="20.5" customHeight="1" x14ac:dyDescent="0.15">
      <c r="K46" s="213"/>
    </row>
    <row r="47" spans="1:11" ht="20.5" customHeight="1" x14ac:dyDescent="0.15">
      <c r="K47" s="213"/>
    </row>
    <row r="48" spans="1:11" ht="20.5" customHeight="1" x14ac:dyDescent="0.15">
      <c r="K48" s="213"/>
    </row>
  </sheetData>
  <mergeCells count="7">
    <mergeCell ref="F6:H6"/>
    <mergeCell ref="C9:C10"/>
    <mergeCell ref="C1:I1"/>
    <mergeCell ref="J1:J4"/>
    <mergeCell ref="C2:I2"/>
    <mergeCell ref="C3:I3"/>
    <mergeCell ref="D4:I4"/>
  </mergeCells>
  <pageMargins left="0.70866141732283472" right="0.70866141732283472" top="0.74803149606299213" bottom="0.74803149606299213" header="0.31496062992125984" footer="0.31496062992125984"/>
  <pageSetup scale="43"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F2A6BF-2855-9547-955A-A2AA2C4D15F2}">
  <dimension ref="A1:J56"/>
  <sheetViews>
    <sheetView topLeftCell="A27" zoomScaleNormal="100" zoomScaleSheetLayoutView="74" workbookViewId="0">
      <selection activeCell="D91" sqref="D91:G91"/>
    </sheetView>
  </sheetViews>
  <sheetFormatPr baseColWidth="10" defaultColWidth="9.1640625" defaultRowHeight="15" x14ac:dyDescent="0.2"/>
  <cols>
    <col min="1" max="1" width="49.83203125" style="217" customWidth="1"/>
    <col min="2" max="2" width="10" style="217" bestFit="1" customWidth="1"/>
    <col min="3" max="3" width="13.83203125" style="217" customWidth="1"/>
    <col min="4" max="4" width="9.1640625" style="217"/>
    <col min="5" max="5" width="4.33203125" style="217" customWidth="1"/>
    <col min="6" max="6" width="50.6640625" style="217" customWidth="1"/>
    <col min="7" max="7" width="10" style="217" bestFit="1" customWidth="1"/>
    <col min="8" max="8" width="13.33203125" style="217" customWidth="1"/>
    <col min="9" max="9" width="10.83203125" style="217" customWidth="1"/>
    <col min="10" max="16384" width="9.1640625" style="217"/>
  </cols>
  <sheetData>
    <row r="1" spans="1:10" ht="18" x14ac:dyDescent="0.2">
      <c r="A1" s="507" t="s">
        <v>375</v>
      </c>
      <c r="B1" s="507"/>
      <c r="C1" s="507"/>
      <c r="D1" s="215"/>
      <c r="E1" s="216"/>
      <c r="F1" s="507" t="s">
        <v>376</v>
      </c>
      <c r="G1" s="507"/>
      <c r="H1" s="507"/>
    </row>
    <row r="2" spans="1:10" x14ac:dyDescent="0.2">
      <c r="A2" s="218" t="s">
        <v>377</v>
      </c>
      <c r="B2" s="219"/>
      <c r="C2" s="220">
        <v>1</v>
      </c>
      <c r="D2" s="215"/>
      <c r="E2" s="216"/>
      <c r="F2" s="218" t="s">
        <v>377</v>
      </c>
      <c r="G2" s="219"/>
      <c r="H2" s="220">
        <v>1</v>
      </c>
    </row>
    <row r="3" spans="1:10" x14ac:dyDescent="0.2">
      <c r="A3" s="218" t="s">
        <v>378</v>
      </c>
      <c r="B3" s="219"/>
      <c r="C3" s="221">
        <f>SUM(B4:B15)</f>
        <v>0.59630000000000016</v>
      </c>
      <c r="D3" s="215"/>
      <c r="E3" s="216"/>
      <c r="F3" s="218" t="s">
        <v>378</v>
      </c>
      <c r="G3" s="219"/>
      <c r="H3" s="221">
        <f>SUM(G4:G15)</f>
        <v>0.59630000000000016</v>
      </c>
    </row>
    <row r="4" spans="1:10" x14ac:dyDescent="0.2">
      <c r="A4" s="222" t="s">
        <v>379</v>
      </c>
      <c r="B4" s="223">
        <v>8.3299999999999999E-2</v>
      </c>
      <c r="C4" s="224"/>
      <c r="D4" s="215"/>
      <c r="E4" s="216"/>
      <c r="F4" s="222" t="s">
        <v>379</v>
      </c>
      <c r="G4" s="223">
        <v>8.3299999999999999E-2</v>
      </c>
      <c r="H4" s="224"/>
    </row>
    <row r="5" spans="1:10" x14ac:dyDescent="0.2">
      <c r="A5" s="222" t="s">
        <v>380</v>
      </c>
      <c r="B5" s="223">
        <v>0.01</v>
      </c>
      <c r="C5" s="224"/>
      <c r="D5" s="215"/>
      <c r="E5" s="216"/>
      <c r="F5" s="222" t="s">
        <v>380</v>
      </c>
      <c r="G5" s="223">
        <v>0.01</v>
      </c>
      <c r="H5" s="224"/>
    </row>
    <row r="6" spans="1:10" x14ac:dyDescent="0.2">
      <c r="A6" s="222" t="s">
        <v>381</v>
      </c>
      <c r="B6" s="223">
        <v>8.3299999999999999E-2</v>
      </c>
      <c r="C6" s="224"/>
      <c r="D6" s="215"/>
      <c r="E6" s="216"/>
      <c r="F6" s="222" t="s">
        <v>381</v>
      </c>
      <c r="G6" s="223">
        <v>8.3299999999999999E-2</v>
      </c>
      <c r="H6" s="224"/>
    </row>
    <row r="7" spans="1:10" x14ac:dyDescent="0.2">
      <c r="A7" s="222" t="s">
        <v>382</v>
      </c>
      <c r="B7" s="223">
        <v>4.1700000000000001E-2</v>
      </c>
      <c r="C7" s="224"/>
      <c r="D7" s="215"/>
      <c r="E7" s="216"/>
      <c r="F7" s="222" t="s">
        <v>382</v>
      </c>
      <c r="G7" s="223">
        <v>4.1700000000000001E-2</v>
      </c>
      <c r="H7" s="224"/>
    </row>
    <row r="8" spans="1:10" x14ac:dyDescent="0.2">
      <c r="A8" s="222" t="s">
        <v>383</v>
      </c>
      <c r="B8" s="223">
        <v>8.5000000000000006E-2</v>
      </c>
      <c r="C8" s="224"/>
      <c r="D8" s="215"/>
      <c r="E8" s="216"/>
      <c r="F8" s="222" t="s">
        <v>383</v>
      </c>
      <c r="G8" s="223">
        <v>8.5000000000000006E-2</v>
      </c>
      <c r="H8" s="224"/>
    </row>
    <row r="9" spans="1:10" x14ac:dyDescent="0.2">
      <c r="A9" s="222" t="s">
        <v>384</v>
      </c>
      <c r="B9" s="223">
        <v>0.12</v>
      </c>
      <c r="C9" s="224"/>
      <c r="D9" s="215"/>
      <c r="E9" s="216"/>
      <c r="F9" s="222" t="s">
        <v>384</v>
      </c>
      <c r="G9" s="223">
        <v>0.12</v>
      </c>
      <c r="H9" s="224"/>
    </row>
    <row r="10" spans="1:10" x14ac:dyDescent="0.2">
      <c r="A10" s="222" t="s">
        <v>385</v>
      </c>
      <c r="B10" s="223">
        <v>6.9599999999999995E-2</v>
      </c>
      <c r="C10" s="224"/>
      <c r="D10" s="215"/>
      <c r="E10" s="216"/>
      <c r="F10" s="222" t="s">
        <v>385</v>
      </c>
      <c r="G10" s="223">
        <v>6.9599999999999995E-2</v>
      </c>
      <c r="H10" s="224"/>
      <c r="J10" s="225"/>
    </row>
    <row r="11" spans="1:10" x14ac:dyDescent="0.2">
      <c r="A11" s="222" t="s">
        <v>386</v>
      </c>
      <c r="B11" s="223">
        <v>0.04</v>
      </c>
      <c r="C11" s="224"/>
      <c r="D11" s="215"/>
      <c r="E11" s="216"/>
      <c r="F11" s="222" t="s">
        <v>386</v>
      </c>
      <c r="G11" s="223">
        <v>0.04</v>
      </c>
      <c r="H11" s="224"/>
      <c r="J11" s="225"/>
    </row>
    <row r="12" spans="1:10" x14ac:dyDescent="0.2">
      <c r="A12" s="222" t="s">
        <v>387</v>
      </c>
      <c r="B12" s="223">
        <v>0.03</v>
      </c>
      <c r="C12" s="224"/>
      <c r="D12" s="215"/>
      <c r="E12" s="216"/>
      <c r="F12" s="222" t="s">
        <v>387</v>
      </c>
      <c r="G12" s="223">
        <v>0.03</v>
      </c>
      <c r="H12" s="224"/>
    </row>
    <row r="13" spans="1:10" x14ac:dyDescent="0.2">
      <c r="A13" s="222" t="s">
        <v>388</v>
      </c>
      <c r="B13" s="223">
        <v>0.02</v>
      </c>
      <c r="C13" s="224"/>
      <c r="D13" s="215"/>
      <c r="E13" s="216"/>
      <c r="F13" s="222" t="s">
        <v>388</v>
      </c>
      <c r="G13" s="223">
        <v>0.02</v>
      </c>
      <c r="H13" s="224"/>
    </row>
    <row r="14" spans="1:10" x14ac:dyDescent="0.2">
      <c r="A14" s="222" t="s">
        <v>389</v>
      </c>
      <c r="B14" s="223">
        <v>4.5999999999999999E-3</v>
      </c>
      <c r="C14" s="224"/>
      <c r="D14" s="215"/>
      <c r="E14" s="216"/>
      <c r="F14" s="222" t="s">
        <v>389</v>
      </c>
      <c r="G14" s="223">
        <v>4.5999999999999999E-3</v>
      </c>
      <c r="H14" s="224"/>
    </row>
    <row r="15" spans="1:10" x14ac:dyDescent="0.2">
      <c r="A15" s="222" t="s">
        <v>390</v>
      </c>
      <c r="B15" s="223">
        <v>8.8000000000000005E-3</v>
      </c>
      <c r="C15" s="224"/>
      <c r="D15" s="215"/>
      <c r="E15" s="216"/>
      <c r="F15" s="222" t="s">
        <v>390</v>
      </c>
      <c r="G15" s="223">
        <v>8.8000000000000005E-3</v>
      </c>
      <c r="H15" s="224"/>
    </row>
    <row r="16" spans="1:10" x14ac:dyDescent="0.2">
      <c r="A16" s="218" t="s">
        <v>391</v>
      </c>
      <c r="B16" s="219"/>
      <c r="C16" s="221">
        <f>SUM(B17:B32)</f>
        <v>0.30500000000000005</v>
      </c>
      <c r="D16" s="215"/>
      <c r="E16" s="216"/>
      <c r="F16" s="218" t="s">
        <v>391</v>
      </c>
      <c r="G16" s="219"/>
      <c r="H16" s="221">
        <f>SUM(G17:G30)</f>
        <v>0.16</v>
      </c>
    </row>
    <row r="17" spans="1:8" x14ac:dyDescent="0.2">
      <c r="A17" s="222" t="s">
        <v>392</v>
      </c>
      <c r="B17" s="226">
        <v>0.03</v>
      </c>
      <c r="C17" s="224"/>
      <c r="D17" s="227"/>
      <c r="E17" s="216"/>
      <c r="F17" s="222" t="s">
        <v>393</v>
      </c>
      <c r="G17" s="226">
        <v>0.02</v>
      </c>
      <c r="H17" s="224"/>
    </row>
    <row r="18" spans="1:8" x14ac:dyDescent="0.2">
      <c r="A18" s="222" t="s">
        <v>394</v>
      </c>
      <c r="B18" s="226">
        <v>0.02</v>
      </c>
      <c r="C18" s="224"/>
      <c r="D18" s="227"/>
      <c r="E18" s="216"/>
      <c r="F18" s="222" t="s">
        <v>395</v>
      </c>
      <c r="G18" s="226">
        <v>0.01</v>
      </c>
      <c r="H18" s="224"/>
    </row>
    <row r="19" spans="1:8" x14ac:dyDescent="0.2">
      <c r="A19" s="222" t="s">
        <v>396</v>
      </c>
      <c r="B19" s="226">
        <v>0.02</v>
      </c>
      <c r="C19" s="224"/>
      <c r="D19" s="215"/>
      <c r="E19" s="216"/>
      <c r="F19" s="222" t="s">
        <v>396</v>
      </c>
      <c r="G19" s="226">
        <v>0.01</v>
      </c>
      <c r="H19" s="224"/>
    </row>
    <row r="20" spans="1:8" x14ac:dyDescent="0.2">
      <c r="A20" s="222" t="s">
        <v>397</v>
      </c>
      <c r="B20" s="226">
        <v>0.02</v>
      </c>
      <c r="C20" s="224"/>
      <c r="D20" s="216"/>
      <c r="E20" s="216"/>
      <c r="F20" s="222" t="s">
        <v>397</v>
      </c>
      <c r="G20" s="226">
        <v>0.02</v>
      </c>
      <c r="H20" s="224"/>
    </row>
    <row r="21" spans="1:8" ht="30" x14ac:dyDescent="0.2">
      <c r="A21" s="228" t="s">
        <v>398</v>
      </c>
      <c r="B21" s="226">
        <v>0.01</v>
      </c>
      <c r="C21" s="224"/>
      <c r="D21" s="215"/>
      <c r="E21" s="216"/>
      <c r="F21" s="228" t="s">
        <v>398</v>
      </c>
      <c r="G21" s="226">
        <v>0</v>
      </c>
      <c r="H21" s="224"/>
    </row>
    <row r="22" spans="1:8" x14ac:dyDescent="0.2">
      <c r="A22" s="222" t="s">
        <v>399</v>
      </c>
      <c r="B22" s="226">
        <v>0.01</v>
      </c>
      <c r="C22" s="224"/>
      <c r="D22" s="215"/>
      <c r="E22" s="216"/>
      <c r="F22" s="222" t="s">
        <v>399</v>
      </c>
      <c r="G22" s="226">
        <v>0.01</v>
      </c>
      <c r="H22" s="224"/>
    </row>
    <row r="23" spans="1:8" x14ac:dyDescent="0.2">
      <c r="A23" s="228" t="s">
        <v>400</v>
      </c>
      <c r="B23" s="226">
        <v>0.01</v>
      </c>
      <c r="C23" s="224"/>
      <c r="D23" s="215"/>
      <c r="E23" s="216"/>
      <c r="F23" s="228" t="s">
        <v>400</v>
      </c>
      <c r="G23" s="226">
        <v>5.0000000000000001E-3</v>
      </c>
      <c r="H23" s="224"/>
    </row>
    <row r="24" spans="1:8" x14ac:dyDescent="0.2">
      <c r="A24" s="222" t="s">
        <v>401</v>
      </c>
      <c r="B24" s="226">
        <v>0.03</v>
      </c>
      <c r="C24" s="224"/>
      <c r="D24" s="215"/>
      <c r="E24" s="216"/>
      <c r="F24" s="222" t="s">
        <v>402</v>
      </c>
      <c r="G24" s="226">
        <v>0.02</v>
      </c>
      <c r="H24" s="224"/>
    </row>
    <row r="25" spans="1:8" ht="45" x14ac:dyDescent="0.2">
      <c r="A25" s="228" t="s">
        <v>403</v>
      </c>
      <c r="B25" s="226">
        <v>0.01</v>
      </c>
      <c r="C25" s="224"/>
      <c r="D25" s="215"/>
      <c r="E25" s="216"/>
      <c r="F25" s="228" t="s">
        <v>404</v>
      </c>
      <c r="G25" s="226">
        <v>5.0000000000000001E-3</v>
      </c>
      <c r="H25" s="224"/>
    </row>
    <row r="26" spans="1:8" ht="30" x14ac:dyDescent="0.2">
      <c r="A26" s="228" t="s">
        <v>405</v>
      </c>
      <c r="B26" s="226">
        <v>0.02</v>
      </c>
      <c r="C26" s="224"/>
      <c r="D26" s="215"/>
      <c r="E26" s="216"/>
      <c r="F26" s="228" t="s">
        <v>405</v>
      </c>
      <c r="G26" s="226">
        <v>0.01</v>
      </c>
      <c r="H26" s="224"/>
    </row>
    <row r="27" spans="1:8" ht="60" x14ac:dyDescent="0.2">
      <c r="A27" s="228" t="s">
        <v>406</v>
      </c>
      <c r="B27" s="229">
        <v>0.02</v>
      </c>
      <c r="C27" s="230"/>
      <c r="D27" s="215"/>
      <c r="E27" s="216"/>
      <c r="F27" s="228" t="s">
        <v>406</v>
      </c>
      <c r="G27" s="229">
        <v>0.01</v>
      </c>
      <c r="H27" s="230"/>
    </row>
    <row r="28" spans="1:8" x14ac:dyDescent="0.2">
      <c r="A28" s="228" t="s">
        <v>407</v>
      </c>
      <c r="B28" s="229">
        <v>0.01</v>
      </c>
      <c r="C28" s="224"/>
      <c r="D28" s="215"/>
      <c r="E28" s="216"/>
      <c r="F28" s="228" t="s">
        <v>407</v>
      </c>
      <c r="G28" s="229">
        <v>0.01</v>
      </c>
      <c r="H28" s="224"/>
    </row>
    <row r="29" spans="1:8" ht="30" x14ac:dyDescent="0.2">
      <c r="A29" s="228" t="s">
        <v>408</v>
      </c>
      <c r="B29" s="226">
        <v>0.02</v>
      </c>
      <c r="C29" s="224"/>
      <c r="D29" s="215"/>
      <c r="E29" s="216"/>
      <c r="F29" s="228" t="s">
        <v>409</v>
      </c>
      <c r="G29" s="226">
        <v>0.02</v>
      </c>
      <c r="H29" s="224"/>
    </row>
    <row r="30" spans="1:8" ht="45" x14ac:dyDescent="0.2">
      <c r="A30" s="228" t="s">
        <v>410</v>
      </c>
      <c r="B30" s="226">
        <v>3.5000000000000003E-2</v>
      </c>
      <c r="C30" s="224"/>
      <c r="D30" s="231"/>
      <c r="E30" s="216"/>
      <c r="F30" s="228" t="s">
        <v>411</v>
      </c>
      <c r="G30" s="226">
        <v>0.01</v>
      </c>
      <c r="H30" s="224"/>
    </row>
    <row r="31" spans="1:8" ht="45" x14ac:dyDescent="0.2">
      <c r="A31" s="228" t="s">
        <v>411</v>
      </c>
      <c r="B31" s="226">
        <v>0.01</v>
      </c>
      <c r="C31" s="224"/>
      <c r="D31" s="232"/>
      <c r="E31" s="216"/>
      <c r="F31" s="218" t="s">
        <v>412</v>
      </c>
      <c r="G31" s="219"/>
      <c r="H31" s="233">
        <f>SUM(G32:G38)</f>
        <v>0.13816000000000001</v>
      </c>
    </row>
    <row r="32" spans="1:8" ht="45" x14ac:dyDescent="0.2">
      <c r="A32" s="228" t="s">
        <v>413</v>
      </c>
      <c r="B32" s="226">
        <v>0.03</v>
      </c>
      <c r="C32" s="224"/>
      <c r="D32" s="234"/>
      <c r="E32" s="216"/>
      <c r="F32" s="222" t="s">
        <v>414</v>
      </c>
      <c r="G32" s="235">
        <v>0.06</v>
      </c>
      <c r="H32" s="224"/>
    </row>
    <row r="33" spans="1:10" x14ac:dyDescent="0.2">
      <c r="A33" s="218" t="s">
        <v>412</v>
      </c>
      <c r="B33" s="219"/>
      <c r="C33" s="233">
        <f>SUM(B34:B40)</f>
        <v>6.966E-2</v>
      </c>
      <c r="D33" s="216"/>
      <c r="E33" s="216"/>
      <c r="F33" s="236" t="s">
        <v>415</v>
      </c>
      <c r="G33" s="237">
        <v>2.8500000000000001E-2</v>
      </c>
      <c r="H33" s="238"/>
      <c r="J33" s="239"/>
    </row>
    <row r="34" spans="1:10" x14ac:dyDescent="0.2">
      <c r="A34" s="222" t="s">
        <v>414</v>
      </c>
      <c r="B34" s="235">
        <v>0.02</v>
      </c>
      <c r="C34" s="224"/>
      <c r="D34" s="216"/>
      <c r="E34" s="216"/>
      <c r="F34" s="222" t="s">
        <v>416</v>
      </c>
      <c r="G34" s="235">
        <v>8.6599999999999993E-3</v>
      </c>
      <c r="H34" s="224"/>
    </row>
    <row r="35" spans="1:10" x14ac:dyDescent="0.2">
      <c r="A35" s="236" t="s">
        <v>415</v>
      </c>
      <c r="B35" s="235">
        <v>0</v>
      </c>
      <c r="C35" s="240"/>
      <c r="D35" s="216"/>
      <c r="E35" s="216"/>
      <c r="F35" s="222" t="s">
        <v>417</v>
      </c>
      <c r="G35" s="235">
        <v>1.0999999999999999E-2</v>
      </c>
      <c r="H35" s="224"/>
      <c r="I35" s="508"/>
    </row>
    <row r="36" spans="1:10" x14ac:dyDescent="0.2">
      <c r="A36" s="222" t="s">
        <v>416</v>
      </c>
      <c r="B36" s="235">
        <v>8.6599999999999993E-3</v>
      </c>
      <c r="C36" s="224"/>
      <c r="D36" s="216"/>
      <c r="E36" s="216"/>
      <c r="F36" s="222" t="s">
        <v>418</v>
      </c>
      <c r="G36" s="235">
        <v>5.0000000000000001E-3</v>
      </c>
      <c r="H36" s="224"/>
      <c r="I36" s="508"/>
    </row>
    <row r="37" spans="1:10" x14ac:dyDescent="0.2">
      <c r="A37" s="222" t="s">
        <v>417</v>
      </c>
      <c r="B37" s="235">
        <v>1.0999999999999999E-2</v>
      </c>
      <c r="C37" s="224"/>
      <c r="D37" s="216"/>
      <c r="E37" s="216"/>
      <c r="F37" s="222" t="s">
        <v>419</v>
      </c>
      <c r="G37" s="235">
        <v>0.02</v>
      </c>
      <c r="H37" s="224"/>
      <c r="I37" s="508"/>
    </row>
    <row r="38" spans="1:10" x14ac:dyDescent="0.2">
      <c r="A38" s="222" t="s">
        <v>418</v>
      </c>
      <c r="B38" s="235">
        <v>5.0000000000000001E-3</v>
      </c>
      <c r="C38" s="224"/>
      <c r="D38" s="216"/>
      <c r="E38" s="216"/>
      <c r="F38" s="222" t="s">
        <v>420</v>
      </c>
      <c r="G38" s="235">
        <v>5.0000000000000001E-3</v>
      </c>
      <c r="H38" s="224"/>
    </row>
    <row r="39" spans="1:10" x14ac:dyDescent="0.2">
      <c r="A39" s="222" t="s">
        <v>419</v>
      </c>
      <c r="B39" s="235">
        <v>0.02</v>
      </c>
      <c r="C39" s="224"/>
      <c r="D39" s="216"/>
      <c r="E39" s="216"/>
      <c r="F39" s="218" t="s">
        <v>421</v>
      </c>
      <c r="G39" s="219"/>
      <c r="H39" s="221">
        <f>+SUM(G40:G42)</f>
        <v>4.8000000000000001E-2</v>
      </c>
    </row>
    <row r="40" spans="1:10" x14ac:dyDescent="0.2">
      <c r="A40" s="222" t="s">
        <v>420</v>
      </c>
      <c r="B40" s="235">
        <v>5.0000000000000001E-3</v>
      </c>
      <c r="C40" s="224"/>
      <c r="D40" s="216"/>
      <c r="E40" s="216"/>
      <c r="F40" s="222" t="s">
        <v>422</v>
      </c>
      <c r="G40" s="235">
        <v>9.4000000000000004E-3</v>
      </c>
      <c r="H40" s="224"/>
    </row>
    <row r="41" spans="1:10" x14ac:dyDescent="0.2">
      <c r="A41" s="218" t="s">
        <v>421</v>
      </c>
      <c r="B41" s="219"/>
      <c r="C41" s="221">
        <f>+SUM(B42:B45)</f>
        <v>5.8000000000000003E-2</v>
      </c>
      <c r="D41" s="216"/>
      <c r="E41" s="216"/>
      <c r="F41" s="222" t="s">
        <v>423</v>
      </c>
      <c r="G41" s="235">
        <v>8.6E-3</v>
      </c>
      <c r="H41" s="224"/>
    </row>
    <row r="42" spans="1:10" x14ac:dyDescent="0.2">
      <c r="A42" s="222" t="s">
        <v>422</v>
      </c>
      <c r="B42" s="235">
        <v>9.4000000000000004E-3</v>
      </c>
      <c r="C42" s="224"/>
      <c r="D42" s="216"/>
      <c r="E42" s="216"/>
      <c r="F42" s="222" t="s">
        <v>424</v>
      </c>
      <c r="G42" s="235">
        <v>0.03</v>
      </c>
      <c r="H42" s="224"/>
    </row>
    <row r="43" spans="1:10" x14ac:dyDescent="0.2">
      <c r="A43" s="222" t="s">
        <v>423</v>
      </c>
      <c r="B43" s="235">
        <v>8.6E-3</v>
      </c>
      <c r="C43" s="224"/>
      <c r="D43" s="216"/>
      <c r="E43" s="216"/>
      <c r="F43" s="218" t="s">
        <v>144</v>
      </c>
      <c r="G43" s="219"/>
      <c r="H43" s="221">
        <f>SUM(G44:G45)</f>
        <v>6.0000000000000005E-2</v>
      </c>
    </row>
    <row r="44" spans="1:10" x14ac:dyDescent="0.2">
      <c r="A44" s="222" t="s">
        <v>425</v>
      </c>
      <c r="B44" s="235">
        <v>0.03</v>
      </c>
      <c r="C44" s="224"/>
      <c r="D44" s="216"/>
      <c r="E44" s="216"/>
      <c r="F44" s="222" t="s">
        <v>426</v>
      </c>
      <c r="G44" s="235">
        <v>0.01</v>
      </c>
      <c r="H44" s="224"/>
    </row>
    <row r="45" spans="1:10" x14ac:dyDescent="0.2">
      <c r="A45" s="222" t="s">
        <v>427</v>
      </c>
      <c r="B45" s="235">
        <v>0.01</v>
      </c>
      <c r="C45" s="224"/>
      <c r="D45" s="216"/>
      <c r="E45" s="216"/>
      <c r="F45" s="222" t="s">
        <v>428</v>
      </c>
      <c r="G45" s="235">
        <v>0.05</v>
      </c>
      <c r="H45" s="224"/>
    </row>
    <row r="46" spans="1:10" x14ac:dyDescent="0.2">
      <c r="A46" s="218" t="s">
        <v>429</v>
      </c>
      <c r="B46" s="219">
        <f>SUM(B4:B45)</f>
        <v>1.0289600000000005</v>
      </c>
      <c r="C46" s="221">
        <f>SUM(C2:C44)</f>
        <v>2.0289600000000005</v>
      </c>
      <c r="D46" s="216"/>
      <c r="E46" s="216"/>
      <c r="F46" s="218" t="s">
        <v>429</v>
      </c>
      <c r="G46" s="219">
        <f>SUM(G4:G45)</f>
        <v>1.0024600000000004</v>
      </c>
      <c r="H46" s="221">
        <f>SUM(H2:H45)</f>
        <v>2.0024600000000001</v>
      </c>
    </row>
    <row r="47" spans="1:10" x14ac:dyDescent="0.2">
      <c r="A47" s="241" t="s">
        <v>430</v>
      </c>
      <c r="B47" s="216"/>
      <c r="C47" s="216"/>
      <c r="D47" s="216"/>
      <c r="E47" s="234"/>
      <c r="F47" s="216"/>
      <c r="G47" s="216"/>
      <c r="H47" s="216"/>
      <c r="I47" s="216"/>
    </row>
    <row r="48" spans="1:10" x14ac:dyDescent="0.2">
      <c r="A48" s="216"/>
      <c r="B48" s="216"/>
      <c r="C48" s="216"/>
      <c r="D48" s="216"/>
      <c r="E48" s="216"/>
      <c r="F48" s="216"/>
      <c r="G48" s="216"/>
      <c r="H48" s="216"/>
      <c r="I48" s="216"/>
    </row>
    <row r="49" spans="1:9" x14ac:dyDescent="0.2">
      <c r="E49" s="216"/>
      <c r="F49" s="216"/>
      <c r="G49" s="216"/>
      <c r="H49" s="216"/>
      <c r="I49" s="216"/>
    </row>
    <row r="50" spans="1:9" x14ac:dyDescent="0.2">
      <c r="A50" s="149"/>
      <c r="E50" s="216"/>
      <c r="F50" s="216"/>
      <c r="G50" s="216"/>
      <c r="H50" s="216"/>
      <c r="I50" s="216"/>
    </row>
    <row r="51" spans="1:9" x14ac:dyDescent="0.2">
      <c r="E51" s="216"/>
      <c r="F51" s="216"/>
      <c r="G51" s="216"/>
      <c r="H51" s="216"/>
      <c r="I51" s="216"/>
    </row>
    <row r="52" spans="1:9" x14ac:dyDescent="0.2">
      <c r="E52" s="216"/>
      <c r="F52" s="216"/>
      <c r="G52" s="216"/>
      <c r="H52" s="216"/>
      <c r="I52" s="216"/>
    </row>
    <row r="53" spans="1:9" x14ac:dyDescent="0.2">
      <c r="E53" s="216"/>
      <c r="F53" s="216"/>
      <c r="G53" s="216"/>
      <c r="H53" s="216"/>
    </row>
    <row r="54" spans="1:9" x14ac:dyDescent="0.2">
      <c r="F54" s="216"/>
      <c r="G54" s="216"/>
      <c r="H54" s="216"/>
    </row>
    <row r="55" spans="1:9" x14ac:dyDescent="0.2">
      <c r="F55" s="216"/>
      <c r="G55" s="216"/>
      <c r="H55" s="216"/>
    </row>
    <row r="56" spans="1:9" x14ac:dyDescent="0.2">
      <c r="F56" s="216"/>
      <c r="G56" s="216"/>
      <c r="H56" s="216"/>
    </row>
  </sheetData>
  <mergeCells count="3">
    <mergeCell ref="A1:C1"/>
    <mergeCell ref="F1:H1"/>
    <mergeCell ref="I35:I37"/>
  </mergeCells>
  <pageMargins left="0.7" right="0.7" top="0.75" bottom="0.75" header="0.3" footer="0.3"/>
  <pageSetup scale="43" orientation="portrait" r:id="rId1"/>
  <colBreaks count="1" manualBreakCount="1">
    <brk id="8" max="1048575" man="1"/>
  </colBreak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61E74-15FB-8A49-B8F8-0D478BC6865F}">
  <sheetPr>
    <tabColor rgb="FFB6004B"/>
    <pageSetUpPr autoPageBreaks="0" fitToPage="1"/>
  </sheetPr>
  <dimension ref="B1:T92"/>
  <sheetViews>
    <sheetView showGridLines="0" topLeftCell="A3" zoomScaleNormal="100" workbookViewId="0">
      <pane ySplit="5" topLeftCell="A68" activePane="bottomLeft" state="frozen"/>
      <selection activeCell="D91" sqref="D91:G91"/>
      <selection pane="bottomLeft" activeCell="D91" sqref="D91:G91"/>
    </sheetView>
  </sheetViews>
  <sheetFormatPr baseColWidth="10" defaultColWidth="11.5" defaultRowHeight="15" x14ac:dyDescent="0.2"/>
  <cols>
    <col min="1" max="1" width="1.6640625" style="242" customWidth="1"/>
    <col min="2" max="2" width="12.5" style="242" customWidth="1"/>
    <col min="3" max="3" width="13.5" style="242" customWidth="1"/>
    <col min="4" max="4" width="20" style="242" customWidth="1"/>
    <col min="5" max="6" width="17.5" style="242" customWidth="1"/>
    <col min="7" max="7" width="21.5" style="242" customWidth="1"/>
    <col min="8" max="8" width="1.6640625" style="243" customWidth="1"/>
    <col min="9" max="9" width="1.6640625" style="242" customWidth="1"/>
    <col min="10" max="10" width="6.5" style="244" bestFit="1" customWidth="1"/>
    <col min="11" max="11" width="20.83203125" style="244" bestFit="1" customWidth="1"/>
    <col min="12" max="12" width="2.5" bestFit="1" customWidth="1"/>
    <col min="13" max="13" width="7.33203125" style="245" bestFit="1" customWidth="1"/>
    <col min="14" max="14" width="2.6640625" style="245" bestFit="1" customWidth="1"/>
    <col min="15" max="15" width="7" style="245" bestFit="1" customWidth="1"/>
    <col min="16" max="16" width="2.5" style="245" bestFit="1" customWidth="1"/>
    <col min="17" max="18" width="7" style="149" bestFit="1" customWidth="1"/>
    <col min="19" max="19" width="11.5" style="245"/>
    <col min="20" max="16384" width="11.5" style="242"/>
  </cols>
  <sheetData>
    <row r="1" spans="2:17" ht="10" customHeight="1" thickBot="1" x14ac:dyDescent="0.25"/>
    <row r="2" spans="2:17" ht="77.25" customHeight="1" x14ac:dyDescent="0.2">
      <c r="B2" s="524" t="s">
        <v>431</v>
      </c>
      <c r="C2" s="525"/>
      <c r="D2" s="525"/>
      <c r="E2" s="525"/>
      <c r="F2" s="525"/>
      <c r="G2" s="526"/>
    </row>
    <row r="3" spans="2:17" x14ac:dyDescent="0.2">
      <c r="B3" s="527"/>
      <c r="C3" s="528"/>
      <c r="D3" s="528"/>
      <c r="E3" s="528"/>
      <c r="F3" s="528"/>
      <c r="G3" s="529"/>
    </row>
    <row r="4" spans="2:17" ht="20.25" customHeight="1" x14ac:dyDescent="0.2">
      <c r="B4" s="530" t="s">
        <v>432</v>
      </c>
      <c r="C4" s="531"/>
      <c r="D4" s="531"/>
      <c r="E4" s="531"/>
      <c r="F4" s="531"/>
      <c r="G4" s="532"/>
      <c r="J4" s="246"/>
    </row>
    <row r="5" spans="2:17" ht="36" customHeight="1" x14ac:dyDescent="0.2">
      <c r="B5" s="533" t="s">
        <v>433</v>
      </c>
      <c r="C5" s="534"/>
      <c r="D5" s="534"/>
      <c r="E5" s="534"/>
      <c r="F5" s="534"/>
      <c r="G5" s="535"/>
      <c r="K5" s="517" t="s">
        <v>434</v>
      </c>
      <c r="L5" s="517" t="s">
        <v>435</v>
      </c>
      <c r="M5" s="517"/>
      <c r="N5" s="517"/>
      <c r="O5" s="517"/>
      <c r="P5" s="517"/>
      <c r="Q5" s="517"/>
    </row>
    <row r="6" spans="2:17" ht="15" customHeight="1" x14ac:dyDescent="0.2">
      <c r="B6" s="536" t="s">
        <v>436</v>
      </c>
      <c r="C6" s="538" t="s">
        <v>437</v>
      </c>
      <c r="D6" s="540" t="s">
        <v>438</v>
      </c>
      <c r="E6" s="542" t="s">
        <v>439</v>
      </c>
      <c r="F6" s="538"/>
      <c r="G6" s="543"/>
      <c r="K6" s="517"/>
      <c r="L6" s="517" t="s">
        <v>440</v>
      </c>
      <c r="M6" s="517"/>
      <c r="N6" s="517"/>
      <c r="O6" s="517"/>
      <c r="P6" s="517"/>
      <c r="Q6" s="517"/>
    </row>
    <row r="7" spans="2:17" ht="15.75" customHeight="1" x14ac:dyDescent="0.2">
      <c r="B7" s="537"/>
      <c r="C7" s="539"/>
      <c r="D7" s="541"/>
      <c r="E7" s="248" t="s">
        <v>441</v>
      </c>
      <c r="F7" s="249" t="s">
        <v>442</v>
      </c>
      <c r="G7" s="250" t="s">
        <v>443</v>
      </c>
      <c r="J7" s="251" t="s">
        <v>230</v>
      </c>
      <c r="K7" s="247" t="s">
        <v>444</v>
      </c>
      <c r="L7" s="247" t="s">
        <v>445</v>
      </c>
      <c r="M7" s="252">
        <v>-4.8999999999999998E-3</v>
      </c>
      <c r="N7" s="247" t="s">
        <v>446</v>
      </c>
      <c r="O7" s="253">
        <v>1.0049999999999999</v>
      </c>
      <c r="P7" s="247" t="s">
        <v>447</v>
      </c>
      <c r="Q7" s="254">
        <v>97.403999999999996</v>
      </c>
    </row>
    <row r="8" spans="2:17" x14ac:dyDescent="0.2">
      <c r="B8" s="521">
        <v>2021</v>
      </c>
      <c r="C8" s="255" t="s">
        <v>448</v>
      </c>
      <c r="D8" s="256">
        <v>100.89</v>
      </c>
      <c r="E8" s="256">
        <v>0.89</v>
      </c>
      <c r="F8" s="256">
        <v>0.89</v>
      </c>
      <c r="G8" s="257" t="s">
        <v>449</v>
      </c>
      <c r="J8" s="258">
        <v>1</v>
      </c>
      <c r="K8" s="259">
        <f>D8</f>
        <v>100.89</v>
      </c>
      <c r="L8" s="514"/>
      <c r="M8" s="515"/>
      <c r="N8" s="515"/>
      <c r="O8" s="515"/>
      <c r="P8" s="515"/>
      <c r="Q8" s="516"/>
    </row>
    <row r="9" spans="2:17" x14ac:dyDescent="0.2">
      <c r="B9" s="522"/>
      <c r="C9" s="260" t="s">
        <v>450</v>
      </c>
      <c r="D9" s="261">
        <v>101.35</v>
      </c>
      <c r="E9" s="261">
        <v>0.46</v>
      </c>
      <c r="F9" s="261">
        <v>1.35</v>
      </c>
      <c r="G9" s="262" t="s">
        <v>449</v>
      </c>
      <c r="J9" s="258">
        <v>2</v>
      </c>
      <c r="K9" s="259">
        <f t="shared" ref="K9:K72" si="0">D9</f>
        <v>101.35</v>
      </c>
      <c r="L9" s="514"/>
      <c r="M9" s="515"/>
      <c r="N9" s="515"/>
      <c r="O9" s="515"/>
      <c r="P9" s="515"/>
      <c r="Q9" s="516"/>
    </row>
    <row r="10" spans="2:17" x14ac:dyDescent="0.2">
      <c r="B10" s="522"/>
      <c r="C10" s="255" t="s">
        <v>451</v>
      </c>
      <c r="D10" s="256">
        <v>101.79600000000001</v>
      </c>
      <c r="E10" s="256">
        <v>0.439</v>
      </c>
      <c r="F10" s="256">
        <v>1.796</v>
      </c>
      <c r="G10" s="263" t="s">
        <v>449</v>
      </c>
      <c r="J10" s="258">
        <v>3</v>
      </c>
      <c r="K10" s="259">
        <f t="shared" si="0"/>
        <v>101.79600000000001</v>
      </c>
      <c r="L10" s="514"/>
      <c r="M10" s="515"/>
      <c r="N10" s="515"/>
      <c r="O10" s="515"/>
      <c r="P10" s="515"/>
      <c r="Q10" s="516"/>
    </row>
    <row r="11" spans="2:17" x14ac:dyDescent="0.2">
      <c r="B11" s="522"/>
      <c r="C11" s="260" t="s">
        <v>452</v>
      </c>
      <c r="D11" s="261">
        <v>102.339</v>
      </c>
      <c r="E11" s="261">
        <v>0.53300000000000003</v>
      </c>
      <c r="F11" s="261">
        <v>2.339</v>
      </c>
      <c r="G11" s="262" t="s">
        <v>449</v>
      </c>
      <c r="J11" s="258">
        <v>4</v>
      </c>
      <c r="K11" s="259">
        <f t="shared" si="0"/>
        <v>102.339</v>
      </c>
      <c r="L11" s="514"/>
      <c r="M11" s="515"/>
      <c r="N11" s="515"/>
      <c r="O11" s="515"/>
      <c r="P11" s="515"/>
      <c r="Q11" s="516"/>
    </row>
    <row r="12" spans="2:17" x14ac:dyDescent="0.2">
      <c r="B12" s="522"/>
      <c r="C12" s="264" t="s">
        <v>453</v>
      </c>
      <c r="D12" s="256">
        <v>102.93899999999999</v>
      </c>
      <c r="E12" s="256">
        <v>0.58699999999999997</v>
      </c>
      <c r="F12" s="256">
        <v>2.9390000000000001</v>
      </c>
      <c r="G12" s="263" t="s">
        <v>449</v>
      </c>
      <c r="J12" s="258">
        <v>5</v>
      </c>
      <c r="K12" s="259">
        <f t="shared" si="0"/>
        <v>102.93899999999999</v>
      </c>
      <c r="L12" s="514"/>
      <c r="M12" s="515"/>
      <c r="N12" s="515"/>
      <c r="O12" s="515"/>
      <c r="P12" s="515"/>
      <c r="Q12" s="516"/>
    </row>
    <row r="13" spans="2:17" x14ac:dyDescent="0.2">
      <c r="B13" s="522"/>
      <c r="C13" s="260" t="s">
        <v>454</v>
      </c>
      <c r="D13" s="261">
        <v>103.458</v>
      </c>
      <c r="E13" s="261">
        <v>0.504</v>
      </c>
      <c r="F13" s="261">
        <v>3.4580000000000002</v>
      </c>
      <c r="G13" s="262" t="s">
        <v>449</v>
      </c>
      <c r="J13" s="258">
        <v>6</v>
      </c>
      <c r="K13" s="259">
        <f t="shared" si="0"/>
        <v>103.458</v>
      </c>
      <c r="L13" s="514"/>
      <c r="M13" s="515"/>
      <c r="N13" s="515"/>
      <c r="O13" s="515"/>
      <c r="P13" s="515"/>
      <c r="Q13" s="516"/>
    </row>
    <row r="14" spans="2:17" x14ac:dyDescent="0.2">
      <c r="B14" s="522"/>
      <c r="C14" s="264" t="s">
        <v>455</v>
      </c>
      <c r="D14" s="256">
        <v>104.566</v>
      </c>
      <c r="E14" s="256">
        <v>1.071</v>
      </c>
      <c r="F14" s="256">
        <v>4.5659999999999998</v>
      </c>
      <c r="G14" s="263" t="s">
        <v>449</v>
      </c>
      <c r="J14" s="258">
        <v>7</v>
      </c>
      <c r="K14" s="259">
        <f t="shared" si="0"/>
        <v>104.566</v>
      </c>
      <c r="L14" s="514"/>
      <c r="M14" s="515"/>
      <c r="N14" s="515"/>
      <c r="O14" s="515"/>
      <c r="P14" s="515"/>
      <c r="Q14" s="516"/>
    </row>
    <row r="15" spans="2:17" x14ac:dyDescent="0.2">
      <c r="B15" s="522"/>
      <c r="C15" s="260" t="s">
        <v>456</v>
      </c>
      <c r="D15" s="261">
        <v>104.819</v>
      </c>
      <c r="E15" s="261">
        <v>0.24199999999999999</v>
      </c>
      <c r="F15" s="261">
        <v>4.819</v>
      </c>
      <c r="G15" s="262" t="s">
        <v>449</v>
      </c>
      <c r="J15" s="258">
        <v>8</v>
      </c>
      <c r="K15" s="259">
        <f t="shared" si="0"/>
        <v>104.819</v>
      </c>
      <c r="L15" s="514"/>
      <c r="M15" s="515"/>
      <c r="N15" s="515"/>
      <c r="O15" s="515"/>
      <c r="P15" s="515"/>
      <c r="Q15" s="516"/>
    </row>
    <row r="16" spans="2:17" x14ac:dyDescent="0.2">
      <c r="B16" s="522"/>
      <c r="C16" s="264" t="s">
        <v>457</v>
      </c>
      <c r="D16" s="256">
        <v>104.806</v>
      </c>
      <c r="E16" s="256">
        <v>-1.2E-2</v>
      </c>
      <c r="F16" s="256">
        <v>4.806</v>
      </c>
      <c r="G16" s="263" t="s">
        <v>449</v>
      </c>
      <c r="J16" s="258">
        <v>9</v>
      </c>
      <c r="K16" s="259">
        <f t="shared" si="0"/>
        <v>104.806</v>
      </c>
      <c r="L16" s="514"/>
      <c r="M16" s="515"/>
      <c r="N16" s="515"/>
      <c r="O16" s="515"/>
      <c r="P16" s="515"/>
      <c r="Q16" s="516"/>
    </row>
    <row r="17" spans="2:19" x14ac:dyDescent="0.2">
      <c r="B17" s="522"/>
      <c r="C17" s="260" t="s">
        <v>458</v>
      </c>
      <c r="D17" s="261">
        <v>104.937</v>
      </c>
      <c r="E17" s="261">
        <v>0.125</v>
      </c>
      <c r="F17" s="261">
        <v>4.9370000000000003</v>
      </c>
      <c r="G17" s="262" t="s">
        <v>449</v>
      </c>
      <c r="J17" s="258">
        <v>10</v>
      </c>
      <c r="K17" s="259">
        <f t="shared" si="0"/>
        <v>104.937</v>
      </c>
      <c r="L17" s="514"/>
      <c r="M17" s="515"/>
      <c r="N17" s="515"/>
      <c r="O17" s="515"/>
      <c r="P17" s="515"/>
      <c r="Q17" s="516"/>
    </row>
    <row r="18" spans="2:19" x14ac:dyDescent="0.2">
      <c r="B18" s="522"/>
      <c r="C18" s="264" t="s">
        <v>459</v>
      </c>
      <c r="D18" s="256">
        <v>105.14700000000001</v>
      </c>
      <c r="E18" s="256">
        <v>0.19900000000000001</v>
      </c>
      <c r="F18" s="256">
        <v>5.1470000000000002</v>
      </c>
      <c r="G18" s="263" t="s">
        <v>449</v>
      </c>
      <c r="J18" s="258">
        <v>11</v>
      </c>
      <c r="K18" s="259">
        <f t="shared" si="0"/>
        <v>105.14700000000001</v>
      </c>
      <c r="L18" s="514"/>
      <c r="M18" s="515"/>
      <c r="N18" s="515"/>
      <c r="O18" s="515"/>
      <c r="P18" s="515"/>
      <c r="Q18" s="516"/>
    </row>
    <row r="19" spans="2:19" x14ac:dyDescent="0.2">
      <c r="B19" s="523"/>
      <c r="C19" s="260" t="s">
        <v>460</v>
      </c>
      <c r="D19" s="261">
        <v>105.55800000000001</v>
      </c>
      <c r="E19" s="261">
        <v>0.39200000000000002</v>
      </c>
      <c r="F19" s="261">
        <v>5.5579999999999998</v>
      </c>
      <c r="G19" s="262" t="s">
        <v>449</v>
      </c>
      <c r="J19" s="258">
        <v>12</v>
      </c>
      <c r="K19" s="259">
        <f t="shared" si="0"/>
        <v>105.55800000000001</v>
      </c>
      <c r="L19" s="514"/>
      <c r="M19" s="515"/>
      <c r="N19" s="515"/>
      <c r="O19" s="515"/>
      <c r="P19" s="515"/>
      <c r="Q19" s="516"/>
    </row>
    <row r="20" spans="2:19" s="269" customFormat="1" x14ac:dyDescent="0.2">
      <c r="B20" s="518">
        <v>2022</v>
      </c>
      <c r="C20" s="265" t="s">
        <v>448</v>
      </c>
      <c r="D20" s="266">
        <v>107.483</v>
      </c>
      <c r="E20" s="266">
        <v>1.823</v>
      </c>
      <c r="F20" s="266">
        <v>1.823</v>
      </c>
      <c r="G20" s="267">
        <v>6.5369999999999999</v>
      </c>
      <c r="H20" s="268"/>
      <c r="J20" s="258">
        <v>13</v>
      </c>
      <c r="K20" s="259">
        <f t="shared" si="0"/>
        <v>107.483</v>
      </c>
      <c r="L20" s="514"/>
      <c r="M20" s="515"/>
      <c r="N20" s="515"/>
      <c r="O20" s="515"/>
      <c r="P20" s="515"/>
      <c r="Q20" s="516"/>
      <c r="S20" s="270"/>
    </row>
    <row r="21" spans="2:19" s="269" customFormat="1" x14ac:dyDescent="0.2">
      <c r="B21" s="519"/>
      <c r="C21" s="260" t="s">
        <v>450</v>
      </c>
      <c r="D21" s="261">
        <v>108.94799999999999</v>
      </c>
      <c r="E21" s="261">
        <v>1.363</v>
      </c>
      <c r="F21" s="261">
        <v>3.2109999999999999</v>
      </c>
      <c r="G21" s="262">
        <v>7.4960000000000004</v>
      </c>
      <c r="H21" s="268"/>
      <c r="J21" s="258">
        <v>14</v>
      </c>
      <c r="K21" s="259">
        <f t="shared" si="0"/>
        <v>108.94799999999999</v>
      </c>
      <c r="L21" s="514"/>
      <c r="M21" s="515"/>
      <c r="N21" s="515"/>
      <c r="O21" s="515"/>
      <c r="P21" s="515"/>
      <c r="Q21" s="516"/>
      <c r="S21" s="270"/>
    </row>
    <row r="22" spans="2:19" s="269" customFormat="1" x14ac:dyDescent="0.2">
      <c r="B22" s="519"/>
      <c r="C22" s="271" t="s">
        <v>451</v>
      </c>
      <c r="D22" s="272">
        <v>110.113</v>
      </c>
      <c r="E22" s="272">
        <v>1.075</v>
      </c>
      <c r="F22" s="272">
        <v>4.3150000000000004</v>
      </c>
      <c r="G22" s="273">
        <v>8.1709999999999994</v>
      </c>
      <c r="H22" s="268"/>
      <c r="J22" s="258">
        <v>15</v>
      </c>
      <c r="K22" s="259">
        <f t="shared" si="0"/>
        <v>110.113</v>
      </c>
      <c r="L22" s="514"/>
      <c r="M22" s="515"/>
      <c r="N22" s="515"/>
      <c r="O22" s="515"/>
      <c r="P22" s="515"/>
      <c r="Q22" s="516"/>
      <c r="S22" s="270"/>
    </row>
    <row r="23" spans="2:19" s="269" customFormat="1" x14ac:dyDescent="0.2">
      <c r="B23" s="519"/>
      <c r="C23" s="260" t="s">
        <v>452</v>
      </c>
      <c r="D23" s="261">
        <v>111.366</v>
      </c>
      <c r="E23" s="261">
        <v>1.1379999999999999</v>
      </c>
      <c r="F23" s="261">
        <v>5.5010000000000003</v>
      </c>
      <c r="G23" s="262">
        <v>8.8209999999999997</v>
      </c>
      <c r="H23" s="268"/>
      <c r="J23" s="258">
        <v>16</v>
      </c>
      <c r="K23" s="259">
        <f t="shared" si="0"/>
        <v>111.366</v>
      </c>
      <c r="L23" s="514"/>
      <c r="M23" s="515"/>
      <c r="N23" s="515"/>
      <c r="O23" s="515"/>
      <c r="P23" s="515"/>
      <c r="Q23" s="516"/>
    </row>
    <row r="24" spans="2:19" s="269" customFormat="1" x14ac:dyDescent="0.2">
      <c r="B24" s="519"/>
      <c r="C24" s="271" t="s">
        <v>453</v>
      </c>
      <c r="D24" s="272">
        <v>112.369</v>
      </c>
      <c r="E24" s="272">
        <v>0.90100000000000002</v>
      </c>
      <c r="F24" s="272">
        <v>6.452</v>
      </c>
      <c r="G24" s="273">
        <v>9.16</v>
      </c>
      <c r="H24" s="268"/>
      <c r="J24" s="258">
        <v>17</v>
      </c>
      <c r="K24" s="259">
        <f t="shared" si="0"/>
        <v>112.369</v>
      </c>
      <c r="L24" s="514"/>
      <c r="M24" s="515"/>
      <c r="N24" s="515"/>
      <c r="O24" s="515"/>
      <c r="P24" s="515"/>
      <c r="Q24" s="516"/>
      <c r="S24" s="270"/>
    </row>
    <row r="25" spans="2:19" s="269" customFormat="1" x14ac:dyDescent="0.2">
      <c r="B25" s="519"/>
      <c r="C25" s="260" t="s">
        <v>454</v>
      </c>
      <c r="D25" s="261">
        <v>112.625</v>
      </c>
      <c r="E25" s="261">
        <v>0.22800000000000001</v>
      </c>
      <c r="F25" s="261">
        <v>6.694</v>
      </c>
      <c r="G25" s="262">
        <v>8.8610000000000007</v>
      </c>
      <c r="H25" s="268"/>
      <c r="J25" s="258">
        <v>18</v>
      </c>
      <c r="K25" s="259">
        <f t="shared" si="0"/>
        <v>112.625</v>
      </c>
      <c r="L25" s="514"/>
      <c r="M25" s="515"/>
      <c r="N25" s="515"/>
      <c r="O25" s="515"/>
      <c r="P25" s="515"/>
      <c r="Q25" s="516"/>
      <c r="S25" s="270"/>
    </row>
    <row r="26" spans="2:19" s="269" customFormat="1" x14ac:dyDescent="0.2">
      <c r="B26" s="519"/>
      <c r="C26" s="271" t="s">
        <v>455</v>
      </c>
      <c r="D26" s="272">
        <v>113.883</v>
      </c>
      <c r="E26" s="272">
        <v>1.117</v>
      </c>
      <c r="F26" s="272">
        <v>7.8860000000000001</v>
      </c>
      <c r="G26" s="273">
        <v>8.91</v>
      </c>
      <c r="H26" s="268"/>
      <c r="J26" s="258">
        <v>19</v>
      </c>
      <c r="K26" s="259">
        <f t="shared" si="0"/>
        <v>113.883</v>
      </c>
      <c r="L26" s="514"/>
      <c r="M26" s="515"/>
      <c r="N26" s="515"/>
      <c r="O26" s="515"/>
      <c r="P26" s="515"/>
      <c r="Q26" s="516"/>
      <c r="S26" s="270"/>
    </row>
    <row r="27" spans="2:19" s="269" customFormat="1" x14ac:dyDescent="0.2">
      <c r="B27" s="519"/>
      <c r="C27" s="260" t="s">
        <v>456</v>
      </c>
      <c r="D27" s="261">
        <v>114.10899999999999</v>
      </c>
      <c r="E27" s="261">
        <v>0.19800000000000001</v>
      </c>
      <c r="F27" s="261">
        <v>8.1</v>
      </c>
      <c r="G27" s="262">
        <v>8.8629999999999995</v>
      </c>
      <c r="H27" s="268"/>
      <c r="J27" s="258">
        <v>20</v>
      </c>
      <c r="K27" s="259">
        <f t="shared" si="0"/>
        <v>114.10899999999999</v>
      </c>
      <c r="L27" s="514"/>
      <c r="M27" s="515"/>
      <c r="N27" s="515"/>
      <c r="O27" s="515"/>
      <c r="P27" s="515"/>
      <c r="Q27" s="516"/>
      <c r="S27" s="270"/>
    </row>
    <row r="28" spans="2:19" s="269" customFormat="1" x14ac:dyDescent="0.2">
      <c r="B28" s="519"/>
      <c r="C28" s="271" t="s">
        <v>457</v>
      </c>
      <c r="D28" s="272">
        <v>114.258</v>
      </c>
      <c r="E28" s="272">
        <v>0.13100000000000001</v>
      </c>
      <c r="F28" s="272">
        <v>8.2409999999999997</v>
      </c>
      <c r="G28" s="273">
        <v>9.0180000000000007</v>
      </c>
      <c r="H28" s="268"/>
      <c r="J28" s="258">
        <v>21</v>
      </c>
      <c r="K28" s="259">
        <f t="shared" si="0"/>
        <v>114.258</v>
      </c>
      <c r="L28" s="514"/>
      <c r="M28" s="515"/>
      <c r="N28" s="515"/>
      <c r="O28" s="515"/>
      <c r="P28" s="515"/>
      <c r="Q28" s="516"/>
      <c r="S28" s="270"/>
    </row>
    <row r="29" spans="2:19" s="269" customFormat="1" x14ac:dyDescent="0.2">
      <c r="B29" s="519"/>
      <c r="C29" s="260" t="s">
        <v>458</v>
      </c>
      <c r="D29" s="261">
        <v>115.491</v>
      </c>
      <c r="E29" s="261">
        <v>1.08</v>
      </c>
      <c r="F29" s="261">
        <v>9.41</v>
      </c>
      <c r="G29" s="262">
        <v>10.057</v>
      </c>
      <c r="H29" s="268"/>
      <c r="J29" s="258">
        <v>22</v>
      </c>
      <c r="K29" s="259">
        <f t="shared" si="0"/>
        <v>115.491</v>
      </c>
      <c r="L29" s="514"/>
      <c r="M29" s="515"/>
      <c r="N29" s="515"/>
      <c r="O29" s="515"/>
      <c r="P29" s="515"/>
      <c r="Q29" s="516"/>
      <c r="S29" s="270"/>
    </row>
    <row r="30" spans="2:19" s="269" customFormat="1" x14ac:dyDescent="0.2">
      <c r="B30" s="519"/>
      <c r="C30" s="271" t="s">
        <v>459</v>
      </c>
      <c r="D30" s="272">
        <v>115.914</v>
      </c>
      <c r="E30" s="272">
        <v>0.36599999999999999</v>
      </c>
      <c r="F30" s="272">
        <v>9.81</v>
      </c>
      <c r="G30" s="273">
        <v>10.24</v>
      </c>
      <c r="H30" s="268"/>
      <c r="J30" s="258">
        <v>23</v>
      </c>
      <c r="K30" s="259">
        <f t="shared" si="0"/>
        <v>115.914</v>
      </c>
      <c r="L30" s="514"/>
      <c r="M30" s="515"/>
      <c r="N30" s="515"/>
      <c r="O30" s="515"/>
      <c r="P30" s="515"/>
      <c r="Q30" s="516"/>
      <c r="S30" s="270"/>
    </row>
    <row r="31" spans="2:19" s="275" customFormat="1" x14ac:dyDescent="0.2">
      <c r="B31" s="520"/>
      <c r="C31" s="260" t="s">
        <v>460</v>
      </c>
      <c r="D31" s="261">
        <v>115.82599999999999</v>
      </c>
      <c r="E31" s="261">
        <v>-7.4999999999999997E-2</v>
      </c>
      <c r="F31" s="261">
        <v>9.7270000000000003</v>
      </c>
      <c r="G31" s="262">
        <v>9.7270000000000003</v>
      </c>
      <c r="H31" s="274"/>
      <c r="J31" s="258">
        <v>24</v>
      </c>
      <c r="K31" s="259">
        <f t="shared" si="0"/>
        <v>115.82599999999999</v>
      </c>
      <c r="L31" s="514"/>
      <c r="M31" s="515"/>
      <c r="N31" s="515"/>
      <c r="O31" s="515"/>
      <c r="P31" s="515"/>
      <c r="Q31" s="516"/>
      <c r="S31" s="276"/>
    </row>
    <row r="32" spans="2:19" s="269" customFormat="1" x14ac:dyDescent="0.2">
      <c r="B32" s="518">
        <v>2023</v>
      </c>
      <c r="C32" s="277" t="s">
        <v>448</v>
      </c>
      <c r="D32" s="266">
        <v>121.59099999999999</v>
      </c>
      <c r="E32" s="266">
        <v>4.9770000000000003</v>
      </c>
      <c r="F32" s="266">
        <v>4.9770000000000003</v>
      </c>
      <c r="G32" s="267">
        <v>13.125999999999999</v>
      </c>
      <c r="H32" s="268"/>
      <c r="J32" s="258">
        <v>25</v>
      </c>
      <c r="K32" s="259">
        <f t="shared" si="0"/>
        <v>121.59099999999999</v>
      </c>
      <c r="L32" s="514"/>
      <c r="M32" s="515"/>
      <c r="N32" s="515"/>
      <c r="O32" s="515"/>
      <c r="P32" s="515"/>
      <c r="Q32" s="516"/>
      <c r="S32" s="270"/>
    </row>
    <row r="33" spans="2:19" s="269" customFormat="1" x14ac:dyDescent="0.2">
      <c r="B33" s="519"/>
      <c r="C33" s="278" t="s">
        <v>450</v>
      </c>
      <c r="D33" s="261">
        <v>124.48</v>
      </c>
      <c r="E33" s="261">
        <v>2.38</v>
      </c>
      <c r="F33" s="261">
        <v>7.47</v>
      </c>
      <c r="G33" s="262">
        <v>14.26</v>
      </c>
      <c r="H33" s="268"/>
      <c r="J33" s="258">
        <v>26</v>
      </c>
      <c r="K33" s="259">
        <f t="shared" si="0"/>
        <v>124.48</v>
      </c>
      <c r="L33" s="514"/>
      <c r="M33" s="515"/>
      <c r="N33" s="515"/>
      <c r="O33" s="515"/>
      <c r="P33" s="515"/>
      <c r="Q33" s="516"/>
      <c r="S33" s="270"/>
    </row>
    <row r="34" spans="2:19" s="269" customFormat="1" x14ac:dyDescent="0.2">
      <c r="B34" s="519"/>
      <c r="C34" s="279" t="s">
        <v>451</v>
      </c>
      <c r="D34" s="256">
        <v>125.08</v>
      </c>
      <c r="E34" s="256">
        <v>0.48</v>
      </c>
      <c r="F34" s="256">
        <v>7.99</v>
      </c>
      <c r="G34" s="263">
        <v>13.59</v>
      </c>
      <c r="H34" s="268"/>
      <c r="J34" s="258">
        <v>27</v>
      </c>
      <c r="K34" s="259">
        <f t="shared" si="0"/>
        <v>125.08</v>
      </c>
      <c r="L34" s="514"/>
      <c r="M34" s="515"/>
      <c r="N34" s="515"/>
      <c r="O34" s="515"/>
      <c r="P34" s="515"/>
      <c r="Q34" s="516"/>
      <c r="S34" s="270"/>
    </row>
    <row r="35" spans="2:19" s="269" customFormat="1" x14ac:dyDescent="0.2">
      <c r="B35" s="519"/>
      <c r="C35" s="278" t="s">
        <v>452</v>
      </c>
      <c r="D35" s="261">
        <v>125.67</v>
      </c>
      <c r="E35" s="261">
        <v>0.48</v>
      </c>
      <c r="F35" s="261">
        <v>8.5</v>
      </c>
      <c r="G35" s="262">
        <v>12.85</v>
      </c>
      <c r="H35" s="268"/>
      <c r="J35" s="258">
        <v>28</v>
      </c>
      <c r="K35" s="259">
        <f t="shared" si="0"/>
        <v>125.67</v>
      </c>
      <c r="L35" s="514"/>
      <c r="M35" s="515"/>
      <c r="N35" s="515"/>
      <c r="O35" s="515"/>
      <c r="P35" s="515"/>
      <c r="Q35" s="516"/>
      <c r="S35" s="270"/>
    </row>
    <row r="36" spans="2:19" s="269" customFormat="1" x14ac:dyDescent="0.2">
      <c r="B36" s="519"/>
      <c r="C36" s="280" t="s">
        <v>453</v>
      </c>
      <c r="D36" s="272">
        <v>125.95</v>
      </c>
      <c r="E36" s="272">
        <v>0.22</v>
      </c>
      <c r="F36" s="272">
        <v>8.74</v>
      </c>
      <c r="G36" s="273">
        <v>12.09</v>
      </c>
      <c r="H36" s="268"/>
      <c r="J36" s="258">
        <v>29</v>
      </c>
      <c r="K36" s="259">
        <f t="shared" si="0"/>
        <v>125.95</v>
      </c>
      <c r="L36" s="514"/>
      <c r="M36" s="515"/>
      <c r="N36" s="515"/>
      <c r="O36" s="515"/>
      <c r="P36" s="515"/>
      <c r="Q36" s="516"/>
      <c r="S36" s="270"/>
    </row>
    <row r="37" spans="2:19" s="269" customFormat="1" x14ac:dyDescent="0.2">
      <c r="B37" s="519"/>
      <c r="C37" s="278" t="s">
        <v>454</v>
      </c>
      <c r="D37" s="261">
        <v>126.12</v>
      </c>
      <c r="E37" s="261">
        <v>0.14000000000000001</v>
      </c>
      <c r="F37" s="261">
        <v>8.89</v>
      </c>
      <c r="G37" s="262">
        <v>11.99</v>
      </c>
      <c r="H37" s="268"/>
      <c r="J37" s="258">
        <v>30</v>
      </c>
      <c r="K37" s="259">
        <f t="shared" si="0"/>
        <v>126.12</v>
      </c>
      <c r="L37" s="514"/>
      <c r="M37" s="515"/>
      <c r="N37" s="515"/>
      <c r="O37" s="515"/>
      <c r="P37" s="515"/>
      <c r="Q37" s="516"/>
      <c r="S37" s="270"/>
    </row>
    <row r="38" spans="2:19" s="269" customFormat="1" ht="12" customHeight="1" x14ac:dyDescent="0.2">
      <c r="B38" s="519"/>
      <c r="C38" s="280" t="s">
        <v>455</v>
      </c>
      <c r="D38" s="272">
        <v>126.33</v>
      </c>
      <c r="E38" s="272">
        <v>0.17</v>
      </c>
      <c r="F38" s="272">
        <v>9.07</v>
      </c>
      <c r="G38" s="273">
        <v>10.93</v>
      </c>
      <c r="H38" s="268"/>
      <c r="J38" s="258">
        <v>31</v>
      </c>
      <c r="K38" s="259">
        <f t="shared" si="0"/>
        <v>126.33</v>
      </c>
      <c r="L38" s="514"/>
      <c r="M38" s="515"/>
      <c r="N38" s="515"/>
      <c r="O38" s="515"/>
      <c r="P38" s="515"/>
      <c r="Q38" s="516"/>
      <c r="S38" s="270"/>
    </row>
    <row r="39" spans="2:19" s="269" customFormat="1" x14ac:dyDescent="0.2">
      <c r="B39" s="519"/>
      <c r="C39" s="278" t="s">
        <v>456</v>
      </c>
      <c r="D39" s="261">
        <v>126.22</v>
      </c>
      <c r="E39" s="261">
        <v>-0.09</v>
      </c>
      <c r="F39" s="261">
        <v>8.9700000000000006</v>
      </c>
      <c r="G39" s="262">
        <v>10.61</v>
      </c>
      <c r="H39" s="268" t="s">
        <v>461</v>
      </c>
      <c r="J39" s="258">
        <v>32</v>
      </c>
      <c r="K39" s="259">
        <f t="shared" si="0"/>
        <v>126.22</v>
      </c>
      <c r="L39" s="514"/>
      <c r="M39" s="515"/>
      <c r="N39" s="515"/>
      <c r="O39" s="515"/>
      <c r="P39" s="515"/>
      <c r="Q39" s="516"/>
      <c r="S39" s="270"/>
    </row>
    <row r="40" spans="2:19" s="269" customFormat="1" x14ac:dyDescent="0.2">
      <c r="B40" s="519"/>
      <c r="C40" s="280" t="s">
        <v>457</v>
      </c>
      <c r="D40" s="272">
        <v>126.3</v>
      </c>
      <c r="E40" s="272">
        <v>7.0000000000000007E-2</v>
      </c>
      <c r="F40" s="272">
        <v>9.0500000000000007</v>
      </c>
      <c r="G40" s="273">
        <v>10.54</v>
      </c>
      <c r="H40" s="268"/>
      <c r="J40" s="258">
        <v>33</v>
      </c>
      <c r="K40" s="259">
        <f t="shared" si="0"/>
        <v>126.3</v>
      </c>
      <c r="L40" s="514"/>
      <c r="M40" s="515"/>
      <c r="N40" s="515"/>
      <c r="O40" s="515"/>
      <c r="P40" s="515"/>
      <c r="Q40" s="516"/>
      <c r="S40" s="270"/>
    </row>
    <row r="41" spans="2:19" s="269" customFormat="1" x14ac:dyDescent="0.2">
      <c r="B41" s="519"/>
      <c r="C41" s="278" t="s">
        <v>458</v>
      </c>
      <c r="D41" s="261">
        <v>126.2</v>
      </c>
      <c r="E41" s="261">
        <v>-0.08</v>
      </c>
      <c r="F41" s="261">
        <v>8.9499999999999993</v>
      </c>
      <c r="G41" s="262">
        <v>9.27</v>
      </c>
      <c r="H41" s="268"/>
      <c r="J41" s="258">
        <v>34</v>
      </c>
      <c r="K41" s="259">
        <f t="shared" si="0"/>
        <v>126.2</v>
      </c>
      <c r="L41" s="514"/>
      <c r="M41" s="515"/>
      <c r="N41" s="515"/>
      <c r="O41" s="515"/>
      <c r="P41" s="515"/>
      <c r="Q41" s="516"/>
      <c r="S41" s="270"/>
    </row>
    <row r="42" spans="2:19" s="269" customFormat="1" ht="12" customHeight="1" x14ac:dyDescent="0.2">
      <c r="B42" s="519"/>
      <c r="C42" s="280" t="s">
        <v>459</v>
      </c>
      <c r="D42" s="281">
        <v>126.36</v>
      </c>
      <c r="E42" s="281">
        <v>0.13</v>
      </c>
      <c r="F42" s="272">
        <v>9.1</v>
      </c>
      <c r="G42" s="282">
        <v>9.01</v>
      </c>
      <c r="H42" s="268"/>
      <c r="J42" s="258">
        <v>35</v>
      </c>
      <c r="K42" s="259">
        <f t="shared" si="0"/>
        <v>126.36</v>
      </c>
      <c r="L42" s="514"/>
      <c r="M42" s="515"/>
      <c r="N42" s="515"/>
      <c r="O42" s="515"/>
      <c r="P42" s="515"/>
      <c r="Q42" s="516"/>
      <c r="S42" s="283"/>
    </row>
    <row r="43" spans="2:19" s="269" customFormat="1" x14ac:dyDescent="0.2">
      <c r="B43" s="520"/>
      <c r="C43" s="278" t="s">
        <v>460</v>
      </c>
      <c r="D43" s="261">
        <v>126.48</v>
      </c>
      <c r="E43" s="261">
        <v>0.09</v>
      </c>
      <c r="F43" s="261">
        <v>9.1999999999999993</v>
      </c>
      <c r="G43" s="262">
        <v>9.1999999999999993</v>
      </c>
      <c r="H43" s="268"/>
      <c r="J43" s="258">
        <v>36</v>
      </c>
      <c r="K43" s="259">
        <f t="shared" si="0"/>
        <v>126.48</v>
      </c>
      <c r="L43" s="514"/>
      <c r="M43" s="515"/>
      <c r="N43" s="515"/>
      <c r="O43" s="515"/>
      <c r="P43" s="515"/>
      <c r="Q43" s="516"/>
      <c r="S43" s="270"/>
    </row>
    <row r="44" spans="2:19" s="269" customFormat="1" x14ac:dyDescent="0.2">
      <c r="B44" s="509">
        <v>2024</v>
      </c>
      <c r="C44" s="277" t="s">
        <v>448</v>
      </c>
      <c r="D44" s="284">
        <v>129.59</v>
      </c>
      <c r="E44" s="284">
        <v>2.46</v>
      </c>
      <c r="F44" s="266">
        <v>2.46</v>
      </c>
      <c r="G44" s="285">
        <v>6.58</v>
      </c>
      <c r="H44" s="268"/>
      <c r="J44" s="258">
        <v>37</v>
      </c>
      <c r="K44" s="259">
        <f t="shared" si="0"/>
        <v>129.59</v>
      </c>
      <c r="L44" s="514"/>
      <c r="M44" s="515"/>
      <c r="N44" s="515"/>
      <c r="O44" s="515"/>
      <c r="P44" s="515"/>
      <c r="Q44" s="516"/>
      <c r="S44" s="270"/>
    </row>
    <row r="45" spans="2:19" s="269" customFormat="1" x14ac:dyDescent="0.2">
      <c r="B45" s="509"/>
      <c r="C45" s="278" t="s">
        <v>450</v>
      </c>
      <c r="D45" s="261">
        <v>131.13999999999999</v>
      </c>
      <c r="E45" s="261">
        <v>1.2</v>
      </c>
      <c r="F45" s="261">
        <v>3.69</v>
      </c>
      <c r="G45" s="262">
        <v>5.35</v>
      </c>
      <c r="H45" s="268"/>
      <c r="J45" s="258">
        <v>38</v>
      </c>
      <c r="K45" s="259">
        <f t="shared" si="0"/>
        <v>131.13999999999999</v>
      </c>
      <c r="L45" s="514"/>
      <c r="M45" s="515"/>
      <c r="N45" s="515"/>
      <c r="O45" s="515"/>
      <c r="P45" s="515"/>
      <c r="Q45" s="516"/>
      <c r="S45" s="270"/>
    </row>
    <row r="46" spans="2:19" s="269" customFormat="1" x14ac:dyDescent="0.2">
      <c r="B46" s="509"/>
      <c r="C46" s="280" t="s">
        <v>451</v>
      </c>
      <c r="D46" s="281">
        <v>131.07</v>
      </c>
      <c r="E46" s="281">
        <v>-0.06</v>
      </c>
      <c r="F46" s="272">
        <v>3.63</v>
      </c>
      <c r="G46" s="282">
        <v>4.79</v>
      </c>
      <c r="H46" s="268"/>
      <c r="J46" s="258">
        <v>39</v>
      </c>
      <c r="K46" s="259">
        <f t="shared" si="0"/>
        <v>131.07</v>
      </c>
      <c r="L46" s="514"/>
      <c r="M46" s="515"/>
      <c r="N46" s="515"/>
      <c r="O46" s="515"/>
      <c r="P46" s="515"/>
      <c r="Q46" s="516"/>
      <c r="S46" s="270"/>
    </row>
    <row r="47" spans="2:19" s="269" customFormat="1" x14ac:dyDescent="0.2">
      <c r="B47" s="509"/>
      <c r="C47" s="278" t="s">
        <v>452</v>
      </c>
      <c r="D47" s="261">
        <v>131.38</v>
      </c>
      <c r="E47" s="261">
        <v>0.24</v>
      </c>
      <c r="F47" s="261">
        <v>3.88</v>
      </c>
      <c r="G47" s="262">
        <v>4.54</v>
      </c>
      <c r="H47" s="268"/>
      <c r="J47" s="258">
        <v>40</v>
      </c>
      <c r="K47" s="259">
        <f t="shared" si="0"/>
        <v>131.38</v>
      </c>
      <c r="L47" s="514"/>
      <c r="M47" s="515"/>
      <c r="N47" s="515"/>
      <c r="O47" s="515"/>
      <c r="P47" s="515"/>
      <c r="Q47" s="516"/>
      <c r="S47" s="270"/>
    </row>
    <row r="48" spans="2:19" s="269" customFormat="1" x14ac:dyDescent="0.2">
      <c r="B48" s="509"/>
      <c r="C48" s="280" t="s">
        <v>453</v>
      </c>
      <c r="D48" s="272">
        <v>131.81</v>
      </c>
      <c r="E48" s="272">
        <v>0.32</v>
      </c>
      <c r="F48" s="272">
        <v>4.21</v>
      </c>
      <c r="G48" s="273">
        <v>4.6500000000000004</v>
      </c>
      <c r="H48" s="268"/>
      <c r="J48" s="258">
        <v>41</v>
      </c>
      <c r="K48" s="259">
        <f t="shared" si="0"/>
        <v>131.81</v>
      </c>
      <c r="L48" s="514"/>
      <c r="M48" s="515"/>
      <c r="N48" s="515"/>
      <c r="O48" s="515"/>
      <c r="P48" s="515"/>
      <c r="Q48" s="516"/>
      <c r="S48" s="270"/>
    </row>
    <row r="49" spans="2:19" s="269" customFormat="1" x14ac:dyDescent="0.2">
      <c r="B49" s="509"/>
      <c r="C49" s="278" t="s">
        <v>454</v>
      </c>
      <c r="D49" s="261">
        <v>131.35</v>
      </c>
      <c r="E49" s="261">
        <v>-0.35</v>
      </c>
      <c r="F49" s="261">
        <v>3.85</v>
      </c>
      <c r="G49" s="262">
        <v>4.1399999999999997</v>
      </c>
      <c r="H49" s="268"/>
      <c r="J49" s="258">
        <v>42</v>
      </c>
      <c r="K49" s="259">
        <f t="shared" si="0"/>
        <v>131.35</v>
      </c>
      <c r="L49" s="514"/>
      <c r="M49" s="515"/>
      <c r="N49" s="515"/>
      <c r="O49" s="515"/>
      <c r="P49" s="515"/>
      <c r="Q49" s="516"/>
      <c r="S49" s="270"/>
    </row>
    <row r="50" spans="2:19" s="269" customFormat="1" x14ac:dyDescent="0.2">
      <c r="B50" s="509"/>
      <c r="C50" s="280" t="s">
        <v>455</v>
      </c>
      <c r="D50" s="272">
        <v>131.05000000000001</v>
      </c>
      <c r="E50" s="272">
        <v>-0.23</v>
      </c>
      <c r="F50" s="272">
        <v>3.61</v>
      </c>
      <c r="G50" s="273">
        <v>3.73</v>
      </c>
      <c r="H50" s="268"/>
      <c r="J50" s="258">
        <v>43</v>
      </c>
      <c r="K50" s="259">
        <f t="shared" si="0"/>
        <v>131.05000000000001</v>
      </c>
      <c r="L50" s="514"/>
      <c r="M50" s="515"/>
      <c r="N50" s="515"/>
      <c r="O50" s="515"/>
      <c r="P50" s="515"/>
      <c r="Q50" s="516"/>
      <c r="S50" s="270"/>
    </row>
    <row r="51" spans="2:19" s="269" customFormat="1" x14ac:dyDescent="0.2">
      <c r="B51" s="509"/>
      <c r="C51" s="278" t="s">
        <v>456</v>
      </c>
      <c r="D51" s="261">
        <v>131.11000000000001</v>
      </c>
      <c r="E51" s="261">
        <v>0.05</v>
      </c>
      <c r="F51" s="261">
        <v>3.66</v>
      </c>
      <c r="G51" s="262">
        <v>3.88</v>
      </c>
      <c r="H51" s="268"/>
      <c r="J51" s="258">
        <v>44</v>
      </c>
      <c r="K51" s="259">
        <f t="shared" si="0"/>
        <v>131.11000000000001</v>
      </c>
      <c r="L51" s="514"/>
      <c r="M51" s="515"/>
      <c r="N51" s="515"/>
      <c r="O51" s="515"/>
      <c r="P51" s="515"/>
      <c r="Q51" s="516"/>
      <c r="S51" s="270"/>
    </row>
    <row r="52" spans="2:19" s="269" customFormat="1" x14ac:dyDescent="0.2">
      <c r="B52" s="509"/>
      <c r="C52" s="280" t="s">
        <v>457</v>
      </c>
      <c r="D52" s="272">
        <v>131.07</v>
      </c>
      <c r="E52" s="272">
        <v>-0.03</v>
      </c>
      <c r="F52" s="272">
        <v>3.63</v>
      </c>
      <c r="G52" s="273">
        <v>3.77</v>
      </c>
      <c r="H52" s="268"/>
      <c r="J52" s="258">
        <v>45</v>
      </c>
      <c r="K52" s="259">
        <f t="shared" si="0"/>
        <v>131.07</v>
      </c>
      <c r="L52" s="514"/>
      <c r="M52" s="515"/>
      <c r="N52" s="515"/>
      <c r="O52" s="515"/>
      <c r="P52" s="515"/>
      <c r="Q52" s="516"/>
      <c r="S52" s="270"/>
    </row>
    <row r="53" spans="2:19" s="269" customFormat="1" x14ac:dyDescent="0.2">
      <c r="B53" s="509"/>
      <c r="C53" s="278" t="s">
        <v>458</v>
      </c>
      <c r="D53" s="261">
        <v>131.28</v>
      </c>
      <c r="E53" s="261">
        <v>0.16</v>
      </c>
      <c r="F53" s="261">
        <v>3.8</v>
      </c>
      <c r="G53" s="262">
        <v>4.03</v>
      </c>
      <c r="H53" s="268"/>
      <c r="J53" s="258">
        <v>46</v>
      </c>
      <c r="K53" s="259">
        <f t="shared" si="0"/>
        <v>131.28</v>
      </c>
      <c r="L53" s="514"/>
      <c r="M53" s="515"/>
      <c r="N53" s="515"/>
      <c r="O53" s="515"/>
      <c r="P53" s="515"/>
      <c r="Q53" s="516"/>
      <c r="S53" s="270"/>
    </row>
    <row r="54" spans="2:19" s="269" customFormat="1" x14ac:dyDescent="0.2">
      <c r="B54" s="509"/>
      <c r="C54" s="280" t="s">
        <v>459</v>
      </c>
      <c r="D54" s="272">
        <v>131.22999999999999</v>
      </c>
      <c r="E54" s="272">
        <v>-0.04</v>
      </c>
      <c r="F54" s="272">
        <v>3.76</v>
      </c>
      <c r="G54" s="273">
        <v>3.85</v>
      </c>
      <c r="H54" s="268"/>
      <c r="J54" s="258">
        <v>47</v>
      </c>
      <c r="K54" s="259">
        <f t="shared" si="0"/>
        <v>131.22999999999999</v>
      </c>
      <c r="L54" s="514"/>
      <c r="M54" s="515"/>
      <c r="N54" s="515"/>
      <c r="O54" s="515"/>
      <c r="P54" s="515"/>
      <c r="Q54" s="516"/>
      <c r="S54" s="270"/>
    </row>
    <row r="55" spans="2:19" s="269" customFormat="1" x14ac:dyDescent="0.2">
      <c r="B55" s="509"/>
      <c r="C55" s="286" t="s">
        <v>460</v>
      </c>
      <c r="D55" s="287">
        <v>131.25</v>
      </c>
      <c r="E55" s="287">
        <v>0.02</v>
      </c>
      <c r="F55" s="287">
        <v>3.78</v>
      </c>
      <c r="G55" s="288">
        <v>3.78</v>
      </c>
      <c r="H55" s="268"/>
      <c r="J55" s="258">
        <v>48</v>
      </c>
      <c r="K55" s="259">
        <f t="shared" si="0"/>
        <v>131.25</v>
      </c>
      <c r="L55" s="514"/>
      <c r="M55" s="515"/>
      <c r="N55" s="515"/>
      <c r="O55" s="515"/>
      <c r="P55" s="515"/>
      <c r="Q55" s="516"/>
      <c r="S55" s="270"/>
    </row>
    <row r="56" spans="2:19" s="269" customFormat="1" x14ac:dyDescent="0.2">
      <c r="B56" s="509">
        <v>2025</v>
      </c>
      <c r="C56" s="277" t="s">
        <v>448</v>
      </c>
      <c r="D56" s="284">
        <v>133.72999999999999</v>
      </c>
      <c r="E56" s="284">
        <v>1.89</v>
      </c>
      <c r="F56" s="266">
        <v>1.89</v>
      </c>
      <c r="G56" s="285">
        <v>3.2</v>
      </c>
      <c r="H56" s="268"/>
      <c r="J56" s="258">
        <v>49</v>
      </c>
      <c r="K56" s="259">
        <f t="shared" si="0"/>
        <v>133.72999999999999</v>
      </c>
      <c r="L56" s="514"/>
      <c r="M56" s="515"/>
      <c r="N56" s="515"/>
      <c r="O56" s="515"/>
      <c r="P56" s="515"/>
      <c r="Q56" s="516"/>
      <c r="S56" s="270"/>
    </row>
    <row r="57" spans="2:19" s="269" customFormat="1" x14ac:dyDescent="0.2">
      <c r="B57" s="509"/>
      <c r="C57" s="278" t="s">
        <v>450</v>
      </c>
      <c r="D57" s="261">
        <v>135.21</v>
      </c>
      <c r="E57" s="261">
        <v>1.1000000000000001</v>
      </c>
      <c r="F57" s="261">
        <v>3.01</v>
      </c>
      <c r="G57" s="262">
        <v>3.1</v>
      </c>
      <c r="H57" s="268"/>
      <c r="J57" s="258">
        <v>50</v>
      </c>
      <c r="K57" s="258">
        <f t="shared" si="0"/>
        <v>135.21</v>
      </c>
      <c r="L57" s="514"/>
      <c r="M57" s="515"/>
      <c r="N57" s="515"/>
      <c r="O57" s="515"/>
      <c r="P57" s="515"/>
      <c r="Q57" s="516"/>
      <c r="S57" s="270"/>
    </row>
    <row r="58" spans="2:19" x14ac:dyDescent="0.2">
      <c r="B58" s="509"/>
      <c r="C58" s="280" t="s">
        <v>451</v>
      </c>
      <c r="D58" s="281">
        <v>136.22999999999999</v>
      </c>
      <c r="E58" s="281">
        <v>0.76</v>
      </c>
      <c r="F58" s="272">
        <v>3.79</v>
      </c>
      <c r="G58" s="282">
        <v>3.94</v>
      </c>
      <c r="J58" s="258">
        <v>51</v>
      </c>
      <c r="K58" s="258">
        <f t="shared" si="0"/>
        <v>136.22999999999999</v>
      </c>
      <c r="L58" s="514"/>
      <c r="M58" s="515"/>
      <c r="N58" s="515"/>
      <c r="O58" s="515"/>
      <c r="P58" s="515"/>
      <c r="Q58" s="516"/>
    </row>
    <row r="59" spans="2:19" x14ac:dyDescent="0.2">
      <c r="B59" s="509"/>
      <c r="C59" s="278" t="s">
        <v>452</v>
      </c>
      <c r="D59" s="261">
        <v>136.49</v>
      </c>
      <c r="E59" s="261">
        <v>0.19</v>
      </c>
      <c r="F59" s="261">
        <v>3.99</v>
      </c>
      <c r="G59" s="262">
        <v>3.89</v>
      </c>
      <c r="J59" s="258">
        <v>52</v>
      </c>
      <c r="K59" s="258">
        <f t="shared" si="0"/>
        <v>136.49</v>
      </c>
      <c r="L59" s="514"/>
      <c r="M59" s="515"/>
      <c r="N59" s="515"/>
      <c r="O59" s="515"/>
      <c r="P59" s="515"/>
      <c r="Q59" s="516"/>
    </row>
    <row r="60" spans="2:19" x14ac:dyDescent="0.2">
      <c r="B60" s="509"/>
      <c r="C60" s="280" t="s">
        <v>453</v>
      </c>
      <c r="D60" s="272">
        <v>136.12</v>
      </c>
      <c r="E60" s="272">
        <v>-0.27</v>
      </c>
      <c r="F60" s="272">
        <v>3.71</v>
      </c>
      <c r="G60" s="273">
        <v>3.28</v>
      </c>
      <c r="J60" s="258">
        <v>53</v>
      </c>
      <c r="K60" s="258">
        <f t="shared" si="0"/>
        <v>136.12</v>
      </c>
      <c r="L60" s="514"/>
      <c r="M60" s="515"/>
      <c r="N60" s="515"/>
      <c r="O60" s="515"/>
      <c r="P60" s="515"/>
      <c r="Q60" s="516"/>
    </row>
    <row r="61" spans="2:19" x14ac:dyDescent="0.2">
      <c r="B61" s="509"/>
      <c r="C61" s="278" t="s">
        <v>454</v>
      </c>
      <c r="D61" s="261">
        <v>136.22</v>
      </c>
      <c r="E61" s="261">
        <v>7.0000000000000007E-2</v>
      </c>
      <c r="F61" s="261">
        <v>3.78</v>
      </c>
      <c r="G61" s="262">
        <v>3.71</v>
      </c>
      <c r="J61" s="258">
        <v>54</v>
      </c>
      <c r="K61" s="289">
        <f t="shared" si="0"/>
        <v>136.22</v>
      </c>
      <c r="L61" s="514"/>
      <c r="M61" s="515"/>
      <c r="N61" s="515"/>
      <c r="O61" s="515"/>
      <c r="P61" s="515"/>
      <c r="Q61" s="516"/>
    </row>
    <row r="62" spans="2:19" x14ac:dyDescent="0.2">
      <c r="B62" s="509"/>
      <c r="C62" s="280" t="s">
        <v>455</v>
      </c>
      <c r="D62" s="272">
        <v>137</v>
      </c>
      <c r="E62" s="272">
        <v>0.56999999999999995</v>
      </c>
      <c r="F62" s="272">
        <v>4.37</v>
      </c>
      <c r="G62" s="273">
        <v>4.54</v>
      </c>
      <c r="J62" s="258">
        <v>55</v>
      </c>
      <c r="K62" s="289">
        <f t="shared" si="0"/>
        <v>137</v>
      </c>
      <c r="L62" s="514"/>
      <c r="M62" s="515"/>
      <c r="N62" s="515"/>
      <c r="O62" s="515"/>
      <c r="P62" s="515"/>
      <c r="Q62" s="516"/>
    </row>
    <row r="63" spans="2:19" x14ac:dyDescent="0.2">
      <c r="B63" s="509"/>
      <c r="C63" s="278" t="s">
        <v>456</v>
      </c>
      <c r="D63" s="261">
        <v>137.12</v>
      </c>
      <c r="E63" s="261">
        <v>0.09</v>
      </c>
      <c r="F63" s="261">
        <v>4.47</v>
      </c>
      <c r="G63" s="262">
        <v>4.59</v>
      </c>
      <c r="J63" s="258">
        <v>56</v>
      </c>
      <c r="K63" s="258">
        <f t="shared" si="0"/>
        <v>137.12</v>
      </c>
      <c r="L63" s="514"/>
      <c r="M63" s="515"/>
      <c r="N63" s="515"/>
      <c r="O63" s="515"/>
      <c r="P63" s="515"/>
      <c r="Q63" s="516"/>
    </row>
    <row r="64" spans="2:19" x14ac:dyDescent="0.2">
      <c r="B64" s="509"/>
      <c r="C64" s="280" t="s">
        <v>457</v>
      </c>
      <c r="D64" s="272">
        <v>136.86000000000001</v>
      </c>
      <c r="E64" s="272">
        <v>-0.19</v>
      </c>
      <c r="F64" s="272">
        <v>4.2699999999999996</v>
      </c>
      <c r="G64" s="273">
        <v>4.42</v>
      </c>
      <c r="J64" s="258">
        <v>57</v>
      </c>
      <c r="K64" s="258">
        <f t="shared" si="0"/>
        <v>136.86000000000001</v>
      </c>
      <c r="L64" s="514"/>
      <c r="M64" s="515"/>
      <c r="N64" s="515"/>
      <c r="O64" s="515"/>
      <c r="P64" s="515"/>
      <c r="Q64" s="516"/>
    </row>
    <row r="65" spans="2:17" x14ac:dyDescent="0.2">
      <c r="B65" s="509"/>
      <c r="C65" s="278" t="s">
        <v>458</v>
      </c>
      <c r="D65" s="261">
        <v>136.54</v>
      </c>
      <c r="E65" s="261">
        <v>-0.23</v>
      </c>
      <c r="F65" s="261">
        <v>4.03</v>
      </c>
      <c r="G65" s="262">
        <v>4.01</v>
      </c>
      <c r="J65" s="258">
        <v>58</v>
      </c>
      <c r="K65" s="258">
        <f t="shared" si="0"/>
        <v>136.54</v>
      </c>
      <c r="L65" s="514"/>
      <c r="M65" s="515"/>
      <c r="N65" s="515"/>
      <c r="O65" s="515"/>
      <c r="P65" s="515"/>
      <c r="Q65" s="516"/>
    </row>
    <row r="66" spans="2:17" x14ac:dyDescent="0.2">
      <c r="B66" s="509"/>
      <c r="C66" s="280" t="s">
        <v>459</v>
      </c>
      <c r="D66" s="272">
        <v>136.72</v>
      </c>
      <c r="E66" s="272">
        <v>0.13</v>
      </c>
      <c r="F66" s="272">
        <v>4.16</v>
      </c>
      <c r="G66" s="273">
        <v>4.18</v>
      </c>
      <c r="J66" s="258">
        <v>59</v>
      </c>
      <c r="K66" s="258">
        <f t="shared" si="0"/>
        <v>136.72</v>
      </c>
      <c r="L66" s="514"/>
      <c r="M66" s="515"/>
      <c r="N66" s="515"/>
      <c r="O66" s="515"/>
      <c r="P66" s="515"/>
      <c r="Q66" s="516"/>
    </row>
    <row r="67" spans="2:17" x14ac:dyDescent="0.2">
      <c r="B67" s="509"/>
      <c r="C67" s="286" t="s">
        <v>460</v>
      </c>
      <c r="D67" s="287">
        <v>136.91</v>
      </c>
      <c r="E67" s="287">
        <v>0.14000000000000001</v>
      </c>
      <c r="F67" s="287">
        <v>4.3099999999999996</v>
      </c>
      <c r="G67" s="288">
        <v>4.3099999999999996</v>
      </c>
      <c r="J67" s="258">
        <v>60</v>
      </c>
      <c r="K67" s="258">
        <f t="shared" si="0"/>
        <v>136.91</v>
      </c>
      <c r="L67" s="514"/>
      <c r="M67" s="515"/>
      <c r="N67" s="515"/>
      <c r="O67" s="515"/>
      <c r="P67" s="515"/>
      <c r="Q67" s="516"/>
    </row>
    <row r="68" spans="2:17" x14ac:dyDescent="0.2">
      <c r="B68" s="509">
        <v>2026</v>
      </c>
      <c r="C68" s="277" t="s">
        <v>448</v>
      </c>
      <c r="D68" s="272">
        <v>140.19</v>
      </c>
      <c r="E68" s="266">
        <v>2.4</v>
      </c>
      <c r="F68" s="266">
        <v>2.4</v>
      </c>
      <c r="G68" s="267">
        <v>4.83</v>
      </c>
      <c r="J68" s="258">
        <v>61</v>
      </c>
      <c r="K68" s="258">
        <f t="shared" si="0"/>
        <v>140.19</v>
      </c>
      <c r="L68" s="514"/>
      <c r="M68" s="515"/>
      <c r="N68" s="515"/>
      <c r="O68" s="515"/>
      <c r="P68" s="515"/>
      <c r="Q68" s="516"/>
    </row>
    <row r="69" spans="2:17" x14ac:dyDescent="0.2">
      <c r="B69" s="509"/>
      <c r="C69" s="278" t="s">
        <v>450</v>
      </c>
      <c r="D69" s="261">
        <v>141.94</v>
      </c>
      <c r="E69" s="261">
        <v>1.24</v>
      </c>
      <c r="F69" s="261">
        <v>3.67</v>
      </c>
      <c r="G69" s="262">
        <v>4.9800000000000004</v>
      </c>
      <c r="J69" s="258">
        <v>62</v>
      </c>
      <c r="K69" s="258">
        <f t="shared" si="0"/>
        <v>141.94</v>
      </c>
      <c r="L69" s="514"/>
      <c r="M69" s="515"/>
      <c r="N69" s="515"/>
      <c r="O69" s="515"/>
      <c r="P69" s="515"/>
      <c r="Q69" s="516"/>
    </row>
    <row r="70" spans="2:17" x14ac:dyDescent="0.2">
      <c r="B70" s="509"/>
      <c r="C70" s="280" t="s">
        <v>451</v>
      </c>
      <c r="D70" s="272">
        <v>143.38999999999999</v>
      </c>
      <c r="E70" s="272">
        <v>1.02</v>
      </c>
      <c r="F70" s="272">
        <v>4.7300000000000004</v>
      </c>
      <c r="G70" s="273">
        <v>5.25</v>
      </c>
      <c r="J70" s="258">
        <v>63</v>
      </c>
      <c r="K70" s="258">
        <f t="shared" si="0"/>
        <v>143.38999999999999</v>
      </c>
      <c r="L70" s="514"/>
      <c r="M70" s="515"/>
      <c r="N70" s="515"/>
      <c r="O70" s="515"/>
      <c r="P70" s="515"/>
      <c r="Q70" s="516"/>
    </row>
    <row r="71" spans="2:17" x14ac:dyDescent="0.2">
      <c r="B71" s="509"/>
      <c r="C71" s="278" t="s">
        <v>452</v>
      </c>
      <c r="D71" s="261">
        <v>144.58000000000001</v>
      </c>
      <c r="E71" s="261">
        <v>0.83</v>
      </c>
      <c r="F71" s="261">
        <v>5.6</v>
      </c>
      <c r="G71" s="262">
        <v>5.92</v>
      </c>
      <c r="J71" s="258">
        <v>64</v>
      </c>
      <c r="K71" s="258">
        <f t="shared" si="0"/>
        <v>144.58000000000001</v>
      </c>
      <c r="L71" s="514"/>
      <c r="M71" s="515"/>
      <c r="N71" s="515"/>
      <c r="O71" s="515"/>
      <c r="P71" s="515"/>
      <c r="Q71" s="516"/>
    </row>
    <row r="72" spans="2:17" x14ac:dyDescent="0.2">
      <c r="B72" s="509"/>
      <c r="C72" s="280" t="s">
        <v>453</v>
      </c>
      <c r="D72" s="272">
        <v>144.63</v>
      </c>
      <c r="E72" s="272">
        <v>0.03</v>
      </c>
      <c r="F72" s="272">
        <v>5.64</v>
      </c>
      <c r="G72" s="273">
        <v>6.24</v>
      </c>
      <c r="J72" s="258">
        <v>65</v>
      </c>
      <c r="K72" s="258">
        <f t="shared" si="0"/>
        <v>144.63</v>
      </c>
      <c r="L72" s="514"/>
      <c r="M72" s="515"/>
      <c r="N72" s="515"/>
      <c r="O72" s="515"/>
      <c r="P72" s="515"/>
      <c r="Q72" s="516"/>
    </row>
    <row r="73" spans="2:17" ht="19" x14ac:dyDescent="0.2">
      <c r="B73" s="509"/>
      <c r="C73" s="290" t="s">
        <v>454</v>
      </c>
      <c r="D73" s="291">
        <v>145.22</v>
      </c>
      <c r="E73" s="291">
        <v>0.41</v>
      </c>
      <c r="F73" s="291">
        <v>6.07</v>
      </c>
      <c r="G73" s="292">
        <v>6.61</v>
      </c>
      <c r="J73" s="258">
        <v>66</v>
      </c>
      <c r="K73" s="258">
        <f t="shared" ref="K73" si="1">D73</f>
        <v>145.22</v>
      </c>
      <c r="L73" s="517" t="s">
        <v>462</v>
      </c>
      <c r="M73" s="517"/>
      <c r="N73" s="517"/>
      <c r="O73" s="517"/>
      <c r="P73" s="517"/>
      <c r="Q73" s="517"/>
    </row>
    <row r="74" spans="2:17" x14ac:dyDescent="0.2">
      <c r="B74" s="509"/>
      <c r="C74" s="293" t="s">
        <v>455</v>
      </c>
      <c r="D74" s="294">
        <f>L74</f>
        <v>142.74289999999999</v>
      </c>
      <c r="E74" s="294">
        <f t="shared" ref="E74:E91" si="2">((D74-D73)/D73)*100</f>
        <v>-1.7057567828122899</v>
      </c>
      <c r="F74" s="294">
        <f t="shared" ref="F74:F91" si="3">F73+E74</f>
        <v>4.3642432171877106</v>
      </c>
      <c r="G74" s="295">
        <f t="shared" ref="G74:G91" si="4">((D74-D62)/D62)*100</f>
        <v>4.1918978102189719</v>
      </c>
      <c r="J74" s="258">
        <v>67</v>
      </c>
      <c r="K74" s="296"/>
      <c r="L74" s="511">
        <f t="shared" ref="L74:L91" si="5">($M$7*J74^2)+($O$7*J74)+$Q$7</f>
        <v>142.74289999999999</v>
      </c>
      <c r="M74" s="512"/>
      <c r="N74" s="512"/>
      <c r="O74" s="512"/>
      <c r="P74" s="512"/>
      <c r="Q74" s="513"/>
    </row>
    <row r="75" spans="2:17" x14ac:dyDescent="0.2">
      <c r="B75" s="509"/>
      <c r="C75" s="278" t="s">
        <v>456</v>
      </c>
      <c r="D75" s="261">
        <f>L75</f>
        <v>143.08639999999997</v>
      </c>
      <c r="E75" s="261">
        <f t="shared" si="2"/>
        <v>0.24064244176066024</v>
      </c>
      <c r="F75" s="261">
        <f t="shared" si="3"/>
        <v>4.6048856589483709</v>
      </c>
      <c r="G75" s="262">
        <f t="shared" si="4"/>
        <v>4.3512252042006736</v>
      </c>
      <c r="J75" s="258">
        <v>68</v>
      </c>
      <c r="K75" s="296"/>
      <c r="L75" s="511">
        <f t="shared" si="5"/>
        <v>143.08639999999997</v>
      </c>
      <c r="M75" s="512"/>
      <c r="N75" s="512"/>
      <c r="O75" s="512"/>
      <c r="P75" s="512"/>
      <c r="Q75" s="513"/>
    </row>
    <row r="76" spans="2:17" x14ac:dyDescent="0.2">
      <c r="B76" s="509"/>
      <c r="C76" s="280" t="s">
        <v>457</v>
      </c>
      <c r="D76" s="272">
        <f t="shared" ref="D76:D91" si="6">L76</f>
        <v>143.42009999999999</v>
      </c>
      <c r="E76" s="272">
        <f t="shared" si="2"/>
        <v>0.23321573538786475</v>
      </c>
      <c r="F76" s="272">
        <f t="shared" si="3"/>
        <v>4.8381013943362356</v>
      </c>
      <c r="G76" s="273">
        <f t="shared" si="4"/>
        <v>4.7932924156071728</v>
      </c>
      <c r="J76" s="258">
        <v>69</v>
      </c>
      <c r="K76" s="296"/>
      <c r="L76" s="511">
        <f t="shared" si="5"/>
        <v>143.42009999999999</v>
      </c>
      <c r="M76" s="512"/>
      <c r="N76" s="512"/>
      <c r="O76" s="512"/>
      <c r="P76" s="512"/>
      <c r="Q76" s="513"/>
    </row>
    <row r="77" spans="2:17" x14ac:dyDescent="0.2">
      <c r="B77" s="509"/>
      <c r="C77" s="278" t="s">
        <v>458</v>
      </c>
      <c r="D77" s="261">
        <f t="shared" si="6"/>
        <v>143.744</v>
      </c>
      <c r="E77" s="261">
        <f t="shared" si="2"/>
        <v>0.22584003218517418</v>
      </c>
      <c r="F77" s="261">
        <f t="shared" si="3"/>
        <v>5.06394142652141</v>
      </c>
      <c r="G77" s="262">
        <f t="shared" si="4"/>
        <v>5.2761095649626544</v>
      </c>
      <c r="J77" s="258">
        <v>70</v>
      </c>
      <c r="K77" s="296"/>
      <c r="L77" s="511">
        <f t="shared" si="5"/>
        <v>143.744</v>
      </c>
      <c r="M77" s="512"/>
      <c r="N77" s="512"/>
      <c r="O77" s="512"/>
      <c r="P77" s="512"/>
      <c r="Q77" s="513"/>
    </row>
    <row r="78" spans="2:17" x14ac:dyDescent="0.2">
      <c r="B78" s="509"/>
      <c r="C78" s="280" t="s">
        <v>459</v>
      </c>
      <c r="D78" s="272">
        <f t="shared" si="6"/>
        <v>144.05809999999997</v>
      </c>
      <c r="E78" s="272">
        <f t="shared" si="2"/>
        <v>0.21851346838822339</v>
      </c>
      <c r="F78" s="272">
        <f t="shared" si="3"/>
        <v>5.282454894909633</v>
      </c>
      <c r="G78" s="273">
        <f t="shared" si="4"/>
        <v>5.3672469280280639</v>
      </c>
      <c r="J78" s="258">
        <v>71</v>
      </c>
      <c r="K78" s="296"/>
      <c r="L78" s="511">
        <f t="shared" si="5"/>
        <v>144.05809999999997</v>
      </c>
      <c r="M78" s="512"/>
      <c r="N78" s="512"/>
      <c r="O78" s="512"/>
      <c r="P78" s="512"/>
      <c r="Q78" s="513"/>
    </row>
    <row r="79" spans="2:17" x14ac:dyDescent="0.2">
      <c r="B79" s="509"/>
      <c r="C79" s="286" t="s">
        <v>460</v>
      </c>
      <c r="D79" s="287">
        <f t="shared" si="6"/>
        <v>144.36239999999998</v>
      </c>
      <c r="E79" s="287">
        <f t="shared" si="2"/>
        <v>0.21123421730538725</v>
      </c>
      <c r="F79" s="287">
        <f t="shared" si="3"/>
        <v>5.4936891122150202</v>
      </c>
      <c r="G79" s="288">
        <f t="shared" si="4"/>
        <v>5.443283909137377</v>
      </c>
      <c r="J79" s="258">
        <v>72</v>
      </c>
      <c r="K79" s="296"/>
      <c r="L79" s="511">
        <f t="shared" si="5"/>
        <v>144.36239999999998</v>
      </c>
      <c r="M79" s="512"/>
      <c r="N79" s="512"/>
      <c r="O79" s="512"/>
      <c r="P79" s="512"/>
      <c r="Q79" s="513"/>
    </row>
    <row r="80" spans="2:17" x14ac:dyDescent="0.2">
      <c r="B80" s="509">
        <v>2027</v>
      </c>
      <c r="C80" s="277" t="s">
        <v>448</v>
      </c>
      <c r="D80" s="272">
        <f t="shared" si="6"/>
        <v>144.65690000000001</v>
      </c>
      <c r="E80" s="266">
        <f t="shared" si="2"/>
        <v>0.20400048766162643</v>
      </c>
      <c r="F80" s="266">
        <f>E80</f>
        <v>0.20400048766162643</v>
      </c>
      <c r="G80" s="267">
        <f t="shared" si="4"/>
        <v>3.1863185676581849</v>
      </c>
      <c r="J80" s="258">
        <v>73</v>
      </c>
      <c r="K80" s="296"/>
      <c r="L80" s="511">
        <f t="shared" si="5"/>
        <v>144.65690000000001</v>
      </c>
      <c r="M80" s="512"/>
      <c r="N80" s="512"/>
      <c r="O80" s="512"/>
      <c r="P80" s="512"/>
      <c r="Q80" s="513"/>
    </row>
    <row r="81" spans="2:20" x14ac:dyDescent="0.2">
      <c r="B81" s="509"/>
      <c r="C81" s="278" t="s">
        <v>450</v>
      </c>
      <c r="D81" s="261">
        <f t="shared" si="6"/>
        <v>144.94159999999999</v>
      </c>
      <c r="E81" s="261">
        <f t="shared" si="2"/>
        <v>0.19681052200066959</v>
      </c>
      <c r="F81" s="261">
        <f t="shared" si="3"/>
        <v>0.40081100966229599</v>
      </c>
      <c r="G81" s="262">
        <f t="shared" si="4"/>
        <v>2.1146963505706609</v>
      </c>
      <c r="J81" s="258">
        <v>74</v>
      </c>
      <c r="K81" s="296"/>
      <c r="L81" s="511">
        <f t="shared" si="5"/>
        <v>144.94159999999999</v>
      </c>
      <c r="M81" s="512"/>
      <c r="N81" s="512"/>
      <c r="O81" s="512"/>
      <c r="P81" s="512"/>
      <c r="Q81" s="513"/>
    </row>
    <row r="82" spans="2:20" x14ac:dyDescent="0.2">
      <c r="B82" s="509"/>
      <c r="C82" s="280" t="s">
        <v>451</v>
      </c>
      <c r="D82" s="272">
        <f t="shared" si="6"/>
        <v>145.2165</v>
      </c>
      <c r="E82" s="272">
        <f t="shared" si="2"/>
        <v>0.18966259514176909</v>
      </c>
      <c r="F82" s="272">
        <f t="shared" si="3"/>
        <v>0.59047360480406508</v>
      </c>
      <c r="G82" s="273">
        <f t="shared" si="4"/>
        <v>1.2737987307343679</v>
      </c>
      <c r="J82" s="258">
        <v>75</v>
      </c>
      <c r="K82" s="296"/>
      <c r="L82" s="511">
        <f t="shared" si="5"/>
        <v>145.2165</v>
      </c>
      <c r="M82" s="512"/>
      <c r="N82" s="512"/>
      <c r="O82" s="512"/>
      <c r="P82" s="512"/>
      <c r="Q82" s="513"/>
    </row>
    <row r="83" spans="2:20" x14ac:dyDescent="0.2">
      <c r="B83" s="509"/>
      <c r="C83" s="278" t="s">
        <v>452</v>
      </c>
      <c r="D83" s="261">
        <f t="shared" si="6"/>
        <v>145.48159999999999</v>
      </c>
      <c r="E83" s="261">
        <f t="shared" si="2"/>
        <v>0.18255501268794502</v>
      </c>
      <c r="F83" s="261">
        <f t="shared" si="3"/>
        <v>0.77302861749201013</v>
      </c>
      <c r="G83" s="262">
        <f t="shared" si="4"/>
        <v>0.62359939134041598</v>
      </c>
      <c r="J83" s="258">
        <v>76</v>
      </c>
      <c r="K83" s="296"/>
      <c r="L83" s="511">
        <f t="shared" si="5"/>
        <v>145.48159999999999</v>
      </c>
      <c r="M83" s="512"/>
      <c r="N83" s="512"/>
      <c r="O83" s="512"/>
      <c r="P83" s="512"/>
      <c r="Q83" s="513"/>
    </row>
    <row r="84" spans="2:20" x14ac:dyDescent="0.2">
      <c r="B84" s="509"/>
      <c r="C84" s="280" t="s">
        <v>453</v>
      </c>
      <c r="D84" s="272">
        <f t="shared" si="6"/>
        <v>145.73689999999999</v>
      </c>
      <c r="E84" s="272">
        <f t="shared" si="2"/>
        <v>0.17548610958362118</v>
      </c>
      <c r="F84" s="272">
        <f t="shared" si="3"/>
        <v>0.94851472707563134</v>
      </c>
      <c r="G84" s="273">
        <f t="shared" si="4"/>
        <v>0.76533222706215587</v>
      </c>
      <c r="J84" s="258">
        <v>77</v>
      </c>
      <c r="K84" s="296"/>
      <c r="L84" s="511">
        <f t="shared" si="5"/>
        <v>145.73689999999999</v>
      </c>
      <c r="M84" s="512"/>
      <c r="N84" s="512"/>
      <c r="O84" s="512"/>
      <c r="P84" s="512"/>
      <c r="Q84" s="513"/>
      <c r="R84" s="362" t="s">
        <v>513</v>
      </c>
      <c r="S84" s="363"/>
      <c r="T84" s="364"/>
    </row>
    <row r="85" spans="2:20" x14ac:dyDescent="0.2">
      <c r="B85" s="509"/>
      <c r="C85" s="278" t="s">
        <v>454</v>
      </c>
      <c r="D85" s="261">
        <f t="shared" si="6"/>
        <v>145.98239999999998</v>
      </c>
      <c r="E85" s="261">
        <f t="shared" si="2"/>
        <v>0.16845424871806161</v>
      </c>
      <c r="F85" s="261">
        <f t="shared" si="3"/>
        <v>1.1169689757936929</v>
      </c>
      <c r="G85" s="262">
        <f t="shared" si="4"/>
        <v>0.52499655694806857</v>
      </c>
      <c r="J85" s="258">
        <v>78</v>
      </c>
      <c r="K85" s="296"/>
      <c r="L85" s="511">
        <f t="shared" si="5"/>
        <v>145.98239999999998</v>
      </c>
      <c r="M85" s="512"/>
      <c r="N85" s="512"/>
      <c r="O85" s="512"/>
      <c r="P85" s="512"/>
      <c r="Q85" s="513"/>
      <c r="R85" s="362">
        <f>ROUND(D85/D20,2)</f>
        <v>1.36</v>
      </c>
      <c r="S85" s="363"/>
      <c r="T85" s="364"/>
    </row>
    <row r="86" spans="2:20" x14ac:dyDescent="0.2">
      <c r="B86" s="509"/>
      <c r="C86" s="280" t="s">
        <v>455</v>
      </c>
      <c r="D86" s="272">
        <f t="shared" si="6"/>
        <v>146.21809999999999</v>
      </c>
      <c r="E86" s="272">
        <f t="shared" si="2"/>
        <v>0.16145781957277622</v>
      </c>
      <c r="F86" s="272">
        <f t="shared" si="3"/>
        <v>1.2784267953664692</v>
      </c>
      <c r="G86" s="273">
        <f t="shared" si="4"/>
        <v>2.4345869391752593</v>
      </c>
      <c r="J86" s="258">
        <v>79</v>
      </c>
      <c r="K86" s="296"/>
      <c r="L86" s="511">
        <f t="shared" si="5"/>
        <v>146.21809999999999</v>
      </c>
      <c r="M86" s="512"/>
      <c r="N86" s="512"/>
      <c r="O86" s="512"/>
      <c r="P86" s="512"/>
      <c r="Q86" s="513"/>
    </row>
    <row r="87" spans="2:20" x14ac:dyDescent="0.2">
      <c r="B87" s="509"/>
      <c r="C87" s="278" t="s">
        <v>456</v>
      </c>
      <c r="D87" s="261">
        <f t="shared" si="6"/>
        <v>146.44399999999999</v>
      </c>
      <c r="E87" s="261">
        <f t="shared" si="2"/>
        <v>0.15449523690979147</v>
      </c>
      <c r="F87" s="261">
        <f t="shared" si="3"/>
        <v>1.4329220322762606</v>
      </c>
      <c r="G87" s="262">
        <f t="shared" si="4"/>
        <v>2.3465542497400311</v>
      </c>
      <c r="J87" s="258">
        <v>80</v>
      </c>
      <c r="K87" s="296"/>
      <c r="L87" s="511">
        <f t="shared" si="5"/>
        <v>146.44399999999999</v>
      </c>
      <c r="M87" s="512"/>
      <c r="N87" s="512"/>
      <c r="O87" s="512"/>
      <c r="P87" s="512"/>
      <c r="Q87" s="513"/>
    </row>
    <row r="88" spans="2:20" x14ac:dyDescent="0.2">
      <c r="B88" s="509"/>
      <c r="C88" s="280" t="s">
        <v>457</v>
      </c>
      <c r="D88" s="272">
        <f t="shared" si="6"/>
        <v>146.6601</v>
      </c>
      <c r="E88" s="272">
        <f t="shared" si="2"/>
        <v>0.14756493949906552</v>
      </c>
      <c r="F88" s="272">
        <f t="shared" si="3"/>
        <v>1.580486971775326</v>
      </c>
      <c r="G88" s="273">
        <f t="shared" si="4"/>
        <v>2.2590975741893984</v>
      </c>
      <c r="J88" s="258">
        <v>81</v>
      </c>
      <c r="K88" s="296"/>
      <c r="L88" s="511">
        <f t="shared" si="5"/>
        <v>146.6601</v>
      </c>
      <c r="M88" s="512"/>
      <c r="N88" s="512"/>
      <c r="O88" s="512"/>
      <c r="P88" s="512"/>
      <c r="Q88" s="513"/>
    </row>
    <row r="89" spans="2:20" x14ac:dyDescent="0.2">
      <c r="B89" s="509"/>
      <c r="C89" s="278" t="s">
        <v>458</v>
      </c>
      <c r="D89" s="261">
        <f t="shared" si="6"/>
        <v>146.8664</v>
      </c>
      <c r="E89" s="261">
        <f t="shared" si="2"/>
        <v>0.14066538888218325</v>
      </c>
      <c r="F89" s="261">
        <f t="shared" si="3"/>
        <v>1.7211523606575092</v>
      </c>
      <c r="G89" s="262">
        <f t="shared" si="4"/>
        <v>2.1721950133570789</v>
      </c>
      <c r="J89" s="258">
        <v>82</v>
      </c>
      <c r="K89" s="296"/>
      <c r="L89" s="511">
        <f t="shared" si="5"/>
        <v>146.8664</v>
      </c>
      <c r="M89" s="512"/>
      <c r="N89" s="512"/>
      <c r="O89" s="512"/>
      <c r="P89" s="512"/>
      <c r="Q89" s="513"/>
    </row>
    <row r="90" spans="2:20" x14ac:dyDescent="0.2">
      <c r="B90" s="509"/>
      <c r="C90" s="280" t="s">
        <v>459</v>
      </c>
      <c r="D90" s="272">
        <f t="shared" si="6"/>
        <v>147.06289999999998</v>
      </c>
      <c r="E90" s="272">
        <f t="shared" si="2"/>
        <v>0.13379506817079068</v>
      </c>
      <c r="F90" s="272">
        <f t="shared" si="3"/>
        <v>1.8549474288282999</v>
      </c>
      <c r="G90" s="273">
        <f t="shared" si="4"/>
        <v>2.085825094180763</v>
      </c>
      <c r="J90" s="258">
        <v>83</v>
      </c>
      <c r="K90" s="296"/>
      <c r="L90" s="511">
        <f t="shared" si="5"/>
        <v>147.06289999999998</v>
      </c>
      <c r="M90" s="512"/>
      <c r="N90" s="512"/>
      <c r="O90" s="512"/>
      <c r="P90" s="512"/>
      <c r="Q90" s="513"/>
    </row>
    <row r="91" spans="2:20" ht="16" thickBot="1" x14ac:dyDescent="0.25">
      <c r="B91" s="510"/>
      <c r="C91" s="297" t="s">
        <v>460</v>
      </c>
      <c r="D91" s="298">
        <f t="shared" si="6"/>
        <v>147.24959999999999</v>
      </c>
      <c r="E91" s="298">
        <f t="shared" si="2"/>
        <v>0.12695248087723135</v>
      </c>
      <c r="F91" s="298">
        <f t="shared" si="3"/>
        <v>1.9818999097055312</v>
      </c>
      <c r="G91" s="299">
        <f t="shared" si="4"/>
        <v>1.9999667503449705</v>
      </c>
      <c r="J91" s="258">
        <v>84</v>
      </c>
      <c r="K91" s="296"/>
      <c r="L91" s="511">
        <f t="shared" si="5"/>
        <v>147.24959999999999</v>
      </c>
      <c r="M91" s="512"/>
      <c r="N91" s="512"/>
      <c r="O91" s="512"/>
      <c r="P91" s="512"/>
      <c r="Q91" s="513"/>
    </row>
    <row r="92" spans="2:20" x14ac:dyDescent="0.2">
      <c r="K92" s="300"/>
    </row>
  </sheetData>
  <mergeCells count="101">
    <mergeCell ref="B2:G3"/>
    <mergeCell ref="B4:G4"/>
    <mergeCell ref="B5:G5"/>
    <mergeCell ref="K5:K6"/>
    <mergeCell ref="L5:Q5"/>
    <mergeCell ref="B6:B7"/>
    <mergeCell ref="C6:C7"/>
    <mergeCell ref="D6:D7"/>
    <mergeCell ref="E6:G6"/>
    <mergeCell ref="L6:Q6"/>
    <mergeCell ref="B20:B31"/>
    <mergeCell ref="L20:Q20"/>
    <mergeCell ref="L21:Q21"/>
    <mergeCell ref="L22:Q22"/>
    <mergeCell ref="L23:Q23"/>
    <mergeCell ref="L24:Q24"/>
    <mergeCell ref="L25:Q25"/>
    <mergeCell ref="B8:B19"/>
    <mergeCell ref="L8:Q8"/>
    <mergeCell ref="L9:Q9"/>
    <mergeCell ref="L10:Q10"/>
    <mergeCell ref="L11:Q11"/>
    <mergeCell ref="L12:Q12"/>
    <mergeCell ref="L13:Q13"/>
    <mergeCell ref="L14:Q14"/>
    <mergeCell ref="L15:Q15"/>
    <mergeCell ref="L16:Q16"/>
    <mergeCell ref="L26:Q26"/>
    <mergeCell ref="L27:Q27"/>
    <mergeCell ref="L28:Q28"/>
    <mergeCell ref="L29:Q29"/>
    <mergeCell ref="L30:Q30"/>
    <mergeCell ref="L31:Q31"/>
    <mergeCell ref="L17:Q17"/>
    <mergeCell ref="L18:Q18"/>
    <mergeCell ref="L19:Q19"/>
    <mergeCell ref="B44:B55"/>
    <mergeCell ref="L44:Q44"/>
    <mergeCell ref="L45:Q45"/>
    <mergeCell ref="L46:Q46"/>
    <mergeCell ref="L47:Q47"/>
    <mergeCell ref="L48:Q48"/>
    <mergeCell ref="L49:Q49"/>
    <mergeCell ref="B32:B43"/>
    <mergeCell ref="L32:Q32"/>
    <mergeCell ref="L33:Q33"/>
    <mergeCell ref="L34:Q34"/>
    <mergeCell ref="L35:Q35"/>
    <mergeCell ref="L36:Q36"/>
    <mergeCell ref="L37:Q37"/>
    <mergeCell ref="L38:Q38"/>
    <mergeCell ref="L39:Q39"/>
    <mergeCell ref="L40:Q40"/>
    <mergeCell ref="L50:Q50"/>
    <mergeCell ref="L51:Q51"/>
    <mergeCell ref="L52:Q52"/>
    <mergeCell ref="L53:Q53"/>
    <mergeCell ref="L54:Q54"/>
    <mergeCell ref="L55:Q55"/>
    <mergeCell ref="L41:Q41"/>
    <mergeCell ref="L42:Q42"/>
    <mergeCell ref="L43:Q43"/>
    <mergeCell ref="B68:B79"/>
    <mergeCell ref="L68:Q68"/>
    <mergeCell ref="L69:Q69"/>
    <mergeCell ref="L70:Q70"/>
    <mergeCell ref="L71:Q71"/>
    <mergeCell ref="L72:Q72"/>
    <mergeCell ref="L73:Q73"/>
    <mergeCell ref="B56:B67"/>
    <mergeCell ref="L56:Q56"/>
    <mergeCell ref="L57:Q57"/>
    <mergeCell ref="L58:Q58"/>
    <mergeCell ref="L59:Q59"/>
    <mergeCell ref="L60:Q60"/>
    <mergeCell ref="L61:Q61"/>
    <mergeCell ref="L62:Q62"/>
    <mergeCell ref="L63:Q63"/>
    <mergeCell ref="L64:Q64"/>
    <mergeCell ref="L74:Q74"/>
    <mergeCell ref="L75:Q75"/>
    <mergeCell ref="L76:Q76"/>
    <mergeCell ref="L77:Q77"/>
    <mergeCell ref="L78:Q78"/>
    <mergeCell ref="L79:Q79"/>
    <mergeCell ref="L65:Q65"/>
    <mergeCell ref="L66:Q66"/>
    <mergeCell ref="L67:Q67"/>
    <mergeCell ref="L89:Q89"/>
    <mergeCell ref="L90:Q90"/>
    <mergeCell ref="L91:Q91"/>
    <mergeCell ref="B80:B91"/>
    <mergeCell ref="L80:Q80"/>
    <mergeCell ref="L81:Q81"/>
    <mergeCell ref="L82:Q82"/>
    <mergeCell ref="L83:Q83"/>
    <mergeCell ref="L84:Q84"/>
    <mergeCell ref="L85:Q85"/>
    <mergeCell ref="L86:Q86"/>
    <mergeCell ref="L87:Q87"/>
    <mergeCell ref="L88:Q88"/>
  </mergeCells>
  <pageMargins left="0.7" right="0.7" top="0.75" bottom="0.75" header="0.3" footer="0.3"/>
  <pageSetup paperSize="9" scale="33" fitToHeight="0"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2A100-99E1-6448-A380-F793170F17D8}">
  <dimension ref="A3:L49"/>
  <sheetViews>
    <sheetView zoomScale="93" workbookViewId="0">
      <selection activeCell="D91" sqref="D91:G91"/>
    </sheetView>
  </sheetViews>
  <sheetFormatPr baseColWidth="10" defaultRowHeight="15" x14ac:dyDescent="0.2"/>
  <cols>
    <col min="1" max="1" width="22" style="301" customWidth="1"/>
    <col min="2" max="2" width="27.6640625" style="301" customWidth="1"/>
    <col min="3" max="4" width="10.83203125" style="301"/>
    <col min="5" max="6" width="18.1640625" style="301" customWidth="1"/>
    <col min="7" max="9" width="10.83203125" style="301"/>
    <col min="10" max="10" width="77.6640625" style="301" customWidth="1"/>
    <col min="11" max="11" width="10.83203125" style="301"/>
    <col min="12" max="12" width="14" style="301" customWidth="1"/>
    <col min="13" max="16384" width="10.83203125" style="301"/>
  </cols>
  <sheetData>
    <row r="3" spans="1:12" x14ac:dyDescent="0.2">
      <c r="A3" s="544" t="s">
        <v>463</v>
      </c>
      <c r="B3" s="544"/>
      <c r="C3" s="544"/>
      <c r="D3" s="544"/>
      <c r="E3" s="544"/>
      <c r="F3" s="544"/>
      <c r="G3" s="544"/>
      <c r="H3" s="544"/>
      <c r="I3" s="544"/>
      <c r="J3" s="544"/>
      <c r="K3" s="544"/>
      <c r="L3" s="544"/>
    </row>
    <row r="4" spans="1:12" s="303" customFormat="1" ht="46" customHeight="1" x14ac:dyDescent="0.2">
      <c r="A4" s="545" t="s">
        <v>464</v>
      </c>
      <c r="B4" s="545" t="s">
        <v>465</v>
      </c>
      <c r="C4" s="545" t="s">
        <v>466</v>
      </c>
      <c r="D4" s="545"/>
      <c r="E4" s="505" t="s">
        <v>467</v>
      </c>
      <c r="F4" s="505"/>
    </row>
    <row r="5" spans="1:12" s="303" customFormat="1" ht="32" x14ac:dyDescent="0.2">
      <c r="A5" s="545"/>
      <c r="B5" s="545"/>
      <c r="C5" s="302" t="s">
        <v>468</v>
      </c>
      <c r="D5" s="302" t="s">
        <v>469</v>
      </c>
      <c r="E5" s="304" t="s">
        <v>470</v>
      </c>
      <c r="F5" s="304" t="s">
        <v>471</v>
      </c>
    </row>
    <row r="6" spans="1:12" s="303" customFormat="1" ht="36" customHeight="1" x14ac:dyDescent="0.2">
      <c r="A6" s="305" t="s">
        <v>472</v>
      </c>
      <c r="B6" s="305" t="s">
        <v>473</v>
      </c>
      <c r="C6" s="305" t="s">
        <v>474</v>
      </c>
      <c r="D6" s="305" t="s">
        <v>475</v>
      </c>
      <c r="E6" s="306">
        <v>9107</v>
      </c>
      <c r="F6" s="307">
        <v>17387000</v>
      </c>
    </row>
    <row r="7" spans="1:12" s="303" customFormat="1" ht="36" customHeight="1" x14ac:dyDescent="0.2">
      <c r="A7" s="305" t="s">
        <v>476</v>
      </c>
      <c r="B7" s="305" t="s">
        <v>473</v>
      </c>
      <c r="C7" s="305" t="s">
        <v>477</v>
      </c>
      <c r="D7" s="305" t="s">
        <v>478</v>
      </c>
      <c r="E7" s="306">
        <v>9108</v>
      </c>
      <c r="F7" s="307">
        <v>13251000</v>
      </c>
    </row>
    <row r="8" spans="1:12" s="303" customFormat="1" ht="56" customHeight="1" x14ac:dyDescent="0.2">
      <c r="A8" s="305" t="s">
        <v>479</v>
      </c>
      <c r="B8" s="305" t="s">
        <v>480</v>
      </c>
      <c r="C8" s="305" t="s">
        <v>478</v>
      </c>
      <c r="D8" s="305" t="s">
        <v>481</v>
      </c>
      <c r="E8" s="306">
        <v>9109</v>
      </c>
      <c r="F8" s="307">
        <v>11183000</v>
      </c>
    </row>
    <row r="9" spans="1:12" ht="36" customHeight="1" x14ac:dyDescent="0.2">
      <c r="A9" s="305" t="s">
        <v>482</v>
      </c>
      <c r="B9" s="305" t="s">
        <v>483</v>
      </c>
      <c r="C9" s="305" t="s">
        <v>484</v>
      </c>
      <c r="D9" s="305" t="s">
        <v>485</v>
      </c>
      <c r="E9" s="306">
        <v>9110</v>
      </c>
      <c r="F9" s="307">
        <v>9522000</v>
      </c>
    </row>
    <row r="10" spans="1:12" ht="46" customHeight="1" x14ac:dyDescent="0.2">
      <c r="A10" s="305" t="s">
        <v>486</v>
      </c>
      <c r="B10" s="305" t="s">
        <v>487</v>
      </c>
      <c r="C10" s="305" t="s">
        <v>485</v>
      </c>
      <c r="D10" s="305" t="s">
        <v>488</v>
      </c>
      <c r="E10" s="306">
        <v>9111</v>
      </c>
      <c r="F10" s="307">
        <v>8589000</v>
      </c>
    </row>
    <row r="11" spans="1:12" ht="36" customHeight="1" x14ac:dyDescent="0.2">
      <c r="A11" s="305" t="s">
        <v>489</v>
      </c>
      <c r="B11" s="305" t="s">
        <v>490</v>
      </c>
      <c r="C11" s="305" t="s">
        <v>488</v>
      </c>
      <c r="D11" s="305" t="s">
        <v>491</v>
      </c>
      <c r="E11" s="306">
        <v>9112</v>
      </c>
      <c r="F11" s="307">
        <v>7659000</v>
      </c>
    </row>
    <row r="12" spans="1:12" ht="36" customHeight="1" x14ac:dyDescent="0.2">
      <c r="A12" s="305" t="s">
        <v>492</v>
      </c>
      <c r="B12" s="305" t="s">
        <v>490</v>
      </c>
      <c r="C12" s="305" t="s">
        <v>493</v>
      </c>
      <c r="D12" s="305"/>
      <c r="E12" s="306">
        <v>9113</v>
      </c>
      <c r="F12" s="307">
        <v>5791000</v>
      </c>
    </row>
    <row r="13" spans="1:12" ht="36" customHeight="1" x14ac:dyDescent="0.2">
      <c r="A13" s="305" t="s">
        <v>494</v>
      </c>
      <c r="B13" s="305" t="s">
        <v>495</v>
      </c>
      <c r="C13" s="305" t="s">
        <v>493</v>
      </c>
      <c r="D13" s="305"/>
      <c r="E13" s="306">
        <v>9088</v>
      </c>
      <c r="F13" s="307">
        <v>3736000</v>
      </c>
    </row>
    <row r="14" spans="1:12" ht="36" customHeight="1" x14ac:dyDescent="0.2">
      <c r="A14" s="305" t="s">
        <v>496</v>
      </c>
      <c r="B14" s="308" t="s">
        <v>497</v>
      </c>
      <c r="C14" s="305" t="s">
        <v>493</v>
      </c>
      <c r="D14" s="307"/>
      <c r="E14" s="306">
        <v>9098</v>
      </c>
      <c r="F14" s="307">
        <v>2316000</v>
      </c>
    </row>
    <row r="15" spans="1:12" ht="36" customHeight="1" x14ac:dyDescent="0.2">
      <c r="A15" s="305" t="s">
        <v>498</v>
      </c>
      <c r="B15" s="308" t="s">
        <v>497</v>
      </c>
      <c r="C15" s="305" t="s">
        <v>499</v>
      </c>
      <c r="D15" s="305"/>
      <c r="E15" s="306">
        <v>9099</v>
      </c>
      <c r="F15" s="309">
        <v>2018000</v>
      </c>
    </row>
    <row r="16" spans="1:12" ht="31" customHeight="1" x14ac:dyDescent="0.2">
      <c r="A16" s="305" t="s">
        <v>500</v>
      </c>
      <c r="B16" s="310" t="s">
        <v>501</v>
      </c>
      <c r="C16" s="305" t="s">
        <v>491</v>
      </c>
      <c r="D16" s="311"/>
      <c r="E16" s="306">
        <v>9100</v>
      </c>
      <c r="F16" s="307">
        <v>1750905</v>
      </c>
    </row>
    <row r="17" spans="1:12" ht="17" x14ac:dyDescent="0.2">
      <c r="A17" s="305" t="s">
        <v>502</v>
      </c>
      <c r="B17" s="310" t="s">
        <v>503</v>
      </c>
      <c r="C17" s="305" t="s">
        <v>493</v>
      </c>
      <c r="D17" s="306"/>
      <c r="E17" s="306">
        <v>9093</v>
      </c>
      <c r="F17" s="307">
        <v>2718000</v>
      </c>
    </row>
    <row r="20" spans="1:12" ht="135" x14ac:dyDescent="0.2">
      <c r="A20" s="306">
        <v>13418</v>
      </c>
      <c r="B20" s="312" t="s">
        <v>504</v>
      </c>
      <c r="C20" s="306" t="s">
        <v>505</v>
      </c>
      <c r="D20" s="307">
        <v>2215256</v>
      </c>
      <c r="I20" s="313"/>
      <c r="J20" s="314"/>
      <c r="K20" s="315" t="s">
        <v>505</v>
      </c>
      <c r="L20" s="316">
        <v>3584000</v>
      </c>
    </row>
    <row r="21" spans="1:12" ht="150" x14ac:dyDescent="0.2">
      <c r="A21" s="306">
        <v>9165</v>
      </c>
      <c r="B21" s="312" t="s">
        <v>506</v>
      </c>
      <c r="C21" s="306" t="s">
        <v>505</v>
      </c>
      <c r="D21" s="307">
        <v>8778000</v>
      </c>
      <c r="I21" s="313"/>
      <c r="J21" s="314"/>
      <c r="K21" s="315" t="s">
        <v>505</v>
      </c>
      <c r="L21" s="316">
        <v>3150000</v>
      </c>
    </row>
    <row r="22" spans="1:12" x14ac:dyDescent="0.2">
      <c r="I22" s="313"/>
      <c r="J22" s="314"/>
      <c r="K22" s="315" t="s">
        <v>505</v>
      </c>
      <c r="L22" s="316">
        <v>3303000</v>
      </c>
    </row>
    <row r="23" spans="1:12" x14ac:dyDescent="0.2">
      <c r="I23" s="313"/>
      <c r="J23" s="314"/>
      <c r="K23" s="315" t="s">
        <v>505</v>
      </c>
      <c r="L23" s="316">
        <v>2670000</v>
      </c>
    </row>
    <row r="24" spans="1:12" x14ac:dyDescent="0.2">
      <c r="I24" s="313"/>
      <c r="J24" s="314"/>
      <c r="K24" s="315" t="s">
        <v>505</v>
      </c>
      <c r="L24" s="316">
        <v>3736000</v>
      </c>
    </row>
    <row r="25" spans="1:12" x14ac:dyDescent="0.2">
      <c r="I25" s="313"/>
      <c r="J25" s="314"/>
      <c r="K25" s="315" t="s">
        <v>505</v>
      </c>
      <c r="L25" s="316">
        <v>3310000</v>
      </c>
    </row>
    <row r="26" spans="1:12" x14ac:dyDescent="0.2">
      <c r="I26" s="313"/>
      <c r="J26" s="314"/>
      <c r="K26" s="315" t="s">
        <v>505</v>
      </c>
      <c r="L26" s="316">
        <v>2316000</v>
      </c>
    </row>
    <row r="27" spans="1:12" x14ac:dyDescent="0.2">
      <c r="I27" s="313"/>
      <c r="J27" s="314"/>
      <c r="K27" s="315" t="s">
        <v>505</v>
      </c>
      <c r="L27" s="316">
        <v>4690453</v>
      </c>
    </row>
    <row r="28" spans="1:12" x14ac:dyDescent="0.2">
      <c r="I28" s="313"/>
      <c r="J28" s="314"/>
      <c r="K28" s="315" t="s">
        <v>505</v>
      </c>
      <c r="L28" s="316">
        <v>3264239</v>
      </c>
    </row>
    <row r="29" spans="1:12" x14ac:dyDescent="0.2">
      <c r="I29" s="313"/>
      <c r="J29" s="314"/>
      <c r="K29" s="315" t="s">
        <v>505</v>
      </c>
      <c r="L29" s="316">
        <v>2718000</v>
      </c>
    </row>
    <row r="30" spans="1:12" x14ac:dyDescent="0.2">
      <c r="I30" s="313"/>
      <c r="J30" s="314"/>
      <c r="K30" s="315" t="s">
        <v>505</v>
      </c>
      <c r="L30" s="316">
        <v>2447000</v>
      </c>
    </row>
    <row r="31" spans="1:12" x14ac:dyDescent="0.2">
      <c r="I31" s="313"/>
      <c r="J31" s="314"/>
      <c r="K31" s="315" t="s">
        <v>505</v>
      </c>
      <c r="L31" s="316">
        <v>3064000</v>
      </c>
    </row>
    <row r="32" spans="1:12" x14ac:dyDescent="0.2">
      <c r="I32" s="313"/>
      <c r="J32" s="314"/>
      <c r="K32" s="315" t="s">
        <v>505</v>
      </c>
      <c r="L32" s="316">
        <v>3736000</v>
      </c>
    </row>
    <row r="33" spans="9:12" x14ac:dyDescent="0.2">
      <c r="I33" s="313"/>
      <c r="J33" s="314"/>
      <c r="K33" s="315" t="s">
        <v>505</v>
      </c>
      <c r="L33" s="316">
        <v>3064000</v>
      </c>
    </row>
    <row r="34" spans="9:12" x14ac:dyDescent="0.2">
      <c r="I34" s="313"/>
      <c r="J34" s="314"/>
      <c r="K34" s="315" t="s">
        <v>505</v>
      </c>
      <c r="L34" s="316">
        <v>2316000</v>
      </c>
    </row>
    <row r="35" spans="9:12" x14ac:dyDescent="0.2">
      <c r="I35" s="313"/>
      <c r="J35" s="314"/>
      <c r="K35" s="315" t="s">
        <v>505</v>
      </c>
      <c r="L35" s="316">
        <v>2018000</v>
      </c>
    </row>
    <row r="36" spans="9:12" x14ac:dyDescent="0.2">
      <c r="I36" s="313"/>
      <c r="J36" s="314"/>
      <c r="K36" s="315" t="s">
        <v>505</v>
      </c>
      <c r="L36" s="316">
        <v>1750905</v>
      </c>
    </row>
    <row r="37" spans="9:12" x14ac:dyDescent="0.2">
      <c r="I37" s="313"/>
      <c r="J37" s="314"/>
      <c r="K37" s="315" t="s">
        <v>505</v>
      </c>
      <c r="L37" s="316">
        <v>4488000</v>
      </c>
    </row>
    <row r="38" spans="9:12" x14ac:dyDescent="0.2">
      <c r="I38" s="313"/>
      <c r="J38" s="314"/>
      <c r="K38" s="315" t="s">
        <v>505</v>
      </c>
      <c r="L38" s="316">
        <v>3479000</v>
      </c>
    </row>
    <row r="39" spans="9:12" x14ac:dyDescent="0.2">
      <c r="I39" s="313"/>
      <c r="J39" s="314"/>
      <c r="K39" s="315" t="s">
        <v>505</v>
      </c>
      <c r="L39" s="316">
        <v>2481000</v>
      </c>
    </row>
    <row r="40" spans="9:12" x14ac:dyDescent="0.2">
      <c r="I40" s="313"/>
      <c r="J40" s="314"/>
      <c r="K40" s="315" t="s">
        <v>505</v>
      </c>
      <c r="L40" s="316">
        <v>2018000</v>
      </c>
    </row>
    <row r="41" spans="9:12" x14ac:dyDescent="0.2">
      <c r="I41" s="313"/>
      <c r="J41" s="314"/>
      <c r="K41" s="317" t="s">
        <v>505</v>
      </c>
      <c r="L41" s="318">
        <v>1750905</v>
      </c>
    </row>
    <row r="42" spans="9:12" x14ac:dyDescent="0.2">
      <c r="I42" s="313"/>
      <c r="J42" s="314"/>
      <c r="K42" s="317" t="s">
        <v>505</v>
      </c>
      <c r="L42" s="318">
        <v>17387000</v>
      </c>
    </row>
    <row r="43" spans="9:12" x14ac:dyDescent="0.2">
      <c r="I43" s="313"/>
      <c r="J43" s="314"/>
      <c r="K43" s="317" t="s">
        <v>505</v>
      </c>
      <c r="L43" s="318">
        <v>13251000</v>
      </c>
    </row>
    <row r="44" spans="9:12" x14ac:dyDescent="0.2">
      <c r="I44" s="313"/>
      <c r="J44" s="314"/>
      <c r="K44" s="317" t="s">
        <v>505</v>
      </c>
      <c r="L44" s="318">
        <v>11183000</v>
      </c>
    </row>
    <row r="45" spans="9:12" x14ac:dyDescent="0.2">
      <c r="I45" s="313"/>
      <c r="J45" s="314"/>
      <c r="K45" s="317" t="s">
        <v>505</v>
      </c>
      <c r="L45" s="318">
        <v>9522000</v>
      </c>
    </row>
    <row r="46" spans="9:12" x14ac:dyDescent="0.2">
      <c r="I46" s="313"/>
      <c r="J46" s="314"/>
      <c r="K46" s="317" t="s">
        <v>505</v>
      </c>
      <c r="L46" s="318">
        <v>8589000</v>
      </c>
    </row>
    <row r="47" spans="9:12" x14ac:dyDescent="0.2">
      <c r="I47" s="313"/>
      <c r="J47" s="314"/>
      <c r="K47" s="317" t="s">
        <v>505</v>
      </c>
      <c r="L47" s="318">
        <v>7659000</v>
      </c>
    </row>
    <row r="48" spans="9:12" x14ac:dyDescent="0.2">
      <c r="I48" s="313"/>
      <c r="J48" s="314"/>
      <c r="K48" s="317" t="s">
        <v>505</v>
      </c>
      <c r="L48" s="318">
        <v>5791000</v>
      </c>
    </row>
    <row r="49" spans="9:12" x14ac:dyDescent="0.2">
      <c r="I49" s="313"/>
      <c r="J49" s="314"/>
      <c r="K49" s="315" t="s">
        <v>507</v>
      </c>
      <c r="L49" s="316">
        <v>255300</v>
      </c>
    </row>
  </sheetData>
  <mergeCells count="5">
    <mergeCell ref="A3:L3"/>
    <mergeCell ref="A4:A5"/>
    <mergeCell ref="B4:B5"/>
    <mergeCell ref="C4:D4"/>
    <mergeCell ref="E4:F4"/>
  </mergeCells>
  <pageMargins left="0.7" right="0.7" top="0.75" bottom="0.75" header="0.3" footer="0.3"/>
  <pageSetup orientation="portrait" horizontalDpi="0" verticalDpi="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D4E43-9C2D-DD40-98DF-AAEC5702E8F6}">
  <sheetPr>
    <outlinePr summaryBelow="0"/>
  </sheetPr>
  <dimension ref="A2:AK130"/>
  <sheetViews>
    <sheetView view="pageBreakPreview" topLeftCell="A5" zoomScale="85" zoomScaleNormal="70" zoomScaleSheetLayoutView="85" workbookViewId="0">
      <pane xSplit="8" ySplit="3" topLeftCell="I8" activePane="bottomRight" state="frozen"/>
      <selection activeCell="B1" sqref="B1"/>
      <selection pane="topRight" activeCell="B1" sqref="B1"/>
      <selection pane="bottomLeft" activeCell="B1" sqref="B1"/>
      <selection pane="bottomRight" activeCell="H9" sqref="H9"/>
    </sheetView>
  </sheetViews>
  <sheetFormatPr baseColWidth="10" defaultColWidth="11.5" defaultRowHeight="15" customHeight="1" outlineLevelRow="1" x14ac:dyDescent="0.2"/>
  <cols>
    <col min="1" max="1" width="2.6640625" style="1" customWidth="1"/>
    <col min="2" max="2" width="1.6640625" style="1" customWidth="1"/>
    <col min="3" max="3" width="7.5" style="2" customWidth="1"/>
    <col min="4" max="4" width="54.83203125" style="3" customWidth="1"/>
    <col min="5" max="5" width="8.83203125" style="2" customWidth="1"/>
    <col min="6" max="6" width="15.1640625" style="2" customWidth="1"/>
    <col min="7" max="7" width="15.1640625" style="325" customWidth="1"/>
    <col min="8" max="8" width="20.1640625" style="326" customWidth="1"/>
    <col min="9" max="9" width="16.33203125" style="326" customWidth="1"/>
    <col min="10" max="36" width="15.1640625" style="1" customWidth="1"/>
    <col min="37" max="16384" width="11.5" style="1"/>
  </cols>
  <sheetData>
    <row r="2" spans="1:37" ht="68.5" customHeight="1" x14ac:dyDescent="0.2">
      <c r="C2" s="452"/>
      <c r="D2" s="453"/>
      <c r="E2" s="453"/>
      <c r="F2" s="453"/>
      <c r="G2" s="453"/>
      <c r="H2" s="453"/>
      <c r="I2" s="453"/>
      <c r="J2" s="453"/>
      <c r="K2" s="453"/>
      <c r="L2" s="453"/>
      <c r="M2" s="453"/>
      <c r="N2" s="453"/>
      <c r="O2" s="453"/>
      <c r="P2" s="453"/>
      <c r="Q2" s="453"/>
      <c r="R2" s="453"/>
      <c r="S2" s="453"/>
      <c r="T2" s="453"/>
      <c r="U2" s="453"/>
      <c r="V2" s="453"/>
      <c r="W2" s="453"/>
      <c r="X2" s="453"/>
      <c r="Y2" s="453"/>
      <c r="Z2" s="453"/>
      <c r="AA2" s="453"/>
      <c r="AB2" s="453"/>
      <c r="AC2" s="453"/>
      <c r="AD2" s="453"/>
      <c r="AE2" s="453"/>
      <c r="AF2" s="453"/>
      <c r="AG2" s="453"/>
      <c r="AH2" s="453"/>
      <c r="AI2" s="453"/>
      <c r="AJ2" s="453"/>
    </row>
    <row r="3" spans="1:37" ht="18.75" customHeight="1" x14ac:dyDescent="0.2">
      <c r="C3" s="549" t="s">
        <v>184</v>
      </c>
      <c r="D3" s="550"/>
      <c r="E3" s="550"/>
      <c r="F3" s="550"/>
      <c r="G3" s="550"/>
      <c r="H3" s="550"/>
      <c r="I3" s="550"/>
      <c r="J3" s="550"/>
      <c r="K3" s="550"/>
      <c r="L3" s="550"/>
      <c r="M3" s="550"/>
      <c r="N3" s="550"/>
      <c r="O3" s="550"/>
      <c r="P3" s="550"/>
      <c r="Q3" s="550"/>
      <c r="R3" s="550"/>
      <c r="S3" s="550"/>
      <c r="T3" s="550"/>
      <c r="U3" s="550"/>
      <c r="V3" s="550"/>
      <c r="W3" s="550"/>
      <c r="X3" s="550"/>
      <c r="Y3" s="550"/>
      <c r="Z3" s="550"/>
      <c r="AA3" s="550"/>
      <c r="AB3" s="550"/>
      <c r="AC3" s="550"/>
      <c r="AD3" s="550"/>
      <c r="AE3" s="550"/>
      <c r="AF3" s="550"/>
      <c r="AG3" s="550"/>
      <c r="AH3" s="550"/>
      <c r="AI3" s="550"/>
      <c r="AJ3" s="550"/>
    </row>
    <row r="4" spans="1:37" ht="18.75" customHeight="1" x14ac:dyDescent="0.2">
      <c r="C4" s="551" t="s">
        <v>185</v>
      </c>
      <c r="D4" s="552"/>
      <c r="E4" s="552"/>
      <c r="F4" s="552"/>
      <c r="G4" s="552"/>
      <c r="H4" s="552"/>
      <c r="I4" s="552"/>
      <c r="J4" s="552"/>
      <c r="K4" s="552"/>
      <c r="L4" s="552"/>
      <c r="M4" s="552"/>
      <c r="N4" s="552"/>
      <c r="O4" s="552"/>
      <c r="P4" s="552"/>
      <c r="Q4" s="552"/>
      <c r="R4" s="552"/>
      <c r="S4" s="552"/>
      <c r="T4" s="552"/>
      <c r="U4" s="552"/>
      <c r="V4" s="552"/>
      <c r="W4" s="552"/>
      <c r="X4" s="552"/>
      <c r="Y4" s="552"/>
      <c r="Z4" s="552"/>
      <c r="AA4" s="552"/>
      <c r="AB4" s="552"/>
      <c r="AC4" s="552"/>
      <c r="AD4" s="552"/>
      <c r="AE4" s="552"/>
      <c r="AF4" s="552"/>
      <c r="AG4" s="552"/>
      <c r="AH4" s="552"/>
      <c r="AI4" s="552"/>
      <c r="AJ4" s="552"/>
    </row>
    <row r="5" spans="1:37" ht="8" customHeight="1" thickBot="1" x14ac:dyDescent="0.25"/>
    <row r="6" spans="1:37" s="2" customFormat="1" ht="26.5" customHeight="1" x14ac:dyDescent="0.2">
      <c r="C6" s="553" t="s">
        <v>2</v>
      </c>
      <c r="D6" s="555" t="s">
        <v>3</v>
      </c>
      <c r="E6" s="557" t="s">
        <v>4</v>
      </c>
      <c r="F6" s="444" t="s">
        <v>186</v>
      </c>
      <c r="G6" s="562" t="s">
        <v>508</v>
      </c>
      <c r="H6" s="559" t="s">
        <v>187</v>
      </c>
      <c r="I6" s="560" t="s">
        <v>512</v>
      </c>
      <c r="J6" s="44" t="s">
        <v>188</v>
      </c>
      <c r="K6" s="44"/>
      <c r="L6" s="45"/>
      <c r="M6" s="546" t="s">
        <v>189</v>
      </c>
      <c r="N6" s="547"/>
      <c r="O6" s="548"/>
      <c r="P6" s="546" t="s">
        <v>190</v>
      </c>
      <c r="Q6" s="547"/>
      <c r="R6" s="548"/>
      <c r="S6" s="546" t="s">
        <v>191</v>
      </c>
      <c r="T6" s="547"/>
      <c r="U6" s="548"/>
      <c r="V6" s="546" t="s">
        <v>192</v>
      </c>
      <c r="W6" s="547"/>
      <c r="X6" s="548"/>
      <c r="Y6" s="546" t="s">
        <v>193</v>
      </c>
      <c r="Z6" s="547"/>
      <c r="AA6" s="548"/>
      <c r="AB6" s="546" t="s">
        <v>194</v>
      </c>
      <c r="AC6" s="547"/>
      <c r="AD6" s="548"/>
      <c r="AE6" s="546" t="s">
        <v>195</v>
      </c>
      <c r="AF6" s="547"/>
      <c r="AG6" s="548"/>
      <c r="AH6" s="546" t="s">
        <v>196</v>
      </c>
      <c r="AI6" s="547"/>
      <c r="AJ6" s="548"/>
    </row>
    <row r="7" spans="1:37" s="2" customFormat="1" ht="57" thickBot="1" x14ac:dyDescent="0.25">
      <c r="A7" s="4"/>
      <c r="C7" s="554"/>
      <c r="D7" s="556"/>
      <c r="E7" s="558"/>
      <c r="F7" s="444"/>
      <c r="G7" s="562"/>
      <c r="H7" s="559"/>
      <c r="I7" s="561"/>
      <c r="J7" s="321" t="s">
        <v>197</v>
      </c>
      <c r="K7" s="47" t="s">
        <v>198</v>
      </c>
      <c r="L7" s="48" t="s">
        <v>186</v>
      </c>
      <c r="M7" s="46" t="s">
        <v>197</v>
      </c>
      <c r="N7" s="47" t="s">
        <v>198</v>
      </c>
      <c r="O7" s="48" t="s">
        <v>186</v>
      </c>
      <c r="P7" s="46" t="s">
        <v>197</v>
      </c>
      <c r="Q7" s="47" t="s">
        <v>198</v>
      </c>
      <c r="R7" s="48" t="s">
        <v>186</v>
      </c>
      <c r="S7" s="46" t="s">
        <v>197</v>
      </c>
      <c r="T7" s="47" t="s">
        <v>198</v>
      </c>
      <c r="U7" s="48" t="s">
        <v>186</v>
      </c>
      <c r="V7" s="46" t="s">
        <v>197</v>
      </c>
      <c r="W7" s="47" t="s">
        <v>198</v>
      </c>
      <c r="X7" s="48" t="s">
        <v>186</v>
      </c>
      <c r="Y7" s="46" t="s">
        <v>197</v>
      </c>
      <c r="Z7" s="47" t="s">
        <v>198</v>
      </c>
      <c r="AA7" s="48" t="s">
        <v>186</v>
      </c>
      <c r="AB7" s="46" t="s">
        <v>197</v>
      </c>
      <c r="AC7" s="47" t="s">
        <v>198</v>
      </c>
      <c r="AD7" s="48" t="s">
        <v>186</v>
      </c>
      <c r="AE7" s="46" t="s">
        <v>197</v>
      </c>
      <c r="AF7" s="47" t="s">
        <v>198</v>
      </c>
      <c r="AG7" s="48" t="s">
        <v>186</v>
      </c>
      <c r="AH7" s="46" t="s">
        <v>199</v>
      </c>
      <c r="AI7" s="47" t="s">
        <v>198</v>
      </c>
      <c r="AJ7" s="48" t="s">
        <v>186</v>
      </c>
    </row>
    <row r="8" spans="1:37" ht="16" x14ac:dyDescent="0.2">
      <c r="C8" s="9">
        <v>1</v>
      </c>
      <c r="D8" s="10" t="s">
        <v>200</v>
      </c>
      <c r="E8" s="11"/>
      <c r="F8" s="26"/>
      <c r="G8" s="327"/>
      <c r="H8" s="328"/>
      <c r="I8" s="361"/>
      <c r="J8" s="322"/>
      <c r="K8" s="50"/>
      <c r="L8" s="51"/>
      <c r="M8" s="49"/>
      <c r="N8" s="50"/>
      <c r="O8" s="51"/>
      <c r="P8" s="49"/>
      <c r="Q8" s="50"/>
      <c r="R8" s="51"/>
      <c r="S8" s="49"/>
      <c r="T8" s="50"/>
      <c r="U8" s="51"/>
      <c r="V8" s="49"/>
      <c r="W8" s="50"/>
      <c r="X8" s="51"/>
      <c r="Y8" s="49"/>
      <c r="Z8" s="50"/>
      <c r="AA8" s="51"/>
      <c r="AB8" s="49"/>
      <c r="AC8" s="50"/>
      <c r="AD8" s="51"/>
      <c r="AE8" s="49"/>
      <c r="AF8" s="50"/>
      <c r="AG8" s="51"/>
      <c r="AH8" s="49"/>
      <c r="AI8" s="50"/>
      <c r="AJ8" s="51"/>
    </row>
    <row r="9" spans="1:37" ht="16" outlineLevel="1" x14ac:dyDescent="0.2">
      <c r="A9" s="2"/>
      <c r="C9" s="14" t="s">
        <v>12</v>
      </c>
      <c r="D9" s="15" t="s">
        <v>201</v>
      </c>
      <c r="E9" s="16" t="s">
        <v>51</v>
      </c>
      <c r="F9" s="52">
        <f>+IF(SUMIF($J$7:$AJ$7,$F$6,$J9:$AJ9)&lt;0,0,SUMIF($J$7:$AJ$7,$F$6,$J9:$AJ9))</f>
        <v>0</v>
      </c>
      <c r="G9" s="329">
        <f>SUM(MAX(0,L9),MAX(0,O9),MAX(0,R9),MAX(0,U9),MAX(0,X9),MAX(0,AA9),MAX(0,AD9),MAX(0,AG9),MAX(0,AJ9))</f>
        <v>0.13</v>
      </c>
      <c r="H9" s="330">
        <v>606</v>
      </c>
      <c r="I9" s="365">
        <f>ROUND(H9*'INDEX ICOCIV'!$R$85,0)</f>
        <v>824</v>
      </c>
      <c r="J9" s="323">
        <v>789.1</v>
      </c>
      <c r="K9" s="17">
        <v>789.6</v>
      </c>
      <c r="L9" s="54">
        <f>+ROUND(J9-K9,2)</f>
        <v>-0.5</v>
      </c>
      <c r="M9" s="53">
        <v>791.02</v>
      </c>
      <c r="N9" s="17">
        <v>791.02</v>
      </c>
      <c r="O9" s="54">
        <f>+ROUND(M9-N9,2)</f>
        <v>0</v>
      </c>
      <c r="P9" s="53">
        <v>549.12</v>
      </c>
      <c r="Q9" s="17">
        <v>549</v>
      </c>
      <c r="R9" s="54">
        <f>+ROUND(P9-Q9,2)</f>
        <v>0.12</v>
      </c>
      <c r="S9" s="53">
        <v>599.41999999999996</v>
      </c>
      <c r="T9" s="17">
        <v>599.41999999999996</v>
      </c>
      <c r="U9" s="54">
        <f>+ROUND(S9-T9,2)</f>
        <v>0</v>
      </c>
      <c r="V9" s="53">
        <v>568.17999999999995</v>
      </c>
      <c r="W9" s="17">
        <v>568.16999999999996</v>
      </c>
      <c r="X9" s="54">
        <f>+ROUND(V9-W9,2)</f>
        <v>0.01</v>
      </c>
      <c r="Y9" s="53">
        <v>519.84</v>
      </c>
      <c r="Z9" s="17">
        <v>519.84</v>
      </c>
      <c r="AA9" s="54">
        <f>+ROUND(Y9-Z9,2)</f>
        <v>0</v>
      </c>
      <c r="AB9" s="53">
        <v>454.85</v>
      </c>
      <c r="AC9" s="17">
        <v>454.85</v>
      </c>
      <c r="AD9" s="54">
        <f>+ROUND(AB9-AC9,2)</f>
        <v>0</v>
      </c>
      <c r="AE9" s="53">
        <v>491.5</v>
      </c>
      <c r="AF9" s="17">
        <v>491.5</v>
      </c>
      <c r="AG9" s="54">
        <f>+ROUND(AE9-AF9,2)</f>
        <v>0</v>
      </c>
      <c r="AH9" s="53">
        <v>452.93</v>
      </c>
      <c r="AI9" s="17">
        <v>452.93</v>
      </c>
      <c r="AJ9" s="54">
        <f>+ROUND(AH9-AI9,2)</f>
        <v>0</v>
      </c>
      <c r="AK9" s="55"/>
    </row>
    <row r="10" spans="1:37" ht="70" outlineLevel="1" x14ac:dyDescent="0.2">
      <c r="A10" s="2"/>
      <c r="C10" s="14" t="s">
        <v>13</v>
      </c>
      <c r="D10" s="15" t="s">
        <v>202</v>
      </c>
      <c r="E10" s="16" t="s">
        <v>203</v>
      </c>
      <c r="F10" s="52">
        <f t="shared" ref="F10:F73" si="0">+IF(SUMIF($J$7:$AJ$7,$F$6,$J10:$AJ10)&lt;0,0,SUMIF($J$7:$AJ$7,$F$6,$J10:$AJ10))</f>
        <v>9539.34</v>
      </c>
      <c r="G10" s="329">
        <f>SUM(MAX(0,L10),MAX(0,O10),MAX(0,R10),MAX(0,U10),MAX(0,X10),MAX(0,AA10),MAX(0,AD10),MAX(0,AG10),MAX(0,AJ10))</f>
        <v>9539.34</v>
      </c>
      <c r="H10" s="330">
        <v>5490</v>
      </c>
      <c r="I10" s="365">
        <f>ROUND(H10*'INDEX ICOCIV'!$R$85,0)</f>
        <v>7466</v>
      </c>
      <c r="J10" s="323">
        <v>1803.75</v>
      </c>
      <c r="K10" s="17">
        <v>1110</v>
      </c>
      <c r="L10" s="54">
        <f t="shared" ref="L10:L11" si="1">+ROUND(J10-K10,2)</f>
        <v>693.75</v>
      </c>
      <c r="M10" s="53">
        <v>2266</v>
      </c>
      <c r="N10" s="17">
        <v>1901.61</v>
      </c>
      <c r="O10" s="54">
        <f t="shared" ref="O10:O11" si="2">+ROUND(M10-N10,2)</f>
        <v>364.39</v>
      </c>
      <c r="P10" s="53">
        <v>2832.9</v>
      </c>
      <c r="Q10" s="17">
        <v>1618.8</v>
      </c>
      <c r="R10" s="54">
        <f t="shared" ref="R10:R85" si="3">+ROUND(P10-Q10,2)</f>
        <v>1214.0999999999999</v>
      </c>
      <c r="S10" s="53">
        <v>2958.2</v>
      </c>
      <c r="T10" s="17">
        <v>2113</v>
      </c>
      <c r="U10" s="54">
        <f t="shared" ref="U10:U11" si="4">+ROUND(S10-T10,2)</f>
        <v>845.2</v>
      </c>
      <c r="V10" s="53">
        <v>3117.9</v>
      </c>
      <c r="W10" s="17">
        <v>1654.88</v>
      </c>
      <c r="X10" s="54">
        <f t="shared" ref="X10:X11" si="5">+ROUND(V10-W10,2)</f>
        <v>1463.02</v>
      </c>
      <c r="Y10" s="53">
        <v>2912.4</v>
      </c>
      <c r="Z10" s="17">
        <v>1553.28</v>
      </c>
      <c r="AA10" s="54">
        <f t="shared" ref="AA10:AA11" si="6">+ROUND(Y10-Z10,2)</f>
        <v>1359.12</v>
      </c>
      <c r="AB10" s="53">
        <v>2707.8</v>
      </c>
      <c r="AC10" s="17">
        <v>1444.16</v>
      </c>
      <c r="AD10" s="54">
        <f t="shared" ref="AD10:AD11" si="7">+ROUND(AB10-AC10,2)</f>
        <v>1263.6400000000001</v>
      </c>
      <c r="AE10" s="53">
        <v>2349</v>
      </c>
      <c r="AF10" s="17">
        <v>1252.8</v>
      </c>
      <c r="AG10" s="54">
        <f t="shared" ref="AG10:AG11" si="8">+ROUND(AE10-AF10,2)</f>
        <v>1096.2</v>
      </c>
      <c r="AH10" s="53">
        <v>2324.8500000000004</v>
      </c>
      <c r="AI10" s="17">
        <v>1084.93</v>
      </c>
      <c r="AJ10" s="54">
        <f t="shared" ref="AJ10:AJ11" si="9">+ROUND(AH10-AI10,2)</f>
        <v>1239.92</v>
      </c>
    </row>
    <row r="11" spans="1:37" ht="16" outlineLevel="1" x14ac:dyDescent="0.2">
      <c r="A11" s="2"/>
      <c r="C11" s="14" t="s">
        <v>14</v>
      </c>
      <c r="D11" s="15" t="s">
        <v>204</v>
      </c>
      <c r="E11" s="16" t="s">
        <v>20</v>
      </c>
      <c r="F11" s="52">
        <f t="shared" si="0"/>
        <v>0</v>
      </c>
      <c r="G11" s="329">
        <f>SUM(MAX(0,L11),MAX(0,O11),MAX(0,R11),MAX(0,U11),MAX(0,X11),MAX(0,AA11),MAX(0,AD11),MAX(0,AG11),MAX(0,AJ11))</f>
        <v>0</v>
      </c>
      <c r="H11" s="330">
        <v>225895</v>
      </c>
      <c r="I11" s="365">
        <f>ROUND(H11*'INDEX ICOCIV'!$R$85,0)</f>
        <v>307217</v>
      </c>
      <c r="J11" s="323">
        <v>1</v>
      </c>
      <c r="K11" s="17">
        <v>1</v>
      </c>
      <c r="L11" s="54">
        <f t="shared" si="1"/>
        <v>0</v>
      </c>
      <c r="M11" s="53">
        <v>0</v>
      </c>
      <c r="N11" s="17">
        <v>0</v>
      </c>
      <c r="O11" s="54">
        <f t="shared" si="2"/>
        <v>0</v>
      </c>
      <c r="P11" s="53">
        <v>1</v>
      </c>
      <c r="Q11" s="17">
        <v>1</v>
      </c>
      <c r="R11" s="54">
        <f t="shared" si="3"/>
        <v>0</v>
      </c>
      <c r="S11" s="53">
        <v>1</v>
      </c>
      <c r="T11" s="17">
        <v>1</v>
      </c>
      <c r="U11" s="54">
        <f t="shared" si="4"/>
        <v>0</v>
      </c>
      <c r="V11" s="53">
        <v>0</v>
      </c>
      <c r="W11" s="17">
        <v>0</v>
      </c>
      <c r="X11" s="54">
        <f t="shared" si="5"/>
        <v>0</v>
      </c>
      <c r="Y11" s="53">
        <v>1</v>
      </c>
      <c r="Z11" s="17">
        <v>1</v>
      </c>
      <c r="AA11" s="54">
        <f t="shared" si="6"/>
        <v>0</v>
      </c>
      <c r="AB11" s="53">
        <v>0</v>
      </c>
      <c r="AC11" s="17">
        <v>0</v>
      </c>
      <c r="AD11" s="54">
        <f t="shared" si="7"/>
        <v>0</v>
      </c>
      <c r="AE11" s="53">
        <v>1</v>
      </c>
      <c r="AF11" s="17">
        <v>1</v>
      </c>
      <c r="AG11" s="54">
        <f t="shared" si="8"/>
        <v>0</v>
      </c>
      <c r="AH11" s="53">
        <v>1</v>
      </c>
      <c r="AI11" s="17">
        <v>1</v>
      </c>
      <c r="AJ11" s="54">
        <f t="shared" si="9"/>
        <v>0</v>
      </c>
    </row>
    <row r="12" spans="1:37" ht="16" x14ac:dyDescent="0.2">
      <c r="C12" s="24">
        <v>2</v>
      </c>
      <c r="D12" s="25" t="s">
        <v>15</v>
      </c>
      <c r="E12" s="26"/>
      <c r="F12" s="26"/>
      <c r="G12" s="327"/>
      <c r="H12" s="328"/>
      <c r="I12" s="366"/>
      <c r="J12" s="324"/>
      <c r="K12" s="12"/>
      <c r="L12" s="57"/>
      <c r="M12" s="56"/>
      <c r="N12" s="12"/>
      <c r="O12" s="57"/>
      <c r="P12" s="56"/>
      <c r="Q12" s="12"/>
      <c r="R12" s="57"/>
      <c r="S12" s="56"/>
      <c r="T12" s="12"/>
      <c r="U12" s="57"/>
      <c r="V12" s="56"/>
      <c r="W12" s="12"/>
      <c r="X12" s="57"/>
      <c r="Y12" s="56"/>
      <c r="Z12" s="12"/>
      <c r="AA12" s="57"/>
      <c r="AB12" s="56"/>
      <c r="AC12" s="12"/>
      <c r="AD12" s="57"/>
      <c r="AE12" s="56"/>
      <c r="AF12" s="12"/>
      <c r="AG12" s="57"/>
      <c r="AH12" s="56"/>
      <c r="AI12" s="12"/>
      <c r="AJ12" s="57"/>
    </row>
    <row r="13" spans="1:37" ht="16" outlineLevel="1" x14ac:dyDescent="0.2">
      <c r="A13" s="2"/>
      <c r="C13" s="14" t="s">
        <v>16</v>
      </c>
      <c r="D13" s="15" t="s">
        <v>17</v>
      </c>
      <c r="E13" s="16" t="s">
        <v>18</v>
      </c>
      <c r="F13" s="52">
        <f t="shared" si="0"/>
        <v>974.60000000000014</v>
      </c>
      <c r="G13" s="329">
        <f t="shared" ref="G13:G54" si="10">SUM(MAX(0,L13),MAX(0,O13),MAX(0,R13),MAX(0,U13),MAX(0,X13),MAX(0,AA13),MAX(0,AD13),MAX(0,AG13),MAX(0,AJ13))</f>
        <v>974.60000000000014</v>
      </c>
      <c r="H13" s="330">
        <v>1587</v>
      </c>
      <c r="I13" s="365">
        <f>ROUND(H13*'INDEX ICOCIV'!$R$85,0)</f>
        <v>2158</v>
      </c>
      <c r="J13" s="323">
        <v>145.08000000000001</v>
      </c>
      <c r="K13" s="17">
        <v>0</v>
      </c>
      <c r="L13" s="54">
        <f t="shared" ref="L13:L54" si="11">+ROUND(J13-K13,2)</f>
        <v>145.08000000000001</v>
      </c>
      <c r="M13" s="53">
        <v>199.69</v>
      </c>
      <c r="N13" s="17">
        <v>153.35</v>
      </c>
      <c r="O13" s="54">
        <f t="shared" ref="O13:O54" si="12">+ROUND(M13-N13,2)</f>
        <v>46.34</v>
      </c>
      <c r="P13" s="53">
        <v>94</v>
      </c>
      <c r="Q13" s="17">
        <v>17.8</v>
      </c>
      <c r="R13" s="54">
        <f t="shared" si="3"/>
        <v>76.2</v>
      </c>
      <c r="S13" s="53">
        <v>190.92</v>
      </c>
      <c r="T13" s="17">
        <v>121.02</v>
      </c>
      <c r="U13" s="54">
        <f t="shared" ref="U13:U54" si="13">+ROUND(S13-T13,2)</f>
        <v>69.900000000000006</v>
      </c>
      <c r="V13" s="53">
        <v>96.07</v>
      </c>
      <c r="W13" s="17">
        <v>36.07</v>
      </c>
      <c r="X13" s="54">
        <f t="shared" ref="X13:X54" si="14">+ROUND(V13-W13,2)</f>
        <v>60</v>
      </c>
      <c r="Y13" s="53">
        <v>221.75</v>
      </c>
      <c r="Z13" s="17">
        <v>47.63</v>
      </c>
      <c r="AA13" s="54">
        <f t="shared" ref="AA13:AA54" si="15">+ROUND(Y13-Z13,2)</f>
        <v>174.12</v>
      </c>
      <c r="AB13" s="53">
        <v>113.82</v>
      </c>
      <c r="AC13" s="17">
        <v>0</v>
      </c>
      <c r="AD13" s="54">
        <f t="shared" ref="AD13:AD54" si="16">+ROUND(AB13-AC13,2)</f>
        <v>113.82</v>
      </c>
      <c r="AE13" s="53">
        <v>147.44999999999999</v>
      </c>
      <c r="AF13" s="17">
        <v>0</v>
      </c>
      <c r="AG13" s="54">
        <f t="shared" ref="AG13:AG54" si="17">+ROUND(AE13-AF13,2)</f>
        <v>147.44999999999999</v>
      </c>
      <c r="AH13" s="53">
        <v>141.69</v>
      </c>
      <c r="AI13" s="17">
        <v>0</v>
      </c>
      <c r="AJ13" s="54">
        <f t="shared" ref="AJ13:AJ54" si="18">+ROUND(AH13-AI13,2)</f>
        <v>141.69</v>
      </c>
    </row>
    <row r="14" spans="1:37" ht="70" outlineLevel="1" x14ac:dyDescent="0.2">
      <c r="A14" s="2"/>
      <c r="C14" s="14" t="s">
        <v>19</v>
      </c>
      <c r="D14" s="15" t="s">
        <v>514</v>
      </c>
      <c r="E14" s="16" t="s">
        <v>20</v>
      </c>
      <c r="F14" s="52">
        <f t="shared" si="0"/>
        <v>147</v>
      </c>
      <c r="G14" s="329">
        <f t="shared" si="10"/>
        <v>149</v>
      </c>
      <c r="H14" s="330">
        <v>211667</v>
      </c>
      <c r="I14" s="365">
        <f>ROUND(H14*'INDEX ICOCIV'!$R$85,0)</f>
        <v>287867</v>
      </c>
      <c r="J14" s="323">
        <v>19</v>
      </c>
      <c r="K14" s="17">
        <v>19</v>
      </c>
      <c r="L14" s="54">
        <f t="shared" si="11"/>
        <v>0</v>
      </c>
      <c r="M14" s="53">
        <v>34</v>
      </c>
      <c r="N14" s="17">
        <v>34</v>
      </c>
      <c r="O14" s="54">
        <f t="shared" si="12"/>
        <v>0</v>
      </c>
      <c r="P14" s="53">
        <v>26</v>
      </c>
      <c r="Q14" s="17">
        <v>28</v>
      </c>
      <c r="R14" s="54">
        <f t="shared" si="3"/>
        <v>-2</v>
      </c>
      <c r="S14" s="53">
        <v>32</v>
      </c>
      <c r="T14" s="17">
        <v>0</v>
      </c>
      <c r="U14" s="54">
        <f t="shared" si="13"/>
        <v>32</v>
      </c>
      <c r="V14" s="53">
        <v>28</v>
      </c>
      <c r="W14" s="17">
        <v>0</v>
      </c>
      <c r="X14" s="54">
        <f t="shared" si="14"/>
        <v>28</v>
      </c>
      <c r="Y14" s="53">
        <v>23</v>
      </c>
      <c r="Z14" s="17">
        <v>0</v>
      </c>
      <c r="AA14" s="54">
        <f t="shared" si="15"/>
        <v>23</v>
      </c>
      <c r="AB14" s="53">
        <v>23</v>
      </c>
      <c r="AC14" s="17">
        <v>0</v>
      </c>
      <c r="AD14" s="54">
        <f t="shared" si="16"/>
        <v>23</v>
      </c>
      <c r="AE14" s="53">
        <v>22</v>
      </c>
      <c r="AF14" s="17">
        <v>0</v>
      </c>
      <c r="AG14" s="54">
        <f t="shared" si="17"/>
        <v>22</v>
      </c>
      <c r="AH14" s="53">
        <v>21</v>
      </c>
      <c r="AI14" s="17">
        <v>0</v>
      </c>
      <c r="AJ14" s="54">
        <f t="shared" si="18"/>
        <v>21</v>
      </c>
    </row>
    <row r="15" spans="1:37" ht="28" outlineLevel="1" x14ac:dyDescent="0.2">
      <c r="A15" s="2"/>
      <c r="C15" s="14" t="s">
        <v>21</v>
      </c>
      <c r="D15" s="15" t="s">
        <v>515</v>
      </c>
      <c r="E15" s="16" t="s">
        <v>22</v>
      </c>
      <c r="F15" s="52">
        <f t="shared" si="0"/>
        <v>1251.3599999999999</v>
      </c>
      <c r="G15" s="329">
        <f t="shared" si="10"/>
        <v>1282.8599999999999</v>
      </c>
      <c r="H15" s="330">
        <v>25927</v>
      </c>
      <c r="I15" s="365">
        <f>ROUND(H15*'INDEX ICOCIV'!$R$85,0)</f>
        <v>35261</v>
      </c>
      <c r="J15" s="323">
        <v>311.05</v>
      </c>
      <c r="K15" s="17">
        <v>252.73999999999998</v>
      </c>
      <c r="L15" s="54">
        <f t="shared" si="11"/>
        <v>58.31</v>
      </c>
      <c r="M15" s="53">
        <v>217.69000000000003</v>
      </c>
      <c r="N15" s="17">
        <v>213.56000000000003</v>
      </c>
      <c r="O15" s="54">
        <f t="shared" si="12"/>
        <v>4.13</v>
      </c>
      <c r="P15" s="53">
        <v>373.14</v>
      </c>
      <c r="Q15" s="17">
        <v>303.52</v>
      </c>
      <c r="R15" s="54">
        <f t="shared" si="3"/>
        <v>69.62</v>
      </c>
      <c r="S15" s="53">
        <v>305</v>
      </c>
      <c r="T15" s="17">
        <v>336.5</v>
      </c>
      <c r="U15" s="54">
        <f t="shared" si="13"/>
        <v>-31.5</v>
      </c>
      <c r="V15" s="53">
        <v>276.14999999999998</v>
      </c>
      <c r="W15" s="17">
        <v>175.31</v>
      </c>
      <c r="X15" s="54">
        <f t="shared" si="14"/>
        <v>100.84</v>
      </c>
      <c r="Y15" s="53">
        <v>292.75</v>
      </c>
      <c r="Z15" s="17">
        <v>65.88</v>
      </c>
      <c r="AA15" s="54">
        <f t="shared" si="15"/>
        <v>226.87</v>
      </c>
      <c r="AB15" s="53">
        <v>321.35000000000002</v>
      </c>
      <c r="AC15" s="17">
        <v>78.209999999999994</v>
      </c>
      <c r="AD15" s="54">
        <f t="shared" si="16"/>
        <v>243.14</v>
      </c>
      <c r="AE15" s="53">
        <v>354.64</v>
      </c>
      <c r="AF15" s="17">
        <v>74.64</v>
      </c>
      <c r="AG15" s="54">
        <f t="shared" si="17"/>
        <v>280</v>
      </c>
      <c r="AH15" s="53">
        <v>356.61</v>
      </c>
      <c r="AI15" s="17">
        <v>56.66</v>
      </c>
      <c r="AJ15" s="54">
        <f t="shared" si="18"/>
        <v>299.95</v>
      </c>
    </row>
    <row r="16" spans="1:37" ht="56" outlineLevel="1" x14ac:dyDescent="0.2">
      <c r="A16" s="2"/>
      <c r="C16" s="14" t="s">
        <v>23</v>
      </c>
      <c r="D16" s="15" t="s">
        <v>516</v>
      </c>
      <c r="E16" s="16" t="s">
        <v>22</v>
      </c>
      <c r="F16" s="52">
        <f t="shared" si="0"/>
        <v>2407.8399999999997</v>
      </c>
      <c r="G16" s="329">
        <f t="shared" si="10"/>
        <v>2423.67</v>
      </c>
      <c r="H16" s="330">
        <v>26843</v>
      </c>
      <c r="I16" s="365">
        <f>ROUND(H16*'INDEX ICOCIV'!$R$85,0)</f>
        <v>36506</v>
      </c>
      <c r="J16" s="323">
        <v>371.26</v>
      </c>
      <c r="K16" s="17">
        <v>314.40000000000003</v>
      </c>
      <c r="L16" s="54">
        <f t="shared" si="11"/>
        <v>56.86</v>
      </c>
      <c r="M16" s="53">
        <v>406.6</v>
      </c>
      <c r="N16" s="17">
        <v>351.94900000000001</v>
      </c>
      <c r="O16" s="54">
        <f t="shared" si="12"/>
        <v>54.65</v>
      </c>
      <c r="P16" s="53">
        <v>591.63</v>
      </c>
      <c r="Q16" s="17">
        <v>368.59</v>
      </c>
      <c r="R16" s="54">
        <f t="shared" si="3"/>
        <v>223.04</v>
      </c>
      <c r="S16" s="53">
        <v>486.81</v>
      </c>
      <c r="T16" s="17">
        <v>502.64</v>
      </c>
      <c r="U16" s="54">
        <f t="shared" si="13"/>
        <v>-15.83</v>
      </c>
      <c r="V16" s="53">
        <v>465.52</v>
      </c>
      <c r="W16" s="17">
        <v>227.91399999999999</v>
      </c>
      <c r="X16" s="54">
        <f t="shared" si="14"/>
        <v>237.61</v>
      </c>
      <c r="Y16" s="53">
        <v>635.82000000000005</v>
      </c>
      <c r="Z16" s="17">
        <v>79.06</v>
      </c>
      <c r="AA16" s="54">
        <f t="shared" si="15"/>
        <v>556.76</v>
      </c>
      <c r="AB16" s="53">
        <v>495.22</v>
      </c>
      <c r="AC16" s="17">
        <v>93.82</v>
      </c>
      <c r="AD16" s="54">
        <f t="shared" si="16"/>
        <v>401.4</v>
      </c>
      <c r="AE16" s="53">
        <v>553.04999999999995</v>
      </c>
      <c r="AF16" s="17">
        <v>79.02</v>
      </c>
      <c r="AG16" s="54">
        <f t="shared" si="17"/>
        <v>474.03</v>
      </c>
      <c r="AH16" s="53">
        <v>476.59</v>
      </c>
      <c r="AI16" s="17">
        <v>57.269999999999996</v>
      </c>
      <c r="AJ16" s="54">
        <f t="shared" si="18"/>
        <v>419.32</v>
      </c>
    </row>
    <row r="17" spans="1:36" ht="42" outlineLevel="1" x14ac:dyDescent="0.2">
      <c r="A17" s="2"/>
      <c r="C17" s="14" t="s">
        <v>24</v>
      </c>
      <c r="D17" s="15" t="s">
        <v>517</v>
      </c>
      <c r="E17" s="16" t="s">
        <v>20</v>
      </c>
      <c r="F17" s="52">
        <f t="shared" si="0"/>
        <v>23</v>
      </c>
      <c r="G17" s="329">
        <f t="shared" si="10"/>
        <v>23</v>
      </c>
      <c r="H17" s="330">
        <v>84326</v>
      </c>
      <c r="I17" s="365">
        <f>ROUND(H17*'INDEX ICOCIV'!$R$85,0)</f>
        <v>114683</v>
      </c>
      <c r="J17" s="323">
        <v>1</v>
      </c>
      <c r="K17" s="17">
        <v>0</v>
      </c>
      <c r="L17" s="54">
        <f t="shared" si="11"/>
        <v>1</v>
      </c>
      <c r="M17" s="53">
        <v>2</v>
      </c>
      <c r="N17" s="17">
        <v>0</v>
      </c>
      <c r="O17" s="54">
        <f t="shared" si="12"/>
        <v>2</v>
      </c>
      <c r="P17" s="53">
        <v>3</v>
      </c>
      <c r="Q17" s="17">
        <v>0</v>
      </c>
      <c r="R17" s="54">
        <f t="shared" si="3"/>
        <v>3</v>
      </c>
      <c r="S17" s="53">
        <v>3</v>
      </c>
      <c r="T17" s="17">
        <v>0</v>
      </c>
      <c r="U17" s="54">
        <f t="shared" si="13"/>
        <v>3</v>
      </c>
      <c r="V17" s="53">
        <v>2</v>
      </c>
      <c r="W17" s="17">
        <v>0</v>
      </c>
      <c r="X17" s="54">
        <f t="shared" si="14"/>
        <v>2</v>
      </c>
      <c r="Y17" s="53">
        <v>3</v>
      </c>
      <c r="Z17" s="17">
        <v>0</v>
      </c>
      <c r="AA17" s="54">
        <f t="shared" si="15"/>
        <v>3</v>
      </c>
      <c r="AB17" s="53">
        <v>2</v>
      </c>
      <c r="AC17" s="17">
        <v>0</v>
      </c>
      <c r="AD17" s="54">
        <f t="shared" si="16"/>
        <v>2</v>
      </c>
      <c r="AE17" s="53">
        <v>3</v>
      </c>
      <c r="AF17" s="17">
        <v>0</v>
      </c>
      <c r="AG17" s="54">
        <f t="shared" si="17"/>
        <v>3</v>
      </c>
      <c r="AH17" s="53">
        <v>4</v>
      </c>
      <c r="AI17" s="17">
        <v>0</v>
      </c>
      <c r="AJ17" s="54">
        <f t="shared" si="18"/>
        <v>4</v>
      </c>
    </row>
    <row r="18" spans="1:36" ht="28" outlineLevel="1" x14ac:dyDescent="0.2">
      <c r="A18" s="2"/>
      <c r="C18" s="14" t="s">
        <v>25</v>
      </c>
      <c r="D18" s="15" t="s">
        <v>518</v>
      </c>
      <c r="E18" s="16" t="s">
        <v>22</v>
      </c>
      <c r="F18" s="52">
        <f t="shared" si="0"/>
        <v>46.680000000000007</v>
      </c>
      <c r="G18" s="329">
        <f t="shared" si="10"/>
        <v>48.070000000000007</v>
      </c>
      <c r="H18" s="330">
        <v>155234</v>
      </c>
      <c r="I18" s="365">
        <f>ROUND(H18*'INDEX ICOCIV'!$R$85,0)</f>
        <v>211118</v>
      </c>
      <c r="J18" s="323">
        <v>4.7300000000000004</v>
      </c>
      <c r="K18" s="17">
        <v>2.46</v>
      </c>
      <c r="L18" s="54">
        <f t="shared" si="11"/>
        <v>2.27</v>
      </c>
      <c r="M18" s="53">
        <v>4.1399999999999997</v>
      </c>
      <c r="N18" s="17">
        <v>2.2799999999999998</v>
      </c>
      <c r="O18" s="54">
        <f t="shared" si="12"/>
        <v>1.86</v>
      </c>
      <c r="P18" s="53">
        <v>12.48</v>
      </c>
      <c r="Q18" s="17">
        <v>13.87</v>
      </c>
      <c r="R18" s="54">
        <f t="shared" si="3"/>
        <v>-1.39</v>
      </c>
      <c r="S18" s="53">
        <v>4.57</v>
      </c>
      <c r="T18" s="17">
        <v>2.17</v>
      </c>
      <c r="U18" s="54">
        <f t="shared" si="13"/>
        <v>2.4</v>
      </c>
      <c r="V18" s="53">
        <v>10</v>
      </c>
      <c r="W18" s="17">
        <v>0</v>
      </c>
      <c r="X18" s="54">
        <f t="shared" si="14"/>
        <v>10</v>
      </c>
      <c r="Y18" s="53">
        <v>12.48</v>
      </c>
      <c r="Z18" s="17">
        <v>3.24</v>
      </c>
      <c r="AA18" s="54">
        <f t="shared" si="15"/>
        <v>9.24</v>
      </c>
      <c r="AB18" s="53">
        <v>12.15</v>
      </c>
      <c r="AC18" s="17">
        <v>3.24</v>
      </c>
      <c r="AD18" s="54">
        <f t="shared" si="16"/>
        <v>8.91</v>
      </c>
      <c r="AE18" s="53">
        <v>12.16</v>
      </c>
      <c r="AF18" s="17">
        <v>2.16</v>
      </c>
      <c r="AG18" s="54">
        <f t="shared" si="17"/>
        <v>10</v>
      </c>
      <c r="AH18" s="53">
        <v>3.39</v>
      </c>
      <c r="AI18" s="17">
        <v>0</v>
      </c>
      <c r="AJ18" s="54">
        <f t="shared" si="18"/>
        <v>3.39</v>
      </c>
    </row>
    <row r="19" spans="1:36" ht="42" outlineLevel="1" x14ac:dyDescent="0.2">
      <c r="A19" s="2"/>
      <c r="C19" s="14" t="s">
        <v>26</v>
      </c>
      <c r="D19" s="15" t="s">
        <v>519</v>
      </c>
      <c r="E19" s="16" t="s">
        <v>22</v>
      </c>
      <c r="F19" s="52">
        <f t="shared" si="0"/>
        <v>556.15</v>
      </c>
      <c r="G19" s="329">
        <f t="shared" si="10"/>
        <v>556.15</v>
      </c>
      <c r="H19" s="330">
        <v>61292</v>
      </c>
      <c r="I19" s="365">
        <f>ROUND(H19*'INDEX ICOCIV'!$R$85,0)</f>
        <v>83357</v>
      </c>
      <c r="J19" s="323">
        <v>0</v>
      </c>
      <c r="K19" s="17">
        <v>0</v>
      </c>
      <c r="L19" s="54">
        <f t="shared" si="11"/>
        <v>0</v>
      </c>
      <c r="M19" s="53">
        <v>73.08</v>
      </c>
      <c r="N19" s="17">
        <v>73.08</v>
      </c>
      <c r="O19" s="54">
        <f t="shared" si="12"/>
        <v>0</v>
      </c>
      <c r="P19" s="53">
        <v>98.56</v>
      </c>
      <c r="Q19" s="17">
        <v>8.56</v>
      </c>
      <c r="R19" s="54">
        <f t="shared" si="3"/>
        <v>90</v>
      </c>
      <c r="S19" s="53">
        <v>98.21</v>
      </c>
      <c r="T19" s="17">
        <v>33.31</v>
      </c>
      <c r="U19" s="54">
        <f t="shared" si="13"/>
        <v>64.900000000000006</v>
      </c>
      <c r="V19" s="53">
        <v>78.7</v>
      </c>
      <c r="W19" s="17">
        <v>0</v>
      </c>
      <c r="X19" s="54">
        <f t="shared" si="14"/>
        <v>78.7</v>
      </c>
      <c r="Y19" s="53">
        <v>89.57</v>
      </c>
      <c r="Z19" s="17">
        <v>0</v>
      </c>
      <c r="AA19" s="54">
        <f t="shared" si="15"/>
        <v>89.57</v>
      </c>
      <c r="AB19" s="53">
        <v>84.24</v>
      </c>
      <c r="AC19" s="17">
        <v>0</v>
      </c>
      <c r="AD19" s="54">
        <f t="shared" si="16"/>
        <v>84.24</v>
      </c>
      <c r="AE19" s="53">
        <v>75.849999999999994</v>
      </c>
      <c r="AF19" s="17">
        <v>0</v>
      </c>
      <c r="AG19" s="54">
        <f t="shared" si="17"/>
        <v>75.849999999999994</v>
      </c>
      <c r="AH19" s="53">
        <v>72.89</v>
      </c>
      <c r="AI19" s="17">
        <v>0</v>
      </c>
      <c r="AJ19" s="54">
        <f t="shared" si="18"/>
        <v>72.89</v>
      </c>
    </row>
    <row r="20" spans="1:36" ht="28" outlineLevel="1" x14ac:dyDescent="0.2">
      <c r="A20" s="2"/>
      <c r="C20" s="14" t="s">
        <v>27</v>
      </c>
      <c r="D20" s="15" t="s">
        <v>520</v>
      </c>
      <c r="E20" s="16" t="s">
        <v>18</v>
      </c>
      <c r="F20" s="52">
        <f t="shared" si="0"/>
        <v>0</v>
      </c>
      <c r="G20" s="329">
        <f t="shared" si="10"/>
        <v>0</v>
      </c>
      <c r="H20" s="330">
        <v>22529</v>
      </c>
      <c r="I20" s="365">
        <f>ROUND(H20*'INDEX ICOCIV'!$R$85,0)</f>
        <v>30639</v>
      </c>
      <c r="J20" s="323">
        <v>0</v>
      </c>
      <c r="K20" s="17">
        <v>0</v>
      </c>
      <c r="L20" s="54">
        <f t="shared" si="11"/>
        <v>0</v>
      </c>
      <c r="M20" s="53">
        <v>0</v>
      </c>
      <c r="N20" s="17">
        <v>0</v>
      </c>
      <c r="O20" s="54">
        <f t="shared" si="12"/>
        <v>0</v>
      </c>
      <c r="P20" s="53">
        <v>0</v>
      </c>
      <c r="Q20" s="17">
        <v>0</v>
      </c>
      <c r="R20" s="54">
        <f t="shared" si="3"/>
        <v>0</v>
      </c>
      <c r="S20" s="53">
        <v>0</v>
      </c>
      <c r="T20" s="17">
        <v>0</v>
      </c>
      <c r="U20" s="54">
        <f t="shared" si="13"/>
        <v>0</v>
      </c>
      <c r="V20" s="53">
        <v>0</v>
      </c>
      <c r="W20" s="17">
        <v>0</v>
      </c>
      <c r="X20" s="54">
        <f t="shared" si="14"/>
        <v>0</v>
      </c>
      <c r="Y20" s="53">
        <v>0</v>
      </c>
      <c r="Z20" s="17">
        <v>0</v>
      </c>
      <c r="AA20" s="54">
        <f t="shared" si="15"/>
        <v>0</v>
      </c>
      <c r="AB20" s="53">
        <v>0</v>
      </c>
      <c r="AC20" s="17">
        <v>0</v>
      </c>
      <c r="AD20" s="54">
        <f t="shared" si="16"/>
        <v>0</v>
      </c>
      <c r="AE20" s="53">
        <v>0</v>
      </c>
      <c r="AF20" s="17">
        <v>0</v>
      </c>
      <c r="AG20" s="54">
        <f t="shared" si="17"/>
        <v>0</v>
      </c>
      <c r="AH20" s="53">
        <v>0</v>
      </c>
      <c r="AI20" s="17">
        <v>0</v>
      </c>
      <c r="AJ20" s="54">
        <f t="shared" si="18"/>
        <v>0</v>
      </c>
    </row>
    <row r="21" spans="1:36" ht="28" outlineLevel="1" x14ac:dyDescent="0.2">
      <c r="A21" s="2"/>
      <c r="C21" s="14" t="s">
        <v>28</v>
      </c>
      <c r="D21" s="15" t="s">
        <v>521</v>
      </c>
      <c r="E21" s="16" t="s">
        <v>18</v>
      </c>
      <c r="F21" s="52">
        <f t="shared" si="0"/>
        <v>356.87</v>
      </c>
      <c r="G21" s="329">
        <f t="shared" si="10"/>
        <v>356.87</v>
      </c>
      <c r="H21" s="330">
        <v>29592</v>
      </c>
      <c r="I21" s="365">
        <f>ROUND(H21*'INDEX ICOCIV'!$R$85,0)</f>
        <v>40245</v>
      </c>
      <c r="J21" s="323">
        <v>4</v>
      </c>
      <c r="K21" s="17">
        <v>4</v>
      </c>
      <c r="L21" s="54">
        <f t="shared" si="11"/>
        <v>0</v>
      </c>
      <c r="M21" s="53">
        <v>126.39</v>
      </c>
      <c r="N21" s="17">
        <v>126.39</v>
      </c>
      <c r="O21" s="54">
        <f t="shared" si="12"/>
        <v>0</v>
      </c>
      <c r="P21" s="53">
        <v>17.8</v>
      </c>
      <c r="Q21" s="17">
        <v>17.8</v>
      </c>
      <c r="R21" s="54">
        <f t="shared" si="3"/>
        <v>0</v>
      </c>
      <c r="S21" s="53">
        <v>101.05</v>
      </c>
      <c r="T21" s="17">
        <v>91.05</v>
      </c>
      <c r="U21" s="54">
        <f t="shared" si="13"/>
        <v>10</v>
      </c>
      <c r="V21" s="53">
        <v>15</v>
      </c>
      <c r="W21" s="17">
        <v>0</v>
      </c>
      <c r="X21" s="54">
        <f t="shared" si="14"/>
        <v>15</v>
      </c>
      <c r="Y21" s="53">
        <v>92.16</v>
      </c>
      <c r="Z21" s="17">
        <v>0</v>
      </c>
      <c r="AA21" s="54">
        <f t="shared" si="15"/>
        <v>92.16</v>
      </c>
      <c r="AB21" s="53">
        <v>86.67</v>
      </c>
      <c r="AC21" s="17">
        <v>0</v>
      </c>
      <c r="AD21" s="54">
        <f t="shared" si="16"/>
        <v>86.67</v>
      </c>
      <c r="AE21" s="53">
        <v>78.040000000000006</v>
      </c>
      <c r="AF21" s="17">
        <v>0</v>
      </c>
      <c r="AG21" s="54">
        <f t="shared" si="17"/>
        <v>78.040000000000006</v>
      </c>
      <c r="AH21" s="53">
        <v>75</v>
      </c>
      <c r="AI21" s="17">
        <v>0</v>
      </c>
      <c r="AJ21" s="54">
        <f t="shared" si="18"/>
        <v>75</v>
      </c>
    </row>
    <row r="22" spans="1:36" ht="28" outlineLevel="1" x14ac:dyDescent="0.2">
      <c r="A22" s="2"/>
      <c r="C22" s="14" t="s">
        <v>29</v>
      </c>
      <c r="D22" s="15" t="s">
        <v>522</v>
      </c>
      <c r="E22" s="16" t="s">
        <v>18</v>
      </c>
      <c r="F22" s="52">
        <f t="shared" si="0"/>
        <v>5.3100000000000005</v>
      </c>
      <c r="G22" s="329">
        <f t="shared" si="10"/>
        <v>5.3100000000000005</v>
      </c>
      <c r="H22" s="330">
        <v>41968</v>
      </c>
      <c r="I22" s="365">
        <f>ROUND(H22*'INDEX ICOCIV'!$R$85,0)</f>
        <v>57076</v>
      </c>
      <c r="J22" s="323">
        <v>0</v>
      </c>
      <c r="K22" s="17">
        <v>0</v>
      </c>
      <c r="L22" s="54">
        <f t="shared" si="11"/>
        <v>0</v>
      </c>
      <c r="M22" s="53">
        <v>0</v>
      </c>
      <c r="N22" s="17">
        <v>0</v>
      </c>
      <c r="O22" s="54">
        <f t="shared" si="12"/>
        <v>0</v>
      </c>
      <c r="P22" s="53">
        <v>0</v>
      </c>
      <c r="Q22" s="17">
        <v>0</v>
      </c>
      <c r="R22" s="54">
        <f t="shared" si="3"/>
        <v>0</v>
      </c>
      <c r="S22" s="53">
        <v>3</v>
      </c>
      <c r="T22" s="17">
        <v>3</v>
      </c>
      <c r="U22" s="54">
        <f t="shared" si="13"/>
        <v>0</v>
      </c>
      <c r="V22" s="53">
        <v>0</v>
      </c>
      <c r="W22" s="17">
        <v>0</v>
      </c>
      <c r="X22" s="54">
        <f t="shared" si="14"/>
        <v>0</v>
      </c>
      <c r="Y22" s="53">
        <v>2.74</v>
      </c>
      <c r="Z22" s="17">
        <v>0</v>
      </c>
      <c r="AA22" s="54">
        <f t="shared" si="15"/>
        <v>2.74</v>
      </c>
      <c r="AB22" s="53">
        <v>2.57</v>
      </c>
      <c r="AC22" s="17">
        <v>0</v>
      </c>
      <c r="AD22" s="54">
        <f t="shared" si="16"/>
        <v>2.57</v>
      </c>
      <c r="AE22" s="53">
        <v>0</v>
      </c>
      <c r="AF22" s="17">
        <v>0</v>
      </c>
      <c r="AG22" s="54">
        <f t="shared" si="17"/>
        <v>0</v>
      </c>
      <c r="AH22" s="53">
        <v>0</v>
      </c>
      <c r="AI22" s="17">
        <v>0</v>
      </c>
      <c r="AJ22" s="54">
        <f t="shared" si="18"/>
        <v>0</v>
      </c>
    </row>
    <row r="23" spans="1:36" ht="28" outlineLevel="1" x14ac:dyDescent="0.2">
      <c r="A23" s="2"/>
      <c r="C23" s="14" t="s">
        <v>30</v>
      </c>
      <c r="D23" s="15" t="s">
        <v>523</v>
      </c>
      <c r="E23" s="16" t="s">
        <v>18</v>
      </c>
      <c r="F23" s="52">
        <f t="shared" si="0"/>
        <v>0</v>
      </c>
      <c r="G23" s="329">
        <f t="shared" si="10"/>
        <v>0</v>
      </c>
      <c r="H23" s="330">
        <v>61786</v>
      </c>
      <c r="I23" s="365">
        <f>ROUND(H23*'INDEX ICOCIV'!$R$85,0)</f>
        <v>84029</v>
      </c>
      <c r="J23" s="323">
        <v>0</v>
      </c>
      <c r="K23" s="17">
        <v>0</v>
      </c>
      <c r="L23" s="54">
        <f t="shared" si="11"/>
        <v>0</v>
      </c>
      <c r="M23" s="53">
        <v>0</v>
      </c>
      <c r="N23" s="17">
        <v>0</v>
      </c>
      <c r="O23" s="54">
        <f t="shared" si="12"/>
        <v>0</v>
      </c>
      <c r="P23" s="53">
        <v>0</v>
      </c>
      <c r="Q23" s="17">
        <v>0</v>
      </c>
      <c r="R23" s="54">
        <f t="shared" si="3"/>
        <v>0</v>
      </c>
      <c r="S23" s="53">
        <v>0</v>
      </c>
      <c r="T23" s="17">
        <v>0</v>
      </c>
      <c r="U23" s="54">
        <f t="shared" si="13"/>
        <v>0</v>
      </c>
      <c r="V23" s="53">
        <v>0</v>
      </c>
      <c r="W23" s="17">
        <v>0</v>
      </c>
      <c r="X23" s="54">
        <f t="shared" si="14"/>
        <v>0</v>
      </c>
      <c r="Y23" s="53">
        <v>0</v>
      </c>
      <c r="Z23" s="17">
        <v>0</v>
      </c>
      <c r="AA23" s="54">
        <f t="shared" si="15"/>
        <v>0</v>
      </c>
      <c r="AB23" s="53">
        <v>0</v>
      </c>
      <c r="AC23" s="17">
        <v>0</v>
      </c>
      <c r="AD23" s="54">
        <f t="shared" si="16"/>
        <v>0</v>
      </c>
      <c r="AE23" s="53">
        <v>0</v>
      </c>
      <c r="AF23" s="17">
        <v>0</v>
      </c>
      <c r="AG23" s="54">
        <f t="shared" si="17"/>
        <v>0</v>
      </c>
      <c r="AH23" s="53">
        <v>0</v>
      </c>
      <c r="AI23" s="17">
        <v>0</v>
      </c>
      <c r="AJ23" s="54">
        <f t="shared" si="18"/>
        <v>0</v>
      </c>
    </row>
    <row r="24" spans="1:36" ht="28" outlineLevel="1" x14ac:dyDescent="0.2">
      <c r="A24" s="2"/>
      <c r="C24" s="14" t="s">
        <v>31</v>
      </c>
      <c r="D24" s="15" t="s">
        <v>524</v>
      </c>
      <c r="E24" s="16" t="s">
        <v>18</v>
      </c>
      <c r="F24" s="52">
        <f t="shared" si="0"/>
        <v>0</v>
      </c>
      <c r="G24" s="329">
        <f t="shared" si="10"/>
        <v>0</v>
      </c>
      <c r="H24" s="330">
        <v>88692</v>
      </c>
      <c r="I24" s="365">
        <f>ROUND(H24*'INDEX ICOCIV'!$R$85,0)</f>
        <v>120621</v>
      </c>
      <c r="J24" s="323">
        <v>0</v>
      </c>
      <c r="K24" s="17">
        <v>0</v>
      </c>
      <c r="L24" s="54">
        <f t="shared" si="11"/>
        <v>0</v>
      </c>
      <c r="M24" s="53">
        <v>0</v>
      </c>
      <c r="N24" s="17">
        <v>0</v>
      </c>
      <c r="O24" s="54">
        <f t="shared" si="12"/>
        <v>0</v>
      </c>
      <c r="P24" s="53">
        <v>0</v>
      </c>
      <c r="Q24" s="17">
        <v>0</v>
      </c>
      <c r="R24" s="54">
        <f t="shared" si="3"/>
        <v>0</v>
      </c>
      <c r="S24" s="53">
        <v>0</v>
      </c>
      <c r="T24" s="17">
        <v>0</v>
      </c>
      <c r="U24" s="54">
        <f t="shared" si="13"/>
        <v>0</v>
      </c>
      <c r="V24" s="53">
        <v>0</v>
      </c>
      <c r="W24" s="17">
        <v>0</v>
      </c>
      <c r="X24" s="54">
        <f t="shared" si="14"/>
        <v>0</v>
      </c>
      <c r="Y24" s="53">
        <v>0</v>
      </c>
      <c r="Z24" s="17">
        <v>0</v>
      </c>
      <c r="AA24" s="54">
        <f t="shared" si="15"/>
        <v>0</v>
      </c>
      <c r="AB24" s="53">
        <v>0</v>
      </c>
      <c r="AC24" s="17">
        <v>0</v>
      </c>
      <c r="AD24" s="54">
        <f t="shared" si="16"/>
        <v>0</v>
      </c>
      <c r="AE24" s="53">
        <v>0</v>
      </c>
      <c r="AF24" s="17">
        <v>0</v>
      </c>
      <c r="AG24" s="54">
        <f t="shared" si="17"/>
        <v>0</v>
      </c>
      <c r="AH24" s="53">
        <v>0</v>
      </c>
      <c r="AI24" s="17">
        <v>0</v>
      </c>
      <c r="AJ24" s="54">
        <f t="shared" si="18"/>
        <v>0</v>
      </c>
    </row>
    <row r="25" spans="1:36" ht="28" outlineLevel="1" x14ac:dyDescent="0.2">
      <c r="A25" s="2"/>
      <c r="C25" s="14" t="s">
        <v>32</v>
      </c>
      <c r="D25" s="15" t="s">
        <v>525</v>
      </c>
      <c r="E25" s="16" t="s">
        <v>18</v>
      </c>
      <c r="F25" s="52">
        <f t="shared" si="0"/>
        <v>0</v>
      </c>
      <c r="G25" s="329">
        <f t="shared" si="10"/>
        <v>0</v>
      </c>
      <c r="H25" s="330">
        <v>120313</v>
      </c>
      <c r="I25" s="365">
        <f>ROUND(H25*'INDEX ICOCIV'!$R$85,0)</f>
        <v>163626</v>
      </c>
      <c r="J25" s="323">
        <v>0</v>
      </c>
      <c r="K25" s="17">
        <v>0</v>
      </c>
      <c r="L25" s="54">
        <f t="shared" si="11"/>
        <v>0</v>
      </c>
      <c r="M25" s="53">
        <v>0</v>
      </c>
      <c r="N25" s="17">
        <v>0</v>
      </c>
      <c r="O25" s="54">
        <f t="shared" si="12"/>
        <v>0</v>
      </c>
      <c r="P25" s="53">
        <v>0</v>
      </c>
      <c r="Q25" s="17">
        <v>0</v>
      </c>
      <c r="R25" s="54">
        <f t="shared" si="3"/>
        <v>0</v>
      </c>
      <c r="S25" s="53">
        <v>0</v>
      </c>
      <c r="T25" s="17">
        <v>0</v>
      </c>
      <c r="U25" s="54">
        <f t="shared" si="13"/>
        <v>0</v>
      </c>
      <c r="V25" s="53">
        <v>0</v>
      </c>
      <c r="W25" s="17">
        <v>0</v>
      </c>
      <c r="X25" s="54">
        <f t="shared" si="14"/>
        <v>0</v>
      </c>
      <c r="Y25" s="53">
        <v>0</v>
      </c>
      <c r="Z25" s="17">
        <v>0</v>
      </c>
      <c r="AA25" s="54">
        <f t="shared" si="15"/>
        <v>0</v>
      </c>
      <c r="AB25" s="53">
        <v>0</v>
      </c>
      <c r="AC25" s="17">
        <v>0</v>
      </c>
      <c r="AD25" s="54">
        <f t="shared" si="16"/>
        <v>0</v>
      </c>
      <c r="AE25" s="53">
        <v>0</v>
      </c>
      <c r="AF25" s="17">
        <v>0</v>
      </c>
      <c r="AG25" s="54">
        <f t="shared" si="17"/>
        <v>0</v>
      </c>
      <c r="AH25" s="53">
        <v>0</v>
      </c>
      <c r="AI25" s="17">
        <v>0</v>
      </c>
      <c r="AJ25" s="54">
        <f t="shared" si="18"/>
        <v>0</v>
      </c>
    </row>
    <row r="26" spans="1:36" ht="28" outlineLevel="1" x14ac:dyDescent="0.2">
      <c r="A26" s="2"/>
      <c r="C26" s="14" t="s">
        <v>33</v>
      </c>
      <c r="D26" s="15" t="s">
        <v>526</v>
      </c>
      <c r="E26" s="16" t="s">
        <v>18</v>
      </c>
      <c r="F26" s="52">
        <f t="shared" si="0"/>
        <v>0</v>
      </c>
      <c r="G26" s="329">
        <f t="shared" si="10"/>
        <v>0</v>
      </c>
      <c r="H26" s="330">
        <v>162058</v>
      </c>
      <c r="I26" s="365">
        <f>ROUND(H26*'INDEX ICOCIV'!$R$85,0)</f>
        <v>220399</v>
      </c>
      <c r="J26" s="323">
        <v>0</v>
      </c>
      <c r="K26" s="17">
        <v>0</v>
      </c>
      <c r="L26" s="54">
        <f t="shared" si="11"/>
        <v>0</v>
      </c>
      <c r="M26" s="53">
        <v>0</v>
      </c>
      <c r="N26" s="17">
        <v>0</v>
      </c>
      <c r="O26" s="54">
        <f t="shared" si="12"/>
        <v>0</v>
      </c>
      <c r="P26" s="53">
        <v>0</v>
      </c>
      <c r="Q26" s="17">
        <v>0</v>
      </c>
      <c r="R26" s="54">
        <f t="shared" si="3"/>
        <v>0</v>
      </c>
      <c r="S26" s="53">
        <v>0</v>
      </c>
      <c r="T26" s="17">
        <v>0</v>
      </c>
      <c r="U26" s="54">
        <f t="shared" si="13"/>
        <v>0</v>
      </c>
      <c r="V26" s="53">
        <v>0</v>
      </c>
      <c r="W26" s="17">
        <v>0</v>
      </c>
      <c r="X26" s="54">
        <f t="shared" si="14"/>
        <v>0</v>
      </c>
      <c r="Y26" s="53">
        <v>0</v>
      </c>
      <c r="Z26" s="17">
        <v>0</v>
      </c>
      <c r="AA26" s="54">
        <f t="shared" si="15"/>
        <v>0</v>
      </c>
      <c r="AB26" s="53">
        <v>0</v>
      </c>
      <c r="AC26" s="17">
        <v>0</v>
      </c>
      <c r="AD26" s="54">
        <f t="shared" si="16"/>
        <v>0</v>
      </c>
      <c r="AE26" s="53">
        <v>0</v>
      </c>
      <c r="AF26" s="17">
        <v>0</v>
      </c>
      <c r="AG26" s="54">
        <f t="shared" si="17"/>
        <v>0</v>
      </c>
      <c r="AH26" s="53">
        <v>0</v>
      </c>
      <c r="AI26" s="17">
        <v>0</v>
      </c>
      <c r="AJ26" s="54">
        <f t="shared" si="18"/>
        <v>0</v>
      </c>
    </row>
    <row r="27" spans="1:36" ht="28" outlineLevel="1" x14ac:dyDescent="0.2">
      <c r="A27" s="2"/>
      <c r="C27" s="14" t="s">
        <v>34</v>
      </c>
      <c r="D27" s="15" t="s">
        <v>527</v>
      </c>
      <c r="E27" s="16" t="s">
        <v>18</v>
      </c>
      <c r="F27" s="52">
        <f t="shared" si="0"/>
        <v>0</v>
      </c>
      <c r="G27" s="329">
        <f t="shared" si="10"/>
        <v>0</v>
      </c>
      <c r="H27" s="330">
        <v>199640</v>
      </c>
      <c r="I27" s="365">
        <f>ROUND(H27*'INDEX ICOCIV'!$R$85,0)</f>
        <v>271510</v>
      </c>
      <c r="J27" s="323">
        <v>0</v>
      </c>
      <c r="K27" s="17">
        <v>0</v>
      </c>
      <c r="L27" s="54">
        <f t="shared" si="11"/>
        <v>0</v>
      </c>
      <c r="M27" s="53">
        <v>0</v>
      </c>
      <c r="N27" s="17">
        <v>0</v>
      </c>
      <c r="O27" s="54">
        <f t="shared" si="12"/>
        <v>0</v>
      </c>
      <c r="P27" s="53">
        <v>0</v>
      </c>
      <c r="Q27" s="17">
        <v>0</v>
      </c>
      <c r="R27" s="54">
        <f t="shared" si="3"/>
        <v>0</v>
      </c>
      <c r="S27" s="53">
        <v>0</v>
      </c>
      <c r="T27" s="17">
        <v>0</v>
      </c>
      <c r="U27" s="54">
        <f t="shared" si="13"/>
        <v>0</v>
      </c>
      <c r="V27" s="53">
        <v>0</v>
      </c>
      <c r="W27" s="17">
        <v>0</v>
      </c>
      <c r="X27" s="54">
        <f t="shared" si="14"/>
        <v>0</v>
      </c>
      <c r="Y27" s="53">
        <v>0</v>
      </c>
      <c r="Z27" s="17">
        <v>0</v>
      </c>
      <c r="AA27" s="54">
        <f t="shared" si="15"/>
        <v>0</v>
      </c>
      <c r="AB27" s="53">
        <v>0</v>
      </c>
      <c r="AC27" s="17">
        <v>0</v>
      </c>
      <c r="AD27" s="54">
        <f t="shared" si="16"/>
        <v>0</v>
      </c>
      <c r="AE27" s="53">
        <v>0</v>
      </c>
      <c r="AF27" s="17">
        <v>0</v>
      </c>
      <c r="AG27" s="54">
        <f t="shared" si="17"/>
        <v>0</v>
      </c>
      <c r="AH27" s="53">
        <v>0</v>
      </c>
      <c r="AI27" s="17">
        <v>0</v>
      </c>
      <c r="AJ27" s="54">
        <f t="shared" si="18"/>
        <v>0</v>
      </c>
    </row>
    <row r="28" spans="1:36" ht="28" outlineLevel="1" x14ac:dyDescent="0.2">
      <c r="A28" s="2"/>
      <c r="C28" s="14" t="s">
        <v>35</v>
      </c>
      <c r="D28" s="15" t="s">
        <v>528</v>
      </c>
      <c r="E28" s="16" t="s">
        <v>18</v>
      </c>
      <c r="F28" s="52">
        <f t="shared" si="0"/>
        <v>0</v>
      </c>
      <c r="G28" s="329">
        <f t="shared" si="10"/>
        <v>0</v>
      </c>
      <c r="H28" s="330">
        <v>228283</v>
      </c>
      <c r="I28" s="365">
        <f>ROUND(H28*'INDEX ICOCIV'!$R$85,0)</f>
        <v>310465</v>
      </c>
      <c r="J28" s="323">
        <v>0</v>
      </c>
      <c r="K28" s="17">
        <v>0</v>
      </c>
      <c r="L28" s="54">
        <f t="shared" si="11"/>
        <v>0</v>
      </c>
      <c r="M28" s="53">
        <v>0</v>
      </c>
      <c r="N28" s="17">
        <v>0</v>
      </c>
      <c r="O28" s="54">
        <f t="shared" si="12"/>
        <v>0</v>
      </c>
      <c r="P28" s="53">
        <v>0</v>
      </c>
      <c r="Q28" s="17">
        <v>0</v>
      </c>
      <c r="R28" s="54">
        <f t="shared" si="3"/>
        <v>0</v>
      </c>
      <c r="S28" s="53">
        <v>0</v>
      </c>
      <c r="T28" s="17">
        <v>0</v>
      </c>
      <c r="U28" s="54">
        <f t="shared" si="13"/>
        <v>0</v>
      </c>
      <c r="V28" s="53">
        <v>0</v>
      </c>
      <c r="W28" s="17">
        <v>0</v>
      </c>
      <c r="X28" s="54">
        <f t="shared" si="14"/>
        <v>0</v>
      </c>
      <c r="Y28" s="53">
        <v>0</v>
      </c>
      <c r="Z28" s="17">
        <v>0</v>
      </c>
      <c r="AA28" s="54">
        <f t="shared" si="15"/>
        <v>0</v>
      </c>
      <c r="AB28" s="53">
        <v>0</v>
      </c>
      <c r="AC28" s="17">
        <v>0</v>
      </c>
      <c r="AD28" s="54">
        <f t="shared" si="16"/>
        <v>0</v>
      </c>
      <c r="AE28" s="53">
        <v>0</v>
      </c>
      <c r="AF28" s="17">
        <v>0</v>
      </c>
      <c r="AG28" s="54">
        <f t="shared" si="17"/>
        <v>0</v>
      </c>
      <c r="AH28" s="53">
        <v>0</v>
      </c>
      <c r="AI28" s="17">
        <v>0</v>
      </c>
      <c r="AJ28" s="54">
        <f t="shared" si="18"/>
        <v>0</v>
      </c>
    </row>
    <row r="29" spans="1:36" ht="28" outlineLevel="1" x14ac:dyDescent="0.2">
      <c r="A29" s="2"/>
      <c r="C29" s="14" t="s">
        <v>36</v>
      </c>
      <c r="D29" s="15" t="s">
        <v>529</v>
      </c>
      <c r="E29" s="16" t="s">
        <v>18</v>
      </c>
      <c r="F29" s="52">
        <f t="shared" si="0"/>
        <v>0</v>
      </c>
      <c r="G29" s="329">
        <f t="shared" si="10"/>
        <v>0</v>
      </c>
      <c r="H29" s="330">
        <v>318335</v>
      </c>
      <c r="I29" s="365">
        <f>ROUND(H29*'INDEX ICOCIV'!$R$85,0)</f>
        <v>432936</v>
      </c>
      <c r="J29" s="323">
        <v>0</v>
      </c>
      <c r="K29" s="17">
        <v>0</v>
      </c>
      <c r="L29" s="54">
        <f t="shared" si="11"/>
        <v>0</v>
      </c>
      <c r="M29" s="53">
        <v>0</v>
      </c>
      <c r="N29" s="17">
        <v>0</v>
      </c>
      <c r="O29" s="54">
        <f t="shared" si="12"/>
        <v>0</v>
      </c>
      <c r="P29" s="53">
        <v>0</v>
      </c>
      <c r="Q29" s="17">
        <v>0</v>
      </c>
      <c r="R29" s="54">
        <f t="shared" si="3"/>
        <v>0</v>
      </c>
      <c r="S29" s="53">
        <v>0</v>
      </c>
      <c r="T29" s="17">
        <v>0</v>
      </c>
      <c r="U29" s="54">
        <f t="shared" si="13"/>
        <v>0</v>
      </c>
      <c r="V29" s="53">
        <v>0</v>
      </c>
      <c r="W29" s="17">
        <v>0</v>
      </c>
      <c r="X29" s="54">
        <f t="shared" si="14"/>
        <v>0</v>
      </c>
      <c r="Y29" s="53">
        <v>0</v>
      </c>
      <c r="Z29" s="17">
        <v>0</v>
      </c>
      <c r="AA29" s="54">
        <f t="shared" si="15"/>
        <v>0</v>
      </c>
      <c r="AB29" s="53">
        <v>0</v>
      </c>
      <c r="AC29" s="17">
        <v>0</v>
      </c>
      <c r="AD29" s="54">
        <f t="shared" si="16"/>
        <v>0</v>
      </c>
      <c r="AE29" s="53">
        <v>0</v>
      </c>
      <c r="AF29" s="17">
        <v>0</v>
      </c>
      <c r="AG29" s="54">
        <f t="shared" si="17"/>
        <v>0</v>
      </c>
      <c r="AH29" s="53">
        <v>0</v>
      </c>
      <c r="AI29" s="17">
        <v>0</v>
      </c>
      <c r="AJ29" s="54">
        <f t="shared" si="18"/>
        <v>0</v>
      </c>
    </row>
    <row r="30" spans="1:36" ht="42" outlineLevel="1" x14ac:dyDescent="0.2">
      <c r="A30" s="2"/>
      <c r="C30" s="14" t="s">
        <v>37</v>
      </c>
      <c r="D30" s="15" t="s">
        <v>530</v>
      </c>
      <c r="E30" s="16" t="s">
        <v>20</v>
      </c>
      <c r="F30" s="52">
        <f t="shared" si="0"/>
        <v>22</v>
      </c>
      <c r="G30" s="329">
        <f t="shared" si="10"/>
        <v>22</v>
      </c>
      <c r="H30" s="330">
        <v>661101</v>
      </c>
      <c r="I30" s="365">
        <f>ROUND(H30*'INDEX ICOCIV'!$R$85,0)</f>
        <v>899097</v>
      </c>
      <c r="J30" s="323">
        <v>0</v>
      </c>
      <c r="K30" s="17">
        <v>0</v>
      </c>
      <c r="L30" s="54">
        <f t="shared" si="11"/>
        <v>0</v>
      </c>
      <c r="M30" s="53">
        <v>5</v>
      </c>
      <c r="N30" s="17">
        <v>2</v>
      </c>
      <c r="O30" s="54">
        <f t="shared" si="12"/>
        <v>3</v>
      </c>
      <c r="P30" s="53">
        <v>18</v>
      </c>
      <c r="Q30" s="17">
        <v>0</v>
      </c>
      <c r="R30" s="54">
        <f t="shared" si="3"/>
        <v>18</v>
      </c>
      <c r="S30" s="53">
        <v>2</v>
      </c>
      <c r="T30" s="17">
        <v>2</v>
      </c>
      <c r="U30" s="54">
        <f t="shared" si="13"/>
        <v>0</v>
      </c>
      <c r="V30" s="53">
        <v>0</v>
      </c>
      <c r="W30" s="17">
        <v>0</v>
      </c>
      <c r="X30" s="54">
        <f t="shared" si="14"/>
        <v>0</v>
      </c>
      <c r="Y30" s="53">
        <v>1</v>
      </c>
      <c r="Z30" s="17">
        <v>1</v>
      </c>
      <c r="AA30" s="54">
        <f t="shared" si="15"/>
        <v>0</v>
      </c>
      <c r="AB30" s="53">
        <v>0</v>
      </c>
      <c r="AC30" s="17">
        <v>0</v>
      </c>
      <c r="AD30" s="54">
        <f t="shared" si="16"/>
        <v>0</v>
      </c>
      <c r="AE30" s="53">
        <v>0</v>
      </c>
      <c r="AF30" s="17">
        <v>0</v>
      </c>
      <c r="AG30" s="54">
        <f t="shared" si="17"/>
        <v>0</v>
      </c>
      <c r="AH30" s="53">
        <v>1</v>
      </c>
      <c r="AI30" s="17">
        <v>0</v>
      </c>
      <c r="AJ30" s="54">
        <f t="shared" si="18"/>
        <v>1</v>
      </c>
    </row>
    <row r="31" spans="1:36" ht="42" outlineLevel="1" x14ac:dyDescent="0.2">
      <c r="A31" s="2"/>
      <c r="C31" s="14" t="s">
        <v>38</v>
      </c>
      <c r="D31" s="15" t="s">
        <v>39</v>
      </c>
      <c r="E31" s="16" t="s">
        <v>20</v>
      </c>
      <c r="F31" s="52">
        <f t="shared" si="0"/>
        <v>95</v>
      </c>
      <c r="G31" s="329">
        <f t="shared" si="10"/>
        <v>95</v>
      </c>
      <c r="H31" s="330">
        <v>24456</v>
      </c>
      <c r="I31" s="365">
        <f>ROUND(H31*'INDEX ICOCIV'!$R$85,0)</f>
        <v>33260</v>
      </c>
      <c r="J31" s="323">
        <v>10</v>
      </c>
      <c r="K31" s="17">
        <v>0</v>
      </c>
      <c r="L31" s="54">
        <f t="shared" si="11"/>
        <v>10</v>
      </c>
      <c r="M31" s="53">
        <v>3</v>
      </c>
      <c r="N31" s="17">
        <v>3</v>
      </c>
      <c r="O31" s="54">
        <f t="shared" si="12"/>
        <v>0</v>
      </c>
      <c r="P31" s="53">
        <v>10</v>
      </c>
      <c r="Q31" s="17">
        <v>0</v>
      </c>
      <c r="R31" s="54">
        <f t="shared" si="3"/>
        <v>10</v>
      </c>
      <c r="S31" s="53">
        <v>10</v>
      </c>
      <c r="T31" s="17">
        <v>5</v>
      </c>
      <c r="U31" s="54">
        <f t="shared" si="13"/>
        <v>5</v>
      </c>
      <c r="V31" s="53">
        <v>10</v>
      </c>
      <c r="W31" s="17">
        <v>0</v>
      </c>
      <c r="X31" s="54">
        <f t="shared" si="14"/>
        <v>10</v>
      </c>
      <c r="Y31" s="53">
        <v>10</v>
      </c>
      <c r="Z31" s="17">
        <v>0</v>
      </c>
      <c r="AA31" s="54">
        <f t="shared" si="15"/>
        <v>10</v>
      </c>
      <c r="AB31" s="53">
        <v>8</v>
      </c>
      <c r="AC31" s="17">
        <v>0</v>
      </c>
      <c r="AD31" s="54">
        <f t="shared" si="16"/>
        <v>8</v>
      </c>
      <c r="AE31" s="53">
        <v>22</v>
      </c>
      <c r="AF31" s="17">
        <v>0</v>
      </c>
      <c r="AG31" s="54">
        <f t="shared" si="17"/>
        <v>22</v>
      </c>
      <c r="AH31" s="53">
        <v>20</v>
      </c>
      <c r="AI31" s="17">
        <v>0</v>
      </c>
      <c r="AJ31" s="54">
        <f t="shared" si="18"/>
        <v>20</v>
      </c>
    </row>
    <row r="32" spans="1:36" ht="42" outlineLevel="1" x14ac:dyDescent="0.2">
      <c r="A32" s="2"/>
      <c r="C32" s="14" t="s">
        <v>40</v>
      </c>
      <c r="D32" s="15" t="s">
        <v>41</v>
      </c>
      <c r="E32" s="16" t="s">
        <v>20</v>
      </c>
      <c r="F32" s="52">
        <f t="shared" si="0"/>
        <v>0</v>
      </c>
      <c r="G32" s="329">
        <f t="shared" si="10"/>
        <v>0</v>
      </c>
      <c r="H32" s="330">
        <v>3536396</v>
      </c>
      <c r="I32" s="365">
        <f>ROUND(H32*'INDEX ICOCIV'!$R$85,0)</f>
        <v>4809499</v>
      </c>
      <c r="J32" s="323">
        <v>0</v>
      </c>
      <c r="K32" s="17">
        <v>0</v>
      </c>
      <c r="L32" s="54">
        <f t="shared" si="11"/>
        <v>0</v>
      </c>
      <c r="M32" s="53">
        <v>0</v>
      </c>
      <c r="N32" s="17">
        <v>0</v>
      </c>
      <c r="O32" s="54">
        <f t="shared" si="12"/>
        <v>0</v>
      </c>
      <c r="P32" s="53">
        <v>0</v>
      </c>
      <c r="Q32" s="17">
        <v>0</v>
      </c>
      <c r="R32" s="54">
        <f t="shared" si="3"/>
        <v>0</v>
      </c>
      <c r="S32" s="53">
        <v>0</v>
      </c>
      <c r="T32" s="17">
        <v>0</v>
      </c>
      <c r="U32" s="54">
        <f t="shared" si="13"/>
        <v>0</v>
      </c>
      <c r="V32" s="53">
        <v>0</v>
      </c>
      <c r="W32" s="17">
        <v>0</v>
      </c>
      <c r="X32" s="54">
        <f t="shared" si="14"/>
        <v>0</v>
      </c>
      <c r="Y32" s="53">
        <v>0</v>
      </c>
      <c r="Z32" s="17">
        <v>0</v>
      </c>
      <c r="AA32" s="54">
        <f t="shared" si="15"/>
        <v>0</v>
      </c>
      <c r="AB32" s="53">
        <v>0</v>
      </c>
      <c r="AC32" s="17">
        <v>0</v>
      </c>
      <c r="AD32" s="54">
        <f t="shared" si="16"/>
        <v>0</v>
      </c>
      <c r="AE32" s="53">
        <v>0</v>
      </c>
      <c r="AF32" s="17">
        <v>0</v>
      </c>
      <c r="AG32" s="54">
        <f t="shared" si="17"/>
        <v>0</v>
      </c>
      <c r="AH32" s="53">
        <v>0</v>
      </c>
      <c r="AI32" s="17">
        <v>0</v>
      </c>
      <c r="AJ32" s="54">
        <f t="shared" si="18"/>
        <v>0</v>
      </c>
    </row>
    <row r="33" spans="1:36" ht="28" outlineLevel="1" x14ac:dyDescent="0.2">
      <c r="A33" s="2"/>
      <c r="C33" s="14" t="s">
        <v>42</v>
      </c>
      <c r="D33" s="15" t="s">
        <v>43</v>
      </c>
      <c r="E33" s="16" t="s">
        <v>20</v>
      </c>
      <c r="F33" s="52">
        <f t="shared" si="0"/>
        <v>1</v>
      </c>
      <c r="G33" s="329">
        <f t="shared" si="10"/>
        <v>1</v>
      </c>
      <c r="H33" s="330">
        <v>4907021</v>
      </c>
      <c r="I33" s="365">
        <f>ROUND(H33*'INDEX ICOCIV'!$R$85,0)</f>
        <v>6673549</v>
      </c>
      <c r="J33" s="323">
        <v>0</v>
      </c>
      <c r="K33" s="17">
        <v>0</v>
      </c>
      <c r="L33" s="54">
        <f t="shared" si="11"/>
        <v>0</v>
      </c>
      <c r="M33" s="53">
        <v>0</v>
      </c>
      <c r="N33" s="17">
        <v>0</v>
      </c>
      <c r="O33" s="54">
        <f t="shared" si="12"/>
        <v>0</v>
      </c>
      <c r="P33" s="53">
        <v>0</v>
      </c>
      <c r="Q33" s="17">
        <v>0</v>
      </c>
      <c r="R33" s="54">
        <f t="shared" si="3"/>
        <v>0</v>
      </c>
      <c r="S33" s="53">
        <v>0</v>
      </c>
      <c r="T33" s="17">
        <v>0</v>
      </c>
      <c r="U33" s="54">
        <f t="shared" si="13"/>
        <v>0</v>
      </c>
      <c r="V33" s="53">
        <v>0</v>
      </c>
      <c r="W33" s="17">
        <v>0</v>
      </c>
      <c r="X33" s="54">
        <f t="shared" si="14"/>
        <v>0</v>
      </c>
      <c r="Y33" s="53">
        <v>1</v>
      </c>
      <c r="Z33" s="17">
        <v>0</v>
      </c>
      <c r="AA33" s="54">
        <f t="shared" si="15"/>
        <v>1</v>
      </c>
      <c r="AB33" s="53">
        <v>0</v>
      </c>
      <c r="AC33" s="17">
        <v>0</v>
      </c>
      <c r="AD33" s="54">
        <f t="shared" si="16"/>
        <v>0</v>
      </c>
      <c r="AE33" s="53">
        <v>0</v>
      </c>
      <c r="AF33" s="17">
        <v>0</v>
      </c>
      <c r="AG33" s="54">
        <f t="shared" si="17"/>
        <v>0</v>
      </c>
      <c r="AH33" s="53">
        <v>0</v>
      </c>
      <c r="AI33" s="17">
        <v>0</v>
      </c>
      <c r="AJ33" s="54">
        <f t="shared" si="18"/>
        <v>0</v>
      </c>
    </row>
    <row r="34" spans="1:36" ht="28" outlineLevel="1" x14ac:dyDescent="0.2">
      <c r="A34" s="2"/>
      <c r="C34" s="14" t="s">
        <v>44</v>
      </c>
      <c r="D34" s="15" t="s">
        <v>45</v>
      </c>
      <c r="E34" s="16" t="s">
        <v>20</v>
      </c>
      <c r="F34" s="52">
        <f t="shared" si="0"/>
        <v>0</v>
      </c>
      <c r="G34" s="329">
        <f t="shared" si="10"/>
        <v>0</v>
      </c>
      <c r="H34" s="330">
        <v>6707368</v>
      </c>
      <c r="I34" s="365">
        <f>ROUND(H34*'INDEX ICOCIV'!$R$85,0)</f>
        <v>9122020</v>
      </c>
      <c r="J34" s="323">
        <v>0</v>
      </c>
      <c r="K34" s="17">
        <v>0</v>
      </c>
      <c r="L34" s="54">
        <f t="shared" si="11"/>
        <v>0</v>
      </c>
      <c r="M34" s="53">
        <v>0</v>
      </c>
      <c r="N34" s="17">
        <v>0</v>
      </c>
      <c r="O34" s="54">
        <f t="shared" si="12"/>
        <v>0</v>
      </c>
      <c r="P34" s="53">
        <v>0</v>
      </c>
      <c r="Q34" s="17">
        <v>0</v>
      </c>
      <c r="R34" s="54">
        <f t="shared" si="3"/>
        <v>0</v>
      </c>
      <c r="S34" s="53">
        <v>0</v>
      </c>
      <c r="T34" s="17">
        <v>0</v>
      </c>
      <c r="U34" s="54">
        <f t="shared" si="13"/>
        <v>0</v>
      </c>
      <c r="V34" s="53">
        <v>0</v>
      </c>
      <c r="W34" s="17">
        <v>0</v>
      </c>
      <c r="X34" s="54">
        <f t="shared" si="14"/>
        <v>0</v>
      </c>
      <c r="Y34" s="53">
        <v>0</v>
      </c>
      <c r="Z34" s="17">
        <v>0</v>
      </c>
      <c r="AA34" s="54">
        <f t="shared" si="15"/>
        <v>0</v>
      </c>
      <c r="AB34" s="53">
        <v>0</v>
      </c>
      <c r="AC34" s="17">
        <v>0</v>
      </c>
      <c r="AD34" s="54">
        <f t="shared" si="16"/>
        <v>0</v>
      </c>
      <c r="AE34" s="53">
        <v>0</v>
      </c>
      <c r="AF34" s="17">
        <v>0</v>
      </c>
      <c r="AG34" s="54">
        <f t="shared" si="17"/>
        <v>0</v>
      </c>
      <c r="AH34" s="53">
        <v>0</v>
      </c>
      <c r="AI34" s="17">
        <v>0</v>
      </c>
      <c r="AJ34" s="54">
        <f t="shared" si="18"/>
        <v>0</v>
      </c>
    </row>
    <row r="35" spans="1:36" ht="28" outlineLevel="1" x14ac:dyDescent="0.2">
      <c r="A35" s="2"/>
      <c r="C35" s="14" t="s">
        <v>46</v>
      </c>
      <c r="D35" s="15" t="s">
        <v>47</v>
      </c>
      <c r="E35" s="16" t="s">
        <v>20</v>
      </c>
      <c r="F35" s="52">
        <f t="shared" si="0"/>
        <v>0</v>
      </c>
      <c r="G35" s="329">
        <f t="shared" si="10"/>
        <v>0</v>
      </c>
      <c r="H35" s="330">
        <v>2900655</v>
      </c>
      <c r="I35" s="365">
        <f>ROUND(H35*'INDEX ICOCIV'!$R$85,0)</f>
        <v>3944891</v>
      </c>
      <c r="J35" s="323">
        <v>0</v>
      </c>
      <c r="K35" s="17">
        <v>0</v>
      </c>
      <c r="L35" s="54">
        <f t="shared" si="11"/>
        <v>0</v>
      </c>
      <c r="M35" s="53">
        <v>0</v>
      </c>
      <c r="N35" s="17">
        <v>0</v>
      </c>
      <c r="O35" s="54">
        <f t="shared" si="12"/>
        <v>0</v>
      </c>
      <c r="P35" s="53">
        <v>0</v>
      </c>
      <c r="Q35" s="17">
        <v>0</v>
      </c>
      <c r="R35" s="54">
        <f t="shared" si="3"/>
        <v>0</v>
      </c>
      <c r="S35" s="53">
        <v>0</v>
      </c>
      <c r="T35" s="17">
        <v>0</v>
      </c>
      <c r="U35" s="54">
        <f t="shared" si="13"/>
        <v>0</v>
      </c>
      <c r="V35" s="53">
        <v>0</v>
      </c>
      <c r="W35" s="17">
        <v>0</v>
      </c>
      <c r="X35" s="54">
        <f t="shared" si="14"/>
        <v>0</v>
      </c>
      <c r="Y35" s="53">
        <v>0</v>
      </c>
      <c r="Z35" s="17">
        <v>0</v>
      </c>
      <c r="AA35" s="54">
        <f t="shared" si="15"/>
        <v>0</v>
      </c>
      <c r="AB35" s="53">
        <v>0</v>
      </c>
      <c r="AC35" s="17">
        <v>0</v>
      </c>
      <c r="AD35" s="54">
        <f t="shared" si="16"/>
        <v>0</v>
      </c>
      <c r="AE35" s="53">
        <v>0</v>
      </c>
      <c r="AF35" s="17">
        <v>0</v>
      </c>
      <c r="AG35" s="54">
        <f t="shared" si="17"/>
        <v>0</v>
      </c>
      <c r="AH35" s="53">
        <v>0</v>
      </c>
      <c r="AI35" s="17">
        <v>0</v>
      </c>
      <c r="AJ35" s="54">
        <f t="shared" si="18"/>
        <v>0</v>
      </c>
    </row>
    <row r="36" spans="1:36" ht="98" outlineLevel="1" x14ac:dyDescent="0.2">
      <c r="A36" s="2"/>
      <c r="C36" s="14" t="s">
        <v>48</v>
      </c>
      <c r="D36" s="15" t="s">
        <v>531</v>
      </c>
      <c r="E36" s="16" t="s">
        <v>18</v>
      </c>
      <c r="F36" s="52">
        <f t="shared" si="0"/>
        <v>0</v>
      </c>
      <c r="G36" s="329">
        <f t="shared" si="10"/>
        <v>0</v>
      </c>
      <c r="H36" s="330">
        <v>400624</v>
      </c>
      <c r="I36" s="365">
        <f>ROUND(H36*'INDEX ICOCIV'!$R$85,0)</f>
        <v>544849</v>
      </c>
      <c r="J36" s="323">
        <v>0</v>
      </c>
      <c r="K36" s="17">
        <v>0</v>
      </c>
      <c r="L36" s="54">
        <f t="shared" si="11"/>
        <v>0</v>
      </c>
      <c r="M36" s="53">
        <v>0</v>
      </c>
      <c r="N36" s="17">
        <v>0</v>
      </c>
      <c r="O36" s="54">
        <f t="shared" si="12"/>
        <v>0</v>
      </c>
      <c r="P36" s="53">
        <v>0</v>
      </c>
      <c r="Q36" s="17">
        <v>0</v>
      </c>
      <c r="R36" s="54">
        <f t="shared" si="3"/>
        <v>0</v>
      </c>
      <c r="S36" s="53">
        <v>0</v>
      </c>
      <c r="T36" s="17">
        <v>0</v>
      </c>
      <c r="U36" s="54">
        <f t="shared" si="13"/>
        <v>0</v>
      </c>
      <c r="V36" s="53">
        <v>0</v>
      </c>
      <c r="W36" s="17">
        <v>0</v>
      </c>
      <c r="X36" s="54">
        <f t="shared" si="14"/>
        <v>0</v>
      </c>
      <c r="Y36" s="53">
        <v>0</v>
      </c>
      <c r="Z36" s="17">
        <v>0</v>
      </c>
      <c r="AA36" s="54">
        <f t="shared" si="15"/>
        <v>0</v>
      </c>
      <c r="AB36" s="53">
        <v>0</v>
      </c>
      <c r="AC36" s="17">
        <v>0</v>
      </c>
      <c r="AD36" s="54">
        <f t="shared" si="16"/>
        <v>0</v>
      </c>
      <c r="AE36" s="53">
        <v>0</v>
      </c>
      <c r="AF36" s="17">
        <v>0</v>
      </c>
      <c r="AG36" s="54">
        <f t="shared" si="17"/>
        <v>0</v>
      </c>
      <c r="AH36" s="53">
        <v>0</v>
      </c>
      <c r="AI36" s="17">
        <v>0</v>
      </c>
      <c r="AJ36" s="54">
        <f t="shared" si="18"/>
        <v>0</v>
      </c>
    </row>
    <row r="37" spans="1:36" ht="42" outlineLevel="1" x14ac:dyDescent="0.2">
      <c r="A37" s="2"/>
      <c r="C37" s="14" t="s">
        <v>49</v>
      </c>
      <c r="D37" s="15" t="s">
        <v>50</v>
      </c>
      <c r="E37" s="16" t="s">
        <v>51</v>
      </c>
      <c r="F37" s="52">
        <f t="shared" si="0"/>
        <v>327.40999999999997</v>
      </c>
      <c r="G37" s="329">
        <f t="shared" si="10"/>
        <v>327.40999999999997</v>
      </c>
      <c r="H37" s="330">
        <v>49952</v>
      </c>
      <c r="I37" s="365">
        <f>ROUND(H37*'INDEX ICOCIV'!$R$85,0)</f>
        <v>67935</v>
      </c>
      <c r="J37" s="323">
        <v>21.9</v>
      </c>
      <c r="K37" s="17">
        <v>21.9</v>
      </c>
      <c r="L37" s="54">
        <f t="shared" si="11"/>
        <v>0</v>
      </c>
      <c r="M37" s="53">
        <v>0</v>
      </c>
      <c r="N37" s="17">
        <v>0</v>
      </c>
      <c r="O37" s="54">
        <f t="shared" si="12"/>
        <v>0</v>
      </c>
      <c r="P37" s="53">
        <v>80</v>
      </c>
      <c r="Q37" s="17">
        <v>0</v>
      </c>
      <c r="R37" s="54">
        <f t="shared" si="3"/>
        <v>80</v>
      </c>
      <c r="S37" s="53">
        <v>30</v>
      </c>
      <c r="T37" s="17">
        <v>25.68</v>
      </c>
      <c r="U37" s="54">
        <f t="shared" si="13"/>
        <v>4.32</v>
      </c>
      <c r="V37" s="53">
        <v>90</v>
      </c>
      <c r="W37" s="17">
        <v>0</v>
      </c>
      <c r="X37" s="54">
        <f t="shared" si="14"/>
        <v>90</v>
      </c>
      <c r="Y37" s="53">
        <v>27.36</v>
      </c>
      <c r="Z37" s="17">
        <v>0</v>
      </c>
      <c r="AA37" s="54">
        <f t="shared" si="15"/>
        <v>27.36</v>
      </c>
      <c r="AB37" s="53">
        <v>25.73</v>
      </c>
      <c r="AC37" s="17">
        <v>0</v>
      </c>
      <c r="AD37" s="54">
        <f t="shared" si="16"/>
        <v>25.73</v>
      </c>
      <c r="AE37" s="53">
        <v>50</v>
      </c>
      <c r="AF37" s="17">
        <v>0</v>
      </c>
      <c r="AG37" s="54">
        <f t="shared" si="17"/>
        <v>50</v>
      </c>
      <c r="AH37" s="53">
        <v>50</v>
      </c>
      <c r="AI37" s="17">
        <v>0</v>
      </c>
      <c r="AJ37" s="54">
        <f t="shared" si="18"/>
        <v>50</v>
      </c>
    </row>
    <row r="38" spans="1:36" ht="28" outlineLevel="1" x14ac:dyDescent="0.2">
      <c r="A38" s="2"/>
      <c r="C38" s="14" t="s">
        <v>52</v>
      </c>
      <c r="D38" s="15" t="s">
        <v>53</v>
      </c>
      <c r="E38" s="16" t="s">
        <v>51</v>
      </c>
      <c r="F38" s="52">
        <f t="shared" si="0"/>
        <v>0</v>
      </c>
      <c r="G38" s="329">
        <f t="shared" si="10"/>
        <v>0</v>
      </c>
      <c r="H38" s="330">
        <v>54365</v>
      </c>
      <c r="I38" s="365">
        <f>ROUND(H38*'INDEX ICOCIV'!$R$85,0)</f>
        <v>73936</v>
      </c>
      <c r="J38" s="323">
        <v>0</v>
      </c>
      <c r="K38" s="17">
        <v>0</v>
      </c>
      <c r="L38" s="54">
        <f t="shared" si="11"/>
        <v>0</v>
      </c>
      <c r="M38" s="53">
        <v>0</v>
      </c>
      <c r="N38" s="17">
        <v>0</v>
      </c>
      <c r="O38" s="54">
        <f t="shared" si="12"/>
        <v>0</v>
      </c>
      <c r="P38" s="53">
        <v>0</v>
      </c>
      <c r="Q38" s="17">
        <v>0</v>
      </c>
      <c r="R38" s="54">
        <f t="shared" si="3"/>
        <v>0</v>
      </c>
      <c r="S38" s="53">
        <v>0</v>
      </c>
      <c r="T38" s="17">
        <v>0</v>
      </c>
      <c r="U38" s="54">
        <f t="shared" si="13"/>
        <v>0</v>
      </c>
      <c r="V38" s="53">
        <v>0</v>
      </c>
      <c r="W38" s="17">
        <v>0</v>
      </c>
      <c r="X38" s="54">
        <f t="shared" si="14"/>
        <v>0</v>
      </c>
      <c r="Y38" s="53">
        <v>0</v>
      </c>
      <c r="Z38" s="17">
        <v>0</v>
      </c>
      <c r="AA38" s="54">
        <f t="shared" si="15"/>
        <v>0</v>
      </c>
      <c r="AB38" s="53">
        <v>0</v>
      </c>
      <c r="AC38" s="17">
        <v>0</v>
      </c>
      <c r="AD38" s="54">
        <f t="shared" si="16"/>
        <v>0</v>
      </c>
      <c r="AE38" s="53">
        <v>0</v>
      </c>
      <c r="AF38" s="17">
        <v>0</v>
      </c>
      <c r="AG38" s="54">
        <f t="shared" si="17"/>
        <v>0</v>
      </c>
      <c r="AH38" s="53">
        <v>0</v>
      </c>
      <c r="AI38" s="17">
        <v>0</v>
      </c>
      <c r="AJ38" s="54">
        <f t="shared" si="18"/>
        <v>0</v>
      </c>
    </row>
    <row r="39" spans="1:36" ht="42" outlineLevel="1" x14ac:dyDescent="0.2">
      <c r="A39" s="2"/>
      <c r="C39" s="14" t="s">
        <v>54</v>
      </c>
      <c r="D39" s="15" t="s">
        <v>55</v>
      </c>
      <c r="E39" s="16" t="s">
        <v>18</v>
      </c>
      <c r="F39" s="52">
        <f t="shared" si="0"/>
        <v>0</v>
      </c>
      <c r="G39" s="329">
        <f t="shared" si="10"/>
        <v>0</v>
      </c>
      <c r="H39" s="330">
        <v>103690</v>
      </c>
      <c r="I39" s="365">
        <f>ROUND(H39*'INDEX ICOCIV'!$R$85,0)</f>
        <v>141018</v>
      </c>
      <c r="J39" s="323">
        <v>0</v>
      </c>
      <c r="K39" s="17">
        <v>0</v>
      </c>
      <c r="L39" s="54">
        <f t="shared" si="11"/>
        <v>0</v>
      </c>
      <c r="M39" s="53">
        <v>0</v>
      </c>
      <c r="N39" s="17">
        <v>0</v>
      </c>
      <c r="O39" s="54">
        <f t="shared" si="12"/>
        <v>0</v>
      </c>
      <c r="P39" s="53">
        <v>0</v>
      </c>
      <c r="Q39" s="17">
        <v>0</v>
      </c>
      <c r="R39" s="54">
        <f t="shared" si="3"/>
        <v>0</v>
      </c>
      <c r="S39" s="53">
        <v>0</v>
      </c>
      <c r="T39" s="17">
        <v>0</v>
      </c>
      <c r="U39" s="54">
        <f t="shared" si="13"/>
        <v>0</v>
      </c>
      <c r="V39" s="53">
        <v>0</v>
      </c>
      <c r="W39" s="17">
        <v>0</v>
      </c>
      <c r="X39" s="54">
        <f t="shared" si="14"/>
        <v>0</v>
      </c>
      <c r="Y39" s="53">
        <v>0</v>
      </c>
      <c r="Z39" s="17">
        <v>0</v>
      </c>
      <c r="AA39" s="54">
        <f t="shared" si="15"/>
        <v>0</v>
      </c>
      <c r="AB39" s="53">
        <v>0</v>
      </c>
      <c r="AC39" s="17">
        <v>0</v>
      </c>
      <c r="AD39" s="54">
        <f t="shared" si="16"/>
        <v>0</v>
      </c>
      <c r="AE39" s="53">
        <v>0</v>
      </c>
      <c r="AF39" s="17">
        <v>0</v>
      </c>
      <c r="AG39" s="54">
        <f t="shared" si="17"/>
        <v>0</v>
      </c>
      <c r="AH39" s="53">
        <v>0</v>
      </c>
      <c r="AI39" s="17">
        <v>0</v>
      </c>
      <c r="AJ39" s="54">
        <f t="shared" si="18"/>
        <v>0</v>
      </c>
    </row>
    <row r="40" spans="1:36" ht="42" outlineLevel="1" x14ac:dyDescent="0.2">
      <c r="A40" s="2"/>
      <c r="C40" s="14" t="s">
        <v>56</v>
      </c>
      <c r="D40" s="15" t="s">
        <v>532</v>
      </c>
      <c r="E40" s="16" t="s">
        <v>20</v>
      </c>
      <c r="F40" s="52">
        <f t="shared" si="0"/>
        <v>10</v>
      </c>
      <c r="G40" s="329">
        <f t="shared" si="10"/>
        <v>10</v>
      </c>
      <c r="H40" s="330">
        <v>2164678</v>
      </c>
      <c r="I40" s="365">
        <f>ROUND(H40*'INDEX ICOCIV'!$R$85,0)</f>
        <v>2943962</v>
      </c>
      <c r="J40" s="323">
        <v>0</v>
      </c>
      <c r="K40" s="17">
        <v>0</v>
      </c>
      <c r="L40" s="54">
        <f t="shared" si="11"/>
        <v>0</v>
      </c>
      <c r="M40" s="53">
        <v>0</v>
      </c>
      <c r="N40" s="17">
        <v>0</v>
      </c>
      <c r="O40" s="54">
        <f t="shared" si="12"/>
        <v>0</v>
      </c>
      <c r="P40" s="53">
        <v>2</v>
      </c>
      <c r="Q40" s="17">
        <v>0</v>
      </c>
      <c r="R40" s="54">
        <f t="shared" si="3"/>
        <v>2</v>
      </c>
      <c r="S40" s="53">
        <v>2</v>
      </c>
      <c r="T40" s="17">
        <v>0</v>
      </c>
      <c r="U40" s="54">
        <f t="shared" si="13"/>
        <v>2</v>
      </c>
      <c r="V40" s="53">
        <v>0</v>
      </c>
      <c r="W40" s="17">
        <v>0</v>
      </c>
      <c r="X40" s="54">
        <f t="shared" si="14"/>
        <v>0</v>
      </c>
      <c r="Y40" s="53">
        <v>2</v>
      </c>
      <c r="Z40" s="17">
        <v>0</v>
      </c>
      <c r="AA40" s="54">
        <f t="shared" si="15"/>
        <v>2</v>
      </c>
      <c r="AB40" s="53">
        <v>0</v>
      </c>
      <c r="AC40" s="17">
        <v>0</v>
      </c>
      <c r="AD40" s="54">
        <f t="shared" si="16"/>
        <v>0</v>
      </c>
      <c r="AE40" s="53">
        <v>2</v>
      </c>
      <c r="AF40" s="17">
        <v>0</v>
      </c>
      <c r="AG40" s="54">
        <f t="shared" si="17"/>
        <v>2</v>
      </c>
      <c r="AH40" s="53">
        <v>2</v>
      </c>
      <c r="AI40" s="17">
        <v>0</v>
      </c>
      <c r="AJ40" s="54">
        <f t="shared" si="18"/>
        <v>2</v>
      </c>
    </row>
    <row r="41" spans="1:36" ht="42" outlineLevel="1" x14ac:dyDescent="0.2">
      <c r="A41" s="2"/>
      <c r="C41" s="14" t="s">
        <v>57</v>
      </c>
      <c r="D41" s="15" t="s">
        <v>533</v>
      </c>
      <c r="E41" s="16" t="s">
        <v>18</v>
      </c>
      <c r="F41" s="52">
        <f t="shared" si="0"/>
        <v>0</v>
      </c>
      <c r="G41" s="329">
        <f t="shared" si="10"/>
        <v>0</v>
      </c>
      <c r="H41" s="330">
        <v>110274</v>
      </c>
      <c r="I41" s="365">
        <f>ROUND(H41*'INDEX ICOCIV'!$R$85,0)</f>
        <v>149973</v>
      </c>
      <c r="J41" s="323">
        <v>0</v>
      </c>
      <c r="K41" s="17">
        <v>0</v>
      </c>
      <c r="L41" s="54">
        <f t="shared" si="11"/>
        <v>0</v>
      </c>
      <c r="M41" s="53">
        <v>0</v>
      </c>
      <c r="N41" s="17">
        <v>0</v>
      </c>
      <c r="O41" s="54">
        <f t="shared" si="12"/>
        <v>0</v>
      </c>
      <c r="P41" s="53">
        <v>0</v>
      </c>
      <c r="Q41" s="17">
        <v>0</v>
      </c>
      <c r="R41" s="54">
        <f t="shared" si="3"/>
        <v>0</v>
      </c>
      <c r="S41" s="53">
        <v>0</v>
      </c>
      <c r="T41" s="17">
        <v>0</v>
      </c>
      <c r="U41" s="54">
        <f t="shared" si="13"/>
        <v>0</v>
      </c>
      <c r="V41" s="53">
        <v>0</v>
      </c>
      <c r="W41" s="17">
        <v>0</v>
      </c>
      <c r="X41" s="54">
        <f t="shared" si="14"/>
        <v>0</v>
      </c>
      <c r="Y41" s="53">
        <v>0</v>
      </c>
      <c r="Z41" s="17">
        <v>0</v>
      </c>
      <c r="AA41" s="54">
        <f t="shared" si="15"/>
        <v>0</v>
      </c>
      <c r="AB41" s="53">
        <v>0</v>
      </c>
      <c r="AC41" s="17">
        <v>0</v>
      </c>
      <c r="AD41" s="54">
        <f t="shared" si="16"/>
        <v>0</v>
      </c>
      <c r="AE41" s="53">
        <v>0</v>
      </c>
      <c r="AF41" s="17">
        <v>0</v>
      </c>
      <c r="AG41" s="54">
        <f t="shared" si="17"/>
        <v>0</v>
      </c>
      <c r="AH41" s="53">
        <v>0</v>
      </c>
      <c r="AI41" s="17">
        <v>0</v>
      </c>
      <c r="AJ41" s="54">
        <f t="shared" si="18"/>
        <v>0</v>
      </c>
    </row>
    <row r="42" spans="1:36" ht="28" outlineLevel="1" x14ac:dyDescent="0.2">
      <c r="A42" s="2"/>
      <c r="C42" s="14" t="s">
        <v>58</v>
      </c>
      <c r="D42" s="15" t="s">
        <v>534</v>
      </c>
      <c r="E42" s="16" t="s">
        <v>18</v>
      </c>
      <c r="F42" s="52">
        <f t="shared" si="0"/>
        <v>0</v>
      </c>
      <c r="G42" s="329">
        <f t="shared" si="10"/>
        <v>0</v>
      </c>
      <c r="H42" s="330">
        <v>47884</v>
      </c>
      <c r="I42" s="365">
        <f>ROUND(H42*'INDEX ICOCIV'!$R$85,0)</f>
        <v>65122</v>
      </c>
      <c r="J42" s="323">
        <v>0</v>
      </c>
      <c r="K42" s="17">
        <v>0</v>
      </c>
      <c r="L42" s="54">
        <f t="shared" si="11"/>
        <v>0</v>
      </c>
      <c r="M42" s="53">
        <v>0</v>
      </c>
      <c r="N42" s="17">
        <v>0</v>
      </c>
      <c r="O42" s="54">
        <f t="shared" si="12"/>
        <v>0</v>
      </c>
      <c r="P42" s="53">
        <v>0</v>
      </c>
      <c r="Q42" s="17">
        <v>0</v>
      </c>
      <c r="R42" s="54">
        <f t="shared" si="3"/>
        <v>0</v>
      </c>
      <c r="S42" s="53">
        <v>0</v>
      </c>
      <c r="T42" s="17">
        <v>0</v>
      </c>
      <c r="U42" s="54">
        <f t="shared" si="13"/>
        <v>0</v>
      </c>
      <c r="V42" s="53">
        <v>0</v>
      </c>
      <c r="W42" s="17">
        <v>0</v>
      </c>
      <c r="X42" s="54">
        <f t="shared" si="14"/>
        <v>0</v>
      </c>
      <c r="Y42" s="53">
        <v>0</v>
      </c>
      <c r="Z42" s="17">
        <v>0</v>
      </c>
      <c r="AA42" s="54">
        <f t="shared" si="15"/>
        <v>0</v>
      </c>
      <c r="AB42" s="53">
        <v>0</v>
      </c>
      <c r="AC42" s="17">
        <v>0</v>
      </c>
      <c r="AD42" s="54">
        <f t="shared" si="16"/>
        <v>0</v>
      </c>
      <c r="AE42" s="53">
        <v>0</v>
      </c>
      <c r="AF42" s="17">
        <v>0</v>
      </c>
      <c r="AG42" s="54">
        <f t="shared" si="17"/>
        <v>0</v>
      </c>
      <c r="AH42" s="53">
        <v>0</v>
      </c>
      <c r="AI42" s="17">
        <v>0</v>
      </c>
      <c r="AJ42" s="54">
        <f t="shared" si="18"/>
        <v>0</v>
      </c>
    </row>
    <row r="43" spans="1:36" ht="42" outlineLevel="1" x14ac:dyDescent="0.2">
      <c r="A43" s="2"/>
      <c r="C43" s="14" t="s">
        <v>59</v>
      </c>
      <c r="D43" s="15" t="s">
        <v>535</v>
      </c>
      <c r="E43" s="16" t="s">
        <v>18</v>
      </c>
      <c r="F43" s="52">
        <f t="shared" si="0"/>
        <v>0</v>
      </c>
      <c r="G43" s="329">
        <f t="shared" si="10"/>
        <v>0</v>
      </c>
      <c r="H43" s="330">
        <v>165330</v>
      </c>
      <c r="I43" s="365">
        <f>ROUND(H43*'INDEX ICOCIV'!$R$85,0)</f>
        <v>224849</v>
      </c>
      <c r="J43" s="323">
        <v>0</v>
      </c>
      <c r="K43" s="17">
        <v>0</v>
      </c>
      <c r="L43" s="54">
        <f t="shared" si="11"/>
        <v>0</v>
      </c>
      <c r="M43" s="53">
        <v>0</v>
      </c>
      <c r="N43" s="17">
        <v>0</v>
      </c>
      <c r="O43" s="54">
        <f t="shared" si="12"/>
        <v>0</v>
      </c>
      <c r="P43" s="53">
        <v>0</v>
      </c>
      <c r="Q43" s="17">
        <v>0</v>
      </c>
      <c r="R43" s="54">
        <f t="shared" si="3"/>
        <v>0</v>
      </c>
      <c r="S43" s="53">
        <v>0</v>
      </c>
      <c r="T43" s="17">
        <v>0</v>
      </c>
      <c r="U43" s="54">
        <f t="shared" si="13"/>
        <v>0</v>
      </c>
      <c r="V43" s="53">
        <v>0</v>
      </c>
      <c r="W43" s="17">
        <v>0</v>
      </c>
      <c r="X43" s="54">
        <f t="shared" si="14"/>
        <v>0</v>
      </c>
      <c r="Y43" s="53">
        <v>0</v>
      </c>
      <c r="Z43" s="17">
        <v>0</v>
      </c>
      <c r="AA43" s="54">
        <f t="shared" si="15"/>
        <v>0</v>
      </c>
      <c r="AB43" s="53">
        <v>0</v>
      </c>
      <c r="AC43" s="17">
        <v>0</v>
      </c>
      <c r="AD43" s="54">
        <f t="shared" si="16"/>
        <v>0</v>
      </c>
      <c r="AE43" s="53">
        <v>0</v>
      </c>
      <c r="AF43" s="17">
        <v>0</v>
      </c>
      <c r="AG43" s="54">
        <f t="shared" si="17"/>
        <v>0</v>
      </c>
      <c r="AH43" s="53">
        <v>0</v>
      </c>
      <c r="AI43" s="17">
        <v>0</v>
      </c>
      <c r="AJ43" s="54">
        <f t="shared" si="18"/>
        <v>0</v>
      </c>
    </row>
    <row r="44" spans="1:36" ht="42" outlineLevel="1" x14ac:dyDescent="0.2">
      <c r="A44" s="2"/>
      <c r="C44" s="14" t="s">
        <v>60</v>
      </c>
      <c r="D44" s="15" t="s">
        <v>61</v>
      </c>
      <c r="E44" s="16" t="s">
        <v>20</v>
      </c>
      <c r="F44" s="52">
        <f t="shared" si="0"/>
        <v>0</v>
      </c>
      <c r="G44" s="329">
        <f t="shared" si="10"/>
        <v>0</v>
      </c>
      <c r="H44" s="330">
        <v>142353</v>
      </c>
      <c r="I44" s="365">
        <f>ROUND(H44*'INDEX ICOCIV'!$R$85,0)</f>
        <v>193600</v>
      </c>
      <c r="J44" s="323">
        <v>0</v>
      </c>
      <c r="K44" s="17">
        <v>0</v>
      </c>
      <c r="L44" s="54">
        <f t="shared" si="11"/>
        <v>0</v>
      </c>
      <c r="M44" s="53">
        <v>0</v>
      </c>
      <c r="N44" s="17">
        <v>0</v>
      </c>
      <c r="O44" s="54">
        <f t="shared" si="12"/>
        <v>0</v>
      </c>
      <c r="P44" s="53">
        <v>0</v>
      </c>
      <c r="Q44" s="17">
        <v>0</v>
      </c>
      <c r="R44" s="54">
        <f t="shared" si="3"/>
        <v>0</v>
      </c>
      <c r="S44" s="53">
        <v>0</v>
      </c>
      <c r="T44" s="17">
        <v>0</v>
      </c>
      <c r="U44" s="54">
        <f t="shared" si="13"/>
        <v>0</v>
      </c>
      <c r="V44" s="53">
        <v>0</v>
      </c>
      <c r="W44" s="17">
        <v>0</v>
      </c>
      <c r="X44" s="54">
        <f t="shared" si="14"/>
        <v>0</v>
      </c>
      <c r="Y44" s="53">
        <v>0</v>
      </c>
      <c r="Z44" s="17">
        <v>0</v>
      </c>
      <c r="AA44" s="54">
        <f t="shared" si="15"/>
        <v>0</v>
      </c>
      <c r="AB44" s="53">
        <v>0</v>
      </c>
      <c r="AC44" s="17">
        <v>0</v>
      </c>
      <c r="AD44" s="54">
        <f t="shared" si="16"/>
        <v>0</v>
      </c>
      <c r="AE44" s="53">
        <v>0</v>
      </c>
      <c r="AF44" s="17">
        <v>0</v>
      </c>
      <c r="AG44" s="54">
        <f t="shared" si="17"/>
        <v>0</v>
      </c>
      <c r="AH44" s="53">
        <v>0</v>
      </c>
      <c r="AI44" s="17">
        <v>0</v>
      </c>
      <c r="AJ44" s="54">
        <f t="shared" si="18"/>
        <v>0</v>
      </c>
    </row>
    <row r="45" spans="1:36" ht="28" outlineLevel="1" x14ac:dyDescent="0.2">
      <c r="A45" s="2"/>
      <c r="C45" s="14" t="s">
        <v>62</v>
      </c>
      <c r="D45" s="15" t="s">
        <v>536</v>
      </c>
      <c r="E45" s="16" t="s">
        <v>22</v>
      </c>
      <c r="F45" s="52">
        <f t="shared" si="0"/>
        <v>148.38999999999999</v>
      </c>
      <c r="G45" s="329">
        <f t="shared" si="10"/>
        <v>185.88</v>
      </c>
      <c r="H45" s="330">
        <v>25927</v>
      </c>
      <c r="I45" s="365">
        <f>ROUND(H45*'INDEX ICOCIV'!$R$85,0)</f>
        <v>35261</v>
      </c>
      <c r="J45" s="323">
        <v>16.420000000000002</v>
      </c>
      <c r="K45" s="17">
        <v>16.420000000000002</v>
      </c>
      <c r="L45" s="54">
        <f t="shared" si="11"/>
        <v>0</v>
      </c>
      <c r="M45" s="53">
        <v>95.08</v>
      </c>
      <c r="N45" s="17">
        <v>57.169999999999995</v>
      </c>
      <c r="O45" s="54">
        <f t="shared" si="12"/>
        <v>37.909999999999997</v>
      </c>
      <c r="P45" s="53">
        <v>5.04</v>
      </c>
      <c r="Q45" s="17">
        <v>8.73</v>
      </c>
      <c r="R45" s="54">
        <f t="shared" si="3"/>
        <v>-3.69</v>
      </c>
      <c r="S45" s="53">
        <v>69.47</v>
      </c>
      <c r="T45" s="17">
        <v>103.27</v>
      </c>
      <c r="U45" s="54">
        <f t="shared" si="13"/>
        <v>-33.799999999999997</v>
      </c>
      <c r="V45" s="53">
        <v>5.0199999999999996</v>
      </c>
      <c r="W45" s="17">
        <v>0</v>
      </c>
      <c r="X45" s="54">
        <f t="shared" si="14"/>
        <v>5.0199999999999996</v>
      </c>
      <c r="Y45" s="53">
        <v>63.36</v>
      </c>
      <c r="Z45" s="17">
        <v>0</v>
      </c>
      <c r="AA45" s="54">
        <f t="shared" si="15"/>
        <v>63.36</v>
      </c>
      <c r="AB45" s="53">
        <v>59.59</v>
      </c>
      <c r="AC45" s="17">
        <v>0</v>
      </c>
      <c r="AD45" s="54">
        <f t="shared" si="16"/>
        <v>59.59</v>
      </c>
      <c r="AE45" s="53">
        <v>10</v>
      </c>
      <c r="AF45" s="17">
        <v>0</v>
      </c>
      <c r="AG45" s="54">
        <f t="shared" si="17"/>
        <v>10</v>
      </c>
      <c r="AH45" s="53">
        <v>10</v>
      </c>
      <c r="AI45" s="17">
        <v>0</v>
      </c>
      <c r="AJ45" s="54">
        <f t="shared" si="18"/>
        <v>10</v>
      </c>
    </row>
    <row r="46" spans="1:36" ht="28" outlineLevel="1" x14ac:dyDescent="0.2">
      <c r="A46" s="2"/>
      <c r="C46" s="14" t="s">
        <v>63</v>
      </c>
      <c r="D46" s="15" t="s">
        <v>537</v>
      </c>
      <c r="E46" s="16" t="s">
        <v>22</v>
      </c>
      <c r="F46" s="52">
        <f t="shared" si="0"/>
        <v>0</v>
      </c>
      <c r="G46" s="329">
        <f t="shared" si="10"/>
        <v>0</v>
      </c>
      <c r="H46" s="330">
        <v>33502</v>
      </c>
      <c r="I46" s="365">
        <f>ROUND(H46*'INDEX ICOCIV'!$R$85,0)</f>
        <v>45563</v>
      </c>
      <c r="J46" s="323">
        <v>0</v>
      </c>
      <c r="K46" s="17">
        <v>0</v>
      </c>
      <c r="L46" s="54">
        <f t="shared" si="11"/>
        <v>0</v>
      </c>
      <c r="M46" s="53">
        <v>0</v>
      </c>
      <c r="N46" s="17">
        <v>0</v>
      </c>
      <c r="O46" s="54">
        <f t="shared" si="12"/>
        <v>0</v>
      </c>
      <c r="P46" s="53">
        <v>0</v>
      </c>
      <c r="Q46" s="17">
        <v>0</v>
      </c>
      <c r="R46" s="54">
        <f t="shared" si="3"/>
        <v>0</v>
      </c>
      <c r="S46" s="53">
        <v>0</v>
      </c>
      <c r="T46" s="17">
        <v>0</v>
      </c>
      <c r="U46" s="54">
        <f t="shared" si="13"/>
        <v>0</v>
      </c>
      <c r="V46" s="53">
        <v>0</v>
      </c>
      <c r="W46" s="17">
        <v>0</v>
      </c>
      <c r="X46" s="54">
        <f t="shared" si="14"/>
        <v>0</v>
      </c>
      <c r="Y46" s="53">
        <v>0</v>
      </c>
      <c r="Z46" s="17">
        <v>0</v>
      </c>
      <c r="AA46" s="54">
        <f t="shared" si="15"/>
        <v>0</v>
      </c>
      <c r="AB46" s="53">
        <v>0</v>
      </c>
      <c r="AC46" s="17">
        <v>0</v>
      </c>
      <c r="AD46" s="54">
        <f t="shared" si="16"/>
        <v>0</v>
      </c>
      <c r="AE46" s="53">
        <v>0</v>
      </c>
      <c r="AF46" s="17">
        <v>0</v>
      </c>
      <c r="AG46" s="54">
        <f t="shared" si="17"/>
        <v>0</v>
      </c>
      <c r="AH46" s="53">
        <v>0</v>
      </c>
      <c r="AI46" s="17">
        <v>0</v>
      </c>
      <c r="AJ46" s="54">
        <f t="shared" si="18"/>
        <v>0</v>
      </c>
    </row>
    <row r="47" spans="1:36" ht="16" outlineLevel="1" x14ac:dyDescent="0.2">
      <c r="A47" s="2"/>
      <c r="C47" s="14" t="s">
        <v>64</v>
      </c>
      <c r="D47" s="15" t="s">
        <v>65</v>
      </c>
      <c r="E47" s="16" t="s">
        <v>18</v>
      </c>
      <c r="F47" s="52">
        <f t="shared" si="0"/>
        <v>0</v>
      </c>
      <c r="G47" s="329">
        <f t="shared" si="10"/>
        <v>0</v>
      </c>
      <c r="H47" s="330">
        <v>68662</v>
      </c>
      <c r="I47" s="365">
        <f>ROUND(H47*'INDEX ICOCIV'!$R$85,0)</f>
        <v>93380</v>
      </c>
      <c r="J47" s="323">
        <v>0</v>
      </c>
      <c r="K47" s="17">
        <v>0</v>
      </c>
      <c r="L47" s="54">
        <f t="shared" si="11"/>
        <v>0</v>
      </c>
      <c r="M47" s="53">
        <v>0</v>
      </c>
      <c r="N47" s="17">
        <v>0</v>
      </c>
      <c r="O47" s="54">
        <f t="shared" si="12"/>
        <v>0</v>
      </c>
      <c r="P47" s="53">
        <v>0</v>
      </c>
      <c r="Q47" s="17">
        <v>0</v>
      </c>
      <c r="R47" s="54">
        <f t="shared" si="3"/>
        <v>0</v>
      </c>
      <c r="S47" s="53">
        <v>0</v>
      </c>
      <c r="T47" s="17">
        <v>0</v>
      </c>
      <c r="U47" s="54">
        <f t="shared" si="13"/>
        <v>0</v>
      </c>
      <c r="V47" s="53">
        <v>0</v>
      </c>
      <c r="W47" s="17">
        <v>0</v>
      </c>
      <c r="X47" s="54">
        <f t="shared" si="14"/>
        <v>0</v>
      </c>
      <c r="Y47" s="53">
        <v>0</v>
      </c>
      <c r="Z47" s="17">
        <v>0</v>
      </c>
      <c r="AA47" s="54">
        <f t="shared" si="15"/>
        <v>0</v>
      </c>
      <c r="AB47" s="53">
        <v>0</v>
      </c>
      <c r="AC47" s="17">
        <v>0</v>
      </c>
      <c r="AD47" s="54">
        <f t="shared" si="16"/>
        <v>0</v>
      </c>
      <c r="AE47" s="53">
        <v>0</v>
      </c>
      <c r="AF47" s="17">
        <v>0</v>
      </c>
      <c r="AG47" s="54">
        <f t="shared" si="17"/>
        <v>0</v>
      </c>
      <c r="AH47" s="53">
        <v>0</v>
      </c>
      <c r="AI47" s="17">
        <v>0</v>
      </c>
      <c r="AJ47" s="54">
        <f t="shared" si="18"/>
        <v>0</v>
      </c>
    </row>
    <row r="48" spans="1:36" ht="16" outlineLevel="1" x14ac:dyDescent="0.2">
      <c r="A48" s="2"/>
      <c r="C48" s="14" t="s">
        <v>66</v>
      </c>
      <c r="D48" s="15" t="s">
        <v>67</v>
      </c>
      <c r="E48" s="16" t="s">
        <v>20</v>
      </c>
      <c r="F48" s="52">
        <f t="shared" si="0"/>
        <v>0</v>
      </c>
      <c r="G48" s="329">
        <f t="shared" si="10"/>
        <v>0</v>
      </c>
      <c r="H48" s="330">
        <v>153756</v>
      </c>
      <c r="I48" s="365">
        <f>ROUND(H48*'INDEX ICOCIV'!$R$85,0)</f>
        <v>209108</v>
      </c>
      <c r="J48" s="323">
        <v>0</v>
      </c>
      <c r="K48" s="17">
        <v>0</v>
      </c>
      <c r="L48" s="54">
        <f t="shared" si="11"/>
        <v>0</v>
      </c>
      <c r="M48" s="53">
        <v>0</v>
      </c>
      <c r="N48" s="17">
        <v>0</v>
      </c>
      <c r="O48" s="54">
        <f t="shared" si="12"/>
        <v>0</v>
      </c>
      <c r="P48" s="53">
        <v>0</v>
      </c>
      <c r="Q48" s="17">
        <v>0</v>
      </c>
      <c r="R48" s="54">
        <f t="shared" si="3"/>
        <v>0</v>
      </c>
      <c r="S48" s="53">
        <v>0</v>
      </c>
      <c r="T48" s="17">
        <v>0</v>
      </c>
      <c r="U48" s="54">
        <f t="shared" si="13"/>
        <v>0</v>
      </c>
      <c r="V48" s="53">
        <v>0</v>
      </c>
      <c r="W48" s="17">
        <v>0</v>
      </c>
      <c r="X48" s="54">
        <f t="shared" si="14"/>
        <v>0</v>
      </c>
      <c r="Y48" s="53">
        <v>0</v>
      </c>
      <c r="Z48" s="17">
        <v>0</v>
      </c>
      <c r="AA48" s="54">
        <f t="shared" si="15"/>
        <v>0</v>
      </c>
      <c r="AB48" s="53">
        <v>0</v>
      </c>
      <c r="AC48" s="17">
        <v>0</v>
      </c>
      <c r="AD48" s="54">
        <f t="shared" si="16"/>
        <v>0</v>
      </c>
      <c r="AE48" s="53">
        <v>0</v>
      </c>
      <c r="AF48" s="17">
        <v>0</v>
      </c>
      <c r="AG48" s="54">
        <f t="shared" si="17"/>
        <v>0</v>
      </c>
      <c r="AH48" s="53">
        <v>0</v>
      </c>
      <c r="AI48" s="17">
        <v>0</v>
      </c>
      <c r="AJ48" s="54">
        <f t="shared" si="18"/>
        <v>0</v>
      </c>
    </row>
    <row r="49" spans="1:36" ht="16" outlineLevel="1" x14ac:dyDescent="0.2">
      <c r="A49" s="2"/>
      <c r="C49" s="14" t="s">
        <v>68</v>
      </c>
      <c r="D49" s="15" t="s">
        <v>69</v>
      </c>
      <c r="E49" s="16" t="s">
        <v>20</v>
      </c>
      <c r="F49" s="52">
        <f t="shared" si="0"/>
        <v>0</v>
      </c>
      <c r="G49" s="329">
        <f t="shared" si="10"/>
        <v>0</v>
      </c>
      <c r="H49" s="330">
        <v>293034</v>
      </c>
      <c r="I49" s="365">
        <f>ROUND(H49*'INDEX ICOCIV'!$R$85,0)</f>
        <v>398526</v>
      </c>
      <c r="J49" s="323">
        <v>0</v>
      </c>
      <c r="K49" s="17">
        <v>0</v>
      </c>
      <c r="L49" s="54">
        <f t="shared" si="11"/>
        <v>0</v>
      </c>
      <c r="M49" s="53">
        <v>0</v>
      </c>
      <c r="N49" s="17">
        <v>0</v>
      </c>
      <c r="O49" s="54">
        <f t="shared" si="12"/>
        <v>0</v>
      </c>
      <c r="P49" s="53">
        <v>0</v>
      </c>
      <c r="Q49" s="17">
        <v>0</v>
      </c>
      <c r="R49" s="54">
        <f t="shared" si="3"/>
        <v>0</v>
      </c>
      <c r="S49" s="53">
        <v>0</v>
      </c>
      <c r="T49" s="17">
        <v>0</v>
      </c>
      <c r="U49" s="54">
        <f t="shared" si="13"/>
        <v>0</v>
      </c>
      <c r="V49" s="53">
        <v>0</v>
      </c>
      <c r="W49" s="17">
        <v>0</v>
      </c>
      <c r="X49" s="54">
        <f t="shared" si="14"/>
        <v>0</v>
      </c>
      <c r="Y49" s="53">
        <v>0</v>
      </c>
      <c r="Z49" s="17">
        <v>0</v>
      </c>
      <c r="AA49" s="54">
        <f t="shared" si="15"/>
        <v>0</v>
      </c>
      <c r="AB49" s="53">
        <v>0</v>
      </c>
      <c r="AC49" s="17">
        <v>0</v>
      </c>
      <c r="AD49" s="54">
        <f t="shared" si="16"/>
        <v>0</v>
      </c>
      <c r="AE49" s="53">
        <v>0</v>
      </c>
      <c r="AF49" s="17">
        <v>0</v>
      </c>
      <c r="AG49" s="54">
        <f t="shared" si="17"/>
        <v>0</v>
      </c>
      <c r="AH49" s="53">
        <v>0</v>
      </c>
      <c r="AI49" s="17">
        <v>0</v>
      </c>
      <c r="AJ49" s="54">
        <f t="shared" si="18"/>
        <v>0</v>
      </c>
    </row>
    <row r="50" spans="1:36" ht="16" outlineLevel="1" x14ac:dyDescent="0.2">
      <c r="A50" s="2"/>
      <c r="C50" s="14" t="s">
        <v>70</v>
      </c>
      <c r="D50" s="15" t="s">
        <v>71</v>
      </c>
      <c r="E50" s="16" t="s">
        <v>20</v>
      </c>
      <c r="F50" s="52">
        <f t="shared" si="0"/>
        <v>0</v>
      </c>
      <c r="G50" s="329">
        <f t="shared" si="10"/>
        <v>0</v>
      </c>
      <c r="H50" s="330">
        <v>307511</v>
      </c>
      <c r="I50" s="365">
        <f>ROUND(H50*'INDEX ICOCIV'!$R$85,0)</f>
        <v>418215</v>
      </c>
      <c r="J50" s="323">
        <v>0</v>
      </c>
      <c r="K50" s="17">
        <v>0</v>
      </c>
      <c r="L50" s="54">
        <f t="shared" si="11"/>
        <v>0</v>
      </c>
      <c r="M50" s="53">
        <v>0</v>
      </c>
      <c r="N50" s="17">
        <v>0</v>
      </c>
      <c r="O50" s="54">
        <f t="shared" si="12"/>
        <v>0</v>
      </c>
      <c r="P50" s="53">
        <v>0</v>
      </c>
      <c r="Q50" s="17">
        <v>0</v>
      </c>
      <c r="R50" s="54">
        <f t="shared" si="3"/>
        <v>0</v>
      </c>
      <c r="S50" s="53">
        <v>0</v>
      </c>
      <c r="T50" s="17">
        <v>0</v>
      </c>
      <c r="U50" s="54">
        <f t="shared" si="13"/>
        <v>0</v>
      </c>
      <c r="V50" s="53">
        <v>0</v>
      </c>
      <c r="W50" s="17">
        <v>0</v>
      </c>
      <c r="X50" s="54">
        <f t="shared" si="14"/>
        <v>0</v>
      </c>
      <c r="Y50" s="53">
        <v>0</v>
      </c>
      <c r="Z50" s="17">
        <v>0</v>
      </c>
      <c r="AA50" s="54">
        <f t="shared" si="15"/>
        <v>0</v>
      </c>
      <c r="AB50" s="53">
        <v>0</v>
      </c>
      <c r="AC50" s="17">
        <v>0</v>
      </c>
      <c r="AD50" s="54">
        <f t="shared" si="16"/>
        <v>0</v>
      </c>
      <c r="AE50" s="53">
        <v>0</v>
      </c>
      <c r="AF50" s="17">
        <v>0</v>
      </c>
      <c r="AG50" s="54">
        <f t="shared" si="17"/>
        <v>0</v>
      </c>
      <c r="AH50" s="53">
        <v>0</v>
      </c>
      <c r="AI50" s="17">
        <v>0</v>
      </c>
      <c r="AJ50" s="54">
        <f t="shared" si="18"/>
        <v>0</v>
      </c>
    </row>
    <row r="51" spans="1:36" ht="16" outlineLevel="1" x14ac:dyDescent="0.2">
      <c r="A51" s="2"/>
      <c r="C51" s="14" t="s">
        <v>72</v>
      </c>
      <c r="D51" s="15" t="s">
        <v>73</v>
      </c>
      <c r="E51" s="16" t="s">
        <v>20</v>
      </c>
      <c r="F51" s="52">
        <f t="shared" si="0"/>
        <v>0</v>
      </c>
      <c r="G51" s="329">
        <f t="shared" si="10"/>
        <v>0</v>
      </c>
      <c r="H51" s="330">
        <v>153756</v>
      </c>
      <c r="I51" s="365">
        <f>ROUND(H51*'INDEX ICOCIV'!$R$85,0)</f>
        <v>209108</v>
      </c>
      <c r="J51" s="323">
        <v>0</v>
      </c>
      <c r="K51" s="17">
        <v>0</v>
      </c>
      <c r="L51" s="54">
        <f t="shared" si="11"/>
        <v>0</v>
      </c>
      <c r="M51" s="53">
        <v>0</v>
      </c>
      <c r="N51" s="17">
        <v>0</v>
      </c>
      <c r="O51" s="54">
        <f t="shared" si="12"/>
        <v>0</v>
      </c>
      <c r="P51" s="53">
        <v>0</v>
      </c>
      <c r="Q51" s="17">
        <v>0</v>
      </c>
      <c r="R51" s="54">
        <f t="shared" si="3"/>
        <v>0</v>
      </c>
      <c r="S51" s="53">
        <v>0</v>
      </c>
      <c r="T51" s="17">
        <v>0</v>
      </c>
      <c r="U51" s="54">
        <f t="shared" si="13"/>
        <v>0</v>
      </c>
      <c r="V51" s="53">
        <v>0</v>
      </c>
      <c r="W51" s="17">
        <v>0</v>
      </c>
      <c r="X51" s="54">
        <f t="shared" si="14"/>
        <v>0</v>
      </c>
      <c r="Y51" s="53">
        <v>0</v>
      </c>
      <c r="Z51" s="17">
        <v>0</v>
      </c>
      <c r="AA51" s="54">
        <f t="shared" si="15"/>
        <v>0</v>
      </c>
      <c r="AB51" s="53">
        <v>0</v>
      </c>
      <c r="AC51" s="17">
        <v>0</v>
      </c>
      <c r="AD51" s="54">
        <f t="shared" si="16"/>
        <v>0</v>
      </c>
      <c r="AE51" s="53">
        <v>0</v>
      </c>
      <c r="AF51" s="17">
        <v>0</v>
      </c>
      <c r="AG51" s="54">
        <f t="shared" si="17"/>
        <v>0</v>
      </c>
      <c r="AH51" s="53">
        <v>0</v>
      </c>
      <c r="AI51" s="17">
        <v>0</v>
      </c>
      <c r="AJ51" s="54">
        <f t="shared" si="18"/>
        <v>0</v>
      </c>
    </row>
    <row r="52" spans="1:36" ht="42" outlineLevel="1" x14ac:dyDescent="0.2">
      <c r="A52" s="2"/>
      <c r="C52" s="14" t="s">
        <v>74</v>
      </c>
      <c r="D52" s="15" t="s">
        <v>538</v>
      </c>
      <c r="E52" s="16" t="s">
        <v>20</v>
      </c>
      <c r="F52" s="52">
        <f t="shared" si="0"/>
        <v>0</v>
      </c>
      <c r="G52" s="329">
        <f t="shared" si="10"/>
        <v>0</v>
      </c>
      <c r="H52" s="330">
        <v>1558922</v>
      </c>
      <c r="I52" s="365">
        <f>ROUND(H52*'INDEX ICOCIV'!$R$85,0)</f>
        <v>2120134</v>
      </c>
      <c r="J52" s="323">
        <v>0</v>
      </c>
      <c r="K52" s="17">
        <v>0</v>
      </c>
      <c r="L52" s="54">
        <f t="shared" si="11"/>
        <v>0</v>
      </c>
      <c r="M52" s="53">
        <v>0</v>
      </c>
      <c r="N52" s="17">
        <v>0</v>
      </c>
      <c r="O52" s="54">
        <f t="shared" si="12"/>
        <v>0</v>
      </c>
      <c r="P52" s="53">
        <v>0</v>
      </c>
      <c r="Q52" s="17">
        <v>0</v>
      </c>
      <c r="R52" s="54">
        <f t="shared" si="3"/>
        <v>0</v>
      </c>
      <c r="S52" s="53"/>
      <c r="T52" s="17">
        <v>0</v>
      </c>
      <c r="U52" s="54">
        <f t="shared" si="13"/>
        <v>0</v>
      </c>
      <c r="V52" s="53">
        <v>0</v>
      </c>
      <c r="W52" s="17">
        <v>0</v>
      </c>
      <c r="X52" s="54">
        <f t="shared" si="14"/>
        <v>0</v>
      </c>
      <c r="Y52" s="53">
        <v>0</v>
      </c>
      <c r="Z52" s="17">
        <v>0</v>
      </c>
      <c r="AA52" s="54">
        <f t="shared" si="15"/>
        <v>0</v>
      </c>
      <c r="AB52" s="53">
        <v>0</v>
      </c>
      <c r="AC52" s="17">
        <v>0</v>
      </c>
      <c r="AD52" s="54">
        <f t="shared" si="16"/>
        <v>0</v>
      </c>
      <c r="AE52" s="53">
        <v>0</v>
      </c>
      <c r="AF52" s="17">
        <v>0</v>
      </c>
      <c r="AG52" s="54">
        <f t="shared" si="17"/>
        <v>0</v>
      </c>
      <c r="AH52" s="53">
        <v>0</v>
      </c>
      <c r="AI52" s="17">
        <v>0</v>
      </c>
      <c r="AJ52" s="54">
        <f t="shared" si="18"/>
        <v>0</v>
      </c>
    </row>
    <row r="53" spans="1:36" ht="16" outlineLevel="1" x14ac:dyDescent="0.2">
      <c r="A53" s="2"/>
      <c r="C53" s="14" t="s">
        <v>75</v>
      </c>
      <c r="D53" s="15" t="s">
        <v>76</v>
      </c>
      <c r="E53" s="16" t="s">
        <v>20</v>
      </c>
      <c r="F53" s="52">
        <f t="shared" si="0"/>
        <v>12</v>
      </c>
      <c r="G53" s="329">
        <f t="shared" si="10"/>
        <v>19</v>
      </c>
      <c r="H53" s="330">
        <v>146768</v>
      </c>
      <c r="I53" s="365">
        <f>ROUND(H53*'INDEX ICOCIV'!$R$85,0)</f>
        <v>199604</v>
      </c>
      <c r="J53" s="323">
        <v>17</v>
      </c>
      <c r="K53" s="17">
        <v>17</v>
      </c>
      <c r="L53" s="54">
        <f t="shared" si="11"/>
        <v>0</v>
      </c>
      <c r="M53" s="53">
        <v>35</v>
      </c>
      <c r="N53" s="17">
        <v>34</v>
      </c>
      <c r="O53" s="54">
        <f t="shared" si="12"/>
        <v>1</v>
      </c>
      <c r="P53" s="53">
        <v>33</v>
      </c>
      <c r="Q53" s="17">
        <v>26</v>
      </c>
      <c r="R53" s="54">
        <f t="shared" si="3"/>
        <v>7</v>
      </c>
      <c r="S53" s="53">
        <v>33</v>
      </c>
      <c r="T53" s="17">
        <v>29</v>
      </c>
      <c r="U53" s="54">
        <f t="shared" si="13"/>
        <v>4</v>
      </c>
      <c r="V53" s="53">
        <v>21</v>
      </c>
      <c r="W53" s="17">
        <v>28</v>
      </c>
      <c r="X53" s="54">
        <f t="shared" si="14"/>
        <v>-7</v>
      </c>
      <c r="Y53" s="53">
        <v>22</v>
      </c>
      <c r="Z53" s="17">
        <v>22</v>
      </c>
      <c r="AA53" s="54">
        <f t="shared" si="15"/>
        <v>0</v>
      </c>
      <c r="AB53" s="53">
        <v>25</v>
      </c>
      <c r="AC53" s="17">
        <v>24</v>
      </c>
      <c r="AD53" s="54">
        <f t="shared" si="16"/>
        <v>1</v>
      </c>
      <c r="AE53" s="53">
        <v>19</v>
      </c>
      <c r="AF53" s="17">
        <v>19</v>
      </c>
      <c r="AG53" s="54">
        <f t="shared" si="17"/>
        <v>0</v>
      </c>
      <c r="AH53" s="53">
        <v>20</v>
      </c>
      <c r="AI53" s="17">
        <v>14</v>
      </c>
      <c r="AJ53" s="54">
        <f t="shared" si="18"/>
        <v>6</v>
      </c>
    </row>
    <row r="54" spans="1:36" ht="16" outlineLevel="1" x14ac:dyDescent="0.2">
      <c r="A54" s="2"/>
      <c r="C54" s="14" t="s">
        <v>77</v>
      </c>
      <c r="D54" s="15" t="s">
        <v>78</v>
      </c>
      <c r="E54" s="16" t="s">
        <v>20</v>
      </c>
      <c r="F54" s="52">
        <f t="shared" si="0"/>
        <v>0</v>
      </c>
      <c r="G54" s="329">
        <f t="shared" si="10"/>
        <v>14</v>
      </c>
      <c r="H54" s="330">
        <v>149314</v>
      </c>
      <c r="I54" s="365">
        <f>ROUND(H54*'INDEX ICOCIV'!$R$85,0)</f>
        <v>203067</v>
      </c>
      <c r="J54" s="323">
        <v>3</v>
      </c>
      <c r="K54" s="17">
        <v>0</v>
      </c>
      <c r="L54" s="54">
        <f t="shared" si="11"/>
        <v>3</v>
      </c>
      <c r="M54" s="53">
        <v>35</v>
      </c>
      <c r="N54" s="17">
        <v>34</v>
      </c>
      <c r="O54" s="54">
        <f t="shared" si="12"/>
        <v>1</v>
      </c>
      <c r="P54" s="53">
        <v>10</v>
      </c>
      <c r="Q54" s="17">
        <v>26</v>
      </c>
      <c r="R54" s="54">
        <f t="shared" si="3"/>
        <v>-16</v>
      </c>
      <c r="S54" s="53">
        <v>33</v>
      </c>
      <c r="T54" s="17">
        <v>29</v>
      </c>
      <c r="U54" s="54">
        <f t="shared" si="13"/>
        <v>4</v>
      </c>
      <c r="V54" s="53">
        <v>8</v>
      </c>
      <c r="W54" s="17">
        <v>10</v>
      </c>
      <c r="X54" s="54">
        <f t="shared" si="14"/>
        <v>-2</v>
      </c>
      <c r="Y54" s="53">
        <v>10</v>
      </c>
      <c r="Z54" s="17">
        <v>22</v>
      </c>
      <c r="AA54" s="54">
        <f t="shared" si="15"/>
        <v>-12</v>
      </c>
      <c r="AB54" s="53">
        <v>10</v>
      </c>
      <c r="AC54" s="17">
        <v>24</v>
      </c>
      <c r="AD54" s="54">
        <f t="shared" si="16"/>
        <v>-14</v>
      </c>
      <c r="AE54" s="53">
        <v>10</v>
      </c>
      <c r="AF54" s="17">
        <v>19</v>
      </c>
      <c r="AG54" s="54">
        <f t="shared" si="17"/>
        <v>-9</v>
      </c>
      <c r="AH54" s="53">
        <v>20</v>
      </c>
      <c r="AI54" s="17">
        <v>14</v>
      </c>
      <c r="AJ54" s="54">
        <f t="shared" si="18"/>
        <v>6</v>
      </c>
    </row>
    <row r="55" spans="1:36" ht="16" x14ac:dyDescent="0.2">
      <c r="C55" s="24">
        <v>3</v>
      </c>
      <c r="D55" s="25" t="s">
        <v>79</v>
      </c>
      <c r="E55" s="26"/>
      <c r="F55" s="26"/>
      <c r="G55" s="327"/>
      <c r="H55" s="328"/>
      <c r="I55" s="366"/>
      <c r="J55" s="324"/>
      <c r="K55" s="12"/>
      <c r="L55" s="57"/>
      <c r="M55" s="56"/>
      <c r="N55" s="12"/>
      <c r="O55" s="57"/>
      <c r="P55" s="56"/>
      <c r="Q55" s="12"/>
      <c r="R55" s="57"/>
      <c r="S55" s="56"/>
      <c r="T55" s="12"/>
      <c r="U55" s="57"/>
      <c r="V55" s="56"/>
      <c r="W55" s="12"/>
      <c r="X55" s="57"/>
      <c r="Y55" s="56"/>
      <c r="Z55" s="12"/>
      <c r="AA55" s="57"/>
      <c r="AB55" s="56"/>
      <c r="AC55" s="12"/>
      <c r="AD55" s="57"/>
      <c r="AE55" s="56"/>
      <c r="AF55" s="12"/>
      <c r="AG55" s="57"/>
      <c r="AH55" s="56"/>
      <c r="AI55" s="12">
        <v>0</v>
      </c>
      <c r="AJ55" s="57"/>
    </row>
    <row r="56" spans="1:36" ht="56" outlineLevel="1" x14ac:dyDescent="0.2">
      <c r="A56" s="2"/>
      <c r="C56" s="14" t="s">
        <v>80</v>
      </c>
      <c r="D56" s="15" t="s">
        <v>81</v>
      </c>
      <c r="E56" s="16" t="s">
        <v>22</v>
      </c>
      <c r="F56" s="52">
        <f t="shared" si="0"/>
        <v>505.57</v>
      </c>
      <c r="G56" s="329">
        <f t="shared" ref="G56:G65" si="19">SUM(MAX(0,L56),MAX(0,O56),MAX(0,R56),MAX(0,U56),MAX(0,X56),MAX(0,AA56),MAX(0,AD56),MAX(0,AG56),MAX(0,AJ56))</f>
        <v>505.57</v>
      </c>
      <c r="H56" s="330">
        <v>534417</v>
      </c>
      <c r="I56" s="365">
        <f>ROUND(H56*'INDEX ICOCIV'!$R$85,0)</f>
        <v>726807</v>
      </c>
      <c r="J56" s="323">
        <v>74.09</v>
      </c>
      <c r="K56" s="17">
        <v>40.79</v>
      </c>
      <c r="L56" s="54">
        <f t="shared" ref="L56:L65" si="20">+ROUND(J56-K56,2)</f>
        <v>33.299999999999997</v>
      </c>
      <c r="M56" s="53">
        <v>90.32</v>
      </c>
      <c r="N56" s="17">
        <v>88.7</v>
      </c>
      <c r="O56" s="54">
        <f t="shared" ref="O56:O65" si="21">+ROUND(M56-N56,2)</f>
        <v>1.62</v>
      </c>
      <c r="P56" s="53">
        <v>90.85</v>
      </c>
      <c r="Q56" s="17">
        <v>43.21</v>
      </c>
      <c r="R56" s="54">
        <f t="shared" si="3"/>
        <v>47.64</v>
      </c>
      <c r="S56" s="53">
        <v>97.5</v>
      </c>
      <c r="T56" s="17">
        <v>0</v>
      </c>
      <c r="U56" s="54">
        <f t="shared" ref="U56:U65" si="22">+ROUND(S56-T56,2)</f>
        <v>97.5</v>
      </c>
      <c r="V56" s="53">
        <v>80.599999999999994</v>
      </c>
      <c r="W56" s="17">
        <v>0</v>
      </c>
      <c r="X56" s="54">
        <f t="shared" ref="X56:X65" si="23">+ROUND(V56-W56,2)</f>
        <v>80.599999999999994</v>
      </c>
      <c r="Y56" s="53">
        <v>0</v>
      </c>
      <c r="Z56" s="17">
        <v>0</v>
      </c>
      <c r="AA56" s="54">
        <f t="shared" ref="AA56:AA65" si="24">+ROUND(Y56-Z56,2)</f>
        <v>0</v>
      </c>
      <c r="AB56" s="53">
        <v>83.63</v>
      </c>
      <c r="AC56" s="17">
        <v>0</v>
      </c>
      <c r="AD56" s="54">
        <f t="shared" ref="AD56:AD65" si="25">+ROUND(AB56-AC56,2)</f>
        <v>83.63</v>
      </c>
      <c r="AE56" s="53">
        <v>88.92</v>
      </c>
      <c r="AF56" s="17">
        <v>0</v>
      </c>
      <c r="AG56" s="54">
        <f t="shared" ref="AG56:AG65" si="26">+ROUND(AE56-AF56,2)</f>
        <v>88.92</v>
      </c>
      <c r="AH56" s="53">
        <v>72.36</v>
      </c>
      <c r="AI56" s="17">
        <v>0</v>
      </c>
      <c r="AJ56" s="54">
        <f t="shared" ref="AJ56:AJ65" si="27">+ROUND(AH56-AI56,2)</f>
        <v>72.36</v>
      </c>
    </row>
    <row r="57" spans="1:36" ht="42" outlineLevel="1" x14ac:dyDescent="0.2">
      <c r="A57" s="2"/>
      <c r="C57" s="14" t="s">
        <v>82</v>
      </c>
      <c r="D57" s="15" t="s">
        <v>539</v>
      </c>
      <c r="E57" s="16" t="s">
        <v>22</v>
      </c>
      <c r="F57" s="52">
        <f t="shared" si="0"/>
        <v>1203.3400000000001</v>
      </c>
      <c r="G57" s="329">
        <f t="shared" si="19"/>
        <v>1257.17</v>
      </c>
      <c r="H57" s="330">
        <v>28438</v>
      </c>
      <c r="I57" s="365">
        <f>ROUND(H57*'INDEX ICOCIV'!$R$85,0)</f>
        <v>38676</v>
      </c>
      <c r="J57" s="323">
        <v>162.5</v>
      </c>
      <c r="K57" s="17">
        <v>176.56999999999996</v>
      </c>
      <c r="L57" s="54">
        <f t="shared" si="20"/>
        <v>-14.07</v>
      </c>
      <c r="M57" s="53">
        <v>146.04</v>
      </c>
      <c r="N57" s="17">
        <v>185.79599999999999</v>
      </c>
      <c r="O57" s="54">
        <f t="shared" si="21"/>
        <v>-39.76</v>
      </c>
      <c r="P57" s="53">
        <v>234.33</v>
      </c>
      <c r="Q57" s="17">
        <v>71.790000000000006</v>
      </c>
      <c r="R57" s="54">
        <f t="shared" si="3"/>
        <v>162.54</v>
      </c>
      <c r="S57" s="53">
        <v>392.03</v>
      </c>
      <c r="T57" s="17">
        <v>306.81</v>
      </c>
      <c r="U57" s="54">
        <f t="shared" si="22"/>
        <v>85.22</v>
      </c>
      <c r="V57" s="53">
        <v>227.53</v>
      </c>
      <c r="W57" s="17">
        <v>0</v>
      </c>
      <c r="X57" s="54">
        <f t="shared" si="23"/>
        <v>227.53</v>
      </c>
      <c r="Y57" s="53">
        <v>213.37</v>
      </c>
      <c r="Z57" s="17">
        <v>0</v>
      </c>
      <c r="AA57" s="54">
        <f t="shared" si="24"/>
        <v>213.37</v>
      </c>
      <c r="AB57" s="53">
        <v>206.25</v>
      </c>
      <c r="AC57" s="17">
        <v>0</v>
      </c>
      <c r="AD57" s="54">
        <f t="shared" si="25"/>
        <v>206.25</v>
      </c>
      <c r="AE57" s="53">
        <v>216.24</v>
      </c>
      <c r="AF57" s="17">
        <v>0</v>
      </c>
      <c r="AG57" s="54">
        <f t="shared" si="26"/>
        <v>216.24</v>
      </c>
      <c r="AH57" s="53">
        <v>193.41</v>
      </c>
      <c r="AI57" s="17">
        <v>47.39</v>
      </c>
      <c r="AJ57" s="54">
        <f t="shared" si="27"/>
        <v>146.02000000000001</v>
      </c>
    </row>
    <row r="58" spans="1:36" ht="28" outlineLevel="1" x14ac:dyDescent="0.2">
      <c r="A58" s="2"/>
      <c r="C58" s="14" t="s">
        <v>83</v>
      </c>
      <c r="D58" s="15" t="s">
        <v>84</v>
      </c>
      <c r="E58" s="16" t="s">
        <v>51</v>
      </c>
      <c r="F58" s="52">
        <f t="shared" si="0"/>
        <v>346.71</v>
      </c>
      <c r="G58" s="329">
        <f t="shared" si="19"/>
        <v>964.41</v>
      </c>
      <c r="H58" s="330">
        <v>15709</v>
      </c>
      <c r="I58" s="365">
        <f>ROUND(H58*'INDEX ICOCIV'!$R$85,0)</f>
        <v>21364</v>
      </c>
      <c r="J58" s="323">
        <v>160.41</v>
      </c>
      <c r="K58" s="17">
        <v>158.07</v>
      </c>
      <c r="L58" s="54">
        <f t="shared" si="20"/>
        <v>2.34</v>
      </c>
      <c r="M58" s="53">
        <v>420</v>
      </c>
      <c r="N58" s="17">
        <v>508.44</v>
      </c>
      <c r="O58" s="54">
        <f t="shared" si="21"/>
        <v>-88.44</v>
      </c>
      <c r="P58" s="53">
        <v>157.75</v>
      </c>
      <c r="Q58" s="17">
        <v>213.96</v>
      </c>
      <c r="R58" s="54">
        <f t="shared" si="3"/>
        <v>-56.21</v>
      </c>
      <c r="S58" s="53">
        <v>126.37</v>
      </c>
      <c r="T58" s="17">
        <v>599.41999999999996</v>
      </c>
      <c r="U58" s="54">
        <f t="shared" si="22"/>
        <v>-473.05</v>
      </c>
      <c r="V58" s="53">
        <v>409.79</v>
      </c>
      <c r="W58" s="17">
        <v>0</v>
      </c>
      <c r="X58" s="54">
        <f t="shared" si="23"/>
        <v>409.79</v>
      </c>
      <c r="Y58" s="53">
        <v>175.25</v>
      </c>
      <c r="Z58" s="17">
        <v>0</v>
      </c>
      <c r="AA58" s="54">
        <f t="shared" si="24"/>
        <v>175.25</v>
      </c>
      <c r="AB58" s="53">
        <v>153.38999999999999</v>
      </c>
      <c r="AC58" s="17">
        <v>0</v>
      </c>
      <c r="AD58" s="54">
        <f t="shared" si="25"/>
        <v>153.38999999999999</v>
      </c>
      <c r="AE58" s="53">
        <v>115.25</v>
      </c>
      <c r="AF58" s="17">
        <v>0</v>
      </c>
      <c r="AG58" s="54">
        <f t="shared" si="26"/>
        <v>115.25</v>
      </c>
      <c r="AH58" s="53">
        <v>108.39</v>
      </c>
      <c r="AI58" s="17">
        <v>0</v>
      </c>
      <c r="AJ58" s="54">
        <f t="shared" si="27"/>
        <v>108.39</v>
      </c>
    </row>
    <row r="59" spans="1:36" ht="56" outlineLevel="1" x14ac:dyDescent="0.2">
      <c r="A59" s="2"/>
      <c r="C59" s="14" t="s">
        <v>85</v>
      </c>
      <c r="D59" s="15" t="s">
        <v>540</v>
      </c>
      <c r="E59" s="16" t="s">
        <v>22</v>
      </c>
      <c r="F59" s="52">
        <f t="shared" si="0"/>
        <v>996.41999999999985</v>
      </c>
      <c r="G59" s="329">
        <f t="shared" si="19"/>
        <v>996.41999999999985</v>
      </c>
      <c r="H59" s="330">
        <v>135961</v>
      </c>
      <c r="I59" s="365">
        <f>ROUND(H59*'INDEX ICOCIV'!$R$85,0)</f>
        <v>184907</v>
      </c>
      <c r="J59" s="323">
        <v>103.52</v>
      </c>
      <c r="K59" s="17">
        <v>26.95</v>
      </c>
      <c r="L59" s="54">
        <f t="shared" si="20"/>
        <v>76.569999999999993</v>
      </c>
      <c r="M59" s="53">
        <v>163.26</v>
      </c>
      <c r="N59" s="17">
        <v>44.76</v>
      </c>
      <c r="O59" s="54">
        <f t="shared" si="21"/>
        <v>118.5</v>
      </c>
      <c r="P59" s="53">
        <v>122.65</v>
      </c>
      <c r="Q59" s="17">
        <v>64.5</v>
      </c>
      <c r="R59" s="54">
        <f t="shared" si="3"/>
        <v>58.15</v>
      </c>
      <c r="S59" s="53">
        <v>131.63</v>
      </c>
      <c r="T59" s="17">
        <v>0</v>
      </c>
      <c r="U59" s="54">
        <f t="shared" si="22"/>
        <v>131.63</v>
      </c>
      <c r="V59" s="53">
        <v>145.69</v>
      </c>
      <c r="W59" s="17">
        <v>0</v>
      </c>
      <c r="X59" s="54">
        <f t="shared" si="23"/>
        <v>145.69</v>
      </c>
      <c r="Y59" s="53">
        <v>120.04</v>
      </c>
      <c r="Z59" s="17">
        <v>0</v>
      </c>
      <c r="AA59" s="54">
        <f t="shared" si="24"/>
        <v>120.04</v>
      </c>
      <c r="AB59" s="53">
        <v>112.9</v>
      </c>
      <c r="AC59" s="17">
        <v>0</v>
      </c>
      <c r="AD59" s="54">
        <f t="shared" si="25"/>
        <v>112.9</v>
      </c>
      <c r="AE59" s="53">
        <v>120.04</v>
      </c>
      <c r="AF59" s="17">
        <v>0</v>
      </c>
      <c r="AG59" s="54">
        <f t="shared" si="26"/>
        <v>120.04</v>
      </c>
      <c r="AH59" s="53">
        <v>112.9</v>
      </c>
      <c r="AI59" s="17">
        <v>0</v>
      </c>
      <c r="AJ59" s="54">
        <f t="shared" si="27"/>
        <v>112.9</v>
      </c>
    </row>
    <row r="60" spans="1:36" ht="28" outlineLevel="1" x14ac:dyDescent="0.2">
      <c r="A60" s="2"/>
      <c r="C60" s="14" t="s">
        <v>86</v>
      </c>
      <c r="D60" s="15" t="s">
        <v>541</v>
      </c>
      <c r="E60" s="16" t="s">
        <v>51</v>
      </c>
      <c r="F60" s="52">
        <f t="shared" si="0"/>
        <v>3728.1999999999989</v>
      </c>
      <c r="G60" s="329">
        <f t="shared" si="19"/>
        <v>3728.1999999999989</v>
      </c>
      <c r="H60" s="330">
        <v>1533</v>
      </c>
      <c r="I60" s="365">
        <f>ROUND(H60*'INDEX ICOCIV'!$R$85,0)</f>
        <v>2085</v>
      </c>
      <c r="J60" s="323">
        <v>417.68</v>
      </c>
      <c r="K60" s="17">
        <v>296.89999999999998</v>
      </c>
      <c r="L60" s="54">
        <f t="shared" si="20"/>
        <v>120.78</v>
      </c>
      <c r="M60" s="53">
        <v>791.03</v>
      </c>
      <c r="N60" s="17">
        <v>610.89</v>
      </c>
      <c r="O60" s="54">
        <f t="shared" si="21"/>
        <v>180.14</v>
      </c>
      <c r="P60" s="53">
        <v>512.17999999999995</v>
      </c>
      <c r="Q60" s="17">
        <v>285.91000000000003</v>
      </c>
      <c r="R60" s="54">
        <f t="shared" si="3"/>
        <v>226.27</v>
      </c>
      <c r="S60" s="53">
        <v>549.66</v>
      </c>
      <c r="T60" s="17">
        <v>0</v>
      </c>
      <c r="U60" s="54">
        <f t="shared" si="22"/>
        <v>549.66</v>
      </c>
      <c r="V60" s="53">
        <v>705.89</v>
      </c>
      <c r="W60" s="17">
        <v>0</v>
      </c>
      <c r="X60" s="54">
        <f t="shared" si="23"/>
        <v>705.89</v>
      </c>
      <c r="Y60" s="53">
        <v>501.28</v>
      </c>
      <c r="Z60" s="17">
        <v>0</v>
      </c>
      <c r="AA60" s="54">
        <f t="shared" si="24"/>
        <v>501.28</v>
      </c>
      <c r="AB60" s="53">
        <v>471.45</v>
      </c>
      <c r="AC60" s="17">
        <v>0</v>
      </c>
      <c r="AD60" s="54">
        <f t="shared" si="25"/>
        <v>471.45</v>
      </c>
      <c r="AE60" s="53">
        <v>501.28</v>
      </c>
      <c r="AF60" s="17">
        <v>0</v>
      </c>
      <c r="AG60" s="54">
        <f t="shared" si="26"/>
        <v>501.28</v>
      </c>
      <c r="AH60" s="53">
        <v>471.45</v>
      </c>
      <c r="AI60" s="17">
        <v>0</v>
      </c>
      <c r="AJ60" s="54">
        <f t="shared" si="27"/>
        <v>471.45</v>
      </c>
    </row>
    <row r="61" spans="1:36" ht="28" outlineLevel="1" x14ac:dyDescent="0.2">
      <c r="A61" s="2"/>
      <c r="C61" s="14" t="s">
        <v>87</v>
      </c>
      <c r="D61" s="15" t="s">
        <v>88</v>
      </c>
      <c r="E61" s="16" t="s">
        <v>51</v>
      </c>
      <c r="F61" s="52">
        <f t="shared" si="0"/>
        <v>0</v>
      </c>
      <c r="G61" s="329">
        <f t="shared" si="19"/>
        <v>0</v>
      </c>
      <c r="H61" s="330">
        <v>1750</v>
      </c>
      <c r="I61" s="365">
        <f>ROUND(H61*'INDEX ICOCIV'!$R$85,0)</f>
        <v>2380</v>
      </c>
      <c r="J61" s="323">
        <v>0</v>
      </c>
      <c r="K61" s="17">
        <v>0</v>
      </c>
      <c r="L61" s="54">
        <f t="shared" si="20"/>
        <v>0</v>
      </c>
      <c r="M61" s="53">
        <v>0</v>
      </c>
      <c r="N61" s="17">
        <v>0</v>
      </c>
      <c r="O61" s="54">
        <f t="shared" si="21"/>
        <v>0</v>
      </c>
      <c r="P61" s="53">
        <v>0</v>
      </c>
      <c r="Q61" s="17">
        <v>0</v>
      </c>
      <c r="R61" s="54">
        <f t="shared" si="3"/>
        <v>0</v>
      </c>
      <c r="S61" s="53">
        <v>0</v>
      </c>
      <c r="T61" s="17">
        <v>0</v>
      </c>
      <c r="U61" s="54">
        <f t="shared" si="22"/>
        <v>0</v>
      </c>
      <c r="V61" s="53">
        <v>0</v>
      </c>
      <c r="W61" s="17">
        <v>0</v>
      </c>
      <c r="X61" s="54">
        <f t="shared" si="23"/>
        <v>0</v>
      </c>
      <c r="Y61" s="53">
        <v>0</v>
      </c>
      <c r="Z61" s="17">
        <v>0</v>
      </c>
      <c r="AA61" s="54">
        <f t="shared" si="24"/>
        <v>0</v>
      </c>
      <c r="AB61" s="53">
        <v>0</v>
      </c>
      <c r="AC61" s="17">
        <v>0</v>
      </c>
      <c r="AD61" s="54">
        <f t="shared" si="25"/>
        <v>0</v>
      </c>
      <c r="AE61" s="53">
        <v>0</v>
      </c>
      <c r="AF61" s="17">
        <v>0</v>
      </c>
      <c r="AG61" s="54">
        <f t="shared" si="26"/>
        <v>0</v>
      </c>
      <c r="AH61" s="53">
        <v>0</v>
      </c>
      <c r="AI61" s="17">
        <v>0</v>
      </c>
      <c r="AJ61" s="54">
        <f t="shared" si="27"/>
        <v>0</v>
      </c>
    </row>
    <row r="62" spans="1:36" ht="28" outlineLevel="1" x14ac:dyDescent="0.2">
      <c r="A62" s="2"/>
      <c r="C62" s="14" t="s">
        <v>89</v>
      </c>
      <c r="D62" s="15" t="s">
        <v>542</v>
      </c>
      <c r="E62" s="16" t="s">
        <v>51</v>
      </c>
      <c r="F62" s="52">
        <f t="shared" si="0"/>
        <v>3350.5499999999997</v>
      </c>
      <c r="G62" s="329">
        <f t="shared" si="19"/>
        <v>3541.97</v>
      </c>
      <c r="H62" s="330">
        <v>5343</v>
      </c>
      <c r="I62" s="365">
        <f>ROUND(H62*'INDEX ICOCIV'!$R$85,0)</f>
        <v>7266</v>
      </c>
      <c r="J62" s="323">
        <v>160.80000000000001</v>
      </c>
      <c r="K62" s="17">
        <v>132.21</v>
      </c>
      <c r="L62" s="54">
        <f t="shared" si="20"/>
        <v>28.59</v>
      </c>
      <c r="M62" s="53">
        <v>408</v>
      </c>
      <c r="N62" s="17">
        <v>599.42000000000007</v>
      </c>
      <c r="O62" s="54">
        <f t="shared" si="21"/>
        <v>-191.42</v>
      </c>
      <c r="P62" s="53">
        <v>364.08</v>
      </c>
      <c r="Q62" s="17">
        <v>118.36</v>
      </c>
      <c r="R62" s="54">
        <f t="shared" si="3"/>
        <v>245.72</v>
      </c>
      <c r="S62" s="53">
        <v>599.41999999999996</v>
      </c>
      <c r="T62" s="17">
        <v>0</v>
      </c>
      <c r="U62" s="54">
        <f t="shared" si="22"/>
        <v>599.41999999999996</v>
      </c>
      <c r="V62" s="53">
        <v>546.66</v>
      </c>
      <c r="W62" s="17">
        <v>0</v>
      </c>
      <c r="X62" s="54">
        <f t="shared" si="23"/>
        <v>546.66</v>
      </c>
      <c r="Y62" s="53">
        <v>546.66</v>
      </c>
      <c r="Z62" s="17">
        <v>0</v>
      </c>
      <c r="AA62" s="54">
        <f t="shared" si="24"/>
        <v>546.66</v>
      </c>
      <c r="AB62" s="53">
        <v>514.13</v>
      </c>
      <c r="AC62" s="17">
        <v>0</v>
      </c>
      <c r="AD62" s="54">
        <f t="shared" si="25"/>
        <v>514.13</v>
      </c>
      <c r="AE62" s="53">
        <v>546.66</v>
      </c>
      <c r="AF62" s="17">
        <v>0</v>
      </c>
      <c r="AG62" s="54">
        <f t="shared" si="26"/>
        <v>546.66</v>
      </c>
      <c r="AH62" s="53">
        <v>514.13</v>
      </c>
      <c r="AI62" s="17">
        <v>0</v>
      </c>
      <c r="AJ62" s="54">
        <f t="shared" si="27"/>
        <v>514.13</v>
      </c>
    </row>
    <row r="63" spans="1:36" ht="28" outlineLevel="1" x14ac:dyDescent="0.2">
      <c r="A63" s="2"/>
      <c r="C63" s="14" t="s">
        <v>90</v>
      </c>
      <c r="D63" s="15" t="s">
        <v>543</v>
      </c>
      <c r="E63" s="16" t="s">
        <v>91</v>
      </c>
      <c r="F63" s="52">
        <f t="shared" si="0"/>
        <v>0</v>
      </c>
      <c r="G63" s="329">
        <f t="shared" si="19"/>
        <v>0</v>
      </c>
      <c r="H63" s="330">
        <v>3095</v>
      </c>
      <c r="I63" s="365">
        <f>ROUND(H63*'INDEX ICOCIV'!$R$85,0)</f>
        <v>4209</v>
      </c>
      <c r="J63" s="323">
        <v>0</v>
      </c>
      <c r="K63" s="17">
        <v>0</v>
      </c>
      <c r="L63" s="54">
        <f t="shared" si="20"/>
        <v>0</v>
      </c>
      <c r="M63" s="53">
        <v>0</v>
      </c>
      <c r="N63" s="17">
        <v>0</v>
      </c>
      <c r="O63" s="54">
        <f t="shared" si="21"/>
        <v>0</v>
      </c>
      <c r="P63" s="53">
        <v>0</v>
      </c>
      <c r="Q63" s="17">
        <v>0</v>
      </c>
      <c r="R63" s="54">
        <f t="shared" si="3"/>
        <v>0</v>
      </c>
      <c r="S63" s="53">
        <v>0</v>
      </c>
      <c r="T63" s="17">
        <v>0</v>
      </c>
      <c r="U63" s="54">
        <f t="shared" si="22"/>
        <v>0</v>
      </c>
      <c r="V63" s="53">
        <v>0</v>
      </c>
      <c r="W63" s="17">
        <v>0</v>
      </c>
      <c r="X63" s="54">
        <f t="shared" si="23"/>
        <v>0</v>
      </c>
      <c r="Y63" s="53">
        <v>0</v>
      </c>
      <c r="Z63" s="17">
        <v>0</v>
      </c>
      <c r="AA63" s="54">
        <f t="shared" si="24"/>
        <v>0</v>
      </c>
      <c r="AB63" s="53">
        <v>0</v>
      </c>
      <c r="AC63" s="17">
        <v>0</v>
      </c>
      <c r="AD63" s="54">
        <f t="shared" si="25"/>
        <v>0</v>
      </c>
      <c r="AE63" s="53">
        <v>0</v>
      </c>
      <c r="AF63" s="17">
        <v>0</v>
      </c>
      <c r="AG63" s="54">
        <f t="shared" si="26"/>
        <v>0</v>
      </c>
      <c r="AH63" s="53">
        <v>0</v>
      </c>
      <c r="AI63" s="17">
        <v>0</v>
      </c>
      <c r="AJ63" s="54">
        <f t="shared" si="27"/>
        <v>0</v>
      </c>
    </row>
    <row r="64" spans="1:36" ht="42" outlineLevel="1" x14ac:dyDescent="0.2">
      <c r="A64" s="2"/>
      <c r="C64" s="14" t="s">
        <v>92</v>
      </c>
      <c r="D64" s="15" t="s">
        <v>544</v>
      </c>
      <c r="E64" s="16" t="s">
        <v>22</v>
      </c>
      <c r="F64" s="52">
        <f t="shared" si="0"/>
        <v>586.35</v>
      </c>
      <c r="G64" s="329">
        <f t="shared" si="19"/>
        <v>620.68000000000006</v>
      </c>
      <c r="H64" s="330">
        <v>62768</v>
      </c>
      <c r="I64" s="365">
        <f>ROUND(H64*'INDEX ICOCIV'!$R$85,0)</f>
        <v>85364</v>
      </c>
      <c r="J64" s="323">
        <v>89.23</v>
      </c>
      <c r="K64" s="17">
        <v>98.999999999999986</v>
      </c>
      <c r="L64" s="54">
        <f t="shared" si="20"/>
        <v>-9.77</v>
      </c>
      <c r="M64" s="53">
        <v>55.15</v>
      </c>
      <c r="N64" s="17">
        <v>56.55</v>
      </c>
      <c r="O64" s="54">
        <f t="shared" si="21"/>
        <v>-1.4</v>
      </c>
      <c r="P64" s="53">
        <v>95.69</v>
      </c>
      <c r="Q64" s="17">
        <v>117.68</v>
      </c>
      <c r="R64" s="54">
        <f t="shared" si="3"/>
        <v>-21.99</v>
      </c>
      <c r="S64" s="53">
        <v>161.27999999999997</v>
      </c>
      <c r="T64" s="17">
        <v>136.05000000000001</v>
      </c>
      <c r="U64" s="54">
        <f t="shared" si="22"/>
        <v>25.23</v>
      </c>
      <c r="V64" s="53">
        <v>49.21</v>
      </c>
      <c r="W64" s="17">
        <v>50.38</v>
      </c>
      <c r="X64" s="54">
        <f t="shared" si="23"/>
        <v>-1.17</v>
      </c>
      <c r="Y64" s="53">
        <v>177.57999999999998</v>
      </c>
      <c r="Z64" s="17">
        <v>2.9449999999999998</v>
      </c>
      <c r="AA64" s="54">
        <f t="shared" si="24"/>
        <v>174.64</v>
      </c>
      <c r="AB64" s="53">
        <v>138.33000000000001</v>
      </c>
      <c r="AC64" s="17">
        <v>2.9449999999999998</v>
      </c>
      <c r="AD64" s="54">
        <f t="shared" si="25"/>
        <v>135.38999999999999</v>
      </c>
      <c r="AE64" s="53">
        <v>159.63</v>
      </c>
      <c r="AF64" s="17">
        <v>12.54</v>
      </c>
      <c r="AG64" s="54">
        <f t="shared" si="26"/>
        <v>147.09</v>
      </c>
      <c r="AH64" s="53">
        <v>138.33000000000001</v>
      </c>
      <c r="AI64" s="17">
        <v>0</v>
      </c>
      <c r="AJ64" s="54">
        <f t="shared" si="27"/>
        <v>138.33000000000001</v>
      </c>
    </row>
    <row r="65" spans="1:36" ht="28" outlineLevel="1" x14ac:dyDescent="0.2">
      <c r="A65" s="2"/>
      <c r="C65" s="14" t="s">
        <v>93</v>
      </c>
      <c r="D65" s="15" t="s">
        <v>545</v>
      </c>
      <c r="E65" s="16" t="s">
        <v>22</v>
      </c>
      <c r="F65" s="52">
        <f t="shared" si="0"/>
        <v>955.63</v>
      </c>
      <c r="G65" s="329">
        <f t="shared" si="19"/>
        <v>986.21</v>
      </c>
      <c r="H65" s="330">
        <v>4561</v>
      </c>
      <c r="I65" s="365">
        <f>ROUND(H65*'INDEX ICOCIV'!$R$85,0)</f>
        <v>6203</v>
      </c>
      <c r="J65" s="323">
        <v>125</v>
      </c>
      <c r="K65" s="17">
        <v>107.32</v>
      </c>
      <c r="L65" s="54">
        <f t="shared" si="20"/>
        <v>17.68</v>
      </c>
      <c r="M65" s="53">
        <v>112.34</v>
      </c>
      <c r="N65" s="17">
        <v>142.92000000000002</v>
      </c>
      <c r="O65" s="54">
        <f t="shared" si="21"/>
        <v>-30.58</v>
      </c>
      <c r="P65" s="53">
        <v>180.25</v>
      </c>
      <c r="Q65" s="17">
        <v>55.22</v>
      </c>
      <c r="R65" s="54">
        <f t="shared" si="3"/>
        <v>125.03</v>
      </c>
      <c r="S65" s="53">
        <v>301.56</v>
      </c>
      <c r="T65" s="17">
        <v>270.98</v>
      </c>
      <c r="U65" s="54">
        <f t="shared" si="22"/>
        <v>30.58</v>
      </c>
      <c r="V65" s="53">
        <v>175.01999999999998</v>
      </c>
      <c r="W65" s="17">
        <v>0</v>
      </c>
      <c r="X65" s="54">
        <f t="shared" si="23"/>
        <v>175.02</v>
      </c>
      <c r="Y65" s="53">
        <v>164.13</v>
      </c>
      <c r="Z65" s="17">
        <v>0</v>
      </c>
      <c r="AA65" s="54">
        <f t="shared" si="24"/>
        <v>164.13</v>
      </c>
      <c r="AB65" s="53">
        <v>158.64999999999998</v>
      </c>
      <c r="AC65" s="17">
        <v>0</v>
      </c>
      <c r="AD65" s="54">
        <f t="shared" si="25"/>
        <v>158.65</v>
      </c>
      <c r="AE65" s="53">
        <v>166.33999999999997</v>
      </c>
      <c r="AF65" s="17">
        <v>0</v>
      </c>
      <c r="AG65" s="54">
        <f t="shared" si="26"/>
        <v>166.34</v>
      </c>
      <c r="AH65" s="53">
        <v>148.77999999999997</v>
      </c>
      <c r="AI65" s="17">
        <v>0</v>
      </c>
      <c r="AJ65" s="54">
        <f t="shared" si="27"/>
        <v>148.78</v>
      </c>
    </row>
    <row r="66" spans="1:36" ht="16" x14ac:dyDescent="0.2">
      <c r="C66" s="24">
        <v>4</v>
      </c>
      <c r="D66" s="25" t="s">
        <v>94</v>
      </c>
      <c r="E66" s="26"/>
      <c r="F66" s="26"/>
      <c r="G66" s="327"/>
      <c r="H66" s="328"/>
      <c r="I66" s="366"/>
      <c r="J66" s="324"/>
      <c r="K66" s="12"/>
      <c r="L66" s="57"/>
      <c r="M66" s="56"/>
      <c r="N66" s="12"/>
      <c r="O66" s="57"/>
      <c r="P66" s="56"/>
      <c r="Q66" s="12"/>
      <c r="R66" s="57"/>
      <c r="S66" s="56"/>
      <c r="T66" s="12"/>
      <c r="U66" s="57"/>
      <c r="V66" s="56"/>
      <c r="W66" s="12"/>
      <c r="X66" s="57"/>
      <c r="Y66" s="56"/>
      <c r="Z66" s="12"/>
      <c r="AA66" s="57"/>
      <c r="AB66" s="56"/>
      <c r="AC66" s="12"/>
      <c r="AD66" s="57"/>
      <c r="AE66" s="56"/>
      <c r="AF66" s="12"/>
      <c r="AG66" s="57"/>
      <c r="AH66" s="56"/>
      <c r="AI66" s="12">
        <v>0</v>
      </c>
      <c r="AJ66" s="57"/>
    </row>
    <row r="67" spans="1:36" ht="56" outlineLevel="1" x14ac:dyDescent="0.2">
      <c r="A67" s="2"/>
      <c r="C67" s="14" t="s">
        <v>95</v>
      </c>
      <c r="D67" s="15" t="s">
        <v>546</v>
      </c>
      <c r="E67" s="16" t="s">
        <v>22</v>
      </c>
      <c r="F67" s="52">
        <f t="shared" si="0"/>
        <v>68.739999999999995</v>
      </c>
      <c r="G67" s="329">
        <f t="shared" ref="G67:G80" si="28">SUM(MAX(0,L67),MAX(0,O67),MAX(0,R67),MAX(0,U67),MAX(0,X67),MAX(0,AA67),MAX(0,AD67),MAX(0,AG67),MAX(0,AJ67))</f>
        <v>99.55</v>
      </c>
      <c r="H67" s="330">
        <v>60184</v>
      </c>
      <c r="I67" s="365">
        <f>ROUND(H67*'INDEX ICOCIV'!$R$85,0)</f>
        <v>81850</v>
      </c>
      <c r="J67" s="323">
        <v>57.45</v>
      </c>
      <c r="K67" s="17">
        <v>54.999999999999993</v>
      </c>
      <c r="L67" s="54">
        <f t="shared" ref="L67:L80" si="29">+ROUND(J67-K67,2)</f>
        <v>2.4500000000000002</v>
      </c>
      <c r="M67" s="53">
        <v>67.790000000000006</v>
      </c>
      <c r="N67" s="17">
        <v>92.55</v>
      </c>
      <c r="O67" s="54">
        <f t="shared" ref="O67:O80" si="30">+ROUND(M67-N67,2)</f>
        <v>-24.76</v>
      </c>
      <c r="P67" s="53">
        <v>30.2</v>
      </c>
      <c r="Q67" s="17">
        <v>36.25</v>
      </c>
      <c r="R67" s="54">
        <f t="shared" si="3"/>
        <v>-6.05</v>
      </c>
      <c r="S67" s="53">
        <v>71.14</v>
      </c>
      <c r="T67" s="17">
        <v>34.06</v>
      </c>
      <c r="U67" s="54">
        <f t="shared" ref="U67:U80" si="31">+ROUND(S67-T67,2)</f>
        <v>37.08</v>
      </c>
      <c r="V67" s="53">
        <v>17.62</v>
      </c>
      <c r="W67" s="17">
        <v>12.61</v>
      </c>
      <c r="X67" s="54">
        <f t="shared" ref="X67:X80" si="32">+ROUND(V67-W67,2)</f>
        <v>5.01</v>
      </c>
      <c r="Y67" s="53">
        <v>79.58</v>
      </c>
      <c r="Z67" s="17">
        <v>69.569999999999993</v>
      </c>
      <c r="AA67" s="54">
        <f t="shared" ref="AA67:AA80" si="33">+ROUND(Y67-Z67,2)</f>
        <v>10.01</v>
      </c>
      <c r="AB67" s="53">
        <v>64.819999999999993</v>
      </c>
      <c r="AC67" s="17">
        <v>54.82</v>
      </c>
      <c r="AD67" s="54">
        <f t="shared" ref="AD67:AD80" si="34">+ROUND(AB67-AC67,2)</f>
        <v>10</v>
      </c>
      <c r="AE67" s="53">
        <v>68.599999999999994</v>
      </c>
      <c r="AF67" s="17">
        <v>53.6</v>
      </c>
      <c r="AG67" s="54">
        <f t="shared" ref="AG67:AG80" si="35">+ROUND(AE67-AF67,2)</f>
        <v>15</v>
      </c>
      <c r="AH67" s="53">
        <v>45.79</v>
      </c>
      <c r="AI67" s="17">
        <v>25.79</v>
      </c>
      <c r="AJ67" s="54">
        <f t="shared" ref="AJ67:AJ80" si="36">+ROUND(AH67-AI67,2)</f>
        <v>20</v>
      </c>
    </row>
    <row r="68" spans="1:36" ht="70" outlineLevel="1" x14ac:dyDescent="0.2">
      <c r="A68" s="2"/>
      <c r="C68" s="14" t="s">
        <v>96</v>
      </c>
      <c r="D68" s="15" t="s">
        <v>97</v>
      </c>
      <c r="E68" s="16" t="s">
        <v>18</v>
      </c>
      <c r="F68" s="52">
        <f t="shared" si="0"/>
        <v>133.35000000000002</v>
      </c>
      <c r="G68" s="329">
        <f t="shared" si="28"/>
        <v>215.32999999999998</v>
      </c>
      <c r="H68" s="330">
        <v>210396</v>
      </c>
      <c r="I68" s="365">
        <f>ROUND(H68*'INDEX ICOCIV'!$R$85,0)</f>
        <v>286139</v>
      </c>
      <c r="J68" s="323">
        <v>64.39</v>
      </c>
      <c r="K68" s="17">
        <v>85.96</v>
      </c>
      <c r="L68" s="54">
        <f t="shared" si="29"/>
        <v>-21.57</v>
      </c>
      <c r="M68" s="53">
        <v>79.52</v>
      </c>
      <c r="N68" s="17">
        <v>78.489999999999995</v>
      </c>
      <c r="O68" s="54">
        <f t="shared" si="30"/>
        <v>1.03</v>
      </c>
      <c r="P68" s="53">
        <v>60.09</v>
      </c>
      <c r="Q68" s="17">
        <v>120.5</v>
      </c>
      <c r="R68" s="54">
        <f t="shared" si="3"/>
        <v>-60.41</v>
      </c>
      <c r="S68" s="53">
        <v>77.09</v>
      </c>
      <c r="T68" s="17">
        <v>55.980000000000004</v>
      </c>
      <c r="U68" s="54">
        <f t="shared" si="31"/>
        <v>21.11</v>
      </c>
      <c r="V68" s="53">
        <v>65.040000000000006</v>
      </c>
      <c r="W68" s="17">
        <v>43.36</v>
      </c>
      <c r="X68" s="54">
        <f t="shared" si="32"/>
        <v>21.68</v>
      </c>
      <c r="Y68" s="53">
        <v>50</v>
      </c>
      <c r="Z68" s="17">
        <v>0</v>
      </c>
      <c r="AA68" s="54">
        <f t="shared" si="33"/>
        <v>50</v>
      </c>
      <c r="AB68" s="53">
        <v>40</v>
      </c>
      <c r="AC68" s="17">
        <v>0</v>
      </c>
      <c r="AD68" s="54">
        <f t="shared" si="34"/>
        <v>40</v>
      </c>
      <c r="AE68" s="53">
        <v>38.619999999999997</v>
      </c>
      <c r="AF68" s="17">
        <v>0</v>
      </c>
      <c r="AG68" s="54">
        <f t="shared" si="35"/>
        <v>38.619999999999997</v>
      </c>
      <c r="AH68" s="53">
        <v>42.89</v>
      </c>
      <c r="AI68" s="17">
        <v>0</v>
      </c>
      <c r="AJ68" s="54">
        <f t="shared" si="36"/>
        <v>42.89</v>
      </c>
    </row>
    <row r="69" spans="1:36" ht="56" outlineLevel="1" x14ac:dyDescent="0.2">
      <c r="A69" s="2"/>
      <c r="C69" s="14" t="s">
        <v>98</v>
      </c>
      <c r="D69" s="15" t="s">
        <v>547</v>
      </c>
      <c r="E69" s="16" t="s">
        <v>18</v>
      </c>
      <c r="F69" s="52">
        <f t="shared" si="0"/>
        <v>439.40999999999997</v>
      </c>
      <c r="G69" s="329">
        <f t="shared" si="28"/>
        <v>439.43999999999994</v>
      </c>
      <c r="H69" s="330">
        <v>46986</v>
      </c>
      <c r="I69" s="365">
        <f>ROUND(H69*'INDEX ICOCIV'!$R$85,0)</f>
        <v>63901</v>
      </c>
      <c r="J69" s="323">
        <v>53.28</v>
      </c>
      <c r="K69" s="17">
        <v>16.77</v>
      </c>
      <c r="L69" s="54">
        <f t="shared" si="29"/>
        <v>36.51</v>
      </c>
      <c r="M69" s="53">
        <v>68.47</v>
      </c>
      <c r="N69" s="17">
        <v>68.5</v>
      </c>
      <c r="O69" s="54">
        <f t="shared" si="30"/>
        <v>-0.03</v>
      </c>
      <c r="P69" s="53">
        <v>65.34</v>
      </c>
      <c r="Q69" s="17">
        <v>32.01</v>
      </c>
      <c r="R69" s="54">
        <f t="shared" si="3"/>
        <v>33.33</v>
      </c>
      <c r="S69" s="53">
        <v>70.12</v>
      </c>
      <c r="T69" s="17">
        <v>0</v>
      </c>
      <c r="U69" s="54">
        <f t="shared" si="31"/>
        <v>70.12</v>
      </c>
      <c r="V69" s="53">
        <v>61.1</v>
      </c>
      <c r="W69" s="17">
        <v>0</v>
      </c>
      <c r="X69" s="54">
        <f t="shared" si="32"/>
        <v>61.1</v>
      </c>
      <c r="Y69" s="53">
        <v>63.95</v>
      </c>
      <c r="Z69" s="17">
        <v>0</v>
      </c>
      <c r="AA69" s="54">
        <f t="shared" si="33"/>
        <v>63.95</v>
      </c>
      <c r="AB69" s="53">
        <v>60.14</v>
      </c>
      <c r="AC69" s="17">
        <v>0</v>
      </c>
      <c r="AD69" s="54">
        <f t="shared" si="34"/>
        <v>60.14</v>
      </c>
      <c r="AE69" s="53">
        <v>54.15</v>
      </c>
      <c r="AF69" s="17">
        <v>0</v>
      </c>
      <c r="AG69" s="54">
        <f t="shared" si="35"/>
        <v>54.15</v>
      </c>
      <c r="AH69" s="53">
        <v>60.14</v>
      </c>
      <c r="AI69" s="17">
        <v>0</v>
      </c>
      <c r="AJ69" s="54">
        <f t="shared" si="36"/>
        <v>60.14</v>
      </c>
    </row>
    <row r="70" spans="1:36" ht="28" outlineLevel="1" x14ac:dyDescent="0.2">
      <c r="A70" s="2"/>
      <c r="C70" s="14" t="s">
        <v>99</v>
      </c>
      <c r="D70" s="15" t="s">
        <v>548</v>
      </c>
      <c r="E70" s="16" t="s">
        <v>20</v>
      </c>
      <c r="F70" s="52">
        <f t="shared" si="0"/>
        <v>0</v>
      </c>
      <c r="G70" s="329">
        <f t="shared" si="28"/>
        <v>0</v>
      </c>
      <c r="H70" s="330">
        <v>78832</v>
      </c>
      <c r="I70" s="365">
        <f>ROUND(H70*'INDEX ICOCIV'!$R$85,0)</f>
        <v>107212</v>
      </c>
      <c r="J70" s="323">
        <v>0</v>
      </c>
      <c r="K70" s="17">
        <v>0</v>
      </c>
      <c r="L70" s="54">
        <f t="shared" si="29"/>
        <v>0</v>
      </c>
      <c r="M70" s="53">
        <v>0</v>
      </c>
      <c r="N70" s="17">
        <v>0</v>
      </c>
      <c r="O70" s="54">
        <f t="shared" si="30"/>
        <v>0</v>
      </c>
      <c r="P70" s="53">
        <v>0</v>
      </c>
      <c r="Q70" s="17">
        <v>0</v>
      </c>
      <c r="R70" s="54">
        <f t="shared" si="3"/>
        <v>0</v>
      </c>
      <c r="S70" s="53">
        <v>0</v>
      </c>
      <c r="T70" s="17">
        <v>0</v>
      </c>
      <c r="U70" s="54">
        <f t="shared" si="31"/>
        <v>0</v>
      </c>
      <c r="V70" s="53">
        <v>0</v>
      </c>
      <c r="W70" s="17">
        <v>0</v>
      </c>
      <c r="X70" s="54">
        <f t="shared" si="32"/>
        <v>0</v>
      </c>
      <c r="Y70" s="53">
        <v>0</v>
      </c>
      <c r="Z70" s="17">
        <v>0</v>
      </c>
      <c r="AA70" s="54">
        <f t="shared" si="33"/>
        <v>0</v>
      </c>
      <c r="AB70" s="53">
        <v>0</v>
      </c>
      <c r="AC70" s="17">
        <v>0</v>
      </c>
      <c r="AD70" s="54">
        <f t="shared" si="34"/>
        <v>0</v>
      </c>
      <c r="AE70" s="53">
        <v>0</v>
      </c>
      <c r="AF70" s="17">
        <v>0</v>
      </c>
      <c r="AG70" s="54">
        <f t="shared" si="35"/>
        <v>0</v>
      </c>
      <c r="AH70" s="53">
        <v>0</v>
      </c>
      <c r="AI70" s="17">
        <v>0</v>
      </c>
      <c r="AJ70" s="54">
        <f t="shared" si="36"/>
        <v>0</v>
      </c>
    </row>
    <row r="71" spans="1:36" ht="28" outlineLevel="1" x14ac:dyDescent="0.2">
      <c r="A71" s="2"/>
      <c r="C71" s="14" t="s">
        <v>100</v>
      </c>
      <c r="D71" s="15" t="s">
        <v>549</v>
      </c>
      <c r="E71" s="16" t="s">
        <v>18</v>
      </c>
      <c r="F71" s="52">
        <f t="shared" si="0"/>
        <v>568.0100000000001</v>
      </c>
      <c r="G71" s="329">
        <f t="shared" si="28"/>
        <v>585.73</v>
      </c>
      <c r="H71" s="330">
        <v>57545</v>
      </c>
      <c r="I71" s="365">
        <f>ROUND(H71*'INDEX ICOCIV'!$R$85,0)</f>
        <v>78261</v>
      </c>
      <c r="J71" s="323">
        <v>107.94</v>
      </c>
      <c r="K71" s="17">
        <v>81.59</v>
      </c>
      <c r="L71" s="54">
        <f t="shared" si="29"/>
        <v>26.35</v>
      </c>
      <c r="M71" s="53">
        <v>137.32</v>
      </c>
      <c r="N71" s="17">
        <v>155.04</v>
      </c>
      <c r="O71" s="54">
        <f t="shared" si="30"/>
        <v>-17.72</v>
      </c>
      <c r="P71" s="53">
        <v>132.36000000000001</v>
      </c>
      <c r="Q71" s="17">
        <v>81.25</v>
      </c>
      <c r="R71" s="54">
        <f t="shared" si="3"/>
        <v>51.11</v>
      </c>
      <c r="S71" s="53">
        <v>142.05000000000001</v>
      </c>
      <c r="T71" s="17">
        <v>0</v>
      </c>
      <c r="U71" s="54">
        <f t="shared" si="31"/>
        <v>142.05000000000001</v>
      </c>
      <c r="V71" s="53">
        <v>122.54</v>
      </c>
      <c r="W71" s="17">
        <v>0</v>
      </c>
      <c r="X71" s="54">
        <f t="shared" si="32"/>
        <v>122.54</v>
      </c>
      <c r="Y71" s="53">
        <v>0</v>
      </c>
      <c r="Z71" s="17">
        <v>0</v>
      </c>
      <c r="AA71" s="54">
        <f t="shared" si="33"/>
        <v>0</v>
      </c>
      <c r="AB71" s="53">
        <v>121.84</v>
      </c>
      <c r="AC71" s="17">
        <v>0</v>
      </c>
      <c r="AD71" s="54">
        <f t="shared" si="34"/>
        <v>121.84</v>
      </c>
      <c r="AE71" s="53">
        <v>0</v>
      </c>
      <c r="AF71" s="17">
        <v>0</v>
      </c>
      <c r="AG71" s="54">
        <f t="shared" si="35"/>
        <v>0</v>
      </c>
      <c r="AH71" s="53">
        <v>121.84</v>
      </c>
      <c r="AI71" s="17">
        <v>0</v>
      </c>
      <c r="AJ71" s="54">
        <f t="shared" si="36"/>
        <v>121.84</v>
      </c>
    </row>
    <row r="72" spans="1:36" ht="56" outlineLevel="1" x14ac:dyDescent="0.2">
      <c r="A72" s="2"/>
      <c r="C72" s="14" t="s">
        <v>101</v>
      </c>
      <c r="D72" s="15" t="s">
        <v>550</v>
      </c>
      <c r="E72" s="16" t="s">
        <v>18</v>
      </c>
      <c r="F72" s="52">
        <f t="shared" si="0"/>
        <v>307.89999999999998</v>
      </c>
      <c r="G72" s="329">
        <f t="shared" si="28"/>
        <v>307.89999999999998</v>
      </c>
      <c r="H72" s="330">
        <v>25086</v>
      </c>
      <c r="I72" s="365">
        <f>ROUND(H72*'INDEX ICOCIV'!$R$85,0)</f>
        <v>34117</v>
      </c>
      <c r="J72" s="323">
        <v>40</v>
      </c>
      <c r="K72" s="17">
        <v>24.98</v>
      </c>
      <c r="L72" s="54">
        <f t="shared" si="29"/>
        <v>15.02</v>
      </c>
      <c r="M72" s="53">
        <v>0</v>
      </c>
      <c r="N72" s="17">
        <v>0</v>
      </c>
      <c r="O72" s="54">
        <f t="shared" si="30"/>
        <v>0</v>
      </c>
      <c r="P72" s="53">
        <v>70</v>
      </c>
      <c r="Q72" s="17">
        <v>44.76</v>
      </c>
      <c r="R72" s="54">
        <f t="shared" si="3"/>
        <v>25.24</v>
      </c>
      <c r="S72" s="53">
        <v>60</v>
      </c>
      <c r="T72" s="17">
        <v>0</v>
      </c>
      <c r="U72" s="54">
        <f t="shared" si="31"/>
        <v>60</v>
      </c>
      <c r="V72" s="53">
        <v>50</v>
      </c>
      <c r="W72" s="17">
        <v>0</v>
      </c>
      <c r="X72" s="54">
        <f t="shared" si="32"/>
        <v>50</v>
      </c>
      <c r="Y72" s="53">
        <v>54.72</v>
      </c>
      <c r="Z72" s="17">
        <v>0</v>
      </c>
      <c r="AA72" s="54">
        <f t="shared" si="33"/>
        <v>54.72</v>
      </c>
      <c r="AB72" s="53">
        <v>51.46</v>
      </c>
      <c r="AC72" s="17">
        <v>0</v>
      </c>
      <c r="AD72" s="54">
        <f t="shared" si="34"/>
        <v>51.46</v>
      </c>
      <c r="AE72" s="53">
        <v>0</v>
      </c>
      <c r="AF72" s="17">
        <v>0</v>
      </c>
      <c r="AG72" s="54">
        <f t="shared" si="35"/>
        <v>0</v>
      </c>
      <c r="AH72" s="53">
        <v>51.46</v>
      </c>
      <c r="AI72" s="17">
        <v>0</v>
      </c>
      <c r="AJ72" s="54">
        <f t="shared" si="36"/>
        <v>51.46</v>
      </c>
    </row>
    <row r="73" spans="1:36" ht="56" outlineLevel="1" x14ac:dyDescent="0.2">
      <c r="A73" s="2"/>
      <c r="C73" s="14" t="s">
        <v>102</v>
      </c>
      <c r="D73" s="15" t="s">
        <v>550</v>
      </c>
      <c r="E73" s="16" t="s">
        <v>18</v>
      </c>
      <c r="F73" s="52">
        <f t="shared" si="0"/>
        <v>0</v>
      </c>
      <c r="G73" s="329">
        <f t="shared" si="28"/>
        <v>0</v>
      </c>
      <c r="H73" s="330">
        <v>25086</v>
      </c>
      <c r="I73" s="365">
        <f>ROUND(H73*'INDEX ICOCIV'!$R$85,0)</f>
        <v>34117</v>
      </c>
      <c r="J73" s="323">
        <v>0</v>
      </c>
      <c r="K73" s="17">
        <v>0</v>
      </c>
      <c r="L73" s="54">
        <f t="shared" si="29"/>
        <v>0</v>
      </c>
      <c r="M73" s="53">
        <v>0</v>
      </c>
      <c r="N73" s="17">
        <v>0</v>
      </c>
      <c r="O73" s="54">
        <f t="shared" si="30"/>
        <v>0</v>
      </c>
      <c r="P73" s="53">
        <v>0</v>
      </c>
      <c r="Q73" s="17">
        <v>0</v>
      </c>
      <c r="R73" s="54">
        <f t="shared" si="3"/>
        <v>0</v>
      </c>
      <c r="S73" s="53">
        <v>0</v>
      </c>
      <c r="T73" s="17">
        <v>0</v>
      </c>
      <c r="U73" s="54">
        <f t="shared" si="31"/>
        <v>0</v>
      </c>
      <c r="V73" s="53">
        <v>0</v>
      </c>
      <c r="W73" s="17">
        <v>0</v>
      </c>
      <c r="X73" s="54">
        <f t="shared" si="32"/>
        <v>0</v>
      </c>
      <c r="Y73" s="53">
        <v>0</v>
      </c>
      <c r="Z73" s="17">
        <v>0</v>
      </c>
      <c r="AA73" s="54">
        <f t="shared" si="33"/>
        <v>0</v>
      </c>
      <c r="AB73" s="53">
        <v>0</v>
      </c>
      <c r="AC73" s="17">
        <v>0</v>
      </c>
      <c r="AD73" s="54">
        <f t="shared" si="34"/>
        <v>0</v>
      </c>
      <c r="AE73" s="53">
        <v>0</v>
      </c>
      <c r="AF73" s="17">
        <v>0</v>
      </c>
      <c r="AG73" s="54">
        <f t="shared" si="35"/>
        <v>0</v>
      </c>
      <c r="AH73" s="53">
        <v>0</v>
      </c>
      <c r="AI73" s="17">
        <v>0</v>
      </c>
      <c r="AJ73" s="54">
        <f t="shared" si="36"/>
        <v>0</v>
      </c>
    </row>
    <row r="74" spans="1:36" ht="56" outlineLevel="1" x14ac:dyDescent="0.2">
      <c r="A74" s="2"/>
      <c r="C74" s="14" t="s">
        <v>103</v>
      </c>
      <c r="D74" s="15" t="s">
        <v>551</v>
      </c>
      <c r="E74" s="16" t="s">
        <v>18</v>
      </c>
      <c r="F74" s="52">
        <f t="shared" ref="F74:F125" si="37">+IF(SUMIF($J$7:$AJ$7,$F$6,$J74:$AJ74)&lt;0,0,SUMIF($J$7:$AJ$7,$F$6,$J74:$AJ74))</f>
        <v>0</v>
      </c>
      <c r="G74" s="329">
        <f t="shared" si="28"/>
        <v>0</v>
      </c>
      <c r="H74" s="330">
        <v>31731</v>
      </c>
      <c r="I74" s="365">
        <f>ROUND(H74*'INDEX ICOCIV'!$R$85,0)</f>
        <v>43154</v>
      </c>
      <c r="J74" s="323">
        <v>0</v>
      </c>
      <c r="K74" s="17">
        <v>0</v>
      </c>
      <c r="L74" s="54">
        <f t="shared" si="29"/>
        <v>0</v>
      </c>
      <c r="M74" s="53">
        <v>0</v>
      </c>
      <c r="N74" s="17">
        <v>0</v>
      </c>
      <c r="O74" s="54">
        <f t="shared" si="30"/>
        <v>0</v>
      </c>
      <c r="P74" s="53">
        <v>0</v>
      </c>
      <c r="Q74" s="17">
        <v>0</v>
      </c>
      <c r="R74" s="54">
        <f t="shared" si="3"/>
        <v>0</v>
      </c>
      <c r="S74" s="53">
        <v>0</v>
      </c>
      <c r="T74" s="17">
        <v>0</v>
      </c>
      <c r="U74" s="54">
        <f t="shared" si="31"/>
        <v>0</v>
      </c>
      <c r="V74" s="53">
        <v>0</v>
      </c>
      <c r="W74" s="17">
        <v>0</v>
      </c>
      <c r="X74" s="54">
        <f t="shared" si="32"/>
        <v>0</v>
      </c>
      <c r="Y74" s="53">
        <v>0</v>
      </c>
      <c r="Z74" s="17">
        <v>0</v>
      </c>
      <c r="AA74" s="54">
        <f t="shared" si="33"/>
        <v>0</v>
      </c>
      <c r="AB74" s="53">
        <v>0</v>
      </c>
      <c r="AC74" s="17">
        <v>0</v>
      </c>
      <c r="AD74" s="54">
        <f t="shared" si="34"/>
        <v>0</v>
      </c>
      <c r="AE74" s="53">
        <v>0</v>
      </c>
      <c r="AF74" s="17">
        <v>0</v>
      </c>
      <c r="AG74" s="54">
        <f t="shared" si="35"/>
        <v>0</v>
      </c>
      <c r="AH74" s="53">
        <v>0</v>
      </c>
      <c r="AI74" s="17">
        <v>0</v>
      </c>
      <c r="AJ74" s="54">
        <f t="shared" si="36"/>
        <v>0</v>
      </c>
    </row>
    <row r="75" spans="1:36" ht="16" outlineLevel="1" x14ac:dyDescent="0.2">
      <c r="A75" s="2"/>
      <c r="C75" s="14" t="s">
        <v>104</v>
      </c>
      <c r="D75" s="15" t="s">
        <v>105</v>
      </c>
      <c r="E75" s="16" t="s">
        <v>51</v>
      </c>
      <c r="F75" s="52">
        <f t="shared" si="37"/>
        <v>280.02</v>
      </c>
      <c r="G75" s="329">
        <f t="shared" si="28"/>
        <v>292.72999999999996</v>
      </c>
      <c r="H75" s="330">
        <v>224403</v>
      </c>
      <c r="I75" s="365">
        <f>ROUND(H75*'INDEX ICOCIV'!$R$85,0)</f>
        <v>305188</v>
      </c>
      <c r="J75" s="323">
        <v>37.15</v>
      </c>
      <c r="K75" s="17">
        <v>29.98</v>
      </c>
      <c r="L75" s="54">
        <f t="shared" si="29"/>
        <v>7.17</v>
      </c>
      <c r="M75" s="53">
        <v>2.97</v>
      </c>
      <c r="N75" s="17">
        <v>3.34</v>
      </c>
      <c r="O75" s="54">
        <f t="shared" si="30"/>
        <v>-0.37</v>
      </c>
      <c r="P75" s="53">
        <v>75.52</v>
      </c>
      <c r="Q75" s="17">
        <v>87.86</v>
      </c>
      <c r="R75" s="54">
        <f t="shared" si="3"/>
        <v>-12.34</v>
      </c>
      <c r="S75" s="53">
        <v>40.58</v>
      </c>
      <c r="T75" s="17">
        <v>0</v>
      </c>
      <c r="U75" s="54">
        <f t="shared" si="31"/>
        <v>40.58</v>
      </c>
      <c r="V75" s="53">
        <v>37.01</v>
      </c>
      <c r="W75" s="17">
        <v>0</v>
      </c>
      <c r="X75" s="54">
        <f t="shared" si="32"/>
        <v>37.01</v>
      </c>
      <c r="Y75" s="53">
        <v>67.009999999999991</v>
      </c>
      <c r="Z75" s="17">
        <v>0</v>
      </c>
      <c r="AA75" s="54">
        <f t="shared" si="33"/>
        <v>67.010000000000005</v>
      </c>
      <c r="AB75" s="53">
        <v>44.81</v>
      </c>
      <c r="AC75" s="17">
        <v>0</v>
      </c>
      <c r="AD75" s="54">
        <f t="shared" si="34"/>
        <v>44.81</v>
      </c>
      <c r="AE75" s="53">
        <v>61.34</v>
      </c>
      <c r="AF75" s="17">
        <v>0</v>
      </c>
      <c r="AG75" s="54">
        <f t="shared" si="35"/>
        <v>61.34</v>
      </c>
      <c r="AH75" s="53">
        <v>34.81</v>
      </c>
      <c r="AI75" s="17">
        <v>0</v>
      </c>
      <c r="AJ75" s="54">
        <f t="shared" si="36"/>
        <v>34.81</v>
      </c>
    </row>
    <row r="76" spans="1:36" ht="56" outlineLevel="1" x14ac:dyDescent="0.2">
      <c r="A76" s="2"/>
      <c r="C76" s="14" t="s">
        <v>106</v>
      </c>
      <c r="D76" s="15" t="s">
        <v>552</v>
      </c>
      <c r="E76" s="16" t="s">
        <v>51</v>
      </c>
      <c r="F76" s="52">
        <f t="shared" si="37"/>
        <v>0</v>
      </c>
      <c r="G76" s="329">
        <f t="shared" si="28"/>
        <v>0</v>
      </c>
      <c r="H76" s="330">
        <v>109554</v>
      </c>
      <c r="I76" s="365">
        <f>ROUND(H76*'INDEX ICOCIV'!$R$85,0)</f>
        <v>148993</v>
      </c>
      <c r="J76" s="323">
        <v>0</v>
      </c>
      <c r="K76" s="17">
        <v>0</v>
      </c>
      <c r="L76" s="54">
        <f t="shared" si="29"/>
        <v>0</v>
      </c>
      <c r="M76" s="53">
        <v>0</v>
      </c>
      <c r="N76" s="17">
        <v>0</v>
      </c>
      <c r="O76" s="54">
        <f t="shared" si="30"/>
        <v>0</v>
      </c>
      <c r="P76" s="53">
        <v>0</v>
      </c>
      <c r="Q76" s="17">
        <v>0</v>
      </c>
      <c r="R76" s="54">
        <f t="shared" si="3"/>
        <v>0</v>
      </c>
      <c r="S76" s="53">
        <v>0</v>
      </c>
      <c r="T76" s="17">
        <v>0</v>
      </c>
      <c r="U76" s="54">
        <f t="shared" si="31"/>
        <v>0</v>
      </c>
      <c r="V76" s="53">
        <v>0</v>
      </c>
      <c r="W76" s="17">
        <v>0</v>
      </c>
      <c r="X76" s="54">
        <f t="shared" si="32"/>
        <v>0</v>
      </c>
      <c r="Y76" s="53">
        <v>0</v>
      </c>
      <c r="Z76" s="17">
        <v>0</v>
      </c>
      <c r="AA76" s="54">
        <f t="shared" si="33"/>
        <v>0</v>
      </c>
      <c r="AB76" s="53">
        <v>0</v>
      </c>
      <c r="AC76" s="17">
        <v>0</v>
      </c>
      <c r="AD76" s="54">
        <f t="shared" si="34"/>
        <v>0</v>
      </c>
      <c r="AE76" s="53">
        <v>0</v>
      </c>
      <c r="AF76" s="17">
        <v>0</v>
      </c>
      <c r="AG76" s="54">
        <f t="shared" si="35"/>
        <v>0</v>
      </c>
      <c r="AH76" s="53">
        <v>0</v>
      </c>
      <c r="AI76" s="17">
        <v>0</v>
      </c>
      <c r="AJ76" s="54">
        <f t="shared" si="36"/>
        <v>0</v>
      </c>
    </row>
    <row r="77" spans="1:36" ht="42" outlineLevel="1" x14ac:dyDescent="0.2">
      <c r="A77" s="2"/>
      <c r="C77" s="14" t="s">
        <v>107</v>
      </c>
      <c r="D77" s="15" t="s">
        <v>108</v>
      </c>
      <c r="E77" s="16" t="s">
        <v>51</v>
      </c>
      <c r="F77" s="52">
        <f t="shared" si="37"/>
        <v>0</v>
      </c>
      <c r="G77" s="329">
        <f t="shared" si="28"/>
        <v>0</v>
      </c>
      <c r="H77" s="330">
        <v>184820</v>
      </c>
      <c r="I77" s="365">
        <f>ROUND(H77*'INDEX ICOCIV'!$R$85,0)</f>
        <v>251355</v>
      </c>
      <c r="J77" s="323">
        <v>0</v>
      </c>
      <c r="K77" s="17">
        <v>0</v>
      </c>
      <c r="L77" s="54">
        <f t="shared" si="29"/>
        <v>0</v>
      </c>
      <c r="M77" s="53">
        <v>0</v>
      </c>
      <c r="N77" s="17">
        <v>0</v>
      </c>
      <c r="O77" s="54">
        <f t="shared" si="30"/>
        <v>0</v>
      </c>
      <c r="P77" s="53"/>
      <c r="Q77" s="17">
        <v>0</v>
      </c>
      <c r="R77" s="54">
        <f t="shared" si="3"/>
        <v>0</v>
      </c>
      <c r="S77" s="53"/>
      <c r="T77" s="17">
        <v>0</v>
      </c>
      <c r="U77" s="54">
        <f t="shared" si="31"/>
        <v>0</v>
      </c>
      <c r="V77" s="53"/>
      <c r="W77" s="17">
        <v>0</v>
      </c>
      <c r="X77" s="54">
        <f t="shared" si="32"/>
        <v>0</v>
      </c>
      <c r="Y77" s="53">
        <v>0</v>
      </c>
      <c r="Z77" s="17">
        <v>0</v>
      </c>
      <c r="AA77" s="54">
        <f t="shared" si="33"/>
        <v>0</v>
      </c>
      <c r="AB77" s="53">
        <v>0</v>
      </c>
      <c r="AC77" s="17">
        <v>0</v>
      </c>
      <c r="AD77" s="54">
        <f t="shared" si="34"/>
        <v>0</v>
      </c>
      <c r="AE77" s="53">
        <v>0</v>
      </c>
      <c r="AF77" s="17">
        <v>0</v>
      </c>
      <c r="AG77" s="54">
        <f t="shared" si="35"/>
        <v>0</v>
      </c>
      <c r="AH77" s="53">
        <v>0</v>
      </c>
      <c r="AI77" s="17">
        <v>0</v>
      </c>
      <c r="AJ77" s="54">
        <f t="shared" si="36"/>
        <v>0</v>
      </c>
    </row>
    <row r="78" spans="1:36" ht="28" outlineLevel="1" x14ac:dyDescent="0.2">
      <c r="A78" s="2"/>
      <c r="C78" s="14" t="s">
        <v>109</v>
      </c>
      <c r="D78" s="15" t="s">
        <v>110</v>
      </c>
      <c r="E78" s="16" t="s">
        <v>18</v>
      </c>
      <c r="F78" s="52">
        <f t="shared" si="37"/>
        <v>232.85</v>
      </c>
      <c r="G78" s="329">
        <f t="shared" si="28"/>
        <v>254.05</v>
      </c>
      <c r="H78" s="330">
        <v>158684</v>
      </c>
      <c r="I78" s="365">
        <f>ROUND(H78*'INDEX ICOCIV'!$R$85,0)</f>
        <v>215810</v>
      </c>
      <c r="J78" s="323">
        <v>54.29</v>
      </c>
      <c r="K78" s="17">
        <v>54.289999999999992</v>
      </c>
      <c r="L78" s="54">
        <f t="shared" si="29"/>
        <v>0</v>
      </c>
      <c r="M78" s="53">
        <v>61.96</v>
      </c>
      <c r="N78" s="17">
        <v>69.400000000000006</v>
      </c>
      <c r="O78" s="54">
        <f t="shared" si="30"/>
        <v>-7.44</v>
      </c>
      <c r="P78" s="53">
        <v>54.4</v>
      </c>
      <c r="Q78" s="17">
        <v>68.16</v>
      </c>
      <c r="R78" s="54">
        <f t="shared" si="3"/>
        <v>-13.76</v>
      </c>
      <c r="S78" s="53">
        <v>64.38</v>
      </c>
      <c r="T78" s="17">
        <v>46.35</v>
      </c>
      <c r="U78" s="54">
        <f t="shared" si="31"/>
        <v>18.03</v>
      </c>
      <c r="V78" s="53">
        <v>49.1</v>
      </c>
      <c r="W78" s="17">
        <v>31.95</v>
      </c>
      <c r="X78" s="54">
        <f t="shared" si="32"/>
        <v>17.149999999999999</v>
      </c>
      <c r="Y78" s="53">
        <v>58.71</v>
      </c>
      <c r="Z78" s="17">
        <v>0</v>
      </c>
      <c r="AA78" s="54">
        <f t="shared" si="33"/>
        <v>58.71</v>
      </c>
      <c r="AB78" s="53">
        <v>55.22</v>
      </c>
      <c r="AC78" s="17">
        <v>0</v>
      </c>
      <c r="AD78" s="54">
        <f t="shared" si="34"/>
        <v>55.22</v>
      </c>
      <c r="AE78" s="53">
        <v>49.72</v>
      </c>
      <c r="AF78" s="17">
        <v>0</v>
      </c>
      <c r="AG78" s="54">
        <f t="shared" si="35"/>
        <v>49.72</v>
      </c>
      <c r="AH78" s="53">
        <v>55.22</v>
      </c>
      <c r="AI78" s="17">
        <v>0</v>
      </c>
      <c r="AJ78" s="54">
        <f t="shared" si="36"/>
        <v>55.22</v>
      </c>
    </row>
    <row r="79" spans="1:36" ht="28" outlineLevel="1" x14ac:dyDescent="0.2">
      <c r="A79" s="2"/>
      <c r="C79" s="14" t="s">
        <v>111</v>
      </c>
      <c r="D79" s="15" t="s">
        <v>112</v>
      </c>
      <c r="E79" s="16" t="s">
        <v>18</v>
      </c>
      <c r="F79" s="52">
        <f t="shared" si="37"/>
        <v>258.67</v>
      </c>
      <c r="G79" s="329">
        <f t="shared" si="28"/>
        <v>273.88</v>
      </c>
      <c r="H79" s="330">
        <v>38615</v>
      </c>
      <c r="I79" s="365">
        <f>ROUND(H79*'INDEX ICOCIV'!$R$85,0)</f>
        <v>52516</v>
      </c>
      <c r="J79" s="323">
        <v>54.29</v>
      </c>
      <c r="K79" s="17">
        <v>46.44</v>
      </c>
      <c r="L79" s="54">
        <f t="shared" si="29"/>
        <v>7.85</v>
      </c>
      <c r="M79" s="53">
        <v>61.96</v>
      </c>
      <c r="N79" s="17">
        <v>70.460000000000008</v>
      </c>
      <c r="O79" s="54">
        <f t="shared" si="30"/>
        <v>-8.5</v>
      </c>
      <c r="P79" s="53">
        <v>54.400000000000006</v>
      </c>
      <c r="Q79" s="17">
        <v>61.11</v>
      </c>
      <c r="R79" s="54">
        <f t="shared" si="3"/>
        <v>-6.71</v>
      </c>
      <c r="S79" s="53">
        <v>64.38</v>
      </c>
      <c r="T79" s="17">
        <v>29</v>
      </c>
      <c r="U79" s="54">
        <f t="shared" si="31"/>
        <v>35.380000000000003</v>
      </c>
      <c r="V79" s="53">
        <v>49.1</v>
      </c>
      <c r="W79" s="17">
        <v>37.32</v>
      </c>
      <c r="X79" s="54">
        <f t="shared" si="32"/>
        <v>11.78</v>
      </c>
      <c r="Y79" s="53">
        <v>58.71</v>
      </c>
      <c r="Z79" s="17">
        <v>0</v>
      </c>
      <c r="AA79" s="54">
        <f t="shared" si="33"/>
        <v>58.71</v>
      </c>
      <c r="AB79" s="53">
        <v>55.22</v>
      </c>
      <c r="AC79" s="17">
        <v>0</v>
      </c>
      <c r="AD79" s="54">
        <f t="shared" si="34"/>
        <v>55.22</v>
      </c>
      <c r="AE79" s="53">
        <v>49.72</v>
      </c>
      <c r="AF79" s="17">
        <v>0</v>
      </c>
      <c r="AG79" s="54">
        <f t="shared" si="35"/>
        <v>49.72</v>
      </c>
      <c r="AH79" s="53">
        <v>55.22</v>
      </c>
      <c r="AI79" s="17">
        <v>0</v>
      </c>
      <c r="AJ79" s="54">
        <f t="shared" si="36"/>
        <v>55.22</v>
      </c>
    </row>
    <row r="80" spans="1:36" ht="28" outlineLevel="1" x14ac:dyDescent="0.2">
      <c r="A80" s="2"/>
      <c r="C80" s="14" t="s">
        <v>113</v>
      </c>
      <c r="D80" s="15" t="s">
        <v>114</v>
      </c>
      <c r="E80" s="16" t="s">
        <v>51</v>
      </c>
      <c r="F80" s="52">
        <f t="shared" si="37"/>
        <v>0</v>
      </c>
      <c r="G80" s="329">
        <f t="shared" si="28"/>
        <v>0</v>
      </c>
      <c r="H80" s="330">
        <v>1324605</v>
      </c>
      <c r="I80" s="365">
        <f>ROUND(H80*'INDEX ICOCIV'!$R$85,0)</f>
        <v>1801463</v>
      </c>
      <c r="J80" s="323">
        <v>0</v>
      </c>
      <c r="K80" s="17">
        <v>0</v>
      </c>
      <c r="L80" s="54">
        <f t="shared" si="29"/>
        <v>0</v>
      </c>
      <c r="M80" s="53">
        <v>0</v>
      </c>
      <c r="N80" s="17">
        <v>0</v>
      </c>
      <c r="O80" s="54">
        <f t="shared" si="30"/>
        <v>0</v>
      </c>
      <c r="P80" s="53">
        <v>0</v>
      </c>
      <c r="Q80" s="17">
        <v>0</v>
      </c>
      <c r="R80" s="54">
        <f t="shared" si="3"/>
        <v>0</v>
      </c>
      <c r="S80" s="53">
        <v>0</v>
      </c>
      <c r="T80" s="17">
        <v>0</v>
      </c>
      <c r="U80" s="54">
        <f t="shared" si="31"/>
        <v>0</v>
      </c>
      <c r="V80" s="53">
        <v>0</v>
      </c>
      <c r="W80" s="17">
        <v>0</v>
      </c>
      <c r="X80" s="54">
        <f t="shared" si="32"/>
        <v>0</v>
      </c>
      <c r="Y80" s="53">
        <v>0</v>
      </c>
      <c r="Z80" s="17">
        <v>0</v>
      </c>
      <c r="AA80" s="54">
        <f t="shared" si="33"/>
        <v>0</v>
      </c>
      <c r="AB80" s="53">
        <v>0</v>
      </c>
      <c r="AC80" s="17">
        <v>0</v>
      </c>
      <c r="AD80" s="54">
        <f t="shared" si="34"/>
        <v>0</v>
      </c>
      <c r="AE80" s="53">
        <v>0</v>
      </c>
      <c r="AF80" s="17">
        <v>0</v>
      </c>
      <c r="AG80" s="54">
        <f t="shared" si="35"/>
        <v>0</v>
      </c>
      <c r="AH80" s="53">
        <v>0</v>
      </c>
      <c r="AI80" s="17">
        <v>0</v>
      </c>
      <c r="AJ80" s="54">
        <f t="shared" si="36"/>
        <v>0</v>
      </c>
    </row>
    <row r="81" spans="1:36" ht="16" x14ac:dyDescent="0.2">
      <c r="C81" s="24">
        <v>5</v>
      </c>
      <c r="D81" s="25" t="s">
        <v>115</v>
      </c>
      <c r="E81" s="26"/>
      <c r="F81" s="26"/>
      <c r="G81" s="327"/>
      <c r="H81" s="328"/>
      <c r="I81" s="366"/>
      <c r="J81" s="324"/>
      <c r="K81" s="12"/>
      <c r="L81" s="57"/>
      <c r="M81" s="56"/>
      <c r="N81" s="12"/>
      <c r="O81" s="57"/>
      <c r="P81" s="56"/>
      <c r="Q81" s="12"/>
      <c r="R81" s="57"/>
      <c r="S81" s="56"/>
      <c r="T81" s="12"/>
      <c r="U81" s="57"/>
      <c r="V81" s="56"/>
      <c r="W81" s="12"/>
      <c r="X81" s="57"/>
      <c r="Y81" s="56"/>
      <c r="Z81" s="12"/>
      <c r="AA81" s="57"/>
      <c r="AB81" s="56"/>
      <c r="AC81" s="12">
        <v>0</v>
      </c>
      <c r="AD81" s="57"/>
      <c r="AE81" s="56">
        <v>0</v>
      </c>
      <c r="AF81" s="12"/>
      <c r="AG81" s="57"/>
      <c r="AH81" s="56">
        <v>0</v>
      </c>
      <c r="AI81" s="12">
        <v>0</v>
      </c>
      <c r="AJ81" s="57"/>
    </row>
    <row r="82" spans="1:36" ht="16" outlineLevel="1" x14ac:dyDescent="0.2">
      <c r="A82" s="2"/>
      <c r="C82" s="14" t="s">
        <v>116</v>
      </c>
      <c r="D82" s="15" t="s">
        <v>553</v>
      </c>
      <c r="E82" s="16" t="s">
        <v>20</v>
      </c>
      <c r="F82" s="52">
        <f t="shared" si="37"/>
        <v>0</v>
      </c>
      <c r="G82" s="329">
        <f t="shared" ref="G82:G87" si="38">SUM(MAX(0,L82),MAX(0,O82),MAX(0,R82),MAX(0,U82),MAX(0,X82),MAX(0,AA82),MAX(0,AD82),MAX(0,AG82),MAX(0,AJ82))</f>
        <v>0</v>
      </c>
      <c r="H82" s="330">
        <v>1750802</v>
      </c>
      <c r="I82" s="365">
        <f>ROUND(H82*'INDEX ICOCIV'!$R$85,0)</f>
        <v>2381091</v>
      </c>
      <c r="J82" s="323">
        <v>0</v>
      </c>
      <c r="K82" s="17">
        <v>0</v>
      </c>
      <c r="L82" s="54">
        <f t="shared" ref="L82:L87" si="39">+ROUND(J82-K82,2)</f>
        <v>0</v>
      </c>
      <c r="M82" s="53">
        <v>0</v>
      </c>
      <c r="N82" s="17">
        <v>0</v>
      </c>
      <c r="O82" s="54">
        <f t="shared" ref="O82:O87" si="40">+ROUND(M82-N82,2)</f>
        <v>0</v>
      </c>
      <c r="P82" s="53">
        <v>0</v>
      </c>
      <c r="Q82" s="17">
        <v>0</v>
      </c>
      <c r="R82" s="54">
        <f t="shared" si="3"/>
        <v>0</v>
      </c>
      <c r="S82" s="53">
        <v>0</v>
      </c>
      <c r="T82" s="17">
        <v>0</v>
      </c>
      <c r="U82" s="54">
        <f t="shared" ref="U82:U87" si="41">+ROUND(S82-T82,2)</f>
        <v>0</v>
      </c>
      <c r="V82" s="53">
        <v>0</v>
      </c>
      <c r="W82" s="17">
        <v>0</v>
      </c>
      <c r="X82" s="54">
        <f t="shared" ref="X82:X87" si="42">+ROUND(V82-W82,2)</f>
        <v>0</v>
      </c>
      <c r="Y82" s="53">
        <v>0</v>
      </c>
      <c r="Z82" s="17">
        <v>0</v>
      </c>
      <c r="AA82" s="54">
        <f t="shared" ref="AA82:AA87" si="43">+ROUND(Y82-Z82,2)</f>
        <v>0</v>
      </c>
      <c r="AB82" s="53">
        <v>0</v>
      </c>
      <c r="AC82" s="17">
        <v>0</v>
      </c>
      <c r="AD82" s="54">
        <f t="shared" ref="AD82:AD87" si="44">+ROUND(AB82-AC82,2)</f>
        <v>0</v>
      </c>
      <c r="AE82" s="53">
        <v>0</v>
      </c>
      <c r="AF82" s="17">
        <v>0</v>
      </c>
      <c r="AG82" s="54">
        <f t="shared" ref="AG82:AG87" si="45">+ROUND(AE82-AF82,2)</f>
        <v>0</v>
      </c>
      <c r="AH82" s="53">
        <v>0</v>
      </c>
      <c r="AI82" s="17">
        <v>0</v>
      </c>
      <c r="AJ82" s="54">
        <f t="shared" ref="AJ82:AJ87" si="46">+ROUND(AH82-AI82,2)</f>
        <v>0</v>
      </c>
    </row>
    <row r="83" spans="1:36" ht="16" outlineLevel="1" x14ac:dyDescent="0.2">
      <c r="A83" s="2"/>
      <c r="C83" s="14" t="s">
        <v>117</v>
      </c>
      <c r="D83" s="15" t="s">
        <v>118</v>
      </c>
      <c r="E83" s="16" t="s">
        <v>20</v>
      </c>
      <c r="F83" s="52">
        <f t="shared" si="37"/>
        <v>0</v>
      </c>
      <c r="G83" s="329">
        <f t="shared" si="38"/>
        <v>0</v>
      </c>
      <c r="H83" s="330">
        <v>1177520</v>
      </c>
      <c r="I83" s="365">
        <f>ROUND(H83*'INDEX ICOCIV'!$R$85,0)</f>
        <v>1601427</v>
      </c>
      <c r="J83" s="323">
        <v>0</v>
      </c>
      <c r="K83" s="17">
        <v>0</v>
      </c>
      <c r="L83" s="54">
        <f t="shared" si="39"/>
        <v>0</v>
      </c>
      <c r="M83" s="53">
        <v>0</v>
      </c>
      <c r="N83" s="17">
        <v>0</v>
      </c>
      <c r="O83" s="54">
        <f t="shared" si="40"/>
        <v>0</v>
      </c>
      <c r="P83" s="53">
        <v>0</v>
      </c>
      <c r="Q83" s="17">
        <v>0</v>
      </c>
      <c r="R83" s="54">
        <f t="shared" si="3"/>
        <v>0</v>
      </c>
      <c r="S83" s="53">
        <v>0</v>
      </c>
      <c r="T83" s="17">
        <v>0</v>
      </c>
      <c r="U83" s="54">
        <f t="shared" si="41"/>
        <v>0</v>
      </c>
      <c r="V83" s="53">
        <v>0</v>
      </c>
      <c r="W83" s="17">
        <v>0</v>
      </c>
      <c r="X83" s="54">
        <f t="shared" si="42"/>
        <v>0</v>
      </c>
      <c r="Y83" s="53">
        <v>0</v>
      </c>
      <c r="Z83" s="17">
        <v>0</v>
      </c>
      <c r="AA83" s="54">
        <f t="shared" si="43"/>
        <v>0</v>
      </c>
      <c r="AB83" s="53">
        <v>0</v>
      </c>
      <c r="AC83" s="17">
        <v>0</v>
      </c>
      <c r="AD83" s="54">
        <f t="shared" si="44"/>
        <v>0</v>
      </c>
      <c r="AE83" s="53">
        <v>0</v>
      </c>
      <c r="AF83" s="17">
        <v>0</v>
      </c>
      <c r="AG83" s="54">
        <f t="shared" si="45"/>
        <v>0</v>
      </c>
      <c r="AH83" s="53">
        <v>0</v>
      </c>
      <c r="AI83" s="17">
        <v>0</v>
      </c>
      <c r="AJ83" s="54">
        <f t="shared" si="46"/>
        <v>0</v>
      </c>
    </row>
    <row r="84" spans="1:36" ht="16" outlineLevel="1" x14ac:dyDescent="0.2">
      <c r="A84" s="2"/>
      <c r="C84" s="14" t="s">
        <v>119</v>
      </c>
      <c r="D84" s="15" t="s">
        <v>554</v>
      </c>
      <c r="E84" s="16" t="s">
        <v>20</v>
      </c>
      <c r="F84" s="52">
        <f t="shared" si="37"/>
        <v>0</v>
      </c>
      <c r="G84" s="329">
        <f t="shared" si="38"/>
        <v>0</v>
      </c>
      <c r="H84" s="330">
        <v>496546</v>
      </c>
      <c r="I84" s="365">
        <f>ROUND(H84*'INDEX ICOCIV'!$R$85,0)</f>
        <v>675303</v>
      </c>
      <c r="J84" s="323">
        <v>0</v>
      </c>
      <c r="K84" s="17">
        <v>0</v>
      </c>
      <c r="L84" s="54">
        <f t="shared" si="39"/>
        <v>0</v>
      </c>
      <c r="M84" s="53">
        <v>0</v>
      </c>
      <c r="N84" s="17">
        <v>0</v>
      </c>
      <c r="O84" s="54">
        <f t="shared" si="40"/>
        <v>0</v>
      </c>
      <c r="P84" s="53">
        <v>0</v>
      </c>
      <c r="Q84" s="17">
        <v>0</v>
      </c>
      <c r="R84" s="54">
        <f t="shared" si="3"/>
        <v>0</v>
      </c>
      <c r="S84" s="53">
        <v>0</v>
      </c>
      <c r="T84" s="17">
        <v>0</v>
      </c>
      <c r="U84" s="54">
        <f t="shared" si="41"/>
        <v>0</v>
      </c>
      <c r="V84" s="53">
        <v>0</v>
      </c>
      <c r="W84" s="17">
        <v>0</v>
      </c>
      <c r="X84" s="54">
        <f t="shared" si="42"/>
        <v>0</v>
      </c>
      <c r="Y84" s="53">
        <v>0</v>
      </c>
      <c r="Z84" s="17">
        <v>0</v>
      </c>
      <c r="AA84" s="54">
        <f t="shared" si="43"/>
        <v>0</v>
      </c>
      <c r="AB84" s="53">
        <v>0</v>
      </c>
      <c r="AC84" s="17">
        <v>0</v>
      </c>
      <c r="AD84" s="54">
        <f t="shared" si="44"/>
        <v>0</v>
      </c>
      <c r="AE84" s="53">
        <v>0</v>
      </c>
      <c r="AF84" s="17">
        <v>0</v>
      </c>
      <c r="AG84" s="54">
        <f t="shared" si="45"/>
        <v>0</v>
      </c>
      <c r="AH84" s="53">
        <v>0</v>
      </c>
      <c r="AI84" s="17">
        <v>0</v>
      </c>
      <c r="AJ84" s="54">
        <f t="shared" si="46"/>
        <v>0</v>
      </c>
    </row>
    <row r="85" spans="1:36" ht="16" outlineLevel="1" x14ac:dyDescent="0.2">
      <c r="A85" s="2"/>
      <c r="C85" s="14" t="s">
        <v>120</v>
      </c>
      <c r="D85" s="15" t="s">
        <v>555</v>
      </c>
      <c r="E85" s="16" t="s">
        <v>20</v>
      </c>
      <c r="F85" s="52">
        <f t="shared" si="37"/>
        <v>0</v>
      </c>
      <c r="G85" s="329">
        <f t="shared" si="38"/>
        <v>0</v>
      </c>
      <c r="H85" s="330">
        <v>526707</v>
      </c>
      <c r="I85" s="365">
        <f>ROUND(H85*'INDEX ICOCIV'!$R$85,0)</f>
        <v>716322</v>
      </c>
      <c r="J85" s="323">
        <v>0</v>
      </c>
      <c r="K85" s="17">
        <v>0</v>
      </c>
      <c r="L85" s="54">
        <f t="shared" si="39"/>
        <v>0</v>
      </c>
      <c r="M85" s="53">
        <v>0</v>
      </c>
      <c r="N85" s="17">
        <v>0</v>
      </c>
      <c r="O85" s="54">
        <f t="shared" si="40"/>
        <v>0</v>
      </c>
      <c r="P85" s="53">
        <v>0</v>
      </c>
      <c r="Q85" s="17">
        <v>0</v>
      </c>
      <c r="R85" s="54">
        <f t="shared" si="3"/>
        <v>0</v>
      </c>
      <c r="S85" s="53">
        <v>0</v>
      </c>
      <c r="T85" s="17">
        <v>0</v>
      </c>
      <c r="U85" s="54">
        <f t="shared" si="41"/>
        <v>0</v>
      </c>
      <c r="V85" s="53">
        <v>0</v>
      </c>
      <c r="W85" s="17">
        <v>0</v>
      </c>
      <c r="X85" s="54">
        <f t="shared" si="42"/>
        <v>0</v>
      </c>
      <c r="Y85" s="53">
        <v>0</v>
      </c>
      <c r="Z85" s="17">
        <v>0</v>
      </c>
      <c r="AA85" s="54">
        <f t="shared" si="43"/>
        <v>0</v>
      </c>
      <c r="AB85" s="53">
        <v>0</v>
      </c>
      <c r="AC85" s="17">
        <v>0</v>
      </c>
      <c r="AD85" s="54">
        <f t="shared" si="44"/>
        <v>0</v>
      </c>
      <c r="AE85" s="53">
        <v>0</v>
      </c>
      <c r="AF85" s="17">
        <v>0</v>
      </c>
      <c r="AG85" s="54">
        <f t="shared" si="45"/>
        <v>0</v>
      </c>
      <c r="AH85" s="53">
        <v>0</v>
      </c>
      <c r="AI85" s="17">
        <v>0</v>
      </c>
      <c r="AJ85" s="54">
        <f t="shared" si="46"/>
        <v>0</v>
      </c>
    </row>
    <row r="86" spans="1:36" ht="16" outlineLevel="1" x14ac:dyDescent="0.2">
      <c r="A86" s="2"/>
      <c r="C86" s="14" t="s">
        <v>121</v>
      </c>
      <c r="D86" s="15" t="s">
        <v>556</v>
      </c>
      <c r="E86" s="16" t="s">
        <v>20</v>
      </c>
      <c r="F86" s="52">
        <f t="shared" si="37"/>
        <v>0</v>
      </c>
      <c r="G86" s="329">
        <f t="shared" si="38"/>
        <v>0</v>
      </c>
      <c r="H86" s="330">
        <v>526707</v>
      </c>
      <c r="I86" s="365">
        <f>ROUND(H86*'INDEX ICOCIV'!$R$85,0)</f>
        <v>716322</v>
      </c>
      <c r="J86" s="323">
        <v>0</v>
      </c>
      <c r="K86" s="17">
        <v>0</v>
      </c>
      <c r="L86" s="54">
        <f t="shared" si="39"/>
        <v>0</v>
      </c>
      <c r="M86" s="53">
        <v>0</v>
      </c>
      <c r="N86" s="17">
        <v>0</v>
      </c>
      <c r="O86" s="54">
        <f t="shared" si="40"/>
        <v>0</v>
      </c>
      <c r="P86" s="53">
        <v>0</v>
      </c>
      <c r="Q86" s="17">
        <v>0</v>
      </c>
      <c r="R86" s="54">
        <f t="shared" ref="R86:R125" si="47">+ROUND(P86-Q86,2)</f>
        <v>0</v>
      </c>
      <c r="S86" s="53">
        <v>0</v>
      </c>
      <c r="T86" s="17">
        <v>0</v>
      </c>
      <c r="U86" s="54">
        <f t="shared" si="41"/>
        <v>0</v>
      </c>
      <c r="V86" s="53">
        <v>0</v>
      </c>
      <c r="W86" s="17">
        <v>0</v>
      </c>
      <c r="X86" s="54">
        <f t="shared" si="42"/>
        <v>0</v>
      </c>
      <c r="Y86" s="53">
        <v>0</v>
      </c>
      <c r="Z86" s="17">
        <v>0</v>
      </c>
      <c r="AA86" s="54">
        <f t="shared" si="43"/>
        <v>0</v>
      </c>
      <c r="AB86" s="53">
        <v>0</v>
      </c>
      <c r="AC86" s="17">
        <v>0</v>
      </c>
      <c r="AD86" s="54">
        <f t="shared" si="44"/>
        <v>0</v>
      </c>
      <c r="AE86" s="53">
        <v>0</v>
      </c>
      <c r="AF86" s="17">
        <v>0</v>
      </c>
      <c r="AG86" s="54">
        <f t="shared" si="45"/>
        <v>0</v>
      </c>
      <c r="AH86" s="53">
        <v>0</v>
      </c>
      <c r="AI86" s="17">
        <v>0</v>
      </c>
      <c r="AJ86" s="54">
        <f t="shared" si="46"/>
        <v>0</v>
      </c>
    </row>
    <row r="87" spans="1:36" ht="16" outlineLevel="1" x14ac:dyDescent="0.2">
      <c r="A87" s="2"/>
      <c r="C87" s="14" t="s">
        <v>122</v>
      </c>
      <c r="D87" s="15" t="s">
        <v>557</v>
      </c>
      <c r="E87" s="16" t="s">
        <v>20</v>
      </c>
      <c r="F87" s="52">
        <f t="shared" si="37"/>
        <v>0</v>
      </c>
      <c r="G87" s="329">
        <f t="shared" si="38"/>
        <v>0</v>
      </c>
      <c r="H87" s="330">
        <v>533944</v>
      </c>
      <c r="I87" s="365">
        <f>ROUND(H87*'INDEX ICOCIV'!$R$85,0)</f>
        <v>726164</v>
      </c>
      <c r="J87" s="323">
        <v>0</v>
      </c>
      <c r="K87" s="17">
        <v>0</v>
      </c>
      <c r="L87" s="54">
        <f t="shared" si="39"/>
        <v>0</v>
      </c>
      <c r="M87" s="53">
        <v>0</v>
      </c>
      <c r="N87" s="17">
        <v>0</v>
      </c>
      <c r="O87" s="54">
        <f t="shared" si="40"/>
        <v>0</v>
      </c>
      <c r="P87" s="53">
        <v>0</v>
      </c>
      <c r="Q87" s="17">
        <v>0</v>
      </c>
      <c r="R87" s="54">
        <f t="shared" si="47"/>
        <v>0</v>
      </c>
      <c r="S87" s="53">
        <v>0</v>
      </c>
      <c r="T87" s="17">
        <v>0</v>
      </c>
      <c r="U87" s="54">
        <f t="shared" si="41"/>
        <v>0</v>
      </c>
      <c r="V87" s="53">
        <v>0</v>
      </c>
      <c r="W87" s="17">
        <v>0</v>
      </c>
      <c r="X87" s="54">
        <f t="shared" si="42"/>
        <v>0</v>
      </c>
      <c r="Y87" s="53">
        <v>0</v>
      </c>
      <c r="Z87" s="17">
        <v>0</v>
      </c>
      <c r="AA87" s="54">
        <f t="shared" si="43"/>
        <v>0</v>
      </c>
      <c r="AB87" s="53">
        <v>0</v>
      </c>
      <c r="AC87" s="17">
        <v>0</v>
      </c>
      <c r="AD87" s="54">
        <f t="shared" si="44"/>
        <v>0</v>
      </c>
      <c r="AE87" s="53">
        <v>0</v>
      </c>
      <c r="AF87" s="17">
        <v>0</v>
      </c>
      <c r="AG87" s="54">
        <f t="shared" si="45"/>
        <v>0</v>
      </c>
      <c r="AH87" s="53">
        <v>0</v>
      </c>
      <c r="AI87" s="17">
        <v>0</v>
      </c>
      <c r="AJ87" s="54">
        <f t="shared" si="46"/>
        <v>0</v>
      </c>
    </row>
    <row r="88" spans="1:36" ht="16" x14ac:dyDescent="0.2">
      <c r="C88" s="24">
        <v>6</v>
      </c>
      <c r="D88" s="25" t="s">
        <v>123</v>
      </c>
      <c r="E88" s="26"/>
      <c r="F88" s="26"/>
      <c r="G88" s="327"/>
      <c r="H88" s="328"/>
      <c r="I88" s="366"/>
      <c r="J88" s="324"/>
      <c r="K88" s="12"/>
      <c r="L88" s="57"/>
      <c r="M88" s="56"/>
      <c r="N88" s="12"/>
      <c r="O88" s="57"/>
      <c r="P88" s="56"/>
      <c r="Q88" s="12"/>
      <c r="R88" s="57"/>
      <c r="S88" s="56"/>
      <c r="T88" s="12"/>
      <c r="U88" s="57"/>
      <c r="V88" s="56"/>
      <c r="W88" s="12"/>
      <c r="X88" s="57"/>
      <c r="Y88" s="56"/>
      <c r="Z88" s="12"/>
      <c r="AA88" s="57"/>
      <c r="AB88" s="56"/>
      <c r="AC88" s="12">
        <v>0</v>
      </c>
      <c r="AD88" s="57"/>
      <c r="AE88" s="56"/>
      <c r="AF88" s="12"/>
      <c r="AG88" s="57"/>
      <c r="AH88" s="56"/>
      <c r="AI88" s="12">
        <v>0</v>
      </c>
      <c r="AJ88" s="57"/>
    </row>
    <row r="89" spans="1:36" ht="16" outlineLevel="1" x14ac:dyDescent="0.2">
      <c r="A89" s="2"/>
      <c r="C89" s="14" t="s">
        <v>124</v>
      </c>
      <c r="D89" s="15" t="s">
        <v>125</v>
      </c>
      <c r="E89" s="16" t="s">
        <v>20</v>
      </c>
      <c r="F89" s="52">
        <f t="shared" si="37"/>
        <v>257</v>
      </c>
      <c r="G89" s="329">
        <f>SUM(MAX(0,L89),MAX(0,O89),MAX(0,R89),MAX(0,U89),MAX(0,X89),MAX(0,AA89),MAX(0,AD89),MAX(0,AG89),MAX(0,AJ89))</f>
        <v>257</v>
      </c>
      <c r="H89" s="330">
        <v>274133</v>
      </c>
      <c r="I89" s="365">
        <f>ROUND(H89*'INDEX ICOCIV'!$R$85,0)</f>
        <v>372821</v>
      </c>
      <c r="J89" s="323">
        <v>28</v>
      </c>
      <c r="K89" s="17">
        <v>0</v>
      </c>
      <c r="L89" s="54">
        <f t="shared" ref="L89" si="48">+ROUND(J89-K89,2)</f>
        <v>28</v>
      </c>
      <c r="M89" s="53">
        <v>30</v>
      </c>
      <c r="N89" s="17">
        <v>0</v>
      </c>
      <c r="O89" s="54">
        <f t="shared" ref="O89" si="49">+ROUND(M89-N89,2)</f>
        <v>30</v>
      </c>
      <c r="P89" s="53">
        <v>28</v>
      </c>
      <c r="Q89" s="17">
        <v>0</v>
      </c>
      <c r="R89" s="54">
        <f t="shared" si="47"/>
        <v>28</v>
      </c>
      <c r="S89" s="53">
        <v>30</v>
      </c>
      <c r="T89" s="17">
        <v>0</v>
      </c>
      <c r="U89" s="54">
        <f t="shared" ref="U89" si="50">+ROUND(S89-T89,2)</f>
        <v>30</v>
      </c>
      <c r="V89" s="53">
        <v>30</v>
      </c>
      <c r="W89" s="17">
        <v>0</v>
      </c>
      <c r="X89" s="54">
        <f t="shared" ref="X89" si="51">+ROUND(V89-W89,2)</f>
        <v>30</v>
      </c>
      <c r="Y89" s="53">
        <v>30</v>
      </c>
      <c r="Z89" s="17">
        <v>0</v>
      </c>
      <c r="AA89" s="54">
        <f t="shared" ref="AA89" si="52">+ROUND(Y89-Z89,2)</f>
        <v>30</v>
      </c>
      <c r="AB89" s="53">
        <v>30</v>
      </c>
      <c r="AC89" s="17">
        <v>0</v>
      </c>
      <c r="AD89" s="54">
        <f t="shared" ref="AD89" si="53">+ROUND(AB89-AC89,2)</f>
        <v>30</v>
      </c>
      <c r="AE89" s="53">
        <v>27</v>
      </c>
      <c r="AF89" s="17">
        <v>0</v>
      </c>
      <c r="AG89" s="54">
        <f t="shared" ref="AG89" si="54">+ROUND(AE89-AF89,2)</f>
        <v>27</v>
      </c>
      <c r="AH89" s="53">
        <v>24</v>
      </c>
      <c r="AI89" s="17">
        <v>0</v>
      </c>
      <c r="AJ89" s="54">
        <f t="shared" ref="AJ89" si="55">+ROUND(AH89-AI89,2)</f>
        <v>24</v>
      </c>
    </row>
    <row r="90" spans="1:36" ht="16" x14ac:dyDescent="0.2">
      <c r="C90" s="24">
        <v>7</v>
      </c>
      <c r="D90" s="25" t="s">
        <v>126</v>
      </c>
      <c r="E90" s="26"/>
      <c r="F90" s="26"/>
      <c r="G90" s="327"/>
      <c r="H90" s="328"/>
      <c r="I90" s="366"/>
      <c r="J90" s="324"/>
      <c r="K90" s="12"/>
      <c r="L90" s="57"/>
      <c r="M90" s="56"/>
      <c r="N90" s="12"/>
      <c r="O90" s="57"/>
      <c r="P90" s="56"/>
      <c r="Q90" s="12"/>
      <c r="R90" s="57"/>
      <c r="S90" s="56"/>
      <c r="T90" s="12"/>
      <c r="U90" s="57"/>
      <c r="V90" s="56"/>
      <c r="W90" s="12"/>
      <c r="X90" s="57"/>
      <c r="Y90" s="56"/>
      <c r="Z90" s="12"/>
      <c r="AA90" s="57"/>
      <c r="AB90" s="56"/>
      <c r="AC90" s="12">
        <v>0</v>
      </c>
      <c r="AD90" s="57"/>
      <c r="AE90" s="56"/>
      <c r="AF90" s="12"/>
      <c r="AG90" s="57"/>
      <c r="AH90" s="56"/>
      <c r="AI90" s="12">
        <v>0</v>
      </c>
      <c r="AJ90" s="57"/>
    </row>
    <row r="91" spans="1:36" ht="16" outlineLevel="1" x14ac:dyDescent="0.2">
      <c r="A91" s="2"/>
      <c r="C91" s="14" t="s">
        <v>127</v>
      </c>
      <c r="D91" s="15" t="s">
        <v>558</v>
      </c>
      <c r="E91" s="16" t="s">
        <v>51</v>
      </c>
      <c r="F91" s="52">
        <f t="shared" si="37"/>
        <v>0</v>
      </c>
      <c r="G91" s="329">
        <f t="shared" ref="G91:G96" si="56">SUM(MAX(0,L91),MAX(0,O91),MAX(0,R91),MAX(0,U91),MAX(0,X91),MAX(0,AA91),MAX(0,AD91),MAX(0,AG91),MAX(0,AJ91))</f>
        <v>0</v>
      </c>
      <c r="H91" s="330">
        <v>13291</v>
      </c>
      <c r="I91" s="365">
        <f>ROUND(H91*'INDEX ICOCIV'!$R$85,0)</f>
        <v>18076</v>
      </c>
      <c r="J91" s="323">
        <v>0</v>
      </c>
      <c r="K91" s="17">
        <v>0</v>
      </c>
      <c r="L91" s="54">
        <f t="shared" ref="L91:L96" si="57">+ROUND(J91-K91,2)</f>
        <v>0</v>
      </c>
      <c r="M91" s="53">
        <v>0</v>
      </c>
      <c r="N91" s="17">
        <v>0</v>
      </c>
      <c r="O91" s="54">
        <f t="shared" ref="O91:O96" si="58">+ROUND(M91-N91,2)</f>
        <v>0</v>
      </c>
      <c r="P91" s="53">
        <v>0</v>
      </c>
      <c r="Q91" s="17">
        <v>0</v>
      </c>
      <c r="R91" s="54">
        <f t="shared" ref="R91:R95" si="59">+ROUND(P91-Q91,2)</f>
        <v>0</v>
      </c>
      <c r="S91" s="53">
        <v>0</v>
      </c>
      <c r="T91" s="17">
        <v>0</v>
      </c>
      <c r="U91" s="54">
        <f t="shared" ref="U91:U96" si="60">+ROUND(S91-T91,2)</f>
        <v>0</v>
      </c>
      <c r="V91" s="53">
        <v>0</v>
      </c>
      <c r="W91" s="17">
        <v>0</v>
      </c>
      <c r="X91" s="54">
        <f t="shared" ref="X91:X96" si="61">+ROUND(V91-W91,2)</f>
        <v>0</v>
      </c>
      <c r="Y91" s="53">
        <v>0</v>
      </c>
      <c r="Z91" s="17">
        <v>0</v>
      </c>
      <c r="AA91" s="54">
        <f t="shared" ref="AA91:AA96" si="62">+ROUND(Y91-Z91,2)</f>
        <v>0</v>
      </c>
      <c r="AB91" s="53">
        <v>0</v>
      </c>
      <c r="AC91" s="17">
        <v>0</v>
      </c>
      <c r="AD91" s="54">
        <f t="shared" ref="AD91:AD96" si="63">+ROUND(AB91-AC91,2)</f>
        <v>0</v>
      </c>
      <c r="AE91" s="53">
        <v>0</v>
      </c>
      <c r="AF91" s="17">
        <v>0</v>
      </c>
      <c r="AG91" s="54">
        <f t="shared" ref="AG91:AG96" si="64">+ROUND(AE91-AF91,2)</f>
        <v>0</v>
      </c>
      <c r="AH91" s="53">
        <v>0</v>
      </c>
      <c r="AI91" s="17">
        <v>0</v>
      </c>
      <c r="AJ91" s="54">
        <f t="shared" ref="AJ91:AJ96" si="65">+ROUND(AH91-AI91,2)</f>
        <v>0</v>
      </c>
    </row>
    <row r="92" spans="1:36" ht="70" outlineLevel="1" x14ac:dyDescent="0.2">
      <c r="A92" s="2"/>
      <c r="C92" s="14" t="s">
        <v>128</v>
      </c>
      <c r="D92" s="15" t="s">
        <v>129</v>
      </c>
      <c r="E92" s="16" t="s">
        <v>51</v>
      </c>
      <c r="F92" s="52">
        <f t="shared" si="37"/>
        <v>0</v>
      </c>
      <c r="G92" s="329">
        <f t="shared" si="56"/>
        <v>0</v>
      </c>
      <c r="H92" s="330">
        <v>190998</v>
      </c>
      <c r="I92" s="365">
        <f>ROUND(H92*'INDEX ICOCIV'!$R$85,0)</f>
        <v>259757</v>
      </c>
      <c r="J92" s="323">
        <v>0</v>
      </c>
      <c r="K92" s="17">
        <v>0</v>
      </c>
      <c r="L92" s="54">
        <f t="shared" si="57"/>
        <v>0</v>
      </c>
      <c r="M92" s="53">
        <v>0</v>
      </c>
      <c r="N92" s="17">
        <v>0</v>
      </c>
      <c r="O92" s="54">
        <f t="shared" si="58"/>
        <v>0</v>
      </c>
      <c r="P92" s="53">
        <v>0</v>
      </c>
      <c r="Q92" s="17">
        <v>0</v>
      </c>
      <c r="R92" s="54">
        <f t="shared" si="59"/>
        <v>0</v>
      </c>
      <c r="S92" s="53">
        <v>0</v>
      </c>
      <c r="T92" s="17">
        <v>0</v>
      </c>
      <c r="U92" s="54">
        <f t="shared" si="60"/>
        <v>0</v>
      </c>
      <c r="V92" s="53">
        <v>0</v>
      </c>
      <c r="W92" s="17">
        <v>0</v>
      </c>
      <c r="X92" s="54">
        <f t="shared" si="61"/>
        <v>0</v>
      </c>
      <c r="Y92" s="53">
        <v>0</v>
      </c>
      <c r="Z92" s="17">
        <v>0</v>
      </c>
      <c r="AA92" s="54">
        <f t="shared" si="62"/>
        <v>0</v>
      </c>
      <c r="AB92" s="53">
        <v>0</v>
      </c>
      <c r="AC92" s="17">
        <v>0</v>
      </c>
      <c r="AD92" s="54">
        <f t="shared" si="63"/>
        <v>0</v>
      </c>
      <c r="AE92" s="53">
        <v>0</v>
      </c>
      <c r="AF92" s="17">
        <v>0</v>
      </c>
      <c r="AG92" s="54">
        <f t="shared" si="64"/>
        <v>0</v>
      </c>
      <c r="AH92" s="53">
        <v>0</v>
      </c>
      <c r="AI92" s="17">
        <v>0</v>
      </c>
      <c r="AJ92" s="54">
        <f t="shared" si="65"/>
        <v>0</v>
      </c>
    </row>
    <row r="93" spans="1:36" ht="16" outlineLevel="1" x14ac:dyDescent="0.2">
      <c r="A93" s="2"/>
      <c r="C93" s="14" t="s">
        <v>130</v>
      </c>
      <c r="D93" s="15" t="s">
        <v>559</v>
      </c>
      <c r="E93" s="16" t="s">
        <v>51</v>
      </c>
      <c r="F93" s="52">
        <f t="shared" si="37"/>
        <v>173.75</v>
      </c>
      <c r="G93" s="329">
        <f t="shared" si="56"/>
        <v>173.75</v>
      </c>
      <c r="H93" s="330">
        <v>21924</v>
      </c>
      <c r="I93" s="365">
        <f>ROUND(H93*'INDEX ICOCIV'!$R$85,0)</f>
        <v>29817</v>
      </c>
      <c r="J93" s="323">
        <v>21.6</v>
      </c>
      <c r="K93" s="17">
        <v>7.61</v>
      </c>
      <c r="L93" s="54">
        <f t="shared" si="57"/>
        <v>13.99</v>
      </c>
      <c r="M93" s="53">
        <v>0</v>
      </c>
      <c r="N93" s="17">
        <v>0</v>
      </c>
      <c r="O93" s="54">
        <f t="shared" si="58"/>
        <v>0</v>
      </c>
      <c r="P93" s="53">
        <v>10</v>
      </c>
      <c r="Q93" s="17">
        <v>0</v>
      </c>
      <c r="R93" s="54">
        <f t="shared" si="59"/>
        <v>10</v>
      </c>
      <c r="S93" s="53">
        <v>30.6</v>
      </c>
      <c r="T93" s="17">
        <v>0</v>
      </c>
      <c r="U93" s="54">
        <f t="shared" si="60"/>
        <v>30.6</v>
      </c>
      <c r="V93" s="53">
        <v>15</v>
      </c>
      <c r="W93" s="17">
        <v>0</v>
      </c>
      <c r="X93" s="54">
        <f t="shared" si="61"/>
        <v>15</v>
      </c>
      <c r="Y93" s="53">
        <v>27.91</v>
      </c>
      <c r="Z93" s="17">
        <v>0</v>
      </c>
      <c r="AA93" s="54">
        <f t="shared" si="62"/>
        <v>27.91</v>
      </c>
      <c r="AB93" s="53">
        <v>26.25</v>
      </c>
      <c r="AC93" s="17">
        <v>0</v>
      </c>
      <c r="AD93" s="54">
        <f t="shared" si="63"/>
        <v>26.25</v>
      </c>
      <c r="AE93" s="53">
        <v>20</v>
      </c>
      <c r="AF93" s="17">
        <v>0</v>
      </c>
      <c r="AG93" s="54">
        <f t="shared" si="64"/>
        <v>20</v>
      </c>
      <c r="AH93" s="53">
        <v>30</v>
      </c>
      <c r="AI93" s="17">
        <v>0</v>
      </c>
      <c r="AJ93" s="54">
        <f t="shared" si="65"/>
        <v>30</v>
      </c>
    </row>
    <row r="94" spans="1:36" ht="42" outlineLevel="1" x14ac:dyDescent="0.2">
      <c r="A94" s="2"/>
      <c r="C94" s="14" t="s">
        <v>131</v>
      </c>
      <c r="D94" s="15" t="s">
        <v>560</v>
      </c>
      <c r="E94" s="16" t="s">
        <v>22</v>
      </c>
      <c r="F94" s="52">
        <f t="shared" si="37"/>
        <v>3.0699999999999985</v>
      </c>
      <c r="G94" s="329">
        <f t="shared" si="56"/>
        <v>11.27</v>
      </c>
      <c r="H94" s="330">
        <v>22648</v>
      </c>
      <c r="I94" s="365">
        <f>ROUND(H94*'INDEX ICOCIV'!$R$85,0)</f>
        <v>30801</v>
      </c>
      <c r="J94" s="323">
        <v>0</v>
      </c>
      <c r="K94" s="17">
        <v>0</v>
      </c>
      <c r="L94" s="54">
        <f t="shared" si="57"/>
        <v>0</v>
      </c>
      <c r="M94" s="53">
        <v>24.37</v>
      </c>
      <c r="N94" s="17">
        <v>24.37</v>
      </c>
      <c r="O94" s="54">
        <f t="shared" si="58"/>
        <v>0</v>
      </c>
      <c r="P94" s="53">
        <v>27.33</v>
      </c>
      <c r="Q94" s="17">
        <v>27.32</v>
      </c>
      <c r="R94" s="54">
        <f t="shared" si="59"/>
        <v>0.01</v>
      </c>
      <c r="S94" s="53">
        <v>18.399999999999999</v>
      </c>
      <c r="T94" s="17">
        <v>26.55</v>
      </c>
      <c r="U94" s="54">
        <f t="shared" si="60"/>
        <v>-8.15</v>
      </c>
      <c r="V94" s="53">
        <v>22.84</v>
      </c>
      <c r="W94" s="17">
        <v>22.84</v>
      </c>
      <c r="X94" s="54">
        <f t="shared" si="61"/>
        <v>0</v>
      </c>
      <c r="Y94" s="53">
        <v>12.13</v>
      </c>
      <c r="Z94" s="17">
        <v>12.18</v>
      </c>
      <c r="AA94" s="54">
        <f t="shared" si="62"/>
        <v>-0.05</v>
      </c>
      <c r="AB94" s="53">
        <v>12.49</v>
      </c>
      <c r="AC94" s="17">
        <v>12.42</v>
      </c>
      <c r="AD94" s="54">
        <f t="shared" si="63"/>
        <v>7.0000000000000007E-2</v>
      </c>
      <c r="AE94" s="53">
        <v>11.19</v>
      </c>
      <c r="AF94" s="17">
        <v>0</v>
      </c>
      <c r="AG94" s="54">
        <f t="shared" si="64"/>
        <v>11.19</v>
      </c>
      <c r="AH94" s="53">
        <v>11.62</v>
      </c>
      <c r="AI94" s="17">
        <v>11.620000000000001</v>
      </c>
      <c r="AJ94" s="54">
        <f t="shared" si="65"/>
        <v>0</v>
      </c>
    </row>
    <row r="95" spans="1:36" ht="28" outlineLevel="1" x14ac:dyDescent="0.2">
      <c r="A95" s="2"/>
      <c r="C95" s="14" t="s">
        <v>132</v>
      </c>
      <c r="D95" s="15" t="s">
        <v>561</v>
      </c>
      <c r="E95" s="16" t="s">
        <v>22</v>
      </c>
      <c r="F95" s="52">
        <f t="shared" si="37"/>
        <v>0</v>
      </c>
      <c r="G95" s="329">
        <f t="shared" si="56"/>
        <v>0</v>
      </c>
      <c r="H95" s="330">
        <v>55289</v>
      </c>
      <c r="I95" s="365">
        <f>ROUND(H95*'INDEX ICOCIV'!$R$85,0)</f>
        <v>75193</v>
      </c>
      <c r="J95" s="323">
        <v>0</v>
      </c>
      <c r="K95" s="17">
        <v>0</v>
      </c>
      <c r="L95" s="54">
        <f t="shared" si="57"/>
        <v>0</v>
      </c>
      <c r="M95" s="53">
        <v>0</v>
      </c>
      <c r="N95" s="17">
        <v>0</v>
      </c>
      <c r="O95" s="54">
        <f t="shared" si="58"/>
        <v>0</v>
      </c>
      <c r="P95" s="53">
        <v>0</v>
      </c>
      <c r="Q95" s="17">
        <v>0</v>
      </c>
      <c r="R95" s="54">
        <f t="shared" si="59"/>
        <v>0</v>
      </c>
      <c r="S95" s="53">
        <v>0</v>
      </c>
      <c r="T95" s="17">
        <v>0</v>
      </c>
      <c r="U95" s="54">
        <f t="shared" si="60"/>
        <v>0</v>
      </c>
      <c r="V95" s="53">
        <v>0</v>
      </c>
      <c r="W95" s="17">
        <v>0</v>
      </c>
      <c r="X95" s="54">
        <f t="shared" si="61"/>
        <v>0</v>
      </c>
      <c r="Y95" s="53">
        <v>0</v>
      </c>
      <c r="Z95" s="17">
        <v>0</v>
      </c>
      <c r="AA95" s="54">
        <f t="shared" si="62"/>
        <v>0</v>
      </c>
      <c r="AB95" s="53">
        <v>0</v>
      </c>
      <c r="AC95" s="17">
        <v>0</v>
      </c>
      <c r="AD95" s="54">
        <f t="shared" si="63"/>
        <v>0</v>
      </c>
      <c r="AE95" s="53">
        <v>0</v>
      </c>
      <c r="AF95" s="17">
        <v>0</v>
      </c>
      <c r="AG95" s="54">
        <f t="shared" si="64"/>
        <v>0</v>
      </c>
      <c r="AH95" s="53">
        <v>0</v>
      </c>
      <c r="AI95" s="17">
        <v>0</v>
      </c>
      <c r="AJ95" s="54">
        <f t="shared" si="65"/>
        <v>0</v>
      </c>
    </row>
    <row r="96" spans="1:36" ht="42" outlineLevel="1" x14ac:dyDescent="0.2">
      <c r="A96" s="2"/>
      <c r="C96" s="14" t="s">
        <v>133</v>
      </c>
      <c r="D96" s="15" t="s">
        <v>562</v>
      </c>
      <c r="E96" s="16" t="s">
        <v>20</v>
      </c>
      <c r="F96" s="52">
        <f t="shared" si="37"/>
        <v>0</v>
      </c>
      <c r="G96" s="329">
        <f t="shared" si="56"/>
        <v>0</v>
      </c>
      <c r="H96" s="330">
        <v>534776</v>
      </c>
      <c r="I96" s="365">
        <f>ROUND(H96*'INDEX ICOCIV'!$R$85,0)</f>
        <v>727295</v>
      </c>
      <c r="J96" s="323">
        <v>0</v>
      </c>
      <c r="K96" s="17">
        <v>0</v>
      </c>
      <c r="L96" s="54">
        <f t="shared" si="57"/>
        <v>0</v>
      </c>
      <c r="M96" s="53">
        <v>0</v>
      </c>
      <c r="N96" s="17">
        <v>0</v>
      </c>
      <c r="O96" s="54">
        <f t="shared" si="58"/>
        <v>0</v>
      </c>
      <c r="P96" s="53">
        <v>0</v>
      </c>
      <c r="Q96" s="17">
        <v>0</v>
      </c>
      <c r="R96" s="54">
        <f t="shared" si="47"/>
        <v>0</v>
      </c>
      <c r="S96" s="53">
        <v>0</v>
      </c>
      <c r="T96" s="17">
        <v>0</v>
      </c>
      <c r="U96" s="54">
        <f t="shared" si="60"/>
        <v>0</v>
      </c>
      <c r="V96" s="53">
        <v>0</v>
      </c>
      <c r="W96" s="17">
        <v>0</v>
      </c>
      <c r="X96" s="54">
        <f t="shared" si="61"/>
        <v>0</v>
      </c>
      <c r="Y96" s="53">
        <v>0</v>
      </c>
      <c r="Z96" s="17">
        <v>0</v>
      </c>
      <c r="AA96" s="54">
        <f t="shared" si="62"/>
        <v>0</v>
      </c>
      <c r="AB96" s="53">
        <v>0</v>
      </c>
      <c r="AC96" s="17">
        <v>0</v>
      </c>
      <c r="AD96" s="54">
        <f t="shared" si="63"/>
        <v>0</v>
      </c>
      <c r="AE96" s="53">
        <v>0</v>
      </c>
      <c r="AF96" s="17">
        <v>0</v>
      </c>
      <c r="AG96" s="54">
        <f t="shared" si="64"/>
        <v>0</v>
      </c>
      <c r="AH96" s="53">
        <v>0</v>
      </c>
      <c r="AI96" s="17">
        <v>0</v>
      </c>
      <c r="AJ96" s="54">
        <f t="shared" si="65"/>
        <v>0</v>
      </c>
    </row>
    <row r="97" spans="1:36" ht="16" x14ac:dyDescent="0.2">
      <c r="C97" s="24">
        <v>8</v>
      </c>
      <c r="D97" s="25" t="s">
        <v>134</v>
      </c>
      <c r="E97" s="26"/>
      <c r="F97" s="26"/>
      <c r="G97" s="327"/>
      <c r="H97" s="328"/>
      <c r="I97" s="366"/>
      <c r="J97" s="324"/>
      <c r="K97" s="12"/>
      <c r="L97" s="57"/>
      <c r="M97" s="56"/>
      <c r="N97" s="12"/>
      <c r="O97" s="57"/>
      <c r="P97" s="56"/>
      <c r="Q97" s="12"/>
      <c r="R97" s="57"/>
      <c r="S97" s="56"/>
      <c r="T97" s="12"/>
      <c r="U97" s="57"/>
      <c r="V97" s="56"/>
      <c r="W97" s="12"/>
      <c r="X97" s="57"/>
      <c r="Y97" s="56"/>
      <c r="Z97" s="12"/>
      <c r="AA97" s="57"/>
      <c r="AB97" s="56"/>
      <c r="AC97" s="12">
        <v>0</v>
      </c>
      <c r="AD97" s="57"/>
      <c r="AE97" s="56"/>
      <c r="AF97" s="12"/>
      <c r="AG97" s="57"/>
      <c r="AH97" s="56"/>
      <c r="AI97" s="12">
        <v>0</v>
      </c>
      <c r="AJ97" s="57"/>
    </row>
    <row r="98" spans="1:36" ht="84" outlineLevel="1" x14ac:dyDescent="0.2">
      <c r="A98" s="2"/>
      <c r="C98" s="14" t="s">
        <v>135</v>
      </c>
      <c r="D98" s="15" t="s">
        <v>136</v>
      </c>
      <c r="E98" s="16" t="s">
        <v>18</v>
      </c>
      <c r="F98" s="52">
        <f t="shared" si="37"/>
        <v>1021.91</v>
      </c>
      <c r="G98" s="329">
        <f>SUM(MAX(0,L98),MAX(0,O98),MAX(0,R98),MAX(0,U98),MAX(0,X98),MAX(0,AA98),MAX(0,AD98),MAX(0,AG98),MAX(0,AJ98))</f>
        <v>1021.91</v>
      </c>
      <c r="H98" s="330">
        <v>208962</v>
      </c>
      <c r="I98" s="365">
        <f>ROUND(H98*'INDEX ICOCIV'!$R$85,0)</f>
        <v>284188</v>
      </c>
      <c r="J98" s="323">
        <v>102.36</v>
      </c>
      <c r="K98" s="17">
        <v>0</v>
      </c>
      <c r="L98" s="54">
        <f t="shared" ref="L98:L102" si="66">+ROUND(J98-K98,2)</f>
        <v>102.36</v>
      </c>
      <c r="M98" s="53">
        <v>106.4</v>
      </c>
      <c r="N98" s="17">
        <v>0</v>
      </c>
      <c r="O98" s="54">
        <f t="shared" ref="O98:O102" si="67">+ROUND(M98-N98,2)</f>
        <v>106.4</v>
      </c>
      <c r="P98" s="53">
        <v>125.52</v>
      </c>
      <c r="Q98" s="17">
        <v>0</v>
      </c>
      <c r="R98" s="54">
        <f t="shared" si="47"/>
        <v>125.52</v>
      </c>
      <c r="S98" s="53">
        <v>134.71</v>
      </c>
      <c r="T98" s="17">
        <v>0</v>
      </c>
      <c r="U98" s="54">
        <f t="shared" ref="U98:U102" si="68">+ROUND(S98-T98,2)</f>
        <v>134.71</v>
      </c>
      <c r="V98" s="53">
        <v>94.95</v>
      </c>
      <c r="W98" s="17">
        <v>0</v>
      </c>
      <c r="X98" s="54">
        <f t="shared" ref="X98:X102" si="69">+ROUND(V98-W98,2)</f>
        <v>94.95</v>
      </c>
      <c r="Y98" s="53">
        <v>122.85</v>
      </c>
      <c r="Z98" s="17">
        <v>0</v>
      </c>
      <c r="AA98" s="54">
        <f t="shared" ref="AA98:AA102" si="70">+ROUND(Y98-Z98,2)</f>
        <v>122.85</v>
      </c>
      <c r="AB98" s="53">
        <v>115.54</v>
      </c>
      <c r="AC98" s="17">
        <v>0</v>
      </c>
      <c r="AD98" s="54">
        <f t="shared" ref="AD98:AD102" si="71">+ROUND(AB98-AC98,2)</f>
        <v>115.54</v>
      </c>
      <c r="AE98" s="53">
        <v>104.04</v>
      </c>
      <c r="AF98" s="17">
        <v>0</v>
      </c>
      <c r="AG98" s="54">
        <f t="shared" ref="AG98:AG102" si="72">+ROUND(AE98-AF98,2)</f>
        <v>104.04</v>
      </c>
      <c r="AH98" s="53">
        <v>115.54</v>
      </c>
      <c r="AI98" s="17">
        <v>0</v>
      </c>
      <c r="AJ98" s="54">
        <f t="shared" ref="AJ98:AJ102" si="73">+ROUND(AH98-AI98,2)</f>
        <v>115.54</v>
      </c>
    </row>
    <row r="99" spans="1:36" ht="42" outlineLevel="1" x14ac:dyDescent="0.2">
      <c r="A99" s="2"/>
      <c r="C99" s="14" t="s">
        <v>137</v>
      </c>
      <c r="D99" s="15" t="s">
        <v>563</v>
      </c>
      <c r="E99" s="16" t="s">
        <v>20</v>
      </c>
      <c r="F99" s="52">
        <f t="shared" si="37"/>
        <v>0</v>
      </c>
      <c r="G99" s="329">
        <f>SUM(MAX(0,L99),MAX(0,O99),MAX(0,R99),MAX(0,U99),MAX(0,X99),MAX(0,AA99),MAX(0,AD99),MAX(0,AG99),MAX(0,AJ99))</f>
        <v>0</v>
      </c>
      <c r="H99" s="330">
        <v>272268</v>
      </c>
      <c r="I99" s="365">
        <f>ROUND(H99*'INDEX ICOCIV'!$R$85,0)</f>
        <v>370284</v>
      </c>
      <c r="J99" s="323">
        <v>0</v>
      </c>
      <c r="K99" s="17">
        <v>0</v>
      </c>
      <c r="L99" s="54">
        <f t="shared" si="66"/>
        <v>0</v>
      </c>
      <c r="M99" s="53">
        <v>0</v>
      </c>
      <c r="N99" s="17">
        <v>0</v>
      </c>
      <c r="O99" s="54">
        <f t="shared" si="67"/>
        <v>0</v>
      </c>
      <c r="P99" s="53">
        <v>0</v>
      </c>
      <c r="Q99" s="17">
        <v>0</v>
      </c>
      <c r="R99" s="54">
        <f t="shared" si="47"/>
        <v>0</v>
      </c>
      <c r="S99" s="53">
        <v>0</v>
      </c>
      <c r="T99" s="17">
        <v>0</v>
      </c>
      <c r="U99" s="54">
        <f t="shared" si="68"/>
        <v>0</v>
      </c>
      <c r="V99" s="53">
        <v>0</v>
      </c>
      <c r="W99" s="17">
        <v>0</v>
      </c>
      <c r="X99" s="54">
        <f t="shared" si="69"/>
        <v>0</v>
      </c>
      <c r="Y99" s="53">
        <v>0</v>
      </c>
      <c r="Z99" s="17">
        <v>0</v>
      </c>
      <c r="AA99" s="54">
        <f t="shared" si="70"/>
        <v>0</v>
      </c>
      <c r="AB99" s="53">
        <v>0</v>
      </c>
      <c r="AC99" s="17">
        <v>0</v>
      </c>
      <c r="AD99" s="54">
        <f t="shared" si="71"/>
        <v>0</v>
      </c>
      <c r="AE99" s="53">
        <v>0</v>
      </c>
      <c r="AF99" s="17">
        <v>0</v>
      </c>
      <c r="AG99" s="54">
        <f t="shared" si="72"/>
        <v>0</v>
      </c>
      <c r="AH99" s="53">
        <v>0</v>
      </c>
      <c r="AI99" s="17">
        <v>0</v>
      </c>
      <c r="AJ99" s="54">
        <f t="shared" si="73"/>
        <v>0</v>
      </c>
    </row>
    <row r="100" spans="1:36" ht="28" outlineLevel="1" x14ac:dyDescent="0.2">
      <c r="A100" s="2"/>
      <c r="C100" s="14" t="s">
        <v>138</v>
      </c>
      <c r="D100" s="15" t="s">
        <v>564</v>
      </c>
      <c r="E100" s="16" t="s">
        <v>20</v>
      </c>
      <c r="F100" s="52">
        <f t="shared" si="37"/>
        <v>9</v>
      </c>
      <c r="G100" s="329">
        <f>SUM(MAX(0,L100),MAX(0,O100),MAX(0,R100),MAX(0,U100),MAX(0,X100),MAX(0,AA100),MAX(0,AD100),MAX(0,AG100),MAX(0,AJ100))</f>
        <v>9</v>
      </c>
      <c r="H100" s="330">
        <v>143786</v>
      </c>
      <c r="I100" s="365">
        <f>ROUND(H100*'INDEX ICOCIV'!$R$85,0)</f>
        <v>195549</v>
      </c>
      <c r="J100" s="323">
        <v>1</v>
      </c>
      <c r="K100" s="17">
        <v>0</v>
      </c>
      <c r="L100" s="54">
        <f t="shared" si="66"/>
        <v>1</v>
      </c>
      <c r="M100" s="53">
        <v>1</v>
      </c>
      <c r="N100" s="17">
        <v>0</v>
      </c>
      <c r="O100" s="54">
        <f t="shared" si="67"/>
        <v>1</v>
      </c>
      <c r="P100" s="53">
        <v>1</v>
      </c>
      <c r="Q100" s="17">
        <v>0</v>
      </c>
      <c r="R100" s="54">
        <f t="shared" si="47"/>
        <v>1</v>
      </c>
      <c r="S100" s="53">
        <v>1</v>
      </c>
      <c r="T100" s="17">
        <v>0</v>
      </c>
      <c r="U100" s="54">
        <f t="shared" si="68"/>
        <v>1</v>
      </c>
      <c r="V100" s="53">
        <v>1</v>
      </c>
      <c r="W100" s="17">
        <v>0</v>
      </c>
      <c r="X100" s="54">
        <f t="shared" si="69"/>
        <v>1</v>
      </c>
      <c r="Y100" s="53">
        <v>1</v>
      </c>
      <c r="Z100" s="17">
        <v>0</v>
      </c>
      <c r="AA100" s="54">
        <f t="shared" si="70"/>
        <v>1</v>
      </c>
      <c r="AB100" s="53">
        <v>1</v>
      </c>
      <c r="AC100" s="17">
        <v>0</v>
      </c>
      <c r="AD100" s="54">
        <f t="shared" si="71"/>
        <v>1</v>
      </c>
      <c r="AE100" s="53">
        <v>1</v>
      </c>
      <c r="AF100" s="17">
        <v>0</v>
      </c>
      <c r="AG100" s="54">
        <f t="shared" si="72"/>
        <v>1</v>
      </c>
      <c r="AH100" s="53">
        <v>1</v>
      </c>
      <c r="AI100" s="17">
        <v>0</v>
      </c>
      <c r="AJ100" s="54">
        <f t="shared" si="73"/>
        <v>1</v>
      </c>
    </row>
    <row r="101" spans="1:36" ht="28" outlineLevel="1" x14ac:dyDescent="0.2">
      <c r="A101" s="2"/>
      <c r="C101" s="14" t="s">
        <v>139</v>
      </c>
      <c r="D101" s="15" t="s">
        <v>565</v>
      </c>
      <c r="E101" s="16" t="s">
        <v>20</v>
      </c>
      <c r="F101" s="52">
        <f t="shared" si="37"/>
        <v>0</v>
      </c>
      <c r="G101" s="329">
        <f>SUM(MAX(0,L101),MAX(0,O101),MAX(0,R101),MAX(0,U101),MAX(0,X101),MAX(0,AA101),MAX(0,AD101),MAX(0,AG101),MAX(0,AJ101))</f>
        <v>0</v>
      </c>
      <c r="H101" s="330">
        <v>590749</v>
      </c>
      <c r="I101" s="365">
        <f>ROUND(H101*'INDEX ICOCIV'!$R$85,0)</f>
        <v>803419</v>
      </c>
      <c r="J101" s="323">
        <v>0</v>
      </c>
      <c r="K101" s="17">
        <v>0</v>
      </c>
      <c r="L101" s="54">
        <f t="shared" si="66"/>
        <v>0</v>
      </c>
      <c r="M101" s="53">
        <v>0</v>
      </c>
      <c r="N101" s="17">
        <v>0</v>
      </c>
      <c r="O101" s="54">
        <f t="shared" si="67"/>
        <v>0</v>
      </c>
      <c r="P101" s="53">
        <v>0</v>
      </c>
      <c r="Q101" s="17">
        <v>0</v>
      </c>
      <c r="R101" s="54">
        <f t="shared" si="47"/>
        <v>0</v>
      </c>
      <c r="S101" s="53">
        <v>0</v>
      </c>
      <c r="T101" s="17">
        <v>0</v>
      </c>
      <c r="U101" s="54">
        <f t="shared" si="68"/>
        <v>0</v>
      </c>
      <c r="V101" s="53">
        <v>0</v>
      </c>
      <c r="W101" s="17">
        <v>0</v>
      </c>
      <c r="X101" s="54">
        <f t="shared" si="69"/>
        <v>0</v>
      </c>
      <c r="Y101" s="53">
        <v>0</v>
      </c>
      <c r="Z101" s="17">
        <v>0</v>
      </c>
      <c r="AA101" s="54">
        <f t="shared" si="70"/>
        <v>0</v>
      </c>
      <c r="AB101" s="53">
        <v>0</v>
      </c>
      <c r="AC101" s="17">
        <v>0</v>
      </c>
      <c r="AD101" s="54">
        <f t="shared" si="71"/>
        <v>0</v>
      </c>
      <c r="AE101" s="53">
        <v>0</v>
      </c>
      <c r="AF101" s="17">
        <v>0</v>
      </c>
      <c r="AG101" s="54">
        <f t="shared" si="72"/>
        <v>0</v>
      </c>
      <c r="AH101" s="53">
        <v>0</v>
      </c>
      <c r="AI101" s="17">
        <v>0</v>
      </c>
      <c r="AJ101" s="54">
        <f t="shared" si="73"/>
        <v>0</v>
      </c>
    </row>
    <row r="102" spans="1:36" ht="28" outlineLevel="1" x14ac:dyDescent="0.2">
      <c r="A102" s="2"/>
      <c r="C102" s="14" t="s">
        <v>140</v>
      </c>
      <c r="D102" s="15" t="s">
        <v>566</v>
      </c>
      <c r="E102" s="16" t="s">
        <v>20</v>
      </c>
      <c r="F102" s="52">
        <f t="shared" si="37"/>
        <v>0</v>
      </c>
      <c r="G102" s="329">
        <f>SUM(MAX(0,L102),MAX(0,O102),MAX(0,R102),MAX(0,U102),MAX(0,X102),MAX(0,AA102),MAX(0,AD102),MAX(0,AG102),MAX(0,AJ102))</f>
        <v>0</v>
      </c>
      <c r="H102" s="330">
        <v>314256</v>
      </c>
      <c r="I102" s="365">
        <f>ROUND(H102*'INDEX ICOCIV'!$R$85,0)</f>
        <v>427388</v>
      </c>
      <c r="J102" s="323">
        <v>0</v>
      </c>
      <c r="K102" s="17">
        <v>0</v>
      </c>
      <c r="L102" s="54">
        <f t="shared" si="66"/>
        <v>0</v>
      </c>
      <c r="M102" s="53">
        <v>0</v>
      </c>
      <c r="N102" s="17">
        <v>0</v>
      </c>
      <c r="O102" s="54">
        <f t="shared" si="67"/>
        <v>0</v>
      </c>
      <c r="P102" s="53">
        <v>0</v>
      </c>
      <c r="Q102" s="17">
        <v>0</v>
      </c>
      <c r="R102" s="54">
        <f t="shared" si="47"/>
        <v>0</v>
      </c>
      <c r="S102" s="53">
        <v>0</v>
      </c>
      <c r="T102" s="17">
        <v>0</v>
      </c>
      <c r="U102" s="54">
        <f t="shared" si="68"/>
        <v>0</v>
      </c>
      <c r="V102" s="53">
        <v>0</v>
      </c>
      <c r="W102" s="17">
        <v>0</v>
      </c>
      <c r="X102" s="54">
        <f t="shared" si="69"/>
        <v>0</v>
      </c>
      <c r="Y102" s="53">
        <v>0</v>
      </c>
      <c r="Z102" s="17">
        <v>0</v>
      </c>
      <c r="AA102" s="54">
        <f t="shared" si="70"/>
        <v>0</v>
      </c>
      <c r="AB102" s="53">
        <v>0</v>
      </c>
      <c r="AC102" s="17">
        <v>0</v>
      </c>
      <c r="AD102" s="54">
        <f t="shared" si="71"/>
        <v>0</v>
      </c>
      <c r="AE102" s="53">
        <v>0</v>
      </c>
      <c r="AF102" s="17">
        <v>0</v>
      </c>
      <c r="AG102" s="54">
        <f t="shared" si="72"/>
        <v>0</v>
      </c>
      <c r="AH102" s="53">
        <v>0</v>
      </c>
      <c r="AI102" s="17">
        <v>0</v>
      </c>
      <c r="AJ102" s="54">
        <f t="shared" si="73"/>
        <v>0</v>
      </c>
    </row>
    <row r="103" spans="1:36" ht="16" x14ac:dyDescent="0.2">
      <c r="C103" s="24">
        <v>9</v>
      </c>
      <c r="D103" s="25" t="s">
        <v>141</v>
      </c>
      <c r="E103" s="26"/>
      <c r="F103" s="26"/>
      <c r="G103" s="327"/>
      <c r="H103" s="328"/>
      <c r="I103" s="366"/>
      <c r="J103" s="324"/>
      <c r="K103" s="12"/>
      <c r="L103" s="57"/>
      <c r="M103" s="56"/>
      <c r="N103" s="12"/>
      <c r="O103" s="57"/>
      <c r="P103" s="56"/>
      <c r="Q103" s="12"/>
      <c r="R103" s="57"/>
      <c r="S103" s="56"/>
      <c r="T103" s="12"/>
      <c r="U103" s="57"/>
      <c r="V103" s="56"/>
      <c r="W103" s="12"/>
      <c r="X103" s="57"/>
      <c r="Y103" s="56"/>
      <c r="Z103" s="12"/>
      <c r="AA103" s="57"/>
      <c r="AB103" s="56"/>
      <c r="AC103" s="12">
        <v>0</v>
      </c>
      <c r="AD103" s="57"/>
      <c r="AE103" s="56"/>
      <c r="AF103" s="12"/>
      <c r="AG103" s="57"/>
      <c r="AH103" s="56"/>
      <c r="AI103" s="12">
        <v>0</v>
      </c>
      <c r="AJ103" s="57"/>
    </row>
    <row r="104" spans="1:36" ht="42" outlineLevel="1" x14ac:dyDescent="0.2">
      <c r="A104" s="2"/>
      <c r="C104" s="14" t="s">
        <v>142</v>
      </c>
      <c r="D104" s="15" t="s">
        <v>143</v>
      </c>
      <c r="E104" s="16" t="s">
        <v>51</v>
      </c>
      <c r="F104" s="52">
        <f t="shared" si="37"/>
        <v>5596.12</v>
      </c>
      <c r="G104" s="329">
        <f>SUM(MAX(0,L104),MAX(0,O104),MAX(0,R104),MAX(0,U104),MAX(0,X104),MAX(0,AA104),MAX(0,AD104),MAX(0,AG104),MAX(0,AJ104))</f>
        <v>5596.12</v>
      </c>
      <c r="H104" s="330">
        <v>165</v>
      </c>
      <c r="I104" s="365">
        <f>ROUND(H104*'INDEX ICOCIV'!$R$85,0)</f>
        <v>224</v>
      </c>
      <c r="J104" s="323">
        <v>528.28</v>
      </c>
      <c r="K104" s="17">
        <v>0</v>
      </c>
      <c r="L104" s="54">
        <f t="shared" ref="L104" si="74">+ROUND(J104-K104,2)</f>
        <v>528.28</v>
      </c>
      <c r="M104" s="53">
        <v>791.03</v>
      </c>
      <c r="N104" s="17">
        <v>0</v>
      </c>
      <c r="O104" s="54">
        <f t="shared" ref="O104" si="75">+ROUND(M104-N104,2)</f>
        <v>791.03</v>
      </c>
      <c r="P104" s="53">
        <v>512.20000000000005</v>
      </c>
      <c r="Q104" s="17">
        <v>0</v>
      </c>
      <c r="R104" s="54">
        <f t="shared" si="47"/>
        <v>512.20000000000005</v>
      </c>
      <c r="S104" s="53">
        <v>695.21</v>
      </c>
      <c r="T104" s="17">
        <v>0</v>
      </c>
      <c r="U104" s="54">
        <f t="shared" ref="U104" si="76">+ROUND(S104-T104,2)</f>
        <v>695.21</v>
      </c>
      <c r="V104" s="53">
        <v>705.89</v>
      </c>
      <c r="W104" s="17">
        <v>0</v>
      </c>
      <c r="X104" s="54">
        <f t="shared" ref="X104" si="77">+ROUND(V104-W104,2)</f>
        <v>705.89</v>
      </c>
      <c r="Y104" s="53">
        <v>634.02</v>
      </c>
      <c r="Z104" s="17">
        <v>0</v>
      </c>
      <c r="AA104" s="54">
        <f t="shared" ref="AA104" si="78">+ROUND(Y104-Z104,2)</f>
        <v>634.02</v>
      </c>
      <c r="AB104" s="53">
        <v>596.29</v>
      </c>
      <c r="AC104" s="17">
        <v>0</v>
      </c>
      <c r="AD104" s="54">
        <f t="shared" ref="AD104" si="79">+ROUND(AB104-AC104,2)</f>
        <v>596.29</v>
      </c>
      <c r="AE104" s="53">
        <v>536.91</v>
      </c>
      <c r="AF104" s="17">
        <v>0</v>
      </c>
      <c r="AG104" s="54">
        <f t="shared" ref="AG104" si="80">+ROUND(AE104-AF104,2)</f>
        <v>536.91</v>
      </c>
      <c r="AH104" s="53">
        <v>596.29</v>
      </c>
      <c r="AI104" s="17">
        <v>0</v>
      </c>
      <c r="AJ104" s="54">
        <f t="shared" ref="AJ104" si="81">+ROUND(AH104-AI104,2)</f>
        <v>596.29</v>
      </c>
    </row>
    <row r="105" spans="1:36" ht="16" x14ac:dyDescent="0.2">
      <c r="C105" s="24">
        <v>10</v>
      </c>
      <c r="D105" s="25" t="s">
        <v>205</v>
      </c>
      <c r="E105" s="26"/>
      <c r="F105" s="26"/>
      <c r="G105" s="327"/>
      <c r="H105" s="328"/>
      <c r="I105" s="366"/>
      <c r="J105" s="324"/>
      <c r="K105" s="12"/>
      <c r="L105" s="57"/>
      <c r="M105" s="56"/>
      <c r="N105" s="12"/>
      <c r="O105" s="57"/>
      <c r="P105" s="56"/>
      <c r="Q105" s="12"/>
      <c r="R105" s="57"/>
      <c r="S105" s="56"/>
      <c r="T105" s="12"/>
      <c r="U105" s="57"/>
      <c r="V105" s="56"/>
      <c r="W105" s="12"/>
      <c r="X105" s="57"/>
      <c r="Y105" s="56"/>
      <c r="Z105" s="12"/>
      <c r="AA105" s="57"/>
      <c r="AB105" s="56"/>
      <c r="AC105" s="12"/>
      <c r="AD105" s="57"/>
      <c r="AE105" s="56"/>
      <c r="AF105" s="12"/>
      <c r="AG105" s="57"/>
      <c r="AH105" s="56"/>
      <c r="AI105" s="12"/>
      <c r="AJ105" s="57"/>
    </row>
    <row r="106" spans="1:36" ht="28" outlineLevel="1" x14ac:dyDescent="0.2">
      <c r="A106" s="2"/>
      <c r="C106" s="14" t="s">
        <v>145</v>
      </c>
      <c r="D106" s="27" t="s">
        <v>146</v>
      </c>
      <c r="E106" s="28" t="s">
        <v>22</v>
      </c>
      <c r="F106" s="52">
        <f t="shared" si="37"/>
        <v>87.5</v>
      </c>
      <c r="G106" s="329">
        <f t="shared" ref="G106:G125" si="82">SUM(MAX(0,L106),MAX(0,O106),MAX(0,R106),MAX(0,U106),MAX(0,X106),MAX(0,AA106),MAX(0,AD106),MAX(0,AG106),MAX(0,AJ106))</f>
        <v>87.5</v>
      </c>
      <c r="H106" s="330">
        <v>107123</v>
      </c>
      <c r="I106" s="365">
        <f>ROUND(H106*'INDEX ICOCIV'!$R$85,0)</f>
        <v>145687</v>
      </c>
      <c r="J106" s="323">
        <v>22</v>
      </c>
      <c r="K106" s="17">
        <v>0</v>
      </c>
      <c r="L106" s="54">
        <f t="shared" ref="L106:L125" si="83">+ROUND(J106-K106,2)</f>
        <v>22</v>
      </c>
      <c r="M106" s="53">
        <v>9.48</v>
      </c>
      <c r="N106" s="17">
        <v>8.82</v>
      </c>
      <c r="O106" s="54">
        <f t="shared" ref="O106:O125" si="84">+ROUND(M106-N106,2)</f>
        <v>0.66</v>
      </c>
      <c r="P106" s="53">
        <v>10</v>
      </c>
      <c r="Q106" s="17">
        <v>0.14000000000000001</v>
      </c>
      <c r="R106" s="54">
        <f t="shared" si="47"/>
        <v>9.86</v>
      </c>
      <c r="S106" s="53">
        <v>10.93</v>
      </c>
      <c r="T106" s="17">
        <v>4.18</v>
      </c>
      <c r="U106" s="54">
        <f t="shared" ref="U106:U125" si="85">+ROUND(S106-T106,2)</f>
        <v>6.75</v>
      </c>
      <c r="V106" s="53">
        <v>10</v>
      </c>
      <c r="W106" s="17">
        <v>0</v>
      </c>
      <c r="X106" s="54">
        <f t="shared" ref="X106:X125" si="86">+ROUND(V106-W106,2)</f>
        <v>10</v>
      </c>
      <c r="Y106" s="53">
        <v>9.9700000000000006</v>
      </c>
      <c r="Z106" s="17">
        <v>0</v>
      </c>
      <c r="AA106" s="54">
        <f t="shared" ref="AA106:AA125" si="87">+ROUND(Y106-Z106,2)</f>
        <v>9.9700000000000006</v>
      </c>
      <c r="AB106" s="53">
        <v>9.3699999999999992</v>
      </c>
      <c r="AC106" s="17">
        <v>0</v>
      </c>
      <c r="AD106" s="54">
        <f t="shared" ref="AD106:AD125" si="88">+ROUND(AB106-AC106,2)</f>
        <v>9.3699999999999992</v>
      </c>
      <c r="AE106" s="53">
        <v>8.44</v>
      </c>
      <c r="AF106" s="17">
        <v>0</v>
      </c>
      <c r="AG106" s="54">
        <f t="shared" ref="AG106:AG125" si="89">+ROUND(AE106-AF106,2)</f>
        <v>8.44</v>
      </c>
      <c r="AH106" s="53">
        <v>10.45</v>
      </c>
      <c r="AI106" s="17">
        <v>0</v>
      </c>
      <c r="AJ106" s="54">
        <f t="shared" ref="AJ106:AJ125" si="90">+ROUND(AH106-AI106,2)</f>
        <v>10.45</v>
      </c>
    </row>
    <row r="107" spans="1:36" ht="42" outlineLevel="1" x14ac:dyDescent="0.2">
      <c r="A107" s="2"/>
      <c r="C107" s="14" t="s">
        <v>147</v>
      </c>
      <c r="D107" s="27" t="s">
        <v>567</v>
      </c>
      <c r="E107" s="28" t="s">
        <v>51</v>
      </c>
      <c r="F107" s="52">
        <f t="shared" si="37"/>
        <v>104.47999999999999</v>
      </c>
      <c r="G107" s="329">
        <f t="shared" si="82"/>
        <v>107.25</v>
      </c>
      <c r="H107" s="330">
        <v>129752</v>
      </c>
      <c r="I107" s="365">
        <f>ROUND(H107*'INDEX ICOCIV'!$R$85,0)</f>
        <v>176463</v>
      </c>
      <c r="J107" s="323">
        <v>10.88</v>
      </c>
      <c r="K107" s="17">
        <v>10.88</v>
      </c>
      <c r="L107" s="54">
        <f t="shared" si="83"/>
        <v>0</v>
      </c>
      <c r="M107" s="53">
        <v>22.92</v>
      </c>
      <c r="N107" s="17">
        <v>23.64</v>
      </c>
      <c r="O107" s="54">
        <f t="shared" si="84"/>
        <v>-0.72</v>
      </c>
      <c r="P107" s="53">
        <v>17.32</v>
      </c>
      <c r="Q107" s="17">
        <v>19.37</v>
      </c>
      <c r="R107" s="54">
        <f t="shared" si="47"/>
        <v>-2.0499999999999998</v>
      </c>
      <c r="S107" s="53">
        <v>25.28</v>
      </c>
      <c r="T107" s="17">
        <v>18.12</v>
      </c>
      <c r="U107" s="54">
        <f t="shared" si="85"/>
        <v>7.16</v>
      </c>
      <c r="V107" s="53">
        <v>14.16</v>
      </c>
      <c r="W107" s="17">
        <v>0</v>
      </c>
      <c r="X107" s="54">
        <f t="shared" si="86"/>
        <v>14.16</v>
      </c>
      <c r="Y107" s="53">
        <v>23.05</v>
      </c>
      <c r="Z107" s="17">
        <v>0</v>
      </c>
      <c r="AA107" s="54">
        <f t="shared" si="87"/>
        <v>23.05</v>
      </c>
      <c r="AB107" s="53">
        <v>21.68</v>
      </c>
      <c r="AC107" s="17">
        <v>0</v>
      </c>
      <c r="AD107" s="54">
        <f t="shared" si="88"/>
        <v>21.68</v>
      </c>
      <c r="AE107" s="53">
        <v>19.52</v>
      </c>
      <c r="AF107" s="17">
        <v>0</v>
      </c>
      <c r="AG107" s="54">
        <f t="shared" si="89"/>
        <v>19.52</v>
      </c>
      <c r="AH107" s="53">
        <v>21.68</v>
      </c>
      <c r="AI107" s="17">
        <v>0</v>
      </c>
      <c r="AJ107" s="54">
        <f t="shared" si="90"/>
        <v>21.68</v>
      </c>
    </row>
    <row r="108" spans="1:36" ht="28" outlineLevel="1" x14ac:dyDescent="0.2">
      <c r="A108" s="2"/>
      <c r="C108" s="14" t="s">
        <v>148</v>
      </c>
      <c r="D108" s="27" t="s">
        <v>149</v>
      </c>
      <c r="E108" s="28" t="s">
        <v>20</v>
      </c>
      <c r="F108" s="52">
        <f t="shared" si="37"/>
        <v>80</v>
      </c>
      <c r="G108" s="329">
        <f t="shared" si="82"/>
        <v>80</v>
      </c>
      <c r="H108" s="330">
        <v>122666</v>
      </c>
      <c r="I108" s="365">
        <f>ROUND(H108*'INDEX ICOCIV'!$R$85,0)</f>
        <v>166826</v>
      </c>
      <c r="J108" s="323">
        <v>3</v>
      </c>
      <c r="K108" s="17">
        <v>2</v>
      </c>
      <c r="L108" s="54">
        <f t="shared" si="83"/>
        <v>1</v>
      </c>
      <c r="M108" s="53">
        <v>5</v>
      </c>
      <c r="N108" s="17">
        <v>5</v>
      </c>
      <c r="O108" s="54">
        <f t="shared" si="84"/>
        <v>0</v>
      </c>
      <c r="P108" s="53">
        <v>1</v>
      </c>
      <c r="Q108" s="17">
        <v>0</v>
      </c>
      <c r="R108" s="54">
        <f t="shared" si="47"/>
        <v>1</v>
      </c>
      <c r="S108" s="53">
        <v>9</v>
      </c>
      <c r="T108" s="17">
        <v>8</v>
      </c>
      <c r="U108" s="54">
        <f t="shared" si="85"/>
        <v>1</v>
      </c>
      <c r="V108" s="53">
        <v>1</v>
      </c>
      <c r="W108" s="17">
        <v>0</v>
      </c>
      <c r="X108" s="54">
        <f t="shared" si="86"/>
        <v>1</v>
      </c>
      <c r="Y108" s="53">
        <v>23</v>
      </c>
      <c r="Z108" s="17">
        <v>0</v>
      </c>
      <c r="AA108" s="54">
        <f t="shared" si="87"/>
        <v>23</v>
      </c>
      <c r="AB108" s="53">
        <v>23</v>
      </c>
      <c r="AC108" s="17">
        <v>0</v>
      </c>
      <c r="AD108" s="54">
        <f t="shared" si="88"/>
        <v>23</v>
      </c>
      <c r="AE108" s="53">
        <v>10</v>
      </c>
      <c r="AF108" s="17">
        <v>0</v>
      </c>
      <c r="AG108" s="54">
        <f t="shared" si="89"/>
        <v>10</v>
      </c>
      <c r="AH108" s="53">
        <v>20</v>
      </c>
      <c r="AI108" s="17">
        <v>0</v>
      </c>
      <c r="AJ108" s="54">
        <f t="shared" si="90"/>
        <v>20</v>
      </c>
    </row>
    <row r="109" spans="1:36" ht="42" outlineLevel="1" x14ac:dyDescent="0.2">
      <c r="A109" s="2"/>
      <c r="C109" s="14" t="s">
        <v>150</v>
      </c>
      <c r="D109" s="27" t="s">
        <v>151</v>
      </c>
      <c r="E109" s="28" t="s">
        <v>152</v>
      </c>
      <c r="F109" s="52">
        <f t="shared" si="37"/>
        <v>44</v>
      </c>
      <c r="G109" s="329">
        <f t="shared" si="82"/>
        <v>66</v>
      </c>
      <c r="H109" s="330">
        <v>9151</v>
      </c>
      <c r="I109" s="365">
        <f>ROUND(H109*'INDEX ICOCIV'!$R$85,0)</f>
        <v>12445</v>
      </c>
      <c r="J109" s="323">
        <v>20</v>
      </c>
      <c r="K109" s="17">
        <v>0</v>
      </c>
      <c r="L109" s="54">
        <f t="shared" si="83"/>
        <v>20</v>
      </c>
      <c r="M109" s="53">
        <v>0</v>
      </c>
      <c r="N109" s="17">
        <v>0</v>
      </c>
      <c r="O109" s="54">
        <f t="shared" si="84"/>
        <v>0</v>
      </c>
      <c r="P109" s="53">
        <v>38</v>
      </c>
      <c r="Q109" s="17">
        <v>0</v>
      </c>
      <c r="R109" s="54">
        <f t="shared" si="47"/>
        <v>38</v>
      </c>
      <c r="S109" s="53">
        <v>0</v>
      </c>
      <c r="T109" s="17">
        <v>0</v>
      </c>
      <c r="U109" s="54">
        <f t="shared" si="85"/>
        <v>0</v>
      </c>
      <c r="V109" s="53">
        <v>37</v>
      </c>
      <c r="W109" s="17">
        <v>59</v>
      </c>
      <c r="X109" s="54">
        <f t="shared" si="86"/>
        <v>-22</v>
      </c>
      <c r="Y109" s="53">
        <v>4</v>
      </c>
      <c r="Z109" s="17">
        <v>0</v>
      </c>
      <c r="AA109" s="54">
        <f t="shared" si="87"/>
        <v>4</v>
      </c>
      <c r="AB109" s="53">
        <v>4</v>
      </c>
      <c r="AC109" s="17">
        <v>0</v>
      </c>
      <c r="AD109" s="54">
        <f t="shared" si="88"/>
        <v>4</v>
      </c>
      <c r="AE109" s="53">
        <v>0</v>
      </c>
      <c r="AF109" s="17">
        <v>0</v>
      </c>
      <c r="AG109" s="54">
        <f t="shared" si="89"/>
        <v>0</v>
      </c>
      <c r="AH109" s="53">
        <v>0</v>
      </c>
      <c r="AI109" s="17">
        <v>0</v>
      </c>
      <c r="AJ109" s="54">
        <f t="shared" si="90"/>
        <v>0</v>
      </c>
    </row>
    <row r="110" spans="1:36" ht="16" outlineLevel="1" x14ac:dyDescent="0.2">
      <c r="A110" s="2"/>
      <c r="C110" s="14" t="s">
        <v>153</v>
      </c>
      <c r="D110" s="27" t="s">
        <v>154</v>
      </c>
      <c r="E110" s="28" t="s">
        <v>20</v>
      </c>
      <c r="F110" s="52">
        <f t="shared" si="37"/>
        <v>0</v>
      </c>
      <c r="G110" s="329">
        <f t="shared" si="82"/>
        <v>0</v>
      </c>
      <c r="H110" s="330">
        <v>1048432</v>
      </c>
      <c r="I110" s="365">
        <f>ROUND(H110*'INDEX ICOCIV'!$R$85,0)</f>
        <v>1425868</v>
      </c>
      <c r="J110" s="323"/>
      <c r="K110" s="17">
        <v>0</v>
      </c>
      <c r="L110" s="54">
        <f t="shared" si="83"/>
        <v>0</v>
      </c>
      <c r="M110" s="53">
        <v>0</v>
      </c>
      <c r="N110" s="17">
        <v>0</v>
      </c>
      <c r="O110" s="54">
        <f t="shared" si="84"/>
        <v>0</v>
      </c>
      <c r="P110" s="53">
        <v>0</v>
      </c>
      <c r="Q110" s="17">
        <v>0</v>
      </c>
      <c r="R110" s="54">
        <f t="shared" si="47"/>
        <v>0</v>
      </c>
      <c r="S110" s="53">
        <v>0</v>
      </c>
      <c r="T110" s="17">
        <v>0</v>
      </c>
      <c r="U110" s="54">
        <f t="shared" si="85"/>
        <v>0</v>
      </c>
      <c r="V110" s="53">
        <v>0</v>
      </c>
      <c r="W110" s="17">
        <v>0</v>
      </c>
      <c r="X110" s="54">
        <f t="shared" si="86"/>
        <v>0</v>
      </c>
      <c r="Y110" s="53"/>
      <c r="Z110" s="17">
        <v>0</v>
      </c>
      <c r="AA110" s="54">
        <f t="shared" si="87"/>
        <v>0</v>
      </c>
      <c r="AB110" s="53"/>
      <c r="AC110" s="17">
        <v>0</v>
      </c>
      <c r="AD110" s="54">
        <f t="shared" si="88"/>
        <v>0</v>
      </c>
      <c r="AE110" s="53"/>
      <c r="AF110" s="17">
        <v>0</v>
      </c>
      <c r="AG110" s="54">
        <f t="shared" si="89"/>
        <v>0</v>
      </c>
      <c r="AH110" s="53"/>
      <c r="AI110" s="17">
        <v>0</v>
      </c>
      <c r="AJ110" s="54">
        <f t="shared" si="90"/>
        <v>0</v>
      </c>
    </row>
    <row r="111" spans="1:36" ht="42" outlineLevel="1" x14ac:dyDescent="0.2">
      <c r="A111" s="2"/>
      <c r="C111" s="14" t="s">
        <v>155</v>
      </c>
      <c r="D111" s="27" t="s">
        <v>568</v>
      </c>
      <c r="E111" s="28" t="s">
        <v>20</v>
      </c>
      <c r="F111" s="52">
        <f t="shared" si="37"/>
        <v>0</v>
      </c>
      <c r="G111" s="329">
        <f t="shared" si="82"/>
        <v>1</v>
      </c>
      <c r="H111" s="330">
        <v>749159</v>
      </c>
      <c r="I111" s="365">
        <f>ROUND(H111*'INDEX ICOCIV'!$R$85,0)</f>
        <v>1018856</v>
      </c>
      <c r="J111" s="323">
        <v>10</v>
      </c>
      <c r="K111" s="17">
        <v>10</v>
      </c>
      <c r="L111" s="54">
        <f t="shared" si="83"/>
        <v>0</v>
      </c>
      <c r="M111" s="53">
        <v>21</v>
      </c>
      <c r="N111" s="17">
        <v>21</v>
      </c>
      <c r="O111" s="54">
        <f t="shared" si="84"/>
        <v>0</v>
      </c>
      <c r="P111" s="53">
        <v>2</v>
      </c>
      <c r="Q111" s="17">
        <v>2</v>
      </c>
      <c r="R111" s="54">
        <f t="shared" si="47"/>
        <v>0</v>
      </c>
      <c r="S111" s="53">
        <v>20</v>
      </c>
      <c r="T111" s="17">
        <v>19</v>
      </c>
      <c r="U111" s="54">
        <f t="shared" si="85"/>
        <v>1</v>
      </c>
      <c r="V111" s="53">
        <v>8</v>
      </c>
      <c r="W111" s="17">
        <v>8</v>
      </c>
      <c r="X111" s="54">
        <f t="shared" si="86"/>
        <v>0</v>
      </c>
      <c r="Y111" s="53">
        <v>5</v>
      </c>
      <c r="Z111" s="17">
        <v>11</v>
      </c>
      <c r="AA111" s="54">
        <f t="shared" si="87"/>
        <v>-6</v>
      </c>
      <c r="AB111" s="53">
        <v>5</v>
      </c>
      <c r="AC111" s="17">
        <v>8</v>
      </c>
      <c r="AD111" s="54">
        <f t="shared" si="88"/>
        <v>-3</v>
      </c>
      <c r="AE111" s="53">
        <v>7</v>
      </c>
      <c r="AF111" s="17">
        <v>7</v>
      </c>
      <c r="AG111" s="54">
        <f t="shared" si="89"/>
        <v>0</v>
      </c>
      <c r="AH111" s="53">
        <v>3</v>
      </c>
      <c r="AI111" s="17">
        <v>3</v>
      </c>
      <c r="AJ111" s="54">
        <f t="shared" si="90"/>
        <v>0</v>
      </c>
    </row>
    <row r="112" spans="1:36" ht="42" outlineLevel="1" x14ac:dyDescent="0.2">
      <c r="A112" s="2"/>
      <c r="C112" s="14" t="s">
        <v>156</v>
      </c>
      <c r="D112" s="27" t="s">
        <v>569</v>
      </c>
      <c r="E112" s="28" t="s">
        <v>20</v>
      </c>
      <c r="F112" s="52">
        <f t="shared" si="37"/>
        <v>0</v>
      </c>
      <c r="G112" s="329">
        <f t="shared" si="82"/>
        <v>0</v>
      </c>
      <c r="H112" s="330">
        <v>1134584</v>
      </c>
      <c r="I112" s="365">
        <f>ROUND(H112*'INDEX ICOCIV'!$R$85,0)</f>
        <v>1543034</v>
      </c>
      <c r="J112" s="323">
        <v>6</v>
      </c>
      <c r="K112" s="17">
        <v>6</v>
      </c>
      <c r="L112" s="54">
        <f t="shared" si="83"/>
        <v>0</v>
      </c>
      <c r="M112" s="53">
        <v>9</v>
      </c>
      <c r="N112" s="17">
        <v>9</v>
      </c>
      <c r="O112" s="54">
        <f t="shared" si="84"/>
        <v>0</v>
      </c>
      <c r="P112" s="53">
        <v>4</v>
      </c>
      <c r="Q112" s="17">
        <v>12</v>
      </c>
      <c r="R112" s="54">
        <f t="shared" si="47"/>
        <v>-8</v>
      </c>
      <c r="S112" s="53">
        <v>5</v>
      </c>
      <c r="T112" s="17">
        <v>5</v>
      </c>
      <c r="U112" s="54">
        <f t="shared" si="85"/>
        <v>0</v>
      </c>
      <c r="V112" s="53">
        <v>11</v>
      </c>
      <c r="W112" s="17">
        <v>11</v>
      </c>
      <c r="X112" s="54">
        <f t="shared" si="86"/>
        <v>0</v>
      </c>
      <c r="Y112" s="53">
        <v>7</v>
      </c>
      <c r="Z112" s="17">
        <v>7</v>
      </c>
      <c r="AA112" s="54">
        <f t="shared" si="87"/>
        <v>0</v>
      </c>
      <c r="AB112" s="53">
        <v>6</v>
      </c>
      <c r="AC112" s="17">
        <v>6</v>
      </c>
      <c r="AD112" s="54">
        <f t="shared" si="88"/>
        <v>0</v>
      </c>
      <c r="AE112" s="53">
        <v>6</v>
      </c>
      <c r="AF112" s="17">
        <v>6</v>
      </c>
      <c r="AG112" s="54">
        <f t="shared" si="89"/>
        <v>0</v>
      </c>
      <c r="AH112" s="53">
        <v>8</v>
      </c>
      <c r="AI112" s="17">
        <v>8</v>
      </c>
      <c r="AJ112" s="54">
        <f t="shared" si="90"/>
        <v>0</v>
      </c>
    </row>
    <row r="113" spans="1:36" ht="42" outlineLevel="1" x14ac:dyDescent="0.2">
      <c r="A113" s="2"/>
      <c r="C113" s="14" t="s">
        <v>157</v>
      </c>
      <c r="D113" s="27" t="s">
        <v>570</v>
      </c>
      <c r="E113" s="28" t="s">
        <v>20</v>
      </c>
      <c r="F113" s="320">
        <f t="shared" si="37"/>
        <v>0</v>
      </c>
      <c r="G113" s="329">
        <f t="shared" si="82"/>
        <v>8</v>
      </c>
      <c r="H113" s="330">
        <v>1291259</v>
      </c>
      <c r="I113" s="365">
        <f>ROUND(H113*'INDEX ICOCIV'!$R$85,0)</f>
        <v>1756112</v>
      </c>
      <c r="J113" s="323">
        <v>1</v>
      </c>
      <c r="K113" s="17">
        <v>1</v>
      </c>
      <c r="L113" s="54">
        <f t="shared" si="83"/>
        <v>0</v>
      </c>
      <c r="M113" s="53">
        <v>2</v>
      </c>
      <c r="N113" s="17">
        <v>2</v>
      </c>
      <c r="O113" s="54">
        <f t="shared" si="84"/>
        <v>0</v>
      </c>
      <c r="P113" s="53">
        <v>1</v>
      </c>
      <c r="Q113" s="17">
        <v>9</v>
      </c>
      <c r="R113" s="54">
        <f t="shared" si="47"/>
        <v>-8</v>
      </c>
      <c r="S113" s="53">
        <v>3</v>
      </c>
      <c r="T113" s="17">
        <v>3</v>
      </c>
      <c r="U113" s="54">
        <f t="shared" si="85"/>
        <v>0</v>
      </c>
      <c r="V113" s="53">
        <v>9</v>
      </c>
      <c r="W113" s="17">
        <v>9</v>
      </c>
      <c r="X113" s="54">
        <f t="shared" si="86"/>
        <v>0</v>
      </c>
      <c r="Y113" s="53">
        <v>11</v>
      </c>
      <c r="Z113" s="17">
        <v>3</v>
      </c>
      <c r="AA113" s="54">
        <f t="shared" si="87"/>
        <v>8</v>
      </c>
      <c r="AB113" s="53">
        <v>10</v>
      </c>
      <c r="AC113" s="17">
        <v>10</v>
      </c>
      <c r="AD113" s="54">
        <f t="shared" si="88"/>
        <v>0</v>
      </c>
      <c r="AE113" s="53">
        <v>5</v>
      </c>
      <c r="AF113" s="17">
        <v>5</v>
      </c>
      <c r="AG113" s="54">
        <f t="shared" si="89"/>
        <v>0</v>
      </c>
      <c r="AH113" s="53">
        <v>2</v>
      </c>
      <c r="AI113" s="17">
        <v>2</v>
      </c>
      <c r="AJ113" s="54">
        <f t="shared" si="90"/>
        <v>0</v>
      </c>
    </row>
    <row r="114" spans="1:36" ht="42" outlineLevel="1" x14ac:dyDescent="0.2">
      <c r="A114" s="2"/>
      <c r="C114" s="14" t="s">
        <v>158</v>
      </c>
      <c r="D114" s="27" t="s">
        <v>571</v>
      </c>
      <c r="E114" s="28" t="s">
        <v>20</v>
      </c>
      <c r="F114" s="52">
        <f t="shared" si="37"/>
        <v>1</v>
      </c>
      <c r="G114" s="329">
        <f t="shared" si="82"/>
        <v>3</v>
      </c>
      <c r="H114" s="330">
        <v>1447933</v>
      </c>
      <c r="I114" s="365">
        <f>ROUND(H114*'INDEX ICOCIV'!$R$85,0)</f>
        <v>1969189</v>
      </c>
      <c r="J114" s="323">
        <v>0</v>
      </c>
      <c r="K114" s="17">
        <v>0</v>
      </c>
      <c r="L114" s="54">
        <f t="shared" si="83"/>
        <v>0</v>
      </c>
      <c r="M114" s="53">
        <v>0</v>
      </c>
      <c r="N114" s="17">
        <v>0</v>
      </c>
      <c r="O114" s="54">
        <f t="shared" si="84"/>
        <v>0</v>
      </c>
      <c r="P114" s="53">
        <v>1</v>
      </c>
      <c r="Q114" s="17">
        <v>3</v>
      </c>
      <c r="R114" s="54">
        <f t="shared" si="47"/>
        <v>-2</v>
      </c>
      <c r="S114" s="53">
        <v>0</v>
      </c>
      <c r="T114" s="17">
        <v>0</v>
      </c>
      <c r="U114" s="54">
        <f t="shared" si="85"/>
        <v>0</v>
      </c>
      <c r="V114" s="53">
        <v>0</v>
      </c>
      <c r="W114" s="17">
        <v>0</v>
      </c>
      <c r="X114" s="54">
        <f t="shared" si="86"/>
        <v>0</v>
      </c>
      <c r="Y114" s="53">
        <v>1</v>
      </c>
      <c r="Z114" s="17">
        <v>0</v>
      </c>
      <c r="AA114" s="54">
        <f t="shared" si="87"/>
        <v>1</v>
      </c>
      <c r="AB114" s="53">
        <v>2</v>
      </c>
      <c r="AC114" s="17">
        <v>0</v>
      </c>
      <c r="AD114" s="54">
        <f t="shared" si="88"/>
        <v>2</v>
      </c>
      <c r="AE114" s="53">
        <v>0</v>
      </c>
      <c r="AF114" s="17">
        <v>0</v>
      </c>
      <c r="AG114" s="54">
        <f t="shared" si="89"/>
        <v>0</v>
      </c>
      <c r="AH114" s="53">
        <v>1</v>
      </c>
      <c r="AI114" s="17">
        <v>1</v>
      </c>
      <c r="AJ114" s="54">
        <f t="shared" si="90"/>
        <v>0</v>
      </c>
    </row>
    <row r="115" spans="1:36" ht="56" outlineLevel="1" x14ac:dyDescent="0.2">
      <c r="A115" s="2"/>
      <c r="C115" s="14" t="s">
        <v>159</v>
      </c>
      <c r="D115" s="27" t="s">
        <v>572</v>
      </c>
      <c r="E115" s="28" t="s">
        <v>22</v>
      </c>
      <c r="F115" s="52">
        <f t="shared" si="37"/>
        <v>423.81000000000006</v>
      </c>
      <c r="G115" s="329">
        <f t="shared" si="82"/>
        <v>423.81000000000006</v>
      </c>
      <c r="H115" s="330">
        <v>702460</v>
      </c>
      <c r="I115" s="365">
        <f>ROUND(H115*'INDEX ICOCIV'!$R$85,0)</f>
        <v>955346</v>
      </c>
      <c r="J115" s="323">
        <v>54.42</v>
      </c>
      <c r="K115" s="17">
        <v>54.42</v>
      </c>
      <c r="L115" s="54">
        <f t="shared" si="83"/>
        <v>0</v>
      </c>
      <c r="M115" s="53">
        <v>52.92</v>
      </c>
      <c r="N115" s="17">
        <v>42.93</v>
      </c>
      <c r="O115" s="54">
        <f t="shared" si="84"/>
        <v>9.99</v>
      </c>
      <c r="P115" s="53">
        <v>74.13</v>
      </c>
      <c r="Q115" s="17">
        <v>65.73</v>
      </c>
      <c r="R115" s="54">
        <f t="shared" si="47"/>
        <v>8.4</v>
      </c>
      <c r="S115" s="53">
        <v>71.45</v>
      </c>
      <c r="T115" s="17">
        <v>67.16</v>
      </c>
      <c r="U115" s="54">
        <f t="shared" si="85"/>
        <v>4.29</v>
      </c>
      <c r="V115" s="53">
        <v>73.36</v>
      </c>
      <c r="W115" s="17">
        <v>35.33</v>
      </c>
      <c r="X115" s="54">
        <f t="shared" si="86"/>
        <v>38.03</v>
      </c>
      <c r="Y115" s="53">
        <v>95.16</v>
      </c>
      <c r="Z115" s="17">
        <v>0</v>
      </c>
      <c r="AA115" s="54">
        <f t="shared" si="87"/>
        <v>95.16</v>
      </c>
      <c r="AB115" s="53">
        <v>91.28</v>
      </c>
      <c r="AC115" s="17">
        <v>0</v>
      </c>
      <c r="AD115" s="54">
        <f t="shared" si="88"/>
        <v>91.28</v>
      </c>
      <c r="AE115" s="53">
        <v>85.18</v>
      </c>
      <c r="AF115" s="17">
        <v>0</v>
      </c>
      <c r="AG115" s="54">
        <f t="shared" si="89"/>
        <v>85.18</v>
      </c>
      <c r="AH115" s="53">
        <v>91.48</v>
      </c>
      <c r="AI115" s="17">
        <v>0</v>
      </c>
      <c r="AJ115" s="54">
        <f t="shared" si="90"/>
        <v>91.48</v>
      </c>
    </row>
    <row r="116" spans="1:36" ht="28" outlineLevel="1" x14ac:dyDescent="0.2">
      <c r="A116" s="2"/>
      <c r="C116" s="14" t="s">
        <v>160</v>
      </c>
      <c r="D116" s="27" t="s">
        <v>161</v>
      </c>
      <c r="E116" s="28" t="s">
        <v>91</v>
      </c>
      <c r="F116" s="52">
        <f t="shared" si="37"/>
        <v>74760.639999999999</v>
      </c>
      <c r="G116" s="329">
        <f t="shared" si="82"/>
        <v>74760.639999999999</v>
      </c>
      <c r="H116" s="330">
        <v>5536</v>
      </c>
      <c r="I116" s="365">
        <f>ROUND(H116*'INDEX ICOCIV'!$R$85,0)</f>
        <v>7529</v>
      </c>
      <c r="J116" s="323">
        <v>10550.84</v>
      </c>
      <c r="K116" s="17">
        <v>7207.4940299999989</v>
      </c>
      <c r="L116" s="54">
        <f t="shared" si="83"/>
        <v>3343.35</v>
      </c>
      <c r="M116" s="53">
        <v>7130.1</v>
      </c>
      <c r="N116" s="17">
        <v>6130.04</v>
      </c>
      <c r="O116" s="54">
        <f t="shared" si="84"/>
        <v>1000.06</v>
      </c>
      <c r="P116" s="53">
        <v>8752.0299999999988</v>
      </c>
      <c r="Q116" s="17">
        <v>6850.07</v>
      </c>
      <c r="R116" s="54">
        <f t="shared" si="47"/>
        <v>1901.96</v>
      </c>
      <c r="S116" s="53">
        <v>9024.64</v>
      </c>
      <c r="T116" s="17">
        <v>6968.54</v>
      </c>
      <c r="U116" s="54">
        <f t="shared" si="85"/>
        <v>2056.1</v>
      </c>
      <c r="V116" s="53">
        <v>8340.24</v>
      </c>
      <c r="W116" s="17">
        <v>2917.27</v>
      </c>
      <c r="X116" s="54">
        <f t="shared" si="86"/>
        <v>5422.97</v>
      </c>
      <c r="Y116" s="53">
        <v>15706.32</v>
      </c>
      <c r="Z116" s="17">
        <v>0</v>
      </c>
      <c r="AA116" s="54">
        <f t="shared" si="87"/>
        <v>15706.32</v>
      </c>
      <c r="AB116" s="53">
        <v>15310.56</v>
      </c>
      <c r="AC116" s="17">
        <v>0</v>
      </c>
      <c r="AD116" s="54">
        <f t="shared" si="88"/>
        <v>15310.56</v>
      </c>
      <c r="AE116" s="53">
        <v>14688.36</v>
      </c>
      <c r="AF116" s="17">
        <v>0</v>
      </c>
      <c r="AG116" s="54">
        <f t="shared" si="89"/>
        <v>14688.36</v>
      </c>
      <c r="AH116" s="53">
        <v>15330.96</v>
      </c>
      <c r="AI116" s="17">
        <v>0</v>
      </c>
      <c r="AJ116" s="54">
        <f t="shared" si="90"/>
        <v>15330.96</v>
      </c>
    </row>
    <row r="117" spans="1:36" ht="28" outlineLevel="1" x14ac:dyDescent="0.2">
      <c r="A117" s="2"/>
      <c r="C117" s="14" t="s">
        <v>162</v>
      </c>
      <c r="D117" s="27" t="s">
        <v>573</v>
      </c>
      <c r="E117" s="28" t="s">
        <v>18</v>
      </c>
      <c r="F117" s="52">
        <f t="shared" si="37"/>
        <v>272.02999999999997</v>
      </c>
      <c r="G117" s="329">
        <f t="shared" si="82"/>
        <v>272.02999999999997</v>
      </c>
      <c r="H117" s="330">
        <v>31808</v>
      </c>
      <c r="I117" s="365">
        <f>ROUND(H117*'INDEX ICOCIV'!$R$85,0)</f>
        <v>43259</v>
      </c>
      <c r="J117" s="323">
        <v>50</v>
      </c>
      <c r="K117" s="17">
        <v>0</v>
      </c>
      <c r="L117" s="54">
        <f t="shared" si="83"/>
        <v>50</v>
      </c>
      <c r="M117" s="53">
        <v>40</v>
      </c>
      <c r="N117" s="17">
        <v>0</v>
      </c>
      <c r="O117" s="54">
        <f t="shared" si="84"/>
        <v>40</v>
      </c>
      <c r="P117" s="53">
        <v>30</v>
      </c>
      <c r="Q117" s="17">
        <v>27.57</v>
      </c>
      <c r="R117" s="54">
        <f t="shared" si="47"/>
        <v>2.4300000000000002</v>
      </c>
      <c r="S117" s="53">
        <v>38</v>
      </c>
      <c r="T117" s="17">
        <v>25.65</v>
      </c>
      <c r="U117" s="54">
        <f t="shared" si="85"/>
        <v>12.35</v>
      </c>
      <c r="V117" s="53">
        <v>45</v>
      </c>
      <c r="W117" s="17">
        <v>0</v>
      </c>
      <c r="X117" s="54">
        <f t="shared" si="86"/>
        <v>45</v>
      </c>
      <c r="Y117" s="53">
        <v>34.659999999999997</v>
      </c>
      <c r="Z117" s="17">
        <v>0</v>
      </c>
      <c r="AA117" s="54">
        <f t="shared" si="87"/>
        <v>34.659999999999997</v>
      </c>
      <c r="AB117" s="53">
        <v>32.590000000000003</v>
      </c>
      <c r="AC117" s="17">
        <v>0</v>
      </c>
      <c r="AD117" s="54">
        <f t="shared" si="88"/>
        <v>32.590000000000003</v>
      </c>
      <c r="AE117" s="53">
        <v>30</v>
      </c>
      <c r="AF117" s="17">
        <v>0</v>
      </c>
      <c r="AG117" s="54">
        <f t="shared" si="89"/>
        <v>30</v>
      </c>
      <c r="AH117" s="53">
        <v>25</v>
      </c>
      <c r="AI117" s="17">
        <v>0</v>
      </c>
      <c r="AJ117" s="54">
        <f t="shared" si="90"/>
        <v>25</v>
      </c>
    </row>
    <row r="118" spans="1:36" ht="28" outlineLevel="1" x14ac:dyDescent="0.2">
      <c r="A118" s="2"/>
      <c r="C118" s="14" t="s">
        <v>163</v>
      </c>
      <c r="D118" s="27" t="s">
        <v>164</v>
      </c>
      <c r="E118" s="28" t="s">
        <v>20</v>
      </c>
      <c r="F118" s="52">
        <f t="shared" si="37"/>
        <v>155</v>
      </c>
      <c r="G118" s="329">
        <f t="shared" si="82"/>
        <v>163</v>
      </c>
      <c r="H118" s="330">
        <v>20789</v>
      </c>
      <c r="I118" s="365">
        <f>ROUND(H118*'INDEX ICOCIV'!$R$85,0)</f>
        <v>28273</v>
      </c>
      <c r="J118" s="323">
        <v>30</v>
      </c>
      <c r="K118" s="17">
        <v>0</v>
      </c>
      <c r="L118" s="54">
        <f t="shared" si="83"/>
        <v>30</v>
      </c>
      <c r="M118" s="53">
        <v>12</v>
      </c>
      <c r="N118" s="17">
        <v>0</v>
      </c>
      <c r="O118" s="54">
        <f t="shared" si="84"/>
        <v>12</v>
      </c>
      <c r="P118" s="53">
        <v>15</v>
      </c>
      <c r="Q118" s="17">
        <v>17</v>
      </c>
      <c r="R118" s="54">
        <f t="shared" si="47"/>
        <v>-2</v>
      </c>
      <c r="S118" s="53">
        <v>15</v>
      </c>
      <c r="T118" s="17">
        <v>21</v>
      </c>
      <c r="U118" s="54">
        <f t="shared" si="85"/>
        <v>-6</v>
      </c>
      <c r="V118" s="53">
        <v>20</v>
      </c>
      <c r="W118" s="17">
        <v>0</v>
      </c>
      <c r="X118" s="54">
        <f t="shared" si="86"/>
        <v>20</v>
      </c>
      <c r="Y118" s="53">
        <v>23</v>
      </c>
      <c r="Z118" s="17">
        <v>0</v>
      </c>
      <c r="AA118" s="54">
        <f t="shared" si="87"/>
        <v>23</v>
      </c>
      <c r="AB118" s="53">
        <v>23</v>
      </c>
      <c r="AC118" s="17">
        <v>0</v>
      </c>
      <c r="AD118" s="54">
        <f t="shared" si="88"/>
        <v>23</v>
      </c>
      <c r="AE118" s="53">
        <v>30</v>
      </c>
      <c r="AF118" s="17">
        <v>0</v>
      </c>
      <c r="AG118" s="54">
        <f t="shared" si="89"/>
        <v>30</v>
      </c>
      <c r="AH118" s="53">
        <v>25</v>
      </c>
      <c r="AI118" s="17">
        <v>0</v>
      </c>
      <c r="AJ118" s="54">
        <f t="shared" si="90"/>
        <v>25</v>
      </c>
    </row>
    <row r="119" spans="1:36" ht="28" outlineLevel="1" x14ac:dyDescent="0.2">
      <c r="A119" s="2"/>
      <c r="C119" s="14" t="s">
        <v>165</v>
      </c>
      <c r="D119" s="27" t="s">
        <v>166</v>
      </c>
      <c r="E119" s="28" t="s">
        <v>22</v>
      </c>
      <c r="F119" s="52">
        <f t="shared" si="37"/>
        <v>35.880000000000003</v>
      </c>
      <c r="G119" s="329">
        <f t="shared" si="82"/>
        <v>35.880000000000003</v>
      </c>
      <c r="H119" s="330">
        <v>323343</v>
      </c>
      <c r="I119" s="365">
        <f>ROUND(H119*'INDEX ICOCIV'!$R$85,0)</f>
        <v>439746</v>
      </c>
      <c r="J119" s="323">
        <v>5.53</v>
      </c>
      <c r="K119" s="17">
        <v>5.53</v>
      </c>
      <c r="L119" s="54">
        <f t="shared" si="83"/>
        <v>0</v>
      </c>
      <c r="M119" s="53">
        <v>4.8099999999999996</v>
      </c>
      <c r="N119" s="17">
        <v>4</v>
      </c>
      <c r="O119" s="54">
        <f t="shared" si="84"/>
        <v>0.81</v>
      </c>
      <c r="P119" s="53">
        <v>9.0599999999999987</v>
      </c>
      <c r="Q119" s="17">
        <v>4.1100000000000003</v>
      </c>
      <c r="R119" s="54">
        <f t="shared" si="47"/>
        <v>4.95</v>
      </c>
      <c r="S119" s="53">
        <v>5.1099999999999994</v>
      </c>
      <c r="T119" s="17">
        <v>4.9400000000000004</v>
      </c>
      <c r="U119" s="54">
        <f t="shared" si="85"/>
        <v>0.17</v>
      </c>
      <c r="V119" s="53">
        <v>9.39</v>
      </c>
      <c r="W119" s="17">
        <v>2.86</v>
      </c>
      <c r="X119" s="54">
        <f t="shared" si="86"/>
        <v>6.53</v>
      </c>
      <c r="Y119" s="53">
        <v>4.66</v>
      </c>
      <c r="Z119" s="17">
        <v>0</v>
      </c>
      <c r="AA119" s="54">
        <f t="shared" si="87"/>
        <v>4.66</v>
      </c>
      <c r="AB119" s="53">
        <v>4.38</v>
      </c>
      <c r="AC119" s="17">
        <v>0</v>
      </c>
      <c r="AD119" s="54">
        <f t="shared" si="88"/>
        <v>4.38</v>
      </c>
      <c r="AE119" s="53">
        <v>10</v>
      </c>
      <c r="AF119" s="17">
        <v>0</v>
      </c>
      <c r="AG119" s="54">
        <f t="shared" si="89"/>
        <v>10</v>
      </c>
      <c r="AH119" s="53">
        <v>4.38</v>
      </c>
      <c r="AI119" s="17">
        <v>0</v>
      </c>
      <c r="AJ119" s="54">
        <f t="shared" si="90"/>
        <v>4.38</v>
      </c>
    </row>
    <row r="120" spans="1:36" ht="16" outlineLevel="1" x14ac:dyDescent="0.2">
      <c r="A120" s="2"/>
      <c r="C120" s="14" t="s">
        <v>167</v>
      </c>
      <c r="D120" s="27"/>
      <c r="E120" s="28"/>
      <c r="F120" s="52"/>
      <c r="G120" s="329">
        <f t="shared" si="82"/>
        <v>0</v>
      </c>
      <c r="H120" s="330"/>
      <c r="I120" s="365">
        <f>ROUND(H120*'INDEX ICOCIV'!$R$85,0)</f>
        <v>0</v>
      </c>
      <c r="J120" s="323"/>
      <c r="K120" s="17"/>
      <c r="L120" s="54">
        <f t="shared" si="83"/>
        <v>0</v>
      </c>
      <c r="M120" s="53"/>
      <c r="N120" s="17">
        <v>0</v>
      </c>
      <c r="O120" s="54">
        <f t="shared" si="84"/>
        <v>0</v>
      </c>
      <c r="P120" s="53"/>
      <c r="Q120" s="17">
        <v>0</v>
      </c>
      <c r="R120" s="54">
        <f t="shared" si="47"/>
        <v>0</v>
      </c>
      <c r="S120" s="53"/>
      <c r="T120" s="17">
        <v>0</v>
      </c>
      <c r="U120" s="54">
        <f t="shared" si="85"/>
        <v>0</v>
      </c>
      <c r="V120" s="53"/>
      <c r="W120" s="17">
        <v>0</v>
      </c>
      <c r="X120" s="54">
        <f t="shared" si="86"/>
        <v>0</v>
      </c>
      <c r="Y120" s="53"/>
      <c r="Z120" s="17">
        <v>0</v>
      </c>
      <c r="AA120" s="54">
        <f t="shared" si="87"/>
        <v>0</v>
      </c>
      <c r="AB120" s="53"/>
      <c r="AC120" s="17">
        <v>0</v>
      </c>
      <c r="AD120" s="54">
        <f t="shared" si="88"/>
        <v>0</v>
      </c>
      <c r="AE120" s="53"/>
      <c r="AF120" s="17">
        <v>0</v>
      </c>
      <c r="AG120" s="54">
        <f t="shared" si="89"/>
        <v>0</v>
      </c>
      <c r="AH120" s="53"/>
      <c r="AI120" s="17">
        <v>0</v>
      </c>
      <c r="AJ120" s="54">
        <f t="shared" si="90"/>
        <v>0</v>
      </c>
    </row>
    <row r="121" spans="1:36" ht="16" outlineLevel="1" x14ac:dyDescent="0.2">
      <c r="A121" s="2"/>
      <c r="C121" s="14" t="s">
        <v>168</v>
      </c>
      <c r="D121" s="27" t="s">
        <v>169</v>
      </c>
      <c r="E121" s="28" t="s">
        <v>152</v>
      </c>
      <c r="F121" s="52">
        <f t="shared" si="37"/>
        <v>0</v>
      </c>
      <c r="G121" s="329">
        <f t="shared" si="82"/>
        <v>0</v>
      </c>
      <c r="H121" s="330">
        <v>12575572</v>
      </c>
      <c r="I121" s="365">
        <f>ROUND(H121*'INDEX ICOCIV'!$R$85,0)</f>
        <v>17102778</v>
      </c>
      <c r="J121" s="323"/>
      <c r="K121" s="17">
        <v>0</v>
      </c>
      <c r="L121" s="54">
        <f t="shared" si="83"/>
        <v>0</v>
      </c>
      <c r="M121" s="53"/>
      <c r="N121" s="17">
        <v>0</v>
      </c>
      <c r="O121" s="54">
        <f t="shared" si="84"/>
        <v>0</v>
      </c>
      <c r="P121" s="53"/>
      <c r="Q121" s="17">
        <v>0</v>
      </c>
      <c r="R121" s="54">
        <f t="shared" si="47"/>
        <v>0</v>
      </c>
      <c r="S121" s="53"/>
      <c r="T121" s="17">
        <v>0</v>
      </c>
      <c r="U121" s="54">
        <f t="shared" si="85"/>
        <v>0</v>
      </c>
      <c r="V121" s="53"/>
      <c r="W121" s="17">
        <v>0</v>
      </c>
      <c r="X121" s="54">
        <f t="shared" si="86"/>
        <v>0</v>
      </c>
      <c r="Y121" s="53"/>
      <c r="Z121" s="17">
        <v>0</v>
      </c>
      <c r="AA121" s="54">
        <f t="shared" si="87"/>
        <v>0</v>
      </c>
      <c r="AB121" s="53"/>
      <c r="AC121" s="17">
        <v>0</v>
      </c>
      <c r="AD121" s="54">
        <f t="shared" si="88"/>
        <v>0</v>
      </c>
      <c r="AE121" s="53"/>
      <c r="AF121" s="17">
        <v>0</v>
      </c>
      <c r="AG121" s="54">
        <f t="shared" si="89"/>
        <v>0</v>
      </c>
      <c r="AH121" s="53"/>
      <c r="AI121" s="17">
        <v>0</v>
      </c>
      <c r="AJ121" s="54">
        <f t="shared" si="90"/>
        <v>0</v>
      </c>
    </row>
    <row r="122" spans="1:36" ht="28" outlineLevel="1" x14ac:dyDescent="0.2">
      <c r="A122" s="2"/>
      <c r="C122" s="14" t="s">
        <v>170</v>
      </c>
      <c r="D122" s="27" t="s">
        <v>171</v>
      </c>
      <c r="E122" s="28" t="s">
        <v>18</v>
      </c>
      <c r="F122" s="52">
        <f t="shared" si="37"/>
        <v>0</v>
      </c>
      <c r="G122" s="329">
        <f t="shared" si="82"/>
        <v>0</v>
      </c>
      <c r="H122" s="330">
        <v>10710</v>
      </c>
      <c r="I122" s="365">
        <f>ROUND(H122*'INDEX ICOCIV'!$R$85,0)</f>
        <v>14566</v>
      </c>
      <c r="J122" s="323"/>
      <c r="K122" s="17">
        <v>0</v>
      </c>
      <c r="L122" s="54">
        <f t="shared" si="83"/>
        <v>0</v>
      </c>
      <c r="M122" s="53"/>
      <c r="N122" s="17">
        <v>0</v>
      </c>
      <c r="O122" s="54">
        <f t="shared" si="84"/>
        <v>0</v>
      </c>
      <c r="P122" s="53"/>
      <c r="Q122" s="17">
        <v>0</v>
      </c>
      <c r="R122" s="54">
        <f t="shared" si="47"/>
        <v>0</v>
      </c>
      <c r="S122" s="53"/>
      <c r="T122" s="17">
        <v>0</v>
      </c>
      <c r="U122" s="54">
        <f t="shared" si="85"/>
        <v>0</v>
      </c>
      <c r="V122" s="53"/>
      <c r="W122" s="17">
        <v>0</v>
      </c>
      <c r="X122" s="54">
        <f t="shared" si="86"/>
        <v>0</v>
      </c>
      <c r="Y122" s="53"/>
      <c r="Z122" s="17">
        <v>0</v>
      </c>
      <c r="AA122" s="54">
        <f t="shared" si="87"/>
        <v>0</v>
      </c>
      <c r="AB122" s="53"/>
      <c r="AC122" s="17">
        <v>0</v>
      </c>
      <c r="AD122" s="54">
        <f t="shared" si="88"/>
        <v>0</v>
      </c>
      <c r="AE122" s="53"/>
      <c r="AF122" s="17">
        <v>0</v>
      </c>
      <c r="AG122" s="54">
        <f t="shared" si="89"/>
        <v>0</v>
      </c>
      <c r="AH122" s="53"/>
      <c r="AI122" s="17">
        <v>0</v>
      </c>
      <c r="AJ122" s="54">
        <f t="shared" si="90"/>
        <v>0</v>
      </c>
    </row>
    <row r="123" spans="1:36" ht="70" outlineLevel="1" x14ac:dyDescent="0.2">
      <c r="A123" s="2"/>
      <c r="C123" s="14" t="s">
        <v>172</v>
      </c>
      <c r="D123" s="27" t="s">
        <v>173</v>
      </c>
      <c r="E123" s="28" t="s">
        <v>18</v>
      </c>
      <c r="F123" s="52">
        <f t="shared" si="37"/>
        <v>0</v>
      </c>
      <c r="G123" s="329">
        <f t="shared" si="82"/>
        <v>0</v>
      </c>
      <c r="H123" s="330">
        <v>14875</v>
      </c>
      <c r="I123" s="365">
        <f>ROUND(H123*'INDEX ICOCIV'!$R$85,0)</f>
        <v>20230</v>
      </c>
      <c r="J123" s="323"/>
      <c r="K123" s="17">
        <v>0</v>
      </c>
      <c r="L123" s="54">
        <f t="shared" si="83"/>
        <v>0</v>
      </c>
      <c r="M123" s="53"/>
      <c r="N123" s="17">
        <v>0</v>
      </c>
      <c r="O123" s="54">
        <f t="shared" si="84"/>
        <v>0</v>
      </c>
      <c r="P123" s="53"/>
      <c r="Q123" s="17">
        <v>0</v>
      </c>
      <c r="R123" s="54">
        <f t="shared" si="47"/>
        <v>0</v>
      </c>
      <c r="S123" s="53"/>
      <c r="T123" s="17">
        <v>0</v>
      </c>
      <c r="U123" s="54">
        <f t="shared" si="85"/>
        <v>0</v>
      </c>
      <c r="V123" s="53"/>
      <c r="W123" s="17">
        <v>0</v>
      </c>
      <c r="X123" s="54">
        <f t="shared" si="86"/>
        <v>0</v>
      </c>
      <c r="Y123" s="53"/>
      <c r="Z123" s="17">
        <v>0</v>
      </c>
      <c r="AA123" s="54">
        <f t="shared" si="87"/>
        <v>0</v>
      </c>
      <c r="AB123" s="53"/>
      <c r="AC123" s="17">
        <v>0</v>
      </c>
      <c r="AD123" s="54">
        <f t="shared" si="88"/>
        <v>0</v>
      </c>
      <c r="AE123" s="53"/>
      <c r="AF123" s="17">
        <v>0</v>
      </c>
      <c r="AG123" s="54">
        <f t="shared" si="89"/>
        <v>0</v>
      </c>
      <c r="AH123" s="53"/>
      <c r="AI123" s="17">
        <v>0</v>
      </c>
      <c r="AJ123" s="54">
        <f t="shared" si="90"/>
        <v>0</v>
      </c>
    </row>
    <row r="124" spans="1:36" ht="16" outlineLevel="1" x14ac:dyDescent="0.2">
      <c r="A124" s="2"/>
      <c r="C124" s="14" t="s">
        <v>174</v>
      </c>
      <c r="D124" s="27"/>
      <c r="E124" s="28"/>
      <c r="F124" s="52"/>
      <c r="G124" s="329">
        <f t="shared" si="82"/>
        <v>0</v>
      </c>
      <c r="H124" s="330"/>
      <c r="I124" s="365">
        <f>ROUND(H124*'INDEX ICOCIV'!$R$85,0)</f>
        <v>0</v>
      </c>
      <c r="J124" s="323"/>
      <c r="K124" s="17">
        <v>0</v>
      </c>
      <c r="L124" s="54">
        <f t="shared" si="83"/>
        <v>0</v>
      </c>
      <c r="M124" s="53"/>
      <c r="N124" s="17">
        <v>0</v>
      </c>
      <c r="O124" s="54">
        <f t="shared" si="84"/>
        <v>0</v>
      </c>
      <c r="P124" s="53"/>
      <c r="Q124" s="17">
        <v>0</v>
      </c>
      <c r="R124" s="54">
        <f t="shared" si="47"/>
        <v>0</v>
      </c>
      <c r="S124" s="53"/>
      <c r="T124" s="17">
        <v>0</v>
      </c>
      <c r="U124" s="54">
        <f t="shared" si="85"/>
        <v>0</v>
      </c>
      <c r="V124" s="53"/>
      <c r="W124" s="17">
        <v>0</v>
      </c>
      <c r="X124" s="54">
        <f t="shared" si="86"/>
        <v>0</v>
      </c>
      <c r="Y124" s="53"/>
      <c r="Z124" s="17">
        <v>0</v>
      </c>
      <c r="AA124" s="54">
        <f t="shared" si="87"/>
        <v>0</v>
      </c>
      <c r="AB124" s="53"/>
      <c r="AC124" s="17">
        <v>0</v>
      </c>
      <c r="AD124" s="54">
        <f t="shared" si="88"/>
        <v>0</v>
      </c>
      <c r="AE124" s="53"/>
      <c r="AF124" s="17">
        <v>0</v>
      </c>
      <c r="AG124" s="54">
        <f t="shared" si="89"/>
        <v>0</v>
      </c>
      <c r="AH124" s="53"/>
      <c r="AI124" s="17">
        <v>0</v>
      </c>
      <c r="AJ124" s="54">
        <f t="shared" si="90"/>
        <v>0</v>
      </c>
    </row>
    <row r="125" spans="1:36" ht="28" outlineLevel="1" x14ac:dyDescent="0.2">
      <c r="A125" s="2"/>
      <c r="C125" s="14" t="s">
        <v>175</v>
      </c>
      <c r="D125" s="27" t="s">
        <v>176</v>
      </c>
      <c r="E125" s="28" t="s">
        <v>22</v>
      </c>
      <c r="F125" s="52">
        <f t="shared" si="37"/>
        <v>3164.01</v>
      </c>
      <c r="G125" s="329">
        <f t="shared" si="82"/>
        <v>3164.01</v>
      </c>
      <c r="H125" s="330">
        <v>74731</v>
      </c>
      <c r="I125" s="365">
        <f>ROUND(H125*'INDEX ICOCIV'!$R$85,0)</f>
        <v>101634</v>
      </c>
      <c r="J125" s="323">
        <v>226.23204560356476</v>
      </c>
      <c r="K125" s="17">
        <v>2.27</v>
      </c>
      <c r="L125" s="319">
        <f t="shared" si="83"/>
        <v>223.96</v>
      </c>
      <c r="M125" s="53">
        <v>212.55239458190042</v>
      </c>
      <c r="N125" s="17">
        <v>0</v>
      </c>
      <c r="O125" s="319">
        <f t="shared" si="84"/>
        <v>212.55</v>
      </c>
      <c r="P125" s="53">
        <v>279.21200037467725</v>
      </c>
      <c r="Q125" s="17">
        <v>72.22</v>
      </c>
      <c r="R125" s="319">
        <f t="shared" si="47"/>
        <v>206.99</v>
      </c>
      <c r="S125" s="53">
        <v>338.01450539267506</v>
      </c>
      <c r="T125" s="17">
        <v>93.83</v>
      </c>
      <c r="U125" s="319">
        <f t="shared" si="85"/>
        <v>244.18</v>
      </c>
      <c r="V125" s="53">
        <v>228.09274598225633</v>
      </c>
      <c r="W125" s="17">
        <v>57.95</v>
      </c>
      <c r="X125" s="319">
        <f t="shared" si="86"/>
        <v>170.14</v>
      </c>
      <c r="Y125" s="53">
        <v>520.23345064297291</v>
      </c>
      <c r="Z125" s="17">
        <v>0</v>
      </c>
      <c r="AA125" s="319">
        <f t="shared" si="87"/>
        <v>520.23</v>
      </c>
      <c r="AB125" s="53">
        <v>539.58766776839616</v>
      </c>
      <c r="AC125" s="17">
        <v>0</v>
      </c>
      <c r="AD125" s="319">
        <f t="shared" si="88"/>
        <v>539.59</v>
      </c>
      <c r="AE125" s="53">
        <v>530.97592699147629</v>
      </c>
      <c r="AF125" s="17">
        <v>0</v>
      </c>
      <c r="AG125" s="319">
        <f t="shared" si="89"/>
        <v>530.98</v>
      </c>
      <c r="AH125" s="53">
        <v>515.38749648740145</v>
      </c>
      <c r="AI125" s="17">
        <v>0</v>
      </c>
      <c r="AJ125" s="319">
        <f t="shared" si="90"/>
        <v>515.39</v>
      </c>
    </row>
    <row r="126" spans="1:36" ht="8" customHeight="1" x14ac:dyDescent="0.2">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row>
    <row r="127" spans="1:36" ht="16" x14ac:dyDescent="0.2"/>
    <row r="128" spans="1:36" ht="16" x14ac:dyDescent="0.2"/>
    <row r="129" ht="16" x14ac:dyDescent="0.2"/>
    <row r="130" ht="16" x14ac:dyDescent="0.2"/>
  </sheetData>
  <mergeCells count="18">
    <mergeCell ref="S6:U6"/>
    <mergeCell ref="V6:X6"/>
    <mergeCell ref="Y6:AA6"/>
    <mergeCell ref="AB6:AD6"/>
    <mergeCell ref="AE6:AG6"/>
    <mergeCell ref="C2:AJ2"/>
    <mergeCell ref="C3:AJ3"/>
    <mergeCell ref="C4:AJ4"/>
    <mergeCell ref="C6:C7"/>
    <mergeCell ref="D6:D7"/>
    <mergeCell ref="E6:E7"/>
    <mergeCell ref="F6:F7"/>
    <mergeCell ref="H6:H7"/>
    <mergeCell ref="M6:O6"/>
    <mergeCell ref="I6:I7"/>
    <mergeCell ref="AH6:AJ6"/>
    <mergeCell ref="G6:G7"/>
    <mergeCell ref="P6:R6"/>
  </mergeCells>
  <printOptions horizontalCentered="1"/>
  <pageMargins left="0.39370078740157483" right="0.39370078740157483" top="0.39370078740157483" bottom="0.39370078740157483" header="0.31496062992125984" footer="0.31496062992125984"/>
  <pageSetup scale="13" fitToHeight="5"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8F440B-F417-E14B-B81F-B1A9620E05F2}">
  <dimension ref="A1:M30"/>
  <sheetViews>
    <sheetView workbookViewId="0">
      <selection activeCell="E16" sqref="E16"/>
    </sheetView>
  </sheetViews>
  <sheetFormatPr baseColWidth="10" defaultRowHeight="15" x14ac:dyDescent="0.2"/>
  <cols>
    <col min="1" max="1" width="30.33203125" bestFit="1" customWidth="1"/>
    <col min="2" max="2" width="19" bestFit="1" customWidth="1"/>
    <col min="3" max="3" width="17.5" bestFit="1" customWidth="1"/>
    <col min="4" max="4" width="25.1640625" bestFit="1" customWidth="1"/>
    <col min="5" max="5" width="30.33203125" bestFit="1" customWidth="1"/>
    <col min="6" max="6" width="22.33203125" bestFit="1" customWidth="1"/>
    <col min="7" max="7" width="20.6640625" bestFit="1" customWidth="1"/>
    <col min="8" max="8" width="28.5" bestFit="1" customWidth="1"/>
    <col min="9" max="9" width="15.83203125" bestFit="1" customWidth="1"/>
    <col min="10" max="10" width="15.1640625" bestFit="1" customWidth="1"/>
    <col min="11" max="11" width="16.6640625" bestFit="1" customWidth="1"/>
    <col min="12" max="12" width="18.1640625" bestFit="1" customWidth="1"/>
    <col min="13" max="13" width="17.5" customWidth="1"/>
  </cols>
  <sheetData>
    <row r="1" spans="1:13" ht="24" x14ac:dyDescent="0.3">
      <c r="A1" s="563" t="s">
        <v>593</v>
      </c>
      <c r="B1" s="563"/>
      <c r="C1" s="563"/>
      <c r="D1" s="563"/>
      <c r="E1" s="563"/>
      <c r="F1" s="563"/>
      <c r="G1" s="563"/>
      <c r="H1" s="563"/>
      <c r="I1" s="563"/>
      <c r="J1" s="563"/>
      <c r="K1" s="563"/>
      <c r="L1" s="563"/>
    </row>
    <row r="2" spans="1:13" x14ac:dyDescent="0.2">
      <c r="A2" s="564" t="s">
        <v>592</v>
      </c>
      <c r="B2" s="564"/>
      <c r="C2" s="564"/>
      <c r="D2" s="564"/>
      <c r="E2" s="564"/>
      <c r="F2" s="564"/>
      <c r="G2" s="564"/>
      <c r="H2" s="564"/>
      <c r="I2" s="564"/>
      <c r="J2" s="564"/>
      <c r="K2" s="564"/>
      <c r="L2" s="564"/>
    </row>
    <row r="4" spans="1:13" x14ac:dyDescent="0.2">
      <c r="A4" s="565" t="s">
        <v>591</v>
      </c>
      <c r="B4" s="565"/>
      <c r="C4" s="565"/>
      <c r="D4" s="565"/>
      <c r="E4" s="565"/>
      <c r="F4" s="565"/>
      <c r="G4" s="565"/>
      <c r="H4" s="565"/>
      <c r="I4" s="565"/>
      <c r="J4" s="565"/>
      <c r="K4" s="565"/>
      <c r="L4" s="565"/>
    </row>
    <row r="5" spans="1:13" ht="28" customHeight="1" x14ac:dyDescent="0.2">
      <c r="A5" s="566" t="s">
        <v>590</v>
      </c>
      <c r="B5" s="566"/>
      <c r="C5" s="566"/>
      <c r="D5" s="566"/>
      <c r="E5" s="566"/>
      <c r="F5" s="566"/>
      <c r="G5" s="566"/>
      <c r="H5" s="566"/>
      <c r="I5" s="566"/>
      <c r="J5" s="566"/>
      <c r="K5" s="566"/>
      <c r="L5" s="566"/>
    </row>
    <row r="6" spans="1:13" ht="28" customHeight="1" x14ac:dyDescent="0.2">
      <c r="A6" s="566"/>
      <c r="B6" s="566"/>
      <c r="C6" s="566"/>
      <c r="D6" s="566"/>
      <c r="E6" s="566"/>
      <c r="F6" s="566"/>
      <c r="G6" s="566"/>
      <c r="H6" s="566"/>
      <c r="I6" s="566"/>
      <c r="J6" s="566"/>
      <c r="K6" s="566"/>
      <c r="L6" s="566"/>
    </row>
    <row r="8" spans="1:13" s="402" customFormat="1" ht="37" customHeight="1" x14ac:dyDescent="0.2">
      <c r="A8" s="401" t="s">
        <v>589</v>
      </c>
      <c r="B8" s="401" t="s">
        <v>588</v>
      </c>
      <c r="C8" s="401" t="s">
        <v>587</v>
      </c>
      <c r="D8" s="401" t="s">
        <v>586</v>
      </c>
      <c r="E8" s="401" t="s">
        <v>585</v>
      </c>
      <c r="F8" s="401" t="s">
        <v>584</v>
      </c>
      <c r="G8" s="401" t="s">
        <v>583</v>
      </c>
      <c r="H8" s="401" t="s">
        <v>582</v>
      </c>
      <c r="I8" s="401" t="s">
        <v>581</v>
      </c>
      <c r="J8" s="401" t="s">
        <v>580</v>
      </c>
      <c r="K8" s="401" t="s">
        <v>579</v>
      </c>
      <c r="L8" s="401" t="s">
        <v>578</v>
      </c>
      <c r="M8" s="403" t="s">
        <v>577</v>
      </c>
    </row>
    <row r="9" spans="1:13" ht="16" x14ac:dyDescent="0.2">
      <c r="A9" s="301" t="str">
        <f>'[2]VALORES INDEXADOS OBRA ALPES'!D13</f>
        <v xml:space="preserve">REPLANTEO GENERAL </v>
      </c>
      <c r="B9" s="396" t="str">
        <f>'[2]VALORES INDEXADOS OBRA ALPES'!C13</f>
        <v>1.1</v>
      </c>
      <c r="C9" s="396" t="str">
        <f>'[2]VALORES INDEXADOS OBRA ALPES'!E13</f>
        <v>M2</v>
      </c>
      <c r="D9" s="398">
        <f>'VALORES INDEXADOS OBRA ALPES'!H13</f>
        <v>877.66199200000005</v>
      </c>
      <c r="E9" s="301" t="str">
        <f>'[2]VALORES INDEXADOS OBRA CARACOLÍ'!D13</f>
        <v>REPLANTEO GENERAL</v>
      </c>
      <c r="F9" s="396" t="str">
        <f>'[2]VALORES INDEXADOS OBRA CARACOLÍ'!C13</f>
        <v>1.1</v>
      </c>
      <c r="G9" s="396" t="str">
        <f>'[2]VALORES INDEXADOS OBRA CARACOLÍ'!E13</f>
        <v>M2</v>
      </c>
      <c r="H9" s="398">
        <f>'VALORES INDEXADOS OBRA CARACOLÍ'!H13</f>
        <v>824</v>
      </c>
      <c r="I9" s="399">
        <v>1</v>
      </c>
      <c r="J9" s="398">
        <f t="shared" ref="J9:J30" si="0">D9-H9</f>
        <v>53.661992000000055</v>
      </c>
      <c r="K9" s="397">
        <f t="shared" ref="K9:K30" si="1">IF(H9=0,"",J9/H9)</f>
        <v>6.512377669902919E-2</v>
      </c>
      <c r="L9" s="396" t="str">
        <f t="shared" ref="L9:L30" si="2">IF(D9&gt;H9,"Alpes mayor",IF(D9&lt;H9,"Alpes menor","Iguales"))</f>
        <v>Alpes mayor</v>
      </c>
      <c r="M9" s="404">
        <f>MIN(tblComparativoIndexado[[#This Row],[VALOR INDEXADO ALPES]],tblComparativoIndexado[[#This Row],[VALOR INDEXADO CARACOLÍ]])</f>
        <v>824</v>
      </c>
    </row>
    <row r="10" spans="1:13" ht="32" x14ac:dyDescent="0.2">
      <c r="A10" s="301" t="str">
        <f>'[2]VALORES INDEXADOS OBRA ALPES'!D21</f>
        <v>EXCAVACION MECANICA EN MATERIAL COMUN (INCLUYE CARGUE)</v>
      </c>
      <c r="B10" s="396" t="str">
        <f>'[2]VALORES INDEXADOS OBRA ALPES'!C21</f>
        <v>1.9</v>
      </c>
      <c r="C10" s="396" t="str">
        <f>'[2]VALORES INDEXADOS OBRA ALPES'!E21</f>
        <v>M3</v>
      </c>
      <c r="D10" s="398">
        <f>'VALORES INDEXADOS OBRA ALPES'!H21</f>
        <v>6598.7662399999999</v>
      </c>
      <c r="E10" s="301" t="str">
        <f>'[2]VALORES INDEXADOS OBRA CARACOLÍ'!D69</f>
        <v>EXCAVACION MECANICA EN MATERIAL COMUN. INCLUYE CARGUE.</v>
      </c>
      <c r="F10" s="396" t="str">
        <f>'[2]VALORES INDEXADOS OBRA CARACOLÍ'!C69</f>
        <v>3.10</v>
      </c>
      <c r="G10" s="396" t="str">
        <f>'[2]VALORES INDEXADOS OBRA CARACOLÍ'!E69</f>
        <v>M3</v>
      </c>
      <c r="H10" s="398">
        <f>'VALORES INDEXADOS OBRA CARACOLÍ'!H69</f>
        <v>6203</v>
      </c>
      <c r="I10" s="399">
        <v>1</v>
      </c>
      <c r="J10" s="398">
        <f t="shared" si="0"/>
        <v>395.76623999999993</v>
      </c>
      <c r="K10" s="397">
        <f t="shared" si="1"/>
        <v>6.3802392390778645E-2</v>
      </c>
      <c r="L10" s="396" t="str">
        <f t="shared" si="2"/>
        <v>Alpes mayor</v>
      </c>
      <c r="M10" s="404">
        <f>MIN(tblComparativoIndexado[[#This Row],[VALOR INDEXADO ALPES]],tblComparativoIndexado[[#This Row],[VALOR INDEXADO CARACOLÍ]])</f>
        <v>6203</v>
      </c>
    </row>
    <row r="11" spans="1:13" ht="112" x14ac:dyDescent="0.2">
      <c r="A11" s="301" t="str">
        <f>'[2]VALORES INDEXADOS OBRA ALPES'!D25</f>
        <v>TRANSPORTE Y DISPOSICION FINAL DE ESCOMBROS EN SITIO AUTORIZADO (DISTANCIA DE TRANSPORTE 21 KM). A DISTANCIA MAYOR DEL ACARREO LIBRE (90 M) EN SITIO AUTORIZADO POR LA ENTIDAD AMBIENTAL COMPETENTE.</v>
      </c>
      <c r="B11" s="396" t="str">
        <f>'[2]VALORES INDEXADOS OBRA ALPES'!C25</f>
        <v>1.13</v>
      </c>
      <c r="C11" s="396" t="str">
        <f>'[2]VALORES INDEXADOS OBRA ALPES'!E25</f>
        <v>M3</v>
      </c>
      <c r="D11" s="398">
        <f>'VALORES INDEXADOS OBRA ALPES'!H25</f>
        <v>32452.628040000003</v>
      </c>
      <c r="E11" s="301" t="str">
        <f>'[2]VALORES INDEXADOS OBRA CARACOLÍ'!D20</f>
        <v>TRANSPORTE Y DISPOSICION FINAL DE ESCOMBROS EN SITIO AUTORIZADO (DISTANCIA DE TRANSPORTE 21 KM). A DISTANCIA MAYOR DEL ACARREO LIBRE (90 M) EN SITIO AUTORIZADO POR LA ENTIDAD AMBIENTAL COMPETENTE.</v>
      </c>
      <c r="F11" s="396" t="str">
        <f>'[2]VALORES INDEXADOS OBRA CARACOLÍ'!C20</f>
        <v>2.4</v>
      </c>
      <c r="G11" s="396" t="str">
        <f>'[2]VALORES INDEXADOS OBRA CARACOLÍ'!E20</f>
        <v>M3</v>
      </c>
      <c r="H11" s="398">
        <f>'VALORES INDEXADOS OBRA CARACOLÍ'!H20</f>
        <v>36506</v>
      </c>
      <c r="I11" s="399">
        <v>1</v>
      </c>
      <c r="J11" s="398">
        <f t="shared" si="0"/>
        <v>-4053.3719599999968</v>
      </c>
      <c r="K11" s="397">
        <f t="shared" si="1"/>
        <v>-0.1110330345696597</v>
      </c>
      <c r="L11" s="396" t="str">
        <f t="shared" si="2"/>
        <v>Alpes menor</v>
      </c>
      <c r="M11" s="404">
        <f>MIN(tblComparativoIndexado[[#This Row],[VALOR INDEXADO ALPES]],tblComparativoIndexado[[#This Row],[VALOR INDEXADO CARACOLÍ]])</f>
        <v>32452.628040000003</v>
      </c>
    </row>
    <row r="12" spans="1:13" ht="32" x14ac:dyDescent="0.2">
      <c r="A12" s="301" t="str">
        <f>'[2]VALORES INDEXADOS OBRA ALPES'!D34</f>
        <v xml:space="preserve">CURADO DE LOSAS DE CONCRETO (SUMINISTRO Y APLICACIÓN) </v>
      </c>
      <c r="B12" s="396" t="str">
        <f>'[2]VALORES INDEXADOS OBRA ALPES'!C34</f>
        <v>2.8</v>
      </c>
      <c r="C12" s="396" t="str">
        <f>'[2]VALORES INDEXADOS OBRA ALPES'!E34</f>
        <v>M2</v>
      </c>
      <c r="D12" s="398">
        <f>'VALORES INDEXADOS OBRA ALPES'!H34</f>
        <v>2038.3145520000003</v>
      </c>
      <c r="E12" s="301" t="str">
        <f>'[2]VALORES INDEXADOS OBRA CARACOLÍ'!D64</f>
        <v>CURADO DE LOSAS DE CONCRETO (SUMINISTRO Y APLICACIÓN)</v>
      </c>
      <c r="F12" s="396" t="str">
        <f>'[2]VALORES INDEXADOS OBRA CARACOLÍ'!C64</f>
        <v>3.5</v>
      </c>
      <c r="G12" s="396" t="str">
        <f>'[2]VALORES INDEXADOS OBRA CARACOLÍ'!E64</f>
        <v>M2</v>
      </c>
      <c r="H12" s="398">
        <f>'VALORES INDEXADOS OBRA CARACOLÍ'!H64</f>
        <v>2085</v>
      </c>
      <c r="I12" s="399">
        <v>1</v>
      </c>
      <c r="J12" s="398">
        <f t="shared" si="0"/>
        <v>-46.685447999999724</v>
      </c>
      <c r="K12" s="397">
        <f t="shared" si="1"/>
        <v>-2.2391102158273248E-2</v>
      </c>
      <c r="L12" s="396" t="str">
        <f t="shared" si="2"/>
        <v>Alpes menor</v>
      </c>
      <c r="M12" s="404">
        <f>MIN(tblComparativoIndexado[[#This Row],[VALOR INDEXADO ALPES]],tblComparativoIndexado[[#This Row],[VALOR INDEXADO CARACOLÍ]])</f>
        <v>2038.3145520000003</v>
      </c>
    </row>
    <row r="13" spans="1:13" ht="48" x14ac:dyDescent="0.2">
      <c r="A13" s="301" t="str">
        <f>'[2]VALORES INDEXADOS OBRA ALPES'!D80</f>
        <v>RELLENO EN TIERRA NEGRA PARA EMPRADIZACIÓN (SUMINISTRO Y EXTENDIDO).</v>
      </c>
      <c r="B13" s="396" t="str">
        <f>'[2]VALORES INDEXADOS OBRA ALPES'!C80</f>
        <v>5.7</v>
      </c>
      <c r="C13" s="396" t="str">
        <f>'[2]VALORES INDEXADOS OBRA ALPES'!E80</f>
        <v>M3</v>
      </c>
      <c r="D13" s="398">
        <f>'VALORES INDEXADOS OBRA ALPES'!H80</f>
        <v>44094.364448</v>
      </c>
      <c r="E13" s="301" t="str">
        <f>'[2]VALORES INDEXADOS OBRA CARACOLÍ'!D99</f>
        <v>RELLENO EN TIERRA NEGRA PARA EMPRADIZACION (SUMINISTRO Y EXTENDIDO)</v>
      </c>
      <c r="F13" s="396" t="str">
        <f>'[2]VALORES INDEXADOS OBRA CARACOLÍ'!C99</f>
        <v>7.5</v>
      </c>
      <c r="G13" s="396" t="str">
        <f>'[2]VALORES INDEXADOS OBRA CARACOLÍ'!E99</f>
        <v>M3</v>
      </c>
      <c r="H13" s="398">
        <f>'VALORES INDEXADOS OBRA CARACOLÍ'!H99</f>
        <v>75193</v>
      </c>
      <c r="I13" s="399">
        <v>1</v>
      </c>
      <c r="J13" s="398">
        <f t="shared" si="0"/>
        <v>-31098.635552</v>
      </c>
      <c r="K13" s="397">
        <f t="shared" si="1"/>
        <v>-0.41358418405968639</v>
      </c>
      <c r="L13" s="396" t="str">
        <f t="shared" si="2"/>
        <v>Alpes menor</v>
      </c>
      <c r="M13" s="404">
        <f>MIN(tblComparativoIndexado[[#This Row],[VALOR INDEXADO ALPES]],tblComparativoIndexado[[#This Row],[VALOR INDEXADO CARACOLÍ]])</f>
        <v>44094.364448</v>
      </c>
    </row>
    <row r="14" spans="1:13" ht="80" x14ac:dyDescent="0.2">
      <c r="A14" s="301" t="str">
        <f>'[2]VALORES INDEXADOS OBRA ALPES'!D88</f>
        <v>POZO DE INSPECCION D=1.7 M (INCL. SUMINISTRO E INSTALACION). INCLUYE CILINDRO POZO DE INSPECCION EN MAMPOSTERIA, CONO PREFABRICADO, PLACA FONDO.</v>
      </c>
      <c r="B14" s="396" t="str">
        <f>'[2]VALORES INDEXADOS OBRA ALPES'!C88</f>
        <v>6.3</v>
      </c>
      <c r="C14" s="396" t="str">
        <f>'[2]VALORES INDEXADOS OBRA ALPES'!E88</f>
        <v>UN</v>
      </c>
      <c r="D14" s="398">
        <f>'VALORES INDEXADOS OBRA ALPES'!H88</f>
        <v>3966095.8571680002</v>
      </c>
      <c r="E14" s="301" t="str">
        <f>'[2]VALORES INDEXADOS OBRA CARACOLÍ'!D36</f>
        <v>POZO DE INSPECCION D=1.7 M (INCL. SUMINISTRO E INSTALACION). INCLUYE CILINDRO POZO DE INSPECCION EN MAMPOSTERIA, CONO PREFABRICADO, PLACA FONDO.</v>
      </c>
      <c r="F14" s="396" t="str">
        <f>'[2]VALORES INDEXADOS OBRA CARACOLÍ'!C36</f>
        <v>2.20</v>
      </c>
      <c r="G14" s="396" t="str">
        <f>'[2]VALORES INDEXADOS OBRA CARACOLÍ'!E36</f>
        <v>UN</v>
      </c>
      <c r="H14" s="398">
        <f>'VALORES INDEXADOS OBRA CARACOLÍ'!H36</f>
        <v>4809499</v>
      </c>
      <c r="I14" s="399">
        <v>1</v>
      </c>
      <c r="J14" s="398">
        <f t="shared" si="0"/>
        <v>-843403.14283199981</v>
      </c>
      <c r="K14" s="397">
        <f t="shared" si="1"/>
        <v>-0.17536195408960473</v>
      </c>
      <c r="L14" s="396" t="str">
        <f t="shared" si="2"/>
        <v>Alpes menor</v>
      </c>
      <c r="M14" s="404">
        <f>MIN(tblComparativoIndexado[[#This Row],[VALOR INDEXADO ALPES]],tblComparativoIndexado[[#This Row],[VALOR INDEXADO CARACOLÍ]])</f>
        <v>3966095.8571680002</v>
      </c>
    </row>
    <row r="15" spans="1:13" ht="64" x14ac:dyDescent="0.2">
      <c r="A15" s="301" t="str">
        <f>'[2]VALORES INDEXADOS OBRA ALPES'!D91</f>
        <v>CONSTRUCCION CANALETA DE AGUAS LLUVIAS DE 0.4 X 0.4 MT EN CONCRETO DE 3000PSI INCLUYE REJILLA PREFABRICADA.</v>
      </c>
      <c r="B15" s="396" t="str">
        <f>'[2]VALORES INDEXADOS OBRA ALPES'!C91</f>
        <v>6.6</v>
      </c>
      <c r="C15" s="396" t="str">
        <f>'[2]VALORES INDEXADOS OBRA ALPES'!E91</f>
        <v>M</v>
      </c>
      <c r="D15" s="398">
        <f>'VALORES INDEXADOS OBRA ALPES'!H91</f>
        <v>237688.603248</v>
      </c>
      <c r="E15" s="301" t="str">
        <f>'[2]VALORES INDEXADOS OBRA CARACOLÍ'!D47</f>
        <v>CONSTRUCCION CANALETA DE AGUAS LLUVIAS DE 0.4 X 0.4 MT EN CONCRETO DE 3000PSI INCLUYE REJILLA PREFABRICADA.</v>
      </c>
      <c r="F15" s="396" t="str">
        <f>'[2]VALORES INDEXADOS OBRA CARACOLÍ'!C47</f>
        <v>2.31</v>
      </c>
      <c r="G15" s="396" t="str">
        <f>'[2]VALORES INDEXADOS OBRA CARACOLÍ'!E47</f>
        <v>ML</v>
      </c>
      <c r="H15" s="398">
        <f>'VALORES INDEXADOS OBRA CARACOLÍ'!H47</f>
        <v>224849</v>
      </c>
      <c r="I15" s="399">
        <v>1</v>
      </c>
      <c r="J15" s="398">
        <f t="shared" si="0"/>
        <v>12839.603247999999</v>
      </c>
      <c r="K15" s="397">
        <f t="shared" si="1"/>
        <v>5.7103225933848936E-2</v>
      </c>
      <c r="L15" s="396" t="str">
        <f t="shared" si="2"/>
        <v>Alpes mayor</v>
      </c>
      <c r="M15" s="404">
        <f>MIN(tblComparativoIndexado[[#This Row],[VALOR INDEXADO ALPES]],tblComparativoIndexado[[#This Row],[VALOR INDEXADO CARACOLÍ]])</f>
        <v>224849</v>
      </c>
    </row>
    <row r="16" spans="1:13" ht="80" x14ac:dyDescent="0.2">
      <c r="A16" s="301" t="str">
        <f>'[2]VALORES INDEXADOS OBRA ALPES'!D94</f>
        <v>RELLENO EN RECEBO COMUN (SUMINISTRO E INSTALACIÓN  EXTENDIDO MANUAL, HUMEDECIMIENTO Y COMPACTACIÓN TRANSPORTE A 28 KM).</v>
      </c>
      <c r="B16" s="396" t="str">
        <f>'[2]VALORES INDEXADOS OBRA ALPES'!C94</f>
        <v>6.9</v>
      </c>
      <c r="C16" s="396" t="str">
        <f>'[2]VALORES INDEXADOS OBRA ALPES'!E94</f>
        <v>M3</v>
      </c>
      <c r="D16" s="398">
        <f>'VALORES INDEXADOS OBRA ALPES'!H94</f>
        <v>91395.520632</v>
      </c>
      <c r="E16" s="301" t="str">
        <f>'[2]VALORES INDEXADOS OBRA CARACOLÍ'!D68</f>
        <v>RELLENO EN RECEBO COMUN (SUMINISTRO E INSTALACIÓN  EXTENDIDO MANUAL, HUMEDECIMIENTO Y COMPACTACIÓN TRANSPORTE A 28 KM).</v>
      </c>
      <c r="F16" s="396" t="str">
        <f>'[2]VALORES INDEXADOS OBRA CARACOLÍ'!C68</f>
        <v>3.9</v>
      </c>
      <c r="G16" s="396" t="str">
        <f>'[2]VALORES INDEXADOS OBRA CARACOLÍ'!E68</f>
        <v>M3</v>
      </c>
      <c r="H16" s="398">
        <f>'VALORES INDEXADOS OBRA CARACOLÍ'!H68</f>
        <v>85364</v>
      </c>
      <c r="I16" s="399">
        <v>1</v>
      </c>
      <c r="J16" s="398">
        <f t="shared" si="0"/>
        <v>6031.5206319999998</v>
      </c>
      <c r="K16" s="397">
        <f t="shared" si="1"/>
        <v>7.065649023007356E-2</v>
      </c>
      <c r="L16" s="396" t="str">
        <f t="shared" si="2"/>
        <v>Alpes mayor</v>
      </c>
      <c r="M16" s="404">
        <f>MIN(tblComparativoIndexado[[#This Row],[VALOR INDEXADO ALPES]],tblComparativoIndexado[[#This Row],[VALOR INDEXADO CARACOLÍ]])</f>
        <v>85364</v>
      </c>
    </row>
    <row r="17" spans="1:13" ht="64" x14ac:dyDescent="0.2">
      <c r="A17" s="301" t="str">
        <f>'[2]VALORES INDEXADOS OBRA ALPES'!D97</f>
        <v xml:space="preserve">ENTIBADO EC-2 CONTÍNUO MADERA CON PERFILES METÁLICOS Y PARALES TELESCÓPICOS. SUMINISTRO E INSTALACIÓN.    </v>
      </c>
      <c r="B17" s="396" t="str">
        <f>'[2]VALORES INDEXADOS OBRA ALPES'!C97</f>
        <v>6.12</v>
      </c>
      <c r="C17" s="396" t="str">
        <f>'[2]VALORES INDEXADOS OBRA ALPES'!E97</f>
        <v>M2</v>
      </c>
      <c r="D17" s="398">
        <f>'VALORES INDEXADOS OBRA ALPES'!H97</f>
        <v>70784.156912000006</v>
      </c>
      <c r="E17" s="301" t="str">
        <f>'[2]VALORES INDEXADOS OBRA CARACOLÍ'!D41</f>
        <v>ENTIBADO EC-2 CONTÍNUO MADERA CON PERFILES METÁLICOS Y PARALES TELESCÓPICOS. SUMINISTRO E INSTALACIÓN.</v>
      </c>
      <c r="F17" s="396" t="str">
        <f>'[2]VALORES INDEXADOS OBRA CARACOLÍ'!C41</f>
        <v>2.25</v>
      </c>
      <c r="G17" s="396" t="str">
        <f>'[2]VALORES INDEXADOS OBRA CARACOLÍ'!E41</f>
        <v>M2</v>
      </c>
      <c r="H17" s="398">
        <f>'VALORES INDEXADOS OBRA CARACOLÍ'!H41</f>
        <v>67935</v>
      </c>
      <c r="I17" s="399">
        <v>1</v>
      </c>
      <c r="J17" s="398">
        <f t="shared" si="0"/>
        <v>2849.1569120000058</v>
      </c>
      <c r="K17" s="397">
        <f t="shared" si="1"/>
        <v>4.193945553838236E-2</v>
      </c>
      <c r="L17" s="396" t="str">
        <f t="shared" si="2"/>
        <v>Alpes mayor</v>
      </c>
      <c r="M17" s="404">
        <f>MIN(tblComparativoIndexado[[#This Row],[VALOR INDEXADO ALPES]],tblComparativoIndexado[[#This Row],[VALOR INDEXADO CARACOLÍ]])</f>
        <v>67935</v>
      </c>
    </row>
    <row r="18" spans="1:13" ht="64" x14ac:dyDescent="0.2">
      <c r="A18" s="301" t="str">
        <f>'[2]VALORES INDEXADOS OBRA ALPES'!D98</f>
        <v xml:space="preserve">TUBERIA PVC U.M. EXT CORRUGADO/INT LISO U.M. NORMA NTC 3722-1 D=8" (INCLUYE SUMINISTRO E INSTALACIÓN)   </v>
      </c>
      <c r="B18" s="396" t="str">
        <f>'[2]VALORES INDEXADOS OBRA ALPES'!C98</f>
        <v>6.13</v>
      </c>
      <c r="C18" s="396" t="str">
        <f>'[2]VALORES INDEXADOS OBRA ALPES'!E98</f>
        <v>M</v>
      </c>
      <c r="D18" s="398">
        <f>'VALORES INDEXADOS OBRA ALPES'!H98</f>
        <v>59521.914768000002</v>
      </c>
      <c r="E18" s="301" t="str">
        <f>'[2]VALORES INDEXADOS OBRA CARACOLÍ'!D26</f>
        <v>TUBERIA PVC U.M. EXT CORRUGADO/INT LISO U.M. NORMA NTC 3722-1 D=8" (INCLUYE SUMINISTRO E INSTALACIÓN)</v>
      </c>
      <c r="F18" s="396" t="str">
        <f>'[2]VALORES INDEXADOS OBRA CARACOLÍ'!C26</f>
        <v>2.10</v>
      </c>
      <c r="G18" s="396" t="str">
        <f>'[2]VALORES INDEXADOS OBRA CARACOLÍ'!E26</f>
        <v>ML</v>
      </c>
      <c r="H18" s="398">
        <f>'VALORES INDEXADOS OBRA CARACOLÍ'!H26</f>
        <v>57076</v>
      </c>
      <c r="I18" s="399">
        <v>1</v>
      </c>
      <c r="J18" s="398">
        <f t="shared" si="0"/>
        <v>2445.9147680000024</v>
      </c>
      <c r="K18" s="397">
        <f t="shared" si="1"/>
        <v>4.2853647207232504E-2</v>
      </c>
      <c r="L18" s="396" t="str">
        <f t="shared" si="2"/>
        <v>Alpes mayor</v>
      </c>
      <c r="M18" s="404">
        <f>MIN(tblComparativoIndexado[[#This Row],[VALOR INDEXADO ALPES]],tblComparativoIndexado[[#This Row],[VALOR INDEXADO CARACOLÍ]])</f>
        <v>57076</v>
      </c>
    </row>
    <row r="19" spans="1:13" ht="64" x14ac:dyDescent="0.2">
      <c r="A19" s="301" t="str">
        <f>'[2]VALORES INDEXADOS OBRA ALPES'!D99</f>
        <v>TUBERIA PVC U.M. EXT CORRUGADO/INT LISO U.M. NORMA NTC 3722-1 D=10" (INCLUYE SUMINISTRO E INSTALACIÓN</v>
      </c>
      <c r="B19" s="396" t="str">
        <f>'[2]VALORES INDEXADOS OBRA ALPES'!C99</f>
        <v>6.14</v>
      </c>
      <c r="C19" s="396" t="str">
        <f>'[2]VALORES INDEXADOS OBRA ALPES'!E99</f>
        <v>M</v>
      </c>
      <c r="D19" s="398">
        <f>'VALORES INDEXADOS OBRA ALPES'!H99</f>
        <v>69943.009832000011</v>
      </c>
      <c r="E19" s="301" t="str">
        <f>'[2]VALORES INDEXADOS OBRA CARACOLÍ'!D27</f>
        <v>TUBERIA PVC U.M. EXT CORRUGADO/INT LISO U.M. NORMA NTC 3722-1 D=10" (INCLUYE SUMINISTRO E INSTALACIÓN)</v>
      </c>
      <c r="F19" s="396" t="str">
        <f>'[2]VALORES INDEXADOS OBRA CARACOLÍ'!C27</f>
        <v>2.11</v>
      </c>
      <c r="G19" s="396" t="str">
        <f>'[2]VALORES INDEXADOS OBRA CARACOLÍ'!E27</f>
        <v>ML</v>
      </c>
      <c r="H19" s="398">
        <f>'VALORES INDEXADOS OBRA CARACOLÍ'!H27</f>
        <v>84029</v>
      </c>
      <c r="I19" s="399">
        <v>1</v>
      </c>
      <c r="J19" s="398">
        <f t="shared" si="0"/>
        <v>-14085.990167999989</v>
      </c>
      <c r="K19" s="397">
        <f t="shared" si="1"/>
        <v>-0.16763248602268252</v>
      </c>
      <c r="L19" s="396" t="str">
        <f t="shared" si="2"/>
        <v>Alpes menor</v>
      </c>
      <c r="M19" s="404">
        <f>MIN(tblComparativoIndexado[[#This Row],[VALOR INDEXADO ALPES]],tblComparativoIndexado[[#This Row],[VALOR INDEXADO CARACOLÍ]])</f>
        <v>69943.009832000011</v>
      </c>
    </row>
    <row r="20" spans="1:13" ht="64" x14ac:dyDescent="0.2">
      <c r="A20" s="301" t="str">
        <f>'[2]VALORES INDEXADOS OBRA ALPES'!D100</f>
        <v>TUBERIA PVC U.M. EXT CORRUGADO/INT LISO U.M. NORMA NTC 3722-1 D=12" (INCLUYE SUMINISTRO E INSTALACIÓN)</v>
      </c>
      <c r="B20" s="396" t="str">
        <f>'[2]VALORES INDEXADOS OBRA ALPES'!C100</f>
        <v>6.15</v>
      </c>
      <c r="C20" s="396" t="str">
        <f>'[2]VALORES INDEXADOS OBRA ALPES'!E100</f>
        <v>M</v>
      </c>
      <c r="D20" s="398">
        <f>'VALORES INDEXADOS OBRA ALPES'!H100</f>
        <v>115953.10305600002</v>
      </c>
      <c r="E20" s="301" t="str">
        <f>'[2]VALORES INDEXADOS OBRA CARACOLÍ'!D28</f>
        <v>TUBERIA PVC U.M. EXT CORRUGADO/INT LISO U.M. NORMA NTC 3722-1 D=12" (INCLUYE SUMINISTRO E INSTALACIÓN)</v>
      </c>
      <c r="F20" s="396" t="str">
        <f>'[2]VALORES INDEXADOS OBRA CARACOLÍ'!C28</f>
        <v>2.12</v>
      </c>
      <c r="G20" s="396" t="str">
        <f>'[2]VALORES INDEXADOS OBRA CARACOLÍ'!E28</f>
        <v>ML</v>
      </c>
      <c r="H20" s="398">
        <f>'VALORES INDEXADOS OBRA CARACOLÍ'!H28</f>
        <v>120621</v>
      </c>
      <c r="I20" s="399">
        <v>1</v>
      </c>
      <c r="J20" s="398">
        <f t="shared" si="0"/>
        <v>-4667.8969439999782</v>
      </c>
      <c r="K20" s="397">
        <f t="shared" si="1"/>
        <v>-3.8698874524336381E-2</v>
      </c>
      <c r="L20" s="396" t="str">
        <f t="shared" si="2"/>
        <v>Alpes menor</v>
      </c>
      <c r="M20" s="404">
        <f>MIN(tblComparativoIndexado[[#This Row],[VALOR INDEXADO ALPES]],tblComparativoIndexado[[#This Row],[VALOR INDEXADO CARACOLÍ]])</f>
        <v>115953.10305600002</v>
      </c>
    </row>
    <row r="21" spans="1:13" ht="64" x14ac:dyDescent="0.2">
      <c r="A21" s="301" t="str">
        <f>'[2]VALORES INDEXADOS OBRA ALPES'!D102</f>
        <v>TUBERIA PVC U.M. EXT CORRUGADO/INT LISO U.M. NORMA NTC 3722-1 D=16" (INCLUYE SUMINISTRO E INSTALACIÓN)</v>
      </c>
      <c r="B21" s="396" t="str">
        <f>'[2]VALORES INDEXADOS OBRA ALPES'!C102</f>
        <v>6.17</v>
      </c>
      <c r="C21" s="396" t="str">
        <f>'[2]VALORES INDEXADOS OBRA ALPES'!E102</f>
        <v>M</v>
      </c>
      <c r="D21" s="398">
        <f>'VALORES INDEXADOS OBRA ALPES'!H102</f>
        <v>175557.17637600002</v>
      </c>
      <c r="E21" s="301" t="str">
        <f>'[2]VALORES INDEXADOS OBRA CARACOLÍ'!D30</f>
        <v>TUBERIA PVC U.M. EXT CORRUGADO/INT LISO U.M. NORMA NTC 3722-1 D=16" (INCLUYE SUMINISTRO E INSTALACIÓN)</v>
      </c>
      <c r="F21" s="396" t="str">
        <f>'[2]VALORES INDEXADOS OBRA CARACOLÍ'!C30</f>
        <v>2.14</v>
      </c>
      <c r="G21" s="396" t="str">
        <f>'[2]VALORES INDEXADOS OBRA CARACOLÍ'!E30</f>
        <v>ML</v>
      </c>
      <c r="H21" s="398">
        <f>'VALORES INDEXADOS OBRA CARACOLÍ'!H30</f>
        <v>220399</v>
      </c>
      <c r="I21" s="399">
        <v>1</v>
      </c>
      <c r="J21" s="398">
        <f t="shared" si="0"/>
        <v>-44841.823623999982</v>
      </c>
      <c r="K21" s="397">
        <f t="shared" si="1"/>
        <v>-0.20345747314642981</v>
      </c>
      <c r="L21" s="396" t="str">
        <f t="shared" si="2"/>
        <v>Alpes menor</v>
      </c>
      <c r="M21" s="404">
        <f>MIN(tblComparativoIndexado[[#This Row],[VALOR INDEXADO ALPES]],tblComparativoIndexado[[#This Row],[VALOR INDEXADO CARACOLÍ]])</f>
        <v>175557.17637600002</v>
      </c>
    </row>
    <row r="22" spans="1:13" ht="64" x14ac:dyDescent="0.2">
      <c r="A22" s="301" t="str">
        <f>'[2]VALORES INDEXADOS OBRA ALPES'!D103</f>
        <v>TUBERIA PVC U.M. EXT CORRUGADO/INT LISO U.M. NORMA NTC 3722-1 D=18" (INCLUYE SUMINISTRO E INSTALACIÓN)</v>
      </c>
      <c r="B22" s="396" t="str">
        <f>'[2]VALORES INDEXADOS OBRA ALPES'!C103</f>
        <v>6.18</v>
      </c>
      <c r="C22" s="396" t="str">
        <f>'[2]VALORES INDEXADOS OBRA ALPES'!E103</f>
        <v>M</v>
      </c>
      <c r="D22" s="398">
        <f>'VALORES INDEXADOS OBRA ALPES'!H103</f>
        <v>227899.99862400003</v>
      </c>
      <c r="E22" s="301" t="str">
        <f>'[2]VALORES INDEXADOS OBRA CARACOLÍ'!D31</f>
        <v>TUBERIA PVC U.M. EXT CORRUGADO/INT LISO U.M. NORMA NTC 3722-1 D=18" (INCLUYE SUMINISTRO E INSTALACIÓN)</v>
      </c>
      <c r="F22" s="396" t="str">
        <f>'[2]VALORES INDEXADOS OBRA CARACOLÍ'!C31</f>
        <v>2.15</v>
      </c>
      <c r="G22" s="396" t="str">
        <f>'[2]VALORES INDEXADOS OBRA CARACOLÍ'!E31</f>
        <v>ML</v>
      </c>
      <c r="H22" s="398">
        <f>'VALORES INDEXADOS OBRA CARACOLÍ'!H31</f>
        <v>271510</v>
      </c>
      <c r="I22" s="399">
        <v>1</v>
      </c>
      <c r="J22" s="398">
        <f t="shared" si="0"/>
        <v>-43610.001375999971</v>
      </c>
      <c r="K22" s="397">
        <f t="shared" si="1"/>
        <v>-0.16062024005009012</v>
      </c>
      <c r="L22" s="396" t="str">
        <f t="shared" si="2"/>
        <v>Alpes menor</v>
      </c>
      <c r="M22" s="404">
        <f>MIN(tblComparativoIndexado[[#This Row],[VALOR INDEXADO ALPES]],tblComparativoIndexado[[#This Row],[VALOR INDEXADO CARACOLÍ]])</f>
        <v>227899.99862400003</v>
      </c>
    </row>
    <row r="23" spans="1:13" ht="64" x14ac:dyDescent="0.2">
      <c r="A23" s="301" t="str">
        <f>'[2]VALORES INDEXADOS OBRA ALPES'!D104</f>
        <v>TUBERIA PVC U.M. EXT CORRUGADO/INT LISO U.M. NORMA NTC 3722-1 D=20" (INCLUYE SUMINISTRO E INSTALACIÓN)</v>
      </c>
      <c r="B23" s="396" t="str">
        <f>'[2]VALORES INDEXADOS OBRA ALPES'!C104</f>
        <v>6.19</v>
      </c>
      <c r="C23" s="396" t="str">
        <f>'[2]VALORES INDEXADOS OBRA ALPES'!E104</f>
        <v>M</v>
      </c>
      <c r="D23" s="398">
        <f>'VALORES INDEXADOS OBRA ALPES'!H104</f>
        <v>295225.67172800004</v>
      </c>
      <c r="E23" s="301" t="str">
        <f>'[2]VALORES INDEXADOS OBRA CARACOLÍ'!D32</f>
        <v>TUBERIA PVC U.M. EXT CORRUGADO/INT LISO U.M. NORMA NTC 3722-1 D=20" (INCLUYE SUMINISTRO E INSTALACIÓN)</v>
      </c>
      <c r="F23" s="396" t="str">
        <f>'[2]VALORES INDEXADOS OBRA CARACOLÍ'!C32</f>
        <v>2.16</v>
      </c>
      <c r="G23" s="396" t="str">
        <f>'[2]VALORES INDEXADOS OBRA CARACOLÍ'!E32</f>
        <v>ML</v>
      </c>
      <c r="H23" s="398">
        <f>'VALORES INDEXADOS OBRA CARACOLÍ'!H32</f>
        <v>310465</v>
      </c>
      <c r="I23" s="399">
        <v>1</v>
      </c>
      <c r="J23" s="398">
        <f t="shared" si="0"/>
        <v>-15239.328271999955</v>
      </c>
      <c r="K23" s="397">
        <f t="shared" si="1"/>
        <v>-4.9085495215241512E-2</v>
      </c>
      <c r="L23" s="396" t="str">
        <f t="shared" si="2"/>
        <v>Alpes menor</v>
      </c>
      <c r="M23" s="404">
        <f>MIN(tblComparativoIndexado[[#This Row],[VALOR INDEXADO ALPES]],tblComparativoIndexado[[#This Row],[VALOR INDEXADO CARACOLÍ]])</f>
        <v>295225.67172800004</v>
      </c>
    </row>
    <row r="24" spans="1:13" ht="64" x14ac:dyDescent="0.2">
      <c r="A24" s="301" t="str">
        <f>'[2]VALORES INDEXADOS OBRA ALPES'!D115</f>
        <v>SUMIDERO LATERAL SL-100, H=1.25M (FUNDIDO EN SITIO, CONCRETO PREMEZCLADO. INCL. SUMIN, FORM, REF. Y CONSTR. INCL. TAPA)</v>
      </c>
      <c r="B24" s="396" t="str">
        <f>'[2]VALORES INDEXADOS OBRA ALPES'!C115</f>
        <v>6.30</v>
      </c>
      <c r="C24" s="396" t="str">
        <f>'[2]VALORES INDEXADOS OBRA ALPES'!E115</f>
        <v>UN</v>
      </c>
      <c r="D24" s="398">
        <f>'VALORES INDEXADOS OBRA ALPES'!H115</f>
        <v>2655729.5497600003</v>
      </c>
      <c r="E24" s="301" t="str">
        <f>'[2]VALORES INDEXADOS OBRA CARACOLÍ'!D56</f>
        <v>SUMIDERO LATERAL SL-100, H=1.25M (FUNDIDO EN SITIO, CONCRETO PREMEZCLADO. INCL. SUMIN, FORM, REF. Y CONSTR. INCL. TAPA)</v>
      </c>
      <c r="F24" s="396" t="str">
        <f>'[2]VALORES INDEXADOS OBRA CARACOLÍ'!C56</f>
        <v>2.40</v>
      </c>
      <c r="G24" s="396" t="str">
        <f>'[2]VALORES INDEXADOS OBRA CARACOLÍ'!E56</f>
        <v>UN</v>
      </c>
      <c r="H24" s="398">
        <f>'VALORES INDEXADOS OBRA CARACOLÍ'!H56</f>
        <v>2120134</v>
      </c>
      <c r="I24" s="399">
        <v>1</v>
      </c>
      <c r="J24" s="398">
        <f t="shared" si="0"/>
        <v>535595.54976000031</v>
      </c>
      <c r="K24" s="397">
        <f t="shared" si="1"/>
        <v>0.25262344255598951</v>
      </c>
      <c r="L24" s="396" t="str">
        <f t="shared" si="2"/>
        <v>Alpes mayor</v>
      </c>
      <c r="M24" s="404">
        <f>MIN(tblComparativoIndexado[[#This Row],[VALOR INDEXADO ALPES]],tblComparativoIndexado[[#This Row],[VALOR INDEXADO CARACOLÍ]])</f>
        <v>2120134</v>
      </c>
    </row>
    <row r="25" spans="1:13" ht="48" x14ac:dyDescent="0.2">
      <c r="A25" s="301" t="str">
        <f>'[2]VALORES INDEXADOS OBRA ALPES'!D132</f>
        <v>INSPECCIÓN DE REDES DE ALCANTARILLADO CON SISTEMAS CCTV PARA DIÁMETROS ENTRE 6" A 36"</v>
      </c>
      <c r="B25" s="396" t="str">
        <f>'[2]VALORES INDEXADOS OBRA ALPES'!C132</f>
        <v>10.01</v>
      </c>
      <c r="C25" s="396" t="str">
        <f>'[2]VALORES INDEXADOS OBRA ALPES'!E132</f>
        <v>ML</v>
      </c>
      <c r="D25" s="398">
        <f>'VALORES INDEXADOS OBRA ALPES'!H132</f>
        <v>14403.76</v>
      </c>
      <c r="E25" s="301" t="str">
        <f>'[2]VALORES INDEXADOS OBRA CARACOLÍ'!D126</f>
        <v>INSPECCIÓN DE REDES DE ALCANTARILLADO CON SISTEMAS CCTV PARA DIÁMETROS ENTRE 6" A 36"</v>
      </c>
      <c r="F25" s="396" t="str">
        <f>'[2]VALORES INDEXADOS OBRA CARACOLÍ'!C126</f>
        <v>10.17</v>
      </c>
      <c r="G25" s="396" t="str">
        <f>'[2]VALORES INDEXADOS OBRA CARACOLÍ'!E126</f>
        <v>ML</v>
      </c>
      <c r="H25" s="398">
        <f>'VALORES INDEXADOS OBRA CARACOLÍ'!H126</f>
        <v>14566</v>
      </c>
      <c r="I25" s="399">
        <v>1</v>
      </c>
      <c r="J25" s="398">
        <f t="shared" si="0"/>
        <v>-162.23999999999978</v>
      </c>
      <c r="K25" s="397">
        <f t="shared" si="1"/>
        <v>-1.1138267197583398E-2</v>
      </c>
      <c r="L25" s="396" t="str">
        <f t="shared" si="2"/>
        <v>Alpes menor</v>
      </c>
      <c r="M25" s="404">
        <f>MIN(tblComparativoIndexado[[#This Row],[VALOR INDEXADO ALPES]],tblComparativoIndexado[[#This Row],[VALOR INDEXADO CARACOLÍ]])</f>
        <v>14403.76</v>
      </c>
    </row>
    <row r="26" spans="1:13" ht="112" x14ac:dyDescent="0.2">
      <c r="A26" s="301" t="str">
        <f>'[2]VALORES INDEXADOS OBRA ALPES'!D133</f>
        <v>LAVADO Y SONDEO DE REDES DE ALCANTARILLADO ENTRE 6" Y 18" DE DIÁMETRO Y CON GRADO DE COLMATACIÓN MENOR DEL 30%. INCL MANO DE OBRA IDÓNEA, SEÑALIZACIÓN BÁSICA, SUMIN DE COMBUSTIBLE Y AGUA. INCL. IVA</v>
      </c>
      <c r="B26" s="396" t="str">
        <f>'[2]VALORES INDEXADOS OBRA ALPES'!C133</f>
        <v>10.02</v>
      </c>
      <c r="C26" s="396" t="str">
        <f>'[2]VALORES INDEXADOS OBRA ALPES'!E133</f>
        <v>ML</v>
      </c>
      <c r="D26" s="398">
        <f>'VALORES INDEXADOS OBRA ALPES'!H133</f>
        <v>22253.68</v>
      </c>
      <c r="E26" s="301" t="str">
        <f>'[2]VALORES INDEXADOS OBRA CARACOLÍ'!D127</f>
        <v>LAVADO Y SONDEO DE REDES DE ALCANTARILLADO ENTRE 6" Y 18" DE DIÁMETRO Y CON GRADO DE COLMATACIÓN MENOR DEL 30%. INCL MANO DE OBRA IDÓNEA, SEÑALIZACIÓN BÁSICA, SUMIN DE COMBUSTIBLE Y AGUA. INCL. IVA</v>
      </c>
      <c r="F26" s="396" t="str">
        <f>'[2]VALORES INDEXADOS OBRA CARACOLÍ'!C127</f>
        <v>10.18</v>
      </c>
      <c r="G26" s="396" t="str">
        <f>'[2]VALORES INDEXADOS OBRA CARACOLÍ'!E127</f>
        <v>ML</v>
      </c>
      <c r="H26" s="398">
        <f>'VALORES INDEXADOS OBRA CARACOLÍ'!H127</f>
        <v>20230</v>
      </c>
      <c r="I26" s="399">
        <v>1</v>
      </c>
      <c r="J26" s="398">
        <f t="shared" si="0"/>
        <v>2023.6800000000003</v>
      </c>
      <c r="K26" s="397">
        <f t="shared" si="1"/>
        <v>0.10003361344537817</v>
      </c>
      <c r="L26" s="396" t="str">
        <f t="shared" si="2"/>
        <v>Alpes mayor</v>
      </c>
      <c r="M26" s="404">
        <f>MIN(tblComparativoIndexado[[#This Row],[VALOR INDEXADO ALPES]],tblComparativoIndexado[[#This Row],[VALOR INDEXADO CARACOLÍ]])</f>
        <v>20230</v>
      </c>
    </row>
    <row r="27" spans="1:13" ht="64" x14ac:dyDescent="0.2">
      <c r="A27" s="301" t="str">
        <f>'[2]VALORES INDEXADOS OBRA ALPES'!D154</f>
        <v>NIVELACIÓN DE POZO (HASTA RASANTE EN CONCRETO 3000 PSI HECHO EN OBRA, H=0.15M. INCLUYE SUMINISTRO Y CONSTRUCCIÓN)</v>
      </c>
      <c r="B27" s="396" t="str">
        <f>'[2]VALORES INDEXADOS OBRA ALPES'!C154</f>
        <v>10.23</v>
      </c>
      <c r="C27" s="396" t="str">
        <f>'[2]VALORES INDEXADOS OBRA ALPES'!E154</f>
        <v>UN</v>
      </c>
      <c r="D27" s="398">
        <f>'VALORES INDEXADOS OBRA ALPES'!H154</f>
        <v>183610.88</v>
      </c>
      <c r="E27" s="301" t="str">
        <f>'[2]VALORES INDEXADOS OBRA CARACOLÍ'!D21</f>
        <v>NIVELACIÓN DE POZO (HASTA RASANTE EN CONCRETO 3000 PSI HECHO EN OBRA, H=0.15M. INCLUYE SUMINISTRO Y CONSTRUCCIÓN)</v>
      </c>
      <c r="F27" s="396" t="str">
        <f>'[2]VALORES INDEXADOS OBRA CARACOLÍ'!C21</f>
        <v>2.5</v>
      </c>
      <c r="G27" s="396" t="str">
        <f>'[2]VALORES INDEXADOS OBRA CARACOLÍ'!E21</f>
        <v>UN</v>
      </c>
      <c r="H27" s="398">
        <f>'VALORES INDEXADOS OBRA CARACOLÍ'!H21</f>
        <v>114683</v>
      </c>
      <c r="I27" s="399">
        <v>1</v>
      </c>
      <c r="J27" s="398">
        <f t="shared" si="0"/>
        <v>68927.88</v>
      </c>
      <c r="K27" s="397">
        <f t="shared" si="1"/>
        <v>0.60102962078076094</v>
      </c>
      <c r="L27" s="396" t="str">
        <f t="shared" si="2"/>
        <v>Alpes mayor</v>
      </c>
      <c r="M27" s="404">
        <f>MIN(tblComparativoIndexado[[#This Row],[VALOR INDEXADO ALPES]],tblComparativoIndexado[[#This Row],[VALOR INDEXADO CARACOLÍ]])</f>
        <v>114683</v>
      </c>
    </row>
    <row r="28" spans="1:13" ht="64" x14ac:dyDescent="0.2">
      <c r="A28" s="301" t="str">
        <f>'[2]VALORES INDEXADOS OBRA ALPES'!D75</f>
        <v>BOLARDO EN HIERRO TIPO M-62 (SUMINISTRO E INSTALACIÓN, INCLUYE BASE EN CONCRETO 1500 PSI, PREMEZCLADO)</v>
      </c>
      <c r="B28" s="396" t="str">
        <f>'[2]VALORES INDEXADOS OBRA ALPES'!C75</f>
        <v>5.2</v>
      </c>
      <c r="C28" s="396" t="str">
        <f>'[2]VALORES INDEXADOS OBRA ALPES'!E75</f>
        <v>UN</v>
      </c>
      <c r="D28" s="398">
        <f>'VALORES INDEXADOS OBRA ALPES'!H75</f>
        <v>200728.99178400001</v>
      </c>
      <c r="E28" s="301" t="str">
        <f>'[2]VALORES INDEXADOS OBRA CARACOLÍ'!D104</f>
        <v>BOLARDO EN HIERRO TIPO M62 (SUMINISTRO E INSTALACIÓN. INCLUYE BASE EN CONCRETO 1500 PSI, PREMEZCLADO)</v>
      </c>
      <c r="F28" s="396" t="str">
        <f>'[2]VALORES INDEXADOS OBRA CARACOLÍ'!C104</f>
        <v>8.3</v>
      </c>
      <c r="G28" s="396" t="str">
        <f>'[2]VALORES INDEXADOS OBRA CARACOLÍ'!E104</f>
        <v>UN</v>
      </c>
      <c r="H28" s="398">
        <f>'VALORES INDEXADOS OBRA CARACOLÍ'!H104</f>
        <v>195549</v>
      </c>
      <c r="I28" s="399">
        <v>0.99487179000000003</v>
      </c>
      <c r="J28" s="398">
        <f t="shared" si="0"/>
        <v>5179.9917840000126</v>
      </c>
      <c r="K28" s="397">
        <f t="shared" si="1"/>
        <v>2.6489482349692468E-2</v>
      </c>
      <c r="L28" s="396" t="str">
        <f t="shared" si="2"/>
        <v>Alpes mayor</v>
      </c>
      <c r="M28" s="404">
        <f>MIN(tblComparativoIndexado[[#This Row],[VALOR INDEXADO ALPES]],tblComparativoIndexado[[#This Row],[VALOR INDEXADO CARACOLÍ]])</f>
        <v>195549</v>
      </c>
    </row>
    <row r="29" spans="1:13" ht="48" x14ac:dyDescent="0.2">
      <c r="A29" s="301" t="str">
        <f>'[2]VALORES INDEXADOS OBRA ALPES'!D45</f>
        <v>SARDINEL TIPO A-10 (SUMINISTRO E INSTALACIÓN, INCLUYE 3 CM MORTERO 1:5)</v>
      </c>
      <c r="B29" s="396" t="str">
        <f>'[2]VALORES INDEXADOS OBRA ALPES'!C45</f>
        <v>3.4</v>
      </c>
      <c r="C29" s="396" t="str">
        <f>'[2]VALORES INDEXADOS OBRA ALPES'!E45</f>
        <v>M</v>
      </c>
      <c r="D29" s="398">
        <f>'VALORES INDEXADOS OBRA ALPES'!H45</f>
        <v>72133.904552000007</v>
      </c>
      <c r="E29" s="301" t="str">
        <f>'[2]VALORES INDEXADOS OBRA CARACOLÍ'!D75</f>
        <v>SARDINEL TIPO A10 (SUMINISTRO E INSTALACIÓN. INCLUYE 3CM MORTERO 1:5)</v>
      </c>
      <c r="F29" s="396" t="str">
        <f>'[2]VALORES INDEXADOS OBRA CARACOLÍ'!C75</f>
        <v>4.5</v>
      </c>
      <c r="G29" s="396" t="str">
        <f>'[2]VALORES INDEXADOS OBRA CARACOLÍ'!E75</f>
        <v>ML</v>
      </c>
      <c r="H29" s="398">
        <f>'VALORES INDEXADOS OBRA CARACOLÍ'!H75</f>
        <v>78261</v>
      </c>
      <c r="I29" s="399">
        <v>0.98507462999999995</v>
      </c>
      <c r="J29" s="398">
        <f t="shared" si="0"/>
        <v>-6127.0954479999928</v>
      </c>
      <c r="K29" s="397">
        <f t="shared" si="1"/>
        <v>-7.829053357355506E-2</v>
      </c>
      <c r="L29" s="396" t="str">
        <f t="shared" si="2"/>
        <v>Alpes menor</v>
      </c>
      <c r="M29" s="404">
        <f>MIN(tblComparativoIndexado[[#This Row],[VALOR INDEXADO ALPES]],tblComparativoIndexado[[#This Row],[VALOR INDEXADO CARACOLÍ]])</f>
        <v>72133.904552000007</v>
      </c>
    </row>
    <row r="30" spans="1:13" ht="64" x14ac:dyDescent="0.2">
      <c r="A30" s="301" t="str">
        <f>'[2]VALORES INDEXADOS OBRA ALPES'!D56</f>
        <v>MALLA ELECTROSOLDADA DE 0,15X0,15 M (∅=8MM) (INCLUYE SUMINISTRO, FIJACIÒN E INSTALACIÒN )</v>
      </c>
      <c r="B30" s="396" t="str">
        <f>'[2]VALORES INDEXADOS OBRA ALPES'!C56</f>
        <v>3.15</v>
      </c>
      <c r="C30" s="396" t="str">
        <f>'[2]VALORES INDEXADOS OBRA ALPES'!E56</f>
        <v>KG</v>
      </c>
      <c r="D30" s="398">
        <f>'VALORES INDEXADOS OBRA ALPES'!H56</f>
        <v>4478.2931360000002</v>
      </c>
      <c r="E30" s="301" t="str">
        <f>'[2]VALORES INDEXADOS OBRA CARACOLÍ'!D67</f>
        <v>MALLA ELECTROSOLDADA 0.15X0.15M, D=8MM, 8MM (INCLUYE SUMINISTRO, FIJACIÓN E INSTALACIÓN)</v>
      </c>
      <c r="F30" s="396" t="str">
        <f>'[2]VALORES INDEXADOS OBRA CARACOLÍ'!C67</f>
        <v>3.8</v>
      </c>
      <c r="G30" s="396" t="str">
        <f>'[2]VALORES INDEXADOS OBRA CARACOLÍ'!E67</f>
        <v>KG</v>
      </c>
      <c r="H30" s="398">
        <f>'VALORES INDEXADOS OBRA CARACOLÍ'!H67</f>
        <v>4209</v>
      </c>
      <c r="I30" s="399">
        <v>0.95121951000000005</v>
      </c>
      <c r="J30" s="398">
        <f t="shared" si="0"/>
        <v>269.29313600000023</v>
      </c>
      <c r="K30" s="397">
        <f t="shared" si="1"/>
        <v>6.3980312663340519E-2</v>
      </c>
      <c r="L30" s="396" t="str">
        <f t="shared" si="2"/>
        <v>Alpes mayor</v>
      </c>
      <c r="M30" s="404">
        <f>MIN(tblComparativoIndexado[[#This Row],[VALOR INDEXADO ALPES]],tblComparativoIndexado[[#This Row],[VALOR INDEXADO CARACOLÍ]])</f>
        <v>4209</v>
      </c>
    </row>
  </sheetData>
  <mergeCells count="4">
    <mergeCell ref="A1:L1"/>
    <mergeCell ref="A2:L2"/>
    <mergeCell ref="A4:L4"/>
    <mergeCell ref="A5:L6"/>
  </mergeCells>
  <conditionalFormatting sqref="I9:I30">
    <cfRule type="cellIs" dxfId="3" priority="1" operator="equal">
      <formula>1</formula>
    </cfRule>
    <cfRule type="cellIs" dxfId="2" priority="2" operator="lessThan">
      <formula>1</formula>
    </cfRule>
  </conditionalFormatting>
  <conditionalFormatting sqref="J9:J30">
    <cfRule type="cellIs" dxfId="1" priority="3" operator="lessThan">
      <formula>0</formula>
    </cfRule>
    <cfRule type="cellIs" dxfId="0" priority="4" operator="greaterThan">
      <formula>0</formula>
    </cfRule>
  </conditionalFormatting>
  <pageMargins left="0.7" right="0.7" top="0.75" bottom="0.75" header="0.3" footer="0.3"/>
  <pageSetup orientation="portrait" horizontalDpi="0" verticalDpi="0"/>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3976BC-7A4A-3941-86B1-6E1F3A3C7E54}">
  <sheetPr>
    <outlinePr summaryBelow="0"/>
  </sheetPr>
  <dimension ref="A2:I129"/>
  <sheetViews>
    <sheetView showGridLines="0" zoomScale="75" zoomScaleNormal="80" zoomScaleSheetLayoutView="70" workbookViewId="0">
      <selection activeCell="H122" sqref="H122:H127"/>
    </sheetView>
  </sheetViews>
  <sheetFormatPr baseColWidth="10" defaultColWidth="11.5" defaultRowHeight="15" customHeight="1" outlineLevelRow="1" x14ac:dyDescent="0.2"/>
  <cols>
    <col min="1" max="1" width="9.1640625" style="1" customWidth="1"/>
    <col min="2" max="2" width="1.6640625" style="1" customWidth="1"/>
    <col min="3" max="3" width="9.1640625" style="2" customWidth="1"/>
    <col min="4" max="4" width="65.83203125" style="3" customWidth="1"/>
    <col min="5" max="5" width="8.83203125" style="2" customWidth="1"/>
    <col min="6" max="7" width="20.33203125" style="1" customWidth="1"/>
    <col min="8" max="8" width="20" style="1" customWidth="1"/>
    <col min="9" max="9" width="22.33203125" style="1" customWidth="1"/>
    <col min="10" max="11" width="1.33203125" style="1" customWidth="1"/>
    <col min="12" max="16384" width="11.5" style="1"/>
  </cols>
  <sheetData>
    <row r="2" spans="1:9" ht="68.5" customHeight="1" x14ac:dyDescent="0.2">
      <c r="C2" s="452"/>
      <c r="D2" s="453"/>
      <c r="E2" s="453"/>
      <c r="F2" s="453"/>
      <c r="G2" s="453"/>
      <c r="H2" s="453"/>
      <c r="I2" s="454"/>
    </row>
    <row r="3" spans="1:9" ht="20.25" customHeight="1" x14ac:dyDescent="0.2">
      <c r="C3" s="452" t="str">
        <f>+'[1]Interv-E y D CIVs Lote 4'!B1</f>
        <v>INTERVENCIONES INTEGRALES DEL HÁBITAT</v>
      </c>
      <c r="D3" s="453"/>
      <c r="E3" s="453"/>
      <c r="F3" s="453"/>
      <c r="G3" s="453"/>
      <c r="H3" s="453"/>
      <c r="I3" s="454"/>
    </row>
    <row r="4" spans="1:9" ht="39.75" customHeight="1" x14ac:dyDescent="0.2">
      <c r="C4" s="455" t="str">
        <f>+'[1]Interv-E y D CIVs Lote 4'!B2</f>
        <v xml:space="preserve">PROYECTO DIAGNÓSTICO, ACTUALIZACIÓN ESTUDIOS, DISEÑOS Y CULMINACIÓN DE OBRAS EN ESPACIO PÚBLICO PARA EL MEJORAMIENTO INTEGRAL DEL BARRIO CARACOLÍ QUE HACE PARTE DEL TERRITORIO PRORIZADO POR LA SECRETARIA DISTRITAL EN LA LOCALIDAD DE CIUDAD BOLIVAR </v>
      </c>
      <c r="D4" s="456"/>
      <c r="E4" s="456"/>
      <c r="F4" s="456"/>
      <c r="G4" s="456"/>
      <c r="H4" s="456"/>
      <c r="I4" s="457"/>
    </row>
    <row r="5" spans="1:9" ht="24" customHeight="1" x14ac:dyDescent="0.2">
      <c r="C5" s="452" t="str">
        <f>+'[1]Interv-E y D CIVs Lote 4'!B3</f>
        <v>DIRECCIÓN DE HABITAT Y ENTORNOS-LLAVE EN MANO 
SUBSECRETARÍA DE INTERVENCIONES INTEGRALES</v>
      </c>
      <c r="D5" s="453"/>
      <c r="E5" s="453"/>
      <c r="F5" s="453"/>
      <c r="G5" s="453"/>
      <c r="H5" s="453"/>
      <c r="I5" s="454"/>
    </row>
    <row r="6" spans="1:9" ht="41.25" customHeight="1" x14ac:dyDescent="0.2">
      <c r="C6" s="455" t="s">
        <v>0</v>
      </c>
      <c r="D6" s="456"/>
      <c r="E6" s="456"/>
      <c r="F6" s="456"/>
      <c r="G6" s="456"/>
      <c r="H6" s="456"/>
      <c r="I6" s="457"/>
    </row>
    <row r="7" spans="1:9" ht="24" customHeight="1" x14ac:dyDescent="0.2">
      <c r="C7" s="455" t="s">
        <v>1</v>
      </c>
      <c r="D7" s="456"/>
      <c r="E7" s="456"/>
      <c r="F7" s="456"/>
      <c r="G7" s="456"/>
      <c r="H7" s="456"/>
      <c r="I7" s="457"/>
    </row>
    <row r="8" spans="1:9" ht="8" customHeight="1" x14ac:dyDescent="0.2"/>
    <row r="9" spans="1:9" s="2" customFormat="1" ht="13" x14ac:dyDescent="0.2">
      <c r="C9" s="442" t="s">
        <v>2</v>
      </c>
      <c r="D9" s="444" t="s">
        <v>3</v>
      </c>
      <c r="E9" s="442" t="s">
        <v>4</v>
      </c>
      <c r="F9" s="444" t="s">
        <v>5</v>
      </c>
      <c r="G9" s="444" t="s">
        <v>6</v>
      </c>
      <c r="H9" s="446" t="s">
        <v>509</v>
      </c>
      <c r="I9" s="444" t="s">
        <v>7</v>
      </c>
    </row>
    <row r="10" spans="1:9" s="2" customFormat="1" ht="34" customHeight="1" x14ac:dyDescent="0.2">
      <c r="A10" s="4"/>
      <c r="C10" s="442"/>
      <c r="D10" s="444"/>
      <c r="E10" s="442"/>
      <c r="F10" s="444"/>
      <c r="G10" s="444"/>
      <c r="H10" s="447"/>
      <c r="I10" s="444"/>
    </row>
    <row r="11" spans="1:9" s="2" customFormat="1" ht="14" thickBot="1" x14ac:dyDescent="0.25">
      <c r="C11" s="443"/>
      <c r="D11" s="445"/>
      <c r="E11" s="443"/>
      <c r="F11" s="445"/>
      <c r="G11" s="445"/>
      <c r="H11" s="448"/>
      <c r="I11" s="445"/>
    </row>
    <row r="12" spans="1:9" ht="21" customHeight="1" x14ac:dyDescent="0.2">
      <c r="C12" s="9">
        <f>'CANTIDADES VALOR INICIAL'!C8</f>
        <v>1</v>
      </c>
      <c r="D12" s="10" t="str">
        <f>'CANTIDADES VALOR INICIAL'!D8</f>
        <v>PRELIMINARES</v>
      </c>
      <c r="E12" s="11"/>
      <c r="F12" s="12"/>
      <c r="G12" s="369"/>
      <c r="H12" s="370"/>
      <c r="I12" s="371">
        <f>SUM(I13:I15)</f>
        <v>71220819</v>
      </c>
    </row>
    <row r="13" spans="1:9" ht="18" customHeight="1" outlineLevel="1" x14ac:dyDescent="0.2">
      <c r="A13" s="2"/>
      <c r="C13" s="14" t="str">
        <f>'CANTIDADES VALOR INICIAL'!C9</f>
        <v>1.1</v>
      </c>
      <c r="D13" s="15" t="str">
        <f>'CANTIDADES VALOR INICIAL'!D9</f>
        <v>REPLANTEO GENERAL</v>
      </c>
      <c r="E13" s="16" t="str">
        <f>'CANTIDADES VALOR INICIAL'!E9</f>
        <v>M2</v>
      </c>
      <c r="F13" s="17">
        <f>'CANTIDADES VALOR INICIAL'!G9</f>
        <v>0.13</v>
      </c>
      <c r="G13" s="367">
        <f>'CANTIDADES VALOR INICIAL'!H9</f>
        <v>606</v>
      </c>
      <c r="H13" s="367">
        <f>'CANTIDADES VALOR INICIAL'!I9</f>
        <v>824</v>
      </c>
      <c r="I13" s="372">
        <f>ROUND(F13*H13,0)</f>
        <v>107</v>
      </c>
    </row>
    <row r="14" spans="1:9" ht="40.5" customHeight="1" outlineLevel="1" x14ac:dyDescent="0.2">
      <c r="A14" s="2"/>
      <c r="C14" s="14" t="str">
        <f>'CANTIDADES VALOR INICIAL'!C10</f>
        <v>1.2</v>
      </c>
      <c r="D14" s="15" t="str">
        <f>'CANTIDADES VALOR INICIAL'!D10</f>
        <v>ALQUILER DE CERRAMIENTO TIPO 1: CONSTA DE SEÑALIZADORES TUBULARES PLÁSTICOS, TRIPLE CINTA PELIGRO CAL. 4, POLISOMBRA 65% PARA CERRAMIENTO. (INCLUYE INSTALACIÓN, MANTENIMIENTO Y DESINSTALACIÓN).</v>
      </c>
      <c r="E14" s="16" t="str">
        <f>'CANTIDADES VALOR INICIAL'!E10</f>
        <v>ML/ME</v>
      </c>
      <c r="F14" s="17">
        <f>'CANTIDADES VALOR INICIAL'!G10</f>
        <v>9539.34</v>
      </c>
      <c r="G14" s="367">
        <f>'CANTIDADES VALOR INICIAL'!H10</f>
        <v>5490</v>
      </c>
      <c r="H14" s="367">
        <f>'CANTIDADES VALOR INICIAL'!I10</f>
        <v>7466</v>
      </c>
      <c r="I14" s="372">
        <f>ROUND(F14*H14,0)</f>
        <v>71220712</v>
      </c>
    </row>
    <row r="15" spans="1:9" ht="14" outlineLevel="1" x14ac:dyDescent="0.2">
      <c r="A15" s="2"/>
      <c r="C15" s="14" t="str">
        <f>'CANTIDADES VALOR INICIAL'!C11</f>
        <v>1.3</v>
      </c>
      <c r="D15" s="15" t="str">
        <f>'CANTIDADES VALOR INICIAL'!D11</f>
        <v>VALLA ESPECIAL 6X3 (INSTALAC.) SOLO LÁMINA Y BANNER</v>
      </c>
      <c r="E15" s="16" t="str">
        <f>'CANTIDADES VALOR INICIAL'!E11</f>
        <v>UN</v>
      </c>
      <c r="F15" s="17">
        <f>'CANTIDADES VALOR INICIAL'!G11</f>
        <v>0</v>
      </c>
      <c r="G15" s="367">
        <f>'CANTIDADES VALOR INICIAL'!H11</f>
        <v>225895</v>
      </c>
      <c r="H15" s="367">
        <f>'CANTIDADES VALOR INICIAL'!I11</f>
        <v>307217</v>
      </c>
      <c r="I15" s="372">
        <f>ROUND(F15*H15,0)</f>
        <v>0</v>
      </c>
    </row>
    <row r="16" spans="1:9" ht="21" customHeight="1" x14ac:dyDescent="0.2">
      <c r="C16" s="24">
        <f>'CANTIDADES VALOR INICIAL'!C12</f>
        <v>2</v>
      </c>
      <c r="D16" s="25" t="str">
        <f>'CANTIDADES VALOR INICIAL'!D12</f>
        <v>REDES HIDROSANITARIAS</v>
      </c>
      <c r="E16" s="26"/>
      <c r="F16" s="331"/>
      <c r="G16" s="369"/>
      <c r="H16" s="369"/>
      <c r="I16" s="371">
        <f>SUM(I17:I58)</f>
        <v>347004577</v>
      </c>
    </row>
    <row r="17" spans="1:9" ht="14" outlineLevel="1" x14ac:dyDescent="0.2">
      <c r="A17" s="2"/>
      <c r="C17" s="14" t="str">
        <f>'CANTIDADES VALOR INICIAL'!C13</f>
        <v>2.1</v>
      </c>
      <c r="D17" s="15" t="str">
        <f>'CANTIDADES VALOR INICIAL'!D13</f>
        <v>LOCALIZACION Y REPLANTEO PARA REDES</v>
      </c>
      <c r="E17" s="16" t="str">
        <f>'CANTIDADES VALOR INICIAL'!E13</f>
        <v>ML</v>
      </c>
      <c r="F17" s="17">
        <f>'CANTIDADES VALOR INICIAL'!G13</f>
        <v>974.60000000000014</v>
      </c>
      <c r="G17" s="367">
        <f>'CANTIDADES VALOR INICIAL'!H13</f>
        <v>1587</v>
      </c>
      <c r="H17" s="367">
        <f>'CANTIDADES VALOR INICIAL'!I13</f>
        <v>2158</v>
      </c>
      <c r="I17" s="372">
        <f t="shared" ref="I17:I58" si="0">ROUND(F17*H17,0)</f>
        <v>2103187</v>
      </c>
    </row>
    <row r="18" spans="1:9" ht="56" outlineLevel="1" x14ac:dyDescent="0.2">
      <c r="A18" s="2"/>
      <c r="C18" s="14" t="str">
        <f>'CANTIDADES VALOR INICIAL'!C14</f>
        <v>2.2</v>
      </c>
      <c r="D18" s="15" t="str">
        <f>'CANTIDADES VALOR INICIAL'!D14</f>
        <v>RELOCALIZACIÓN DE MEDIDOR DE ACUEDUCTO D= 1/2" (INCLUYE 1.0M TUBERÍA GALVANIZADA D= 1/2", SOLDADURA, CINTA DE TEFLON,  Y REPOSICIÓN DE CAJILLA EN POLIPROPILENO DE ALTA RESISTENCIA CON TAPA, NO INCLUYE MEDIDOR.).</v>
      </c>
      <c r="E18" s="16" t="str">
        <f>'CANTIDADES VALOR INICIAL'!E14</f>
        <v>UN</v>
      </c>
      <c r="F18" s="17">
        <f>'CANTIDADES VALOR INICIAL'!G14</f>
        <v>149</v>
      </c>
      <c r="G18" s="367">
        <f>'CANTIDADES VALOR INICIAL'!H14</f>
        <v>211667</v>
      </c>
      <c r="H18" s="367">
        <f>'CANTIDADES VALOR INICIAL'!I14</f>
        <v>287867</v>
      </c>
      <c r="I18" s="372">
        <f t="shared" si="0"/>
        <v>42892183</v>
      </c>
    </row>
    <row r="19" spans="1:9" ht="20.25" customHeight="1" outlineLevel="1" x14ac:dyDescent="0.2">
      <c r="A19" s="2"/>
      <c r="C19" s="14" t="str">
        <f>'CANTIDADES VALOR INICIAL'!C15</f>
        <v>2.3</v>
      </c>
      <c r="D19" s="15" t="str">
        <f>'CANTIDADES VALOR INICIAL'!D15</f>
        <v>EXCAVACION MANUAL EN MATERIAL COMUN. INCLUYE CARGUE.</v>
      </c>
      <c r="E19" s="16" t="str">
        <f>'CANTIDADES VALOR INICIAL'!E15</f>
        <v>M3</v>
      </c>
      <c r="F19" s="17">
        <f>'CANTIDADES VALOR INICIAL'!G15</f>
        <v>1282.8599999999999</v>
      </c>
      <c r="G19" s="367">
        <f>'CANTIDADES VALOR INICIAL'!H15</f>
        <v>25927</v>
      </c>
      <c r="H19" s="367">
        <f>'CANTIDADES VALOR INICIAL'!I15</f>
        <v>35261</v>
      </c>
      <c r="I19" s="372">
        <f t="shared" si="0"/>
        <v>45234926</v>
      </c>
    </row>
    <row r="20" spans="1:9" ht="60" customHeight="1" outlineLevel="1" x14ac:dyDescent="0.2">
      <c r="A20" s="2"/>
      <c r="C20" s="14" t="str">
        <f>'CANTIDADES VALOR INICIAL'!C16</f>
        <v>2.4</v>
      </c>
      <c r="D20" s="15" t="str">
        <f>'CANTIDADES VALOR INICIAL'!D16</f>
        <v>TRANSPORTE Y DISPOSICION FINAL DE ESCOMBROS EN SITIO AUTORIZADO (DISTANCIA DE TRANSPORTE 21 KM). A DISTANCIA MAYOR DEL ACARREO LIBRE (90 M) EN SITIO AUTORIZADO POR LA ENTIDAD AMBIENTAL COMPETENTE.</v>
      </c>
      <c r="E20" s="16" t="str">
        <f>'CANTIDADES VALOR INICIAL'!E16</f>
        <v>M3</v>
      </c>
      <c r="F20" s="17">
        <f>'CANTIDADES VALOR INICIAL'!G16</f>
        <v>2423.67</v>
      </c>
      <c r="G20" s="367">
        <f>'CANTIDADES VALOR INICIAL'!H16</f>
        <v>26843</v>
      </c>
      <c r="H20" s="367">
        <f>'CANTIDADES VALOR INICIAL'!I16</f>
        <v>36506</v>
      </c>
      <c r="I20" s="372">
        <f t="shared" si="0"/>
        <v>88478497</v>
      </c>
    </row>
    <row r="21" spans="1:9" ht="28" outlineLevel="1" x14ac:dyDescent="0.2">
      <c r="A21" s="2"/>
      <c r="C21" s="14" t="str">
        <f>'CANTIDADES VALOR INICIAL'!C17</f>
        <v>2.5</v>
      </c>
      <c r="D21" s="15" t="str">
        <f>'CANTIDADES VALOR INICIAL'!D17</f>
        <v>NIVELACIÓN DE POZO (HASTA RASANTE EN CONCRETO 3000 PSI HECHO EN OBRA, H=0.15M. INCLUYE SUMINISTRO Y CONSTRUCCIÓN)</v>
      </c>
      <c r="E21" s="16" t="str">
        <f>'CANTIDADES VALOR INICIAL'!E17</f>
        <v>UN</v>
      </c>
      <c r="F21" s="17">
        <f>'CANTIDADES VALOR INICIAL'!G17</f>
        <v>23</v>
      </c>
      <c r="G21" s="367">
        <f>'CANTIDADES VALOR INICIAL'!H17</f>
        <v>84326</v>
      </c>
      <c r="H21" s="367">
        <f>'CANTIDADES VALOR INICIAL'!I17</f>
        <v>114683</v>
      </c>
      <c r="I21" s="372">
        <f t="shared" si="0"/>
        <v>2637709</v>
      </c>
    </row>
    <row r="22" spans="1:9" ht="28" outlineLevel="1" x14ac:dyDescent="0.2">
      <c r="A22" s="2"/>
      <c r="C22" s="14" t="str">
        <f>'CANTIDADES VALOR INICIAL'!C18</f>
        <v>2.6</v>
      </c>
      <c r="D22" s="15" t="str">
        <f>'CANTIDADES VALOR INICIAL'!D18</f>
        <v>RELLENO PARA REDES EN ARENA DE PEÑA (SUMINISTRO, EXTENDIDO, HUMEDECIMIENTO Y COMPACTACIÓN)</v>
      </c>
      <c r="E22" s="16" t="str">
        <f>'CANTIDADES VALOR INICIAL'!E18</f>
        <v>M3</v>
      </c>
      <c r="F22" s="17">
        <f>'CANTIDADES VALOR INICIAL'!G18</f>
        <v>48.070000000000007</v>
      </c>
      <c r="G22" s="367">
        <f>'CANTIDADES VALOR INICIAL'!H18</f>
        <v>155234</v>
      </c>
      <c r="H22" s="367">
        <f>'CANTIDADES VALOR INICIAL'!I18</f>
        <v>211118</v>
      </c>
      <c r="I22" s="372">
        <f t="shared" si="0"/>
        <v>10148442</v>
      </c>
    </row>
    <row r="23" spans="1:9" ht="28" outlineLevel="1" x14ac:dyDescent="0.2">
      <c r="A23" s="2"/>
      <c r="C23" s="14" t="str">
        <f>'CANTIDADES VALOR INICIAL'!C19</f>
        <v>2.7</v>
      </c>
      <c r="D23" s="15" t="str">
        <f>'CANTIDADES VALOR INICIAL'!D19</f>
        <v>RELLENO EN RECEBO COMUN (SUMINISTRO E INSTALACIÓN  EXTENDIDO MANUAL, HUMEDECIMIENTO Y COMPACTACIÓN. INCLUYE TRANSPORTE)</v>
      </c>
      <c r="E23" s="16" t="str">
        <f>'CANTIDADES VALOR INICIAL'!E19</f>
        <v>M3</v>
      </c>
      <c r="F23" s="17">
        <f>'CANTIDADES VALOR INICIAL'!G19</f>
        <v>556.15</v>
      </c>
      <c r="G23" s="367">
        <f>'CANTIDADES VALOR INICIAL'!H19</f>
        <v>61292</v>
      </c>
      <c r="H23" s="367">
        <f>'CANTIDADES VALOR INICIAL'!I19</f>
        <v>83357</v>
      </c>
      <c r="I23" s="372">
        <f t="shared" si="0"/>
        <v>46358996</v>
      </c>
    </row>
    <row r="24" spans="1:9" ht="28" outlineLevel="1" x14ac:dyDescent="0.2">
      <c r="A24" s="2"/>
      <c r="C24" s="14" t="str">
        <f>'CANTIDADES VALOR INICIAL'!C20</f>
        <v>2.8</v>
      </c>
      <c r="D24" s="15" t="str">
        <f>'CANTIDADES VALOR INICIAL'!D20</f>
        <v>TUBERIA PVC U.M. EXT CORRUGADO/INT LISO U.M. NORMA NTC 3722-1 D=4" (INCLUYE SUMINISTRO E INSTALACIÓN)</v>
      </c>
      <c r="E24" s="16" t="str">
        <f>'CANTIDADES VALOR INICIAL'!E20</f>
        <v>ML</v>
      </c>
      <c r="F24" s="17">
        <f>'CANTIDADES VALOR INICIAL'!G20</f>
        <v>0</v>
      </c>
      <c r="G24" s="367">
        <f>'CANTIDADES VALOR INICIAL'!H20</f>
        <v>22529</v>
      </c>
      <c r="H24" s="367">
        <f>'CANTIDADES VALOR INICIAL'!I20</f>
        <v>30639</v>
      </c>
      <c r="I24" s="372">
        <f t="shared" si="0"/>
        <v>0</v>
      </c>
    </row>
    <row r="25" spans="1:9" ht="28" outlineLevel="1" x14ac:dyDescent="0.2">
      <c r="A25" s="2"/>
      <c r="C25" s="14" t="str">
        <f>'CANTIDADES VALOR INICIAL'!C21</f>
        <v>2.9</v>
      </c>
      <c r="D25" s="15" t="str">
        <f>'CANTIDADES VALOR INICIAL'!D21</f>
        <v>TUBERIA PVC U.M. EXT CORRUGADO/INT LISO U.M. NORMA NTC 3722-1 D=6" (INCLUYE SUMINISTRO E INSTALACIÓN)</v>
      </c>
      <c r="E25" s="16" t="str">
        <f>'CANTIDADES VALOR INICIAL'!E21</f>
        <v>ML</v>
      </c>
      <c r="F25" s="17">
        <f>'CANTIDADES VALOR INICIAL'!G21</f>
        <v>356.87</v>
      </c>
      <c r="G25" s="367">
        <f>'CANTIDADES VALOR INICIAL'!H21</f>
        <v>29592</v>
      </c>
      <c r="H25" s="367">
        <f>'CANTIDADES VALOR INICIAL'!I21</f>
        <v>40245</v>
      </c>
      <c r="I25" s="372">
        <f t="shared" si="0"/>
        <v>14362233</v>
      </c>
    </row>
    <row r="26" spans="1:9" ht="28" outlineLevel="1" x14ac:dyDescent="0.2">
      <c r="A26" s="2"/>
      <c r="C26" s="14" t="str">
        <f>'CANTIDADES VALOR INICIAL'!C22</f>
        <v>2.10</v>
      </c>
      <c r="D26" s="15" t="str">
        <f>'CANTIDADES VALOR INICIAL'!D22</f>
        <v>TUBERIA PVC U.M. EXT CORRUGADO/INT LISO U.M. NORMA NTC 3722-1 D=8" (INCLUYE SUMINISTRO E INSTALACIÓN)</v>
      </c>
      <c r="E26" s="16" t="str">
        <f>'CANTIDADES VALOR INICIAL'!E22</f>
        <v>ML</v>
      </c>
      <c r="F26" s="17">
        <f>'CANTIDADES VALOR INICIAL'!G22</f>
        <v>5.3100000000000005</v>
      </c>
      <c r="G26" s="367">
        <f>'CANTIDADES VALOR INICIAL'!H22</f>
        <v>41968</v>
      </c>
      <c r="H26" s="367">
        <f>'CANTIDADES VALOR INICIAL'!I22</f>
        <v>57076</v>
      </c>
      <c r="I26" s="372">
        <f t="shared" si="0"/>
        <v>303074</v>
      </c>
    </row>
    <row r="27" spans="1:9" ht="28" outlineLevel="1" x14ac:dyDescent="0.2">
      <c r="A27" s="2"/>
      <c r="C27" s="14" t="str">
        <f>'CANTIDADES VALOR INICIAL'!C23</f>
        <v>2.11</v>
      </c>
      <c r="D27" s="15" t="str">
        <f>'CANTIDADES VALOR INICIAL'!D23</f>
        <v>TUBERIA PVC U.M. EXT CORRUGADO/INT LISO U.M. NORMA NTC 3722-1 D=10" (INCLUYE SUMINISTRO E INSTALACIÓN)</v>
      </c>
      <c r="E27" s="16" t="str">
        <f>'CANTIDADES VALOR INICIAL'!E23</f>
        <v>ML</v>
      </c>
      <c r="F27" s="17">
        <f>'CANTIDADES VALOR INICIAL'!G23</f>
        <v>0</v>
      </c>
      <c r="G27" s="367">
        <f>'CANTIDADES VALOR INICIAL'!H23</f>
        <v>61786</v>
      </c>
      <c r="H27" s="367">
        <f>'CANTIDADES VALOR INICIAL'!I23</f>
        <v>84029</v>
      </c>
      <c r="I27" s="372">
        <f t="shared" si="0"/>
        <v>0</v>
      </c>
    </row>
    <row r="28" spans="1:9" ht="28" outlineLevel="1" x14ac:dyDescent="0.2">
      <c r="A28" s="2"/>
      <c r="C28" s="14" t="str">
        <f>'CANTIDADES VALOR INICIAL'!C24</f>
        <v>2.12</v>
      </c>
      <c r="D28" s="15" t="str">
        <f>'CANTIDADES VALOR INICIAL'!D24</f>
        <v>TUBERIA PVC U.M. EXT CORRUGADO/INT LISO U.M. NORMA NTC 3722-1 D=12" (INCLUYE SUMINISTRO E INSTALACIÓN)</v>
      </c>
      <c r="E28" s="16" t="str">
        <f>'CANTIDADES VALOR INICIAL'!E24</f>
        <v>ML</v>
      </c>
      <c r="F28" s="17">
        <f>'CANTIDADES VALOR INICIAL'!G24</f>
        <v>0</v>
      </c>
      <c r="G28" s="367">
        <f>'CANTIDADES VALOR INICIAL'!H24</f>
        <v>88692</v>
      </c>
      <c r="H28" s="367">
        <f>'CANTIDADES VALOR INICIAL'!I24</f>
        <v>120621</v>
      </c>
      <c r="I28" s="372">
        <f t="shared" si="0"/>
        <v>0</v>
      </c>
    </row>
    <row r="29" spans="1:9" ht="28" outlineLevel="1" x14ac:dyDescent="0.2">
      <c r="A29" s="2"/>
      <c r="C29" s="14" t="str">
        <f>'CANTIDADES VALOR INICIAL'!C25</f>
        <v>2.13</v>
      </c>
      <c r="D29" s="15" t="str">
        <f>'CANTIDADES VALOR INICIAL'!D25</f>
        <v>TUBERIA PVC U.M. EXT CORRUGADO/INT LISO U.M. NORMA NTC 3722-1 D=14" (INCLUYE SUMINISTRO E INSTALACIÓN)</v>
      </c>
      <c r="E29" s="16" t="str">
        <f>'CANTIDADES VALOR INICIAL'!E25</f>
        <v>ML</v>
      </c>
      <c r="F29" s="17">
        <f>'CANTIDADES VALOR INICIAL'!G25</f>
        <v>0</v>
      </c>
      <c r="G29" s="367">
        <f>'CANTIDADES VALOR INICIAL'!H25</f>
        <v>120313</v>
      </c>
      <c r="H29" s="367">
        <f>'CANTIDADES VALOR INICIAL'!I25</f>
        <v>163626</v>
      </c>
      <c r="I29" s="372">
        <f t="shared" si="0"/>
        <v>0</v>
      </c>
    </row>
    <row r="30" spans="1:9" ht="28" outlineLevel="1" x14ac:dyDescent="0.2">
      <c r="A30" s="2"/>
      <c r="C30" s="14" t="str">
        <f>'CANTIDADES VALOR INICIAL'!C26</f>
        <v>2.14</v>
      </c>
      <c r="D30" s="15" t="str">
        <f>'CANTIDADES VALOR INICIAL'!D26</f>
        <v>TUBERIA PVC U.M. EXT CORRUGADO/INT LISO U.M. NORMA NTC 3722-1 D=16" (INCLUYE SUMINISTRO E INSTALACIÓN)</v>
      </c>
      <c r="E30" s="16" t="str">
        <f>'CANTIDADES VALOR INICIAL'!E26</f>
        <v>ML</v>
      </c>
      <c r="F30" s="17">
        <f>'CANTIDADES VALOR INICIAL'!G26</f>
        <v>0</v>
      </c>
      <c r="G30" s="367">
        <f>'CANTIDADES VALOR INICIAL'!H26</f>
        <v>162058</v>
      </c>
      <c r="H30" s="367">
        <f>'CANTIDADES VALOR INICIAL'!I26</f>
        <v>220399</v>
      </c>
      <c r="I30" s="372">
        <f t="shared" si="0"/>
        <v>0</v>
      </c>
    </row>
    <row r="31" spans="1:9" ht="28" outlineLevel="1" x14ac:dyDescent="0.2">
      <c r="A31" s="2"/>
      <c r="C31" s="14" t="str">
        <f>'CANTIDADES VALOR INICIAL'!C27</f>
        <v>2.15</v>
      </c>
      <c r="D31" s="15" t="str">
        <f>'CANTIDADES VALOR INICIAL'!D27</f>
        <v>TUBERIA PVC U.M. EXT CORRUGADO/INT LISO U.M. NORMA NTC 3722-1 D=18" (INCLUYE SUMINISTRO E INSTALACIÓN)</v>
      </c>
      <c r="E31" s="16" t="str">
        <f>'CANTIDADES VALOR INICIAL'!E27</f>
        <v>ML</v>
      </c>
      <c r="F31" s="17">
        <f>'CANTIDADES VALOR INICIAL'!G27</f>
        <v>0</v>
      </c>
      <c r="G31" s="367">
        <f>'CANTIDADES VALOR INICIAL'!H27</f>
        <v>199640</v>
      </c>
      <c r="H31" s="367">
        <f>'CANTIDADES VALOR INICIAL'!I27</f>
        <v>271510</v>
      </c>
      <c r="I31" s="372">
        <f t="shared" si="0"/>
        <v>0</v>
      </c>
    </row>
    <row r="32" spans="1:9" ht="28" outlineLevel="1" x14ac:dyDescent="0.2">
      <c r="A32" s="2"/>
      <c r="C32" s="14" t="str">
        <f>'CANTIDADES VALOR INICIAL'!C28</f>
        <v>2.16</v>
      </c>
      <c r="D32" s="15" t="str">
        <f>'CANTIDADES VALOR INICIAL'!D28</f>
        <v>TUBERIA PVC U.M. EXT CORRUGADO/INT LISO U.M. NORMA NTC 3722-1 D=20" (INCLUYE SUMINISTRO E INSTALACIÓN)</v>
      </c>
      <c r="E32" s="16" t="str">
        <f>'CANTIDADES VALOR INICIAL'!E28</f>
        <v>ML</v>
      </c>
      <c r="F32" s="17">
        <f>'CANTIDADES VALOR INICIAL'!G28</f>
        <v>0</v>
      </c>
      <c r="G32" s="367">
        <f>'CANTIDADES VALOR INICIAL'!H28</f>
        <v>228283</v>
      </c>
      <c r="H32" s="367">
        <f>'CANTIDADES VALOR INICIAL'!I28</f>
        <v>310465</v>
      </c>
      <c r="I32" s="372">
        <f t="shared" si="0"/>
        <v>0</v>
      </c>
    </row>
    <row r="33" spans="1:9" ht="28" outlineLevel="1" x14ac:dyDescent="0.2">
      <c r="A33" s="2"/>
      <c r="C33" s="14" t="str">
        <f>'CANTIDADES VALOR INICIAL'!C29</f>
        <v>2.17</v>
      </c>
      <c r="D33" s="15" t="str">
        <f>'CANTIDADES VALOR INICIAL'!D29</f>
        <v>TUBERIA PVC U.M. EXT CORRUGADO/INT LISO U.M. NORMA NTC 3722-1 D=24" (INCLUYE SUMINISTRO E INSTALACIÓN)</v>
      </c>
      <c r="E33" s="16" t="str">
        <f>'CANTIDADES VALOR INICIAL'!E29</f>
        <v>ML</v>
      </c>
      <c r="F33" s="17">
        <f>'CANTIDADES VALOR INICIAL'!G29</f>
        <v>0</v>
      </c>
      <c r="G33" s="367">
        <f>'CANTIDADES VALOR INICIAL'!H29</f>
        <v>318335</v>
      </c>
      <c r="H33" s="367">
        <f>'CANTIDADES VALOR INICIAL'!I29</f>
        <v>432936</v>
      </c>
      <c r="I33" s="372">
        <f t="shared" si="0"/>
        <v>0</v>
      </c>
    </row>
    <row r="34" spans="1:9" ht="28" outlineLevel="1" x14ac:dyDescent="0.2">
      <c r="A34" s="2"/>
      <c r="C34" s="14" t="str">
        <f>'CANTIDADES VALOR INICIAL'!C30</f>
        <v>2.18</v>
      </c>
      <c r="D34" s="15" t="str">
        <f>'CANTIDADES VALOR INICIAL'!D30</f>
        <v>CAJA DE INSPECCION 0.80X0.8M. SUMINISTRO Y CONSTRUCCION. (H=0.6M. INCLUYE MARCO Y TAPA, NO INCLUYE BASE Y CAÑUELA).</v>
      </c>
      <c r="E34" s="16" t="str">
        <f>'CANTIDADES VALOR INICIAL'!E30</f>
        <v>UN</v>
      </c>
      <c r="F34" s="17">
        <f>'CANTIDADES VALOR INICIAL'!G30</f>
        <v>22</v>
      </c>
      <c r="G34" s="367">
        <f>'CANTIDADES VALOR INICIAL'!H30</f>
        <v>661101</v>
      </c>
      <c r="H34" s="367">
        <f>'CANTIDADES VALOR INICIAL'!I30</f>
        <v>899097</v>
      </c>
      <c r="I34" s="372">
        <f t="shared" si="0"/>
        <v>19780134</v>
      </c>
    </row>
    <row r="35" spans="1:9" ht="42" outlineLevel="1" x14ac:dyDescent="0.2">
      <c r="A35" s="2"/>
      <c r="C35" s="14" t="str">
        <f>'CANTIDADES VALOR INICIAL'!C31</f>
        <v>2.19</v>
      </c>
      <c r="D35" s="15" t="str">
        <f>'CANTIDADES VALOR INICIAL'!D31</f>
        <v>REPARACIÓN DE ACOMETIDA HIDRÁULICA DE LA CAJILLA HACIA EL PREDIO (INCLUYE EL RETIRO DE LA TUBERÍA EXISTENTE E INSTALACIÓN DE TUBERÍA NUEVA).</v>
      </c>
      <c r="E35" s="16" t="str">
        <f>'CANTIDADES VALOR INICIAL'!E31</f>
        <v>UN</v>
      </c>
      <c r="F35" s="17">
        <f>'CANTIDADES VALOR INICIAL'!G31</f>
        <v>95</v>
      </c>
      <c r="G35" s="367">
        <f>'CANTIDADES VALOR INICIAL'!H31</f>
        <v>24456</v>
      </c>
      <c r="H35" s="367">
        <f>'CANTIDADES VALOR INICIAL'!I31</f>
        <v>33260</v>
      </c>
      <c r="I35" s="372">
        <f t="shared" si="0"/>
        <v>3159700</v>
      </c>
    </row>
    <row r="36" spans="1:9" ht="42" outlineLevel="1" x14ac:dyDescent="0.2">
      <c r="A36" s="2"/>
      <c r="C36" s="14" t="str">
        <f>'CANTIDADES VALOR INICIAL'!C32</f>
        <v>2.20</v>
      </c>
      <c r="D36" s="15" t="str">
        <f>'CANTIDADES VALOR INICIAL'!D32</f>
        <v>POZO DE INSPECCION D=1.7 M (INCL. SUMINISTRO E INSTALACION). INCLUYE CILINDRO POZO DE INSPECCION EN MAMPOSTERIA, CONO PREFABRICADO, PLACA FONDO.</v>
      </c>
      <c r="E36" s="16" t="str">
        <f>'CANTIDADES VALOR INICIAL'!E32</f>
        <v>UN</v>
      </c>
      <c r="F36" s="17">
        <f>'CANTIDADES VALOR INICIAL'!G32</f>
        <v>0</v>
      </c>
      <c r="G36" s="367">
        <f>'CANTIDADES VALOR INICIAL'!H32</f>
        <v>3536396</v>
      </c>
      <c r="H36" s="367">
        <f>'CANTIDADES VALOR INICIAL'!I32</f>
        <v>4809499</v>
      </c>
      <c r="I36" s="372">
        <f t="shared" si="0"/>
        <v>0</v>
      </c>
    </row>
    <row r="37" spans="1:9" ht="28" outlineLevel="1" x14ac:dyDescent="0.2">
      <c r="A37" s="2"/>
      <c r="C37" s="14" t="str">
        <f>'CANTIDADES VALOR INICIAL'!C33</f>
        <v>2.21</v>
      </c>
      <c r="D37" s="15" t="str">
        <f>'CANTIDADES VALOR INICIAL'!D33</f>
        <v>POZO DE INSPECCION ENTRE 3 Y 5 METROS DIAMETRO 1,7 (CONO, TAPA Y MAMPOSTERIA)</v>
      </c>
      <c r="E37" s="16" t="str">
        <f>'CANTIDADES VALOR INICIAL'!E33</f>
        <v>UN</v>
      </c>
      <c r="F37" s="17">
        <f>'CANTIDADES VALOR INICIAL'!G33</f>
        <v>1</v>
      </c>
      <c r="G37" s="367">
        <f>'CANTIDADES VALOR INICIAL'!H33</f>
        <v>4907021</v>
      </c>
      <c r="H37" s="367">
        <f>'CANTIDADES VALOR INICIAL'!I33</f>
        <v>6673549</v>
      </c>
      <c r="I37" s="372">
        <f t="shared" si="0"/>
        <v>6673549</v>
      </c>
    </row>
    <row r="38" spans="1:9" ht="28" outlineLevel="1" x14ac:dyDescent="0.2">
      <c r="A38" s="2"/>
      <c r="C38" s="14" t="str">
        <f>'CANTIDADES VALOR INICIAL'!C34</f>
        <v>2.22</v>
      </c>
      <c r="D38" s="15" t="str">
        <f>'CANTIDADES VALOR INICIAL'!D34</f>
        <v>POZO DE INSPECCION MAYOR  5 METROS DIAMETRO 1,7(CONO, TAPA Y MAMPOSTERIA)</v>
      </c>
      <c r="E38" s="16" t="str">
        <f>'CANTIDADES VALOR INICIAL'!E34</f>
        <v>UN</v>
      </c>
      <c r="F38" s="17">
        <f>'CANTIDADES VALOR INICIAL'!G34</f>
        <v>0</v>
      </c>
      <c r="G38" s="367">
        <f>'CANTIDADES VALOR INICIAL'!H34</f>
        <v>6707368</v>
      </c>
      <c r="H38" s="367">
        <f>'CANTIDADES VALOR INICIAL'!I34</f>
        <v>9122020</v>
      </c>
      <c r="I38" s="372">
        <f t="shared" si="0"/>
        <v>0</v>
      </c>
    </row>
    <row r="39" spans="1:9" ht="28" outlineLevel="1" x14ac:dyDescent="0.2">
      <c r="A39" s="2"/>
      <c r="C39" s="14" t="str">
        <f>'CANTIDADES VALOR INICIAL'!C35</f>
        <v>2.23</v>
      </c>
      <c r="D39" s="15" t="str">
        <f>'CANTIDADES VALOR INICIAL'!D35</f>
        <v>POZO DE INSPECCION MENOR  3 METROS DIAMETRO 1,7(CONO, TAPA Y MAMPOSTERIA)</v>
      </c>
      <c r="E39" s="16" t="str">
        <f>'CANTIDADES VALOR INICIAL'!E35</f>
        <v>UN</v>
      </c>
      <c r="F39" s="17">
        <f>'CANTIDADES VALOR INICIAL'!G35</f>
        <v>0</v>
      </c>
      <c r="G39" s="367">
        <f>'CANTIDADES VALOR INICIAL'!H35</f>
        <v>2900655</v>
      </c>
      <c r="H39" s="367">
        <f>'CANTIDADES VALOR INICIAL'!I35</f>
        <v>3944891</v>
      </c>
      <c r="I39" s="372">
        <f t="shared" si="0"/>
        <v>0</v>
      </c>
    </row>
    <row r="40" spans="1:9" ht="84" outlineLevel="1" x14ac:dyDescent="0.2">
      <c r="A40" s="2"/>
      <c r="C40" s="14" t="str">
        <f>'CANTIDADES VALOR INICIAL'!C36</f>
        <v>2.24</v>
      </c>
      <c r="D40" s="15" t="str">
        <f>'CANTIDADES VALOR INICIAL'!D36</f>
        <v>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v>
      </c>
      <c r="E40" s="16" t="str">
        <f>'CANTIDADES VALOR INICIAL'!E36</f>
        <v>ML</v>
      </c>
      <c r="F40" s="17">
        <f>'CANTIDADES VALOR INICIAL'!G36</f>
        <v>0</v>
      </c>
      <c r="G40" s="367">
        <f>'CANTIDADES VALOR INICIAL'!H36</f>
        <v>400624</v>
      </c>
      <c r="H40" s="367">
        <f>'CANTIDADES VALOR INICIAL'!I36</f>
        <v>544849</v>
      </c>
      <c r="I40" s="372">
        <f t="shared" si="0"/>
        <v>0</v>
      </c>
    </row>
    <row r="41" spans="1:9" ht="28" outlineLevel="1" x14ac:dyDescent="0.2">
      <c r="A41" s="2"/>
      <c r="C41" s="14" t="str">
        <f>'CANTIDADES VALOR INICIAL'!C37</f>
        <v>2.25</v>
      </c>
      <c r="D41" s="15" t="str">
        <f>'CANTIDADES VALOR INICIAL'!D37</f>
        <v>ENTIBADO EC-2 CONTÍNUO MADERA CON PERFILES METÁLICOS Y PARALES TELESCÓPICOS. SUMINISTRO E INSTALACIÓN.</v>
      </c>
      <c r="E41" s="16" t="str">
        <f>'CANTIDADES VALOR INICIAL'!E37</f>
        <v>M2</v>
      </c>
      <c r="F41" s="17">
        <f>'CANTIDADES VALOR INICIAL'!G37</f>
        <v>327.40999999999997</v>
      </c>
      <c r="G41" s="367">
        <f>'CANTIDADES VALOR INICIAL'!H37</f>
        <v>49952</v>
      </c>
      <c r="H41" s="367">
        <f>'CANTIDADES VALOR INICIAL'!I37</f>
        <v>67935</v>
      </c>
      <c r="I41" s="372">
        <f t="shared" si="0"/>
        <v>22242598</v>
      </c>
    </row>
    <row r="42" spans="1:9" ht="28" outlineLevel="1" x14ac:dyDescent="0.2">
      <c r="A42" s="2"/>
      <c r="C42" s="14" t="str">
        <f>'CANTIDADES VALOR INICIAL'!C38</f>
        <v>2.26</v>
      </c>
      <c r="D42" s="15" t="str">
        <f>'CANTIDADES VALOR INICIAL'!D38</f>
        <v>ENTIBADO TIPO EC3 CONTINUO METÁLICO CON PARALES METÁLICOS. INCLUYE SUMINISTRO E INSTALACIÓN</v>
      </c>
      <c r="E42" s="16" t="str">
        <f>'CANTIDADES VALOR INICIAL'!E38</f>
        <v>M2</v>
      </c>
      <c r="F42" s="17">
        <f>'CANTIDADES VALOR INICIAL'!G38</f>
        <v>0</v>
      </c>
      <c r="G42" s="367">
        <f>'CANTIDADES VALOR INICIAL'!H38</f>
        <v>54365</v>
      </c>
      <c r="H42" s="367">
        <f>'CANTIDADES VALOR INICIAL'!I38</f>
        <v>73936</v>
      </c>
      <c r="I42" s="372">
        <f t="shared" si="0"/>
        <v>0</v>
      </c>
    </row>
    <row r="43" spans="1:9" ht="42" outlineLevel="1" x14ac:dyDescent="0.2">
      <c r="A43" s="2"/>
      <c r="C43" s="14" t="str">
        <f>'CANTIDADES VALOR INICIAL'!C39</f>
        <v>2.27</v>
      </c>
      <c r="D43" s="15" t="str">
        <f>'CANTIDADES VALOR INICIAL'!D39</f>
        <v>CÁRCAMO EN CONCRETO PARA TUBERÍA DE ACERO DE 8" EN CALZADA ASFALTO. INCLUYE SUMINISTRO Y COLOCACIÓN DE MATERIALES Y MANO DE OBRA.</v>
      </c>
      <c r="E43" s="16" t="str">
        <f>'CANTIDADES VALOR INICIAL'!E39</f>
        <v>ML</v>
      </c>
      <c r="F43" s="17">
        <f>'CANTIDADES VALOR INICIAL'!G39</f>
        <v>0</v>
      </c>
      <c r="G43" s="367">
        <f>'CANTIDADES VALOR INICIAL'!H39</f>
        <v>103690</v>
      </c>
      <c r="H43" s="367">
        <f>'CANTIDADES VALOR INICIAL'!I39</f>
        <v>141018</v>
      </c>
      <c r="I43" s="372">
        <f t="shared" si="0"/>
        <v>0</v>
      </c>
    </row>
    <row r="44" spans="1:9" ht="28" outlineLevel="1" x14ac:dyDescent="0.2">
      <c r="A44" s="2"/>
      <c r="C44" s="14" t="str">
        <f>'CANTIDADES VALOR INICIAL'!C40</f>
        <v>2.28</v>
      </c>
      <c r="D44" s="15" t="str">
        <f>'CANTIDADES VALOR INICIAL'!D40</f>
        <v>SUMIDERO LATERAL SL-150A, H=1.7M (FUNDIDO EN SITIO, CONCRETO PREMEZCLADO. INCL. SUMIN, FORM, REF. Y CONSTR. INCL. TAPA)</v>
      </c>
      <c r="E44" s="16" t="str">
        <f>'CANTIDADES VALOR INICIAL'!E40</f>
        <v>UN</v>
      </c>
      <c r="F44" s="17">
        <f>'CANTIDADES VALOR INICIAL'!G40</f>
        <v>10</v>
      </c>
      <c r="G44" s="367">
        <f>'CANTIDADES VALOR INICIAL'!H40</f>
        <v>2164678</v>
      </c>
      <c r="H44" s="367">
        <f>'CANTIDADES VALOR INICIAL'!I40</f>
        <v>2943962</v>
      </c>
      <c r="I44" s="372">
        <f t="shared" si="0"/>
        <v>29439620</v>
      </c>
    </row>
    <row r="45" spans="1:9" ht="42" outlineLevel="1" x14ac:dyDescent="0.2">
      <c r="A45" s="2"/>
      <c r="C45" s="14" t="str">
        <f>'CANTIDADES VALOR INICIAL'!C41</f>
        <v>2.29</v>
      </c>
      <c r="D45" s="15" t="str">
        <f>'CANTIDADES VALOR INICIAL'!D41</f>
        <v>FILTRO DE DRENAJE DE 0.6M X 1.0M. SUMINISTRO E INSTALACION. (INCLUYE TUBERIA PERFORADA  D=4", GRAVA COMUN 1/2" Y GEOTEXTIL NT 4000 O SIMILAR).</v>
      </c>
      <c r="E45" s="16" t="str">
        <f>'CANTIDADES VALOR INICIAL'!E41</f>
        <v>ML</v>
      </c>
      <c r="F45" s="17">
        <f>'CANTIDADES VALOR INICIAL'!G41</f>
        <v>0</v>
      </c>
      <c r="G45" s="367">
        <f>'CANTIDADES VALOR INICIAL'!H41</f>
        <v>110274</v>
      </c>
      <c r="H45" s="367">
        <f>'CANTIDADES VALOR INICIAL'!I41</f>
        <v>149973</v>
      </c>
      <c r="I45" s="372">
        <f t="shared" si="0"/>
        <v>0</v>
      </c>
    </row>
    <row r="46" spans="1:9" ht="22.5" customHeight="1" outlineLevel="1" x14ac:dyDescent="0.2">
      <c r="A46" s="2"/>
      <c r="C46" s="14" t="str">
        <f>'CANTIDADES VALOR INICIAL'!C42</f>
        <v>2.30</v>
      </c>
      <c r="D46" s="15" t="str">
        <f>'CANTIDADES VALOR INICIAL'!D42</f>
        <v>CAÑUELA TIPO A120 (SUMINISTRO E INSTALACIÓN. INCLUYE 3CM MORTERO 1:5)</v>
      </c>
      <c r="E46" s="16" t="str">
        <f>'CANTIDADES VALOR INICIAL'!E42</f>
        <v>ML</v>
      </c>
      <c r="F46" s="17">
        <f>'CANTIDADES VALOR INICIAL'!G42</f>
        <v>0</v>
      </c>
      <c r="G46" s="367">
        <f>'CANTIDADES VALOR INICIAL'!H42</f>
        <v>47884</v>
      </c>
      <c r="H46" s="367">
        <f>'CANTIDADES VALOR INICIAL'!I42</f>
        <v>65122</v>
      </c>
      <c r="I46" s="372">
        <f t="shared" si="0"/>
        <v>0</v>
      </c>
    </row>
    <row r="47" spans="1:9" ht="28" outlineLevel="1" x14ac:dyDescent="0.2">
      <c r="A47" s="2"/>
      <c r="C47" s="14" t="str">
        <f>'CANTIDADES VALOR INICIAL'!C43</f>
        <v>2.31</v>
      </c>
      <c r="D47" s="15" t="str">
        <f>'CANTIDADES VALOR INICIAL'!D43</f>
        <v>CONSTRUCCION CANALETA DE AGUAS LLUVIAS DE 0.4 X 0.4 MT EN CONCRETO DE 3000PSI INCLUYE REJILLA PREFABRICADA.</v>
      </c>
      <c r="E47" s="16" t="str">
        <f>'CANTIDADES VALOR INICIAL'!E43</f>
        <v>ML</v>
      </c>
      <c r="F47" s="17">
        <f>'CANTIDADES VALOR INICIAL'!G43</f>
        <v>0</v>
      </c>
      <c r="G47" s="367">
        <f>'CANTIDADES VALOR INICIAL'!H43</f>
        <v>165330</v>
      </c>
      <c r="H47" s="367">
        <f>'CANTIDADES VALOR INICIAL'!I43</f>
        <v>224849</v>
      </c>
      <c r="I47" s="372">
        <f t="shared" si="0"/>
        <v>0</v>
      </c>
    </row>
    <row r="48" spans="1:9" ht="28" outlineLevel="1" x14ac:dyDescent="0.2">
      <c r="A48" s="2"/>
      <c r="C48" s="14" t="str">
        <f>'CANTIDADES VALOR INICIAL'!C44</f>
        <v>2.32</v>
      </c>
      <c r="D48" s="15" t="str">
        <f>'CANTIDADES VALOR INICIAL'!D44</f>
        <v>CAJA DE INSPECCIÓN DE 0.3X0.3M (H=0.3M. INCLUYE SUMINISTRO Y CONSTRUCCIÓN. INCLUYE MARCO Y TAPA. NO INC. BASE Y CAÑUELA)</v>
      </c>
      <c r="E48" s="16" t="str">
        <f>'CANTIDADES VALOR INICIAL'!E44</f>
        <v>UN</v>
      </c>
      <c r="F48" s="17">
        <f>'CANTIDADES VALOR INICIAL'!G44</f>
        <v>0</v>
      </c>
      <c r="G48" s="367">
        <f>'CANTIDADES VALOR INICIAL'!H44</f>
        <v>142353</v>
      </c>
      <c r="H48" s="367">
        <f>'CANTIDADES VALOR INICIAL'!I44</f>
        <v>193600</v>
      </c>
      <c r="I48" s="372">
        <f t="shared" si="0"/>
        <v>0</v>
      </c>
    </row>
    <row r="49" spans="1:9" ht="28" outlineLevel="1" x14ac:dyDescent="0.2">
      <c r="A49" s="2"/>
      <c r="C49" s="14" t="str">
        <f>'CANTIDADES VALOR INICIAL'!C45</f>
        <v>2.33</v>
      </c>
      <c r="D49" s="15" t="str">
        <f>'CANTIDADES VALOR INICIAL'!D45</f>
        <v>EXCAVACION MANUAL PARA REDES PROFUNDIDAD 0M - 2M (INCLUYE CARGUE)</v>
      </c>
      <c r="E49" s="16" t="str">
        <f>'CANTIDADES VALOR INICIAL'!E45</f>
        <v>M3</v>
      </c>
      <c r="F49" s="17">
        <f>'CANTIDADES VALOR INICIAL'!G45</f>
        <v>185.88</v>
      </c>
      <c r="G49" s="367">
        <f>'CANTIDADES VALOR INICIAL'!H45</f>
        <v>25927</v>
      </c>
      <c r="H49" s="367">
        <f>'CANTIDADES VALOR INICIAL'!I45</f>
        <v>35261</v>
      </c>
      <c r="I49" s="372">
        <f t="shared" si="0"/>
        <v>6554315</v>
      </c>
    </row>
    <row r="50" spans="1:9" ht="28" outlineLevel="1" x14ac:dyDescent="0.2">
      <c r="A50" s="2"/>
      <c r="C50" s="14" t="str">
        <f>'CANTIDADES VALOR INICIAL'!C46</f>
        <v>2.34</v>
      </c>
      <c r="D50" s="15" t="str">
        <f>'CANTIDADES VALOR INICIAL'!D46</f>
        <v>EXCAVACION MANUAL PARA REDES PROFUNDIDAD 2M - 3.50M (INCLUYE CARGUE)</v>
      </c>
      <c r="E50" s="16" t="str">
        <f>'CANTIDADES VALOR INICIAL'!E46</f>
        <v>M3</v>
      </c>
      <c r="F50" s="17">
        <f>'CANTIDADES VALOR INICIAL'!G46</f>
        <v>0</v>
      </c>
      <c r="G50" s="367">
        <f>'CANTIDADES VALOR INICIAL'!H46</f>
        <v>33502</v>
      </c>
      <c r="H50" s="367">
        <f>'CANTIDADES VALOR INICIAL'!I46</f>
        <v>45563</v>
      </c>
      <c r="I50" s="372">
        <f t="shared" si="0"/>
        <v>0</v>
      </c>
    </row>
    <row r="51" spans="1:9" ht="14" outlineLevel="1" x14ac:dyDescent="0.2">
      <c r="A51" s="2"/>
      <c r="C51" s="14" t="str">
        <f>'CANTIDADES VALOR INICIAL'!C47</f>
        <v>2.35</v>
      </c>
      <c r="D51" s="15" t="str">
        <f>'CANTIDADES VALOR INICIAL'!D47</f>
        <v>CAÑUELA EN CONCRETO  H=5CM, 1V:3H</v>
      </c>
      <c r="E51" s="16" t="str">
        <f>'CANTIDADES VALOR INICIAL'!E47</f>
        <v>ML</v>
      </c>
      <c r="F51" s="17">
        <f>'CANTIDADES VALOR INICIAL'!G47</f>
        <v>0</v>
      </c>
      <c r="G51" s="367">
        <f>'CANTIDADES VALOR INICIAL'!H47</f>
        <v>68662</v>
      </c>
      <c r="H51" s="367">
        <f>'CANTIDADES VALOR INICIAL'!I47</f>
        <v>93380</v>
      </c>
      <c r="I51" s="372">
        <f t="shared" si="0"/>
        <v>0</v>
      </c>
    </row>
    <row r="52" spans="1:9" ht="14" outlineLevel="1" x14ac:dyDescent="0.2">
      <c r="A52" s="2"/>
      <c r="C52" s="14" t="str">
        <f>'CANTIDADES VALOR INICIAL'!C48</f>
        <v>2.36</v>
      </c>
      <c r="D52" s="15" t="str">
        <f>'CANTIDADES VALOR INICIAL'!D48</f>
        <v>CAJA RECOLECTORA AGUAS LLUVIA 0.30X0.30</v>
      </c>
      <c r="E52" s="16" t="str">
        <f>'CANTIDADES VALOR INICIAL'!E48</f>
        <v>UN</v>
      </c>
      <c r="F52" s="17">
        <f>'CANTIDADES VALOR INICIAL'!G48</f>
        <v>0</v>
      </c>
      <c r="G52" s="367">
        <f>'CANTIDADES VALOR INICIAL'!H48</f>
        <v>153756</v>
      </c>
      <c r="H52" s="367">
        <f>'CANTIDADES VALOR INICIAL'!I48</f>
        <v>209108</v>
      </c>
      <c r="I52" s="372">
        <f t="shared" si="0"/>
        <v>0</v>
      </c>
    </row>
    <row r="53" spans="1:9" ht="14" outlineLevel="1" x14ac:dyDescent="0.2">
      <c r="A53" s="2"/>
      <c r="C53" s="14" t="str">
        <f>'CANTIDADES VALOR INICIAL'!C49</f>
        <v>2.37</v>
      </c>
      <c r="D53" s="15" t="str">
        <f>'CANTIDADES VALOR INICIAL'!D49</f>
        <v>CAJA RECOLECTORA AGUAS LLUVIA 0.60X0.60</v>
      </c>
      <c r="E53" s="16" t="str">
        <f>'CANTIDADES VALOR INICIAL'!E49</f>
        <v>UN</v>
      </c>
      <c r="F53" s="17">
        <f>'CANTIDADES VALOR INICIAL'!G49</f>
        <v>0</v>
      </c>
      <c r="G53" s="367">
        <f>'CANTIDADES VALOR INICIAL'!H49</f>
        <v>293034</v>
      </c>
      <c r="H53" s="367">
        <f>'CANTIDADES VALOR INICIAL'!I49</f>
        <v>398526</v>
      </c>
      <c r="I53" s="372">
        <f t="shared" si="0"/>
        <v>0</v>
      </c>
    </row>
    <row r="54" spans="1:9" ht="14" outlineLevel="1" x14ac:dyDescent="0.2">
      <c r="A54" s="2"/>
      <c r="C54" s="14" t="str">
        <f>'CANTIDADES VALOR INICIAL'!C50</f>
        <v>2.38</v>
      </c>
      <c r="D54" s="15" t="str">
        <f>'CANTIDADES VALOR INICIAL'!D50</f>
        <v>CAJA DE PASO 0.60X0.60</v>
      </c>
      <c r="E54" s="16" t="str">
        <f>'CANTIDADES VALOR INICIAL'!E50</f>
        <v>UN</v>
      </c>
      <c r="F54" s="17">
        <f>'CANTIDADES VALOR INICIAL'!G50</f>
        <v>0</v>
      </c>
      <c r="G54" s="367">
        <f>'CANTIDADES VALOR INICIAL'!H50</f>
        <v>307511</v>
      </c>
      <c r="H54" s="367">
        <f>'CANTIDADES VALOR INICIAL'!I50</f>
        <v>418215</v>
      </c>
      <c r="I54" s="372">
        <f t="shared" si="0"/>
        <v>0</v>
      </c>
    </row>
    <row r="55" spans="1:9" ht="14" outlineLevel="1" x14ac:dyDescent="0.2">
      <c r="A55" s="2"/>
      <c r="C55" s="14" t="str">
        <f>'CANTIDADES VALOR INICIAL'!C51</f>
        <v>2.39</v>
      </c>
      <c r="D55" s="15" t="str">
        <f>'CANTIDADES VALOR INICIAL'!D51</f>
        <v>CAJA DE PASO 0.30X0.30</v>
      </c>
      <c r="E55" s="16" t="str">
        <f>'CANTIDADES VALOR INICIAL'!E51</f>
        <v>UN</v>
      </c>
      <c r="F55" s="17">
        <f>'CANTIDADES VALOR INICIAL'!G51</f>
        <v>0</v>
      </c>
      <c r="G55" s="367">
        <f>'CANTIDADES VALOR INICIAL'!H51</f>
        <v>153756</v>
      </c>
      <c r="H55" s="367">
        <f>'CANTIDADES VALOR INICIAL'!I51</f>
        <v>209108</v>
      </c>
      <c r="I55" s="372">
        <f t="shared" si="0"/>
        <v>0</v>
      </c>
    </row>
    <row r="56" spans="1:9" ht="28" outlineLevel="1" x14ac:dyDescent="0.2">
      <c r="A56" s="2"/>
      <c r="C56" s="14" t="str">
        <f>'CANTIDADES VALOR INICIAL'!C52</f>
        <v>2.40</v>
      </c>
      <c r="D56" s="15" t="str">
        <f>'CANTIDADES VALOR INICIAL'!D52</f>
        <v>SUMIDERO LATERAL SL-100, H=1.25M (FUNDIDO EN SITIO, CONCRETO PREMEZCLADO. INCL. SUMIN, FORM, REF. Y CONSTR. INCL. TAPA)</v>
      </c>
      <c r="E56" s="16" t="str">
        <f>'CANTIDADES VALOR INICIAL'!E52</f>
        <v>UN</v>
      </c>
      <c r="F56" s="17">
        <f>'CANTIDADES VALOR INICIAL'!G52</f>
        <v>0</v>
      </c>
      <c r="G56" s="367">
        <f>'CANTIDADES VALOR INICIAL'!H52</f>
        <v>1558922</v>
      </c>
      <c r="H56" s="367">
        <f>'CANTIDADES VALOR INICIAL'!I52</f>
        <v>2120134</v>
      </c>
      <c r="I56" s="372">
        <f t="shared" si="0"/>
        <v>0</v>
      </c>
    </row>
    <row r="57" spans="1:9" ht="14" outlineLevel="1" x14ac:dyDescent="0.2">
      <c r="A57" s="2"/>
      <c r="C57" s="14" t="str">
        <f>'CANTIDADES VALOR INICIAL'!C53</f>
        <v>2.41</v>
      </c>
      <c r="D57" s="15" t="str">
        <f>'CANTIDADES VALOR INICIAL'!D53</f>
        <v>RECONSTRUCCIÓN DOMICILIARIA ALCANTARILLADO **</v>
      </c>
      <c r="E57" s="16" t="str">
        <f>'CANTIDADES VALOR INICIAL'!E53</f>
        <v>UN</v>
      </c>
      <c r="F57" s="17">
        <f>'CANTIDADES VALOR INICIAL'!G53</f>
        <v>19</v>
      </c>
      <c r="G57" s="367">
        <f>'CANTIDADES VALOR INICIAL'!H53</f>
        <v>146768</v>
      </c>
      <c r="H57" s="367">
        <f>'CANTIDADES VALOR INICIAL'!I53</f>
        <v>199604</v>
      </c>
      <c r="I57" s="372">
        <f t="shared" si="0"/>
        <v>3792476</v>
      </c>
    </row>
    <row r="58" spans="1:9" ht="14" outlineLevel="1" x14ac:dyDescent="0.2">
      <c r="A58" s="2"/>
      <c r="C58" s="14" t="str">
        <f>'CANTIDADES VALOR INICIAL'!C54</f>
        <v>2.42</v>
      </c>
      <c r="D58" s="15" t="str">
        <f>'CANTIDADES VALOR INICIAL'!D54</f>
        <v>RECONSTRUCCIÓN ACOMETIDA ACUEDUCTO **</v>
      </c>
      <c r="E58" s="16" t="str">
        <f>'CANTIDADES VALOR INICIAL'!E54</f>
        <v>UN</v>
      </c>
      <c r="F58" s="17">
        <f>'CANTIDADES VALOR INICIAL'!G54</f>
        <v>14</v>
      </c>
      <c r="G58" s="367">
        <f>'CANTIDADES VALOR INICIAL'!H54</f>
        <v>149314</v>
      </c>
      <c r="H58" s="367">
        <f>'CANTIDADES VALOR INICIAL'!I54</f>
        <v>203067</v>
      </c>
      <c r="I58" s="372">
        <f t="shared" si="0"/>
        <v>2842938</v>
      </c>
    </row>
    <row r="59" spans="1:9" ht="21" customHeight="1" x14ac:dyDescent="0.2">
      <c r="C59" s="24">
        <f>'CANTIDADES VALOR INICIAL'!C55</f>
        <v>3</v>
      </c>
      <c r="D59" s="25" t="str">
        <f>'CANTIDADES VALOR INICIAL'!D55</f>
        <v>ESTRUCTURA DE ESPACIO PUBLICO</v>
      </c>
      <c r="E59" s="26"/>
      <c r="F59" s="331"/>
      <c r="G59" s="369"/>
      <c r="H59" s="369"/>
      <c r="I59" s="371">
        <f>SUM(I60:I69)</f>
        <v>713533250</v>
      </c>
    </row>
    <row r="60" spans="1:9" ht="42" outlineLevel="1" x14ac:dyDescent="0.2">
      <c r="A60" s="2"/>
      <c r="C60" s="14" t="str">
        <f>'CANTIDADES VALOR INICIAL'!C56</f>
        <v>3.1</v>
      </c>
      <c r="D60" s="15" t="str">
        <f>'CANTIDADES VALOR INICIAL'!D56</f>
        <v xml:space="preserve">CONSTRUCCION DE PAVIMENTO  039 KG/CM2 GRAVA1" 28DÍAS AS13CM (5") DE COLOR (CONVENCIONAL, ROJO, AMARILLO, MARRON, AZUL INCLUYE CORTE, SELLO Y AMPLIACION DE JUNTA) </v>
      </c>
      <c r="E60" s="16" t="str">
        <f>'CANTIDADES VALOR INICIAL'!E56</f>
        <v>M3</v>
      </c>
      <c r="F60" s="17">
        <f>'CANTIDADES VALOR INICIAL'!G56</f>
        <v>505.57</v>
      </c>
      <c r="G60" s="367">
        <f>'CANTIDADES VALOR INICIAL'!H56</f>
        <v>534417</v>
      </c>
      <c r="H60" s="367">
        <f>'CANTIDADES VALOR INICIAL'!I56</f>
        <v>726807</v>
      </c>
      <c r="I60" s="372">
        <f t="shared" ref="I60:I69" si="1">ROUND(F60*H60,0)</f>
        <v>367451815</v>
      </c>
    </row>
    <row r="61" spans="1:9" ht="42" outlineLevel="1" x14ac:dyDescent="0.2">
      <c r="A61" s="2"/>
      <c r="C61" s="14" t="str">
        <f>'CANTIDADES VALOR INICIAL'!C57</f>
        <v>3.2</v>
      </c>
      <c r="D61" s="15" t="str">
        <f>'CANTIDADES VALOR INICIAL'!D57</f>
        <v>TRANSPORTE Y DISPOSICION FINAL DE ESCOMBROS EN SITIO AUTORIZADO (DISTANCIA DE TRANSPORTE 28 KM) INCLUYE DERECHO A ESCOMBRERA</v>
      </c>
      <c r="E61" s="16" t="str">
        <f>'CANTIDADES VALOR INICIAL'!E57</f>
        <v>M3</v>
      </c>
      <c r="F61" s="17">
        <f>'CANTIDADES VALOR INICIAL'!G57</f>
        <v>1257.17</v>
      </c>
      <c r="G61" s="367">
        <f>'CANTIDADES VALOR INICIAL'!H57</f>
        <v>28438</v>
      </c>
      <c r="H61" s="367">
        <f>'CANTIDADES VALOR INICIAL'!I57</f>
        <v>38676</v>
      </c>
      <c r="I61" s="372">
        <f t="shared" si="1"/>
        <v>48622307</v>
      </c>
    </row>
    <row r="62" spans="1:9" ht="28" outlineLevel="1" x14ac:dyDescent="0.2">
      <c r="A62" s="2"/>
      <c r="C62" s="14" t="str">
        <f>'CANTIDADES VALOR INICIAL'!C58</f>
        <v>3.3</v>
      </c>
      <c r="D62" s="15" t="str">
        <f>'CANTIDADES VALOR INICIAL'!D58</f>
        <v>HUMEDECIMIENTO, NIVELACION Y COMPACTACION CON VIBROCOMPACTADOR DE LA SUB RASANTE</v>
      </c>
      <c r="E62" s="16" t="str">
        <f>'CANTIDADES VALOR INICIAL'!E58</f>
        <v>M2</v>
      </c>
      <c r="F62" s="17">
        <f>'CANTIDADES VALOR INICIAL'!G58</f>
        <v>964.41</v>
      </c>
      <c r="G62" s="367">
        <f>'CANTIDADES VALOR INICIAL'!H58</f>
        <v>15709</v>
      </c>
      <c r="H62" s="367">
        <f>'CANTIDADES VALOR INICIAL'!I58</f>
        <v>21364</v>
      </c>
      <c r="I62" s="372">
        <f t="shared" si="1"/>
        <v>20603655</v>
      </c>
    </row>
    <row r="63" spans="1:9" ht="56" outlineLevel="1" x14ac:dyDescent="0.2">
      <c r="A63" s="2"/>
      <c r="C63" s="14" t="str">
        <f>'CANTIDADES VALOR INICIAL'!C59</f>
        <v>3.4</v>
      </c>
      <c r="D63" s="15" t="str">
        <f>'CANTIDADES VALOR INICIAL'!D59</f>
        <v>SUBBASE GRANULAR CLASE A (SBG_A) ESTABILIZADA CON CEMENTO AL 4% (SUMINISTRO, EXTENDIDO, NIVELACIÓN, HUMEDECIMIENTO Y COMPACTACIÓN CON VIBROCOMPACTADOR) DISTANCIA DE TRANSPORTE 28 KM</v>
      </c>
      <c r="E63" s="16" t="str">
        <f>'CANTIDADES VALOR INICIAL'!E59</f>
        <v>M3</v>
      </c>
      <c r="F63" s="17">
        <f>'CANTIDADES VALOR INICIAL'!G59</f>
        <v>996.41999999999985</v>
      </c>
      <c r="G63" s="367">
        <f>'CANTIDADES VALOR INICIAL'!H59</f>
        <v>135961</v>
      </c>
      <c r="H63" s="367">
        <f>'CANTIDADES VALOR INICIAL'!I59</f>
        <v>184907</v>
      </c>
      <c r="I63" s="372">
        <f t="shared" si="1"/>
        <v>184245033</v>
      </c>
    </row>
    <row r="64" spans="1:9" ht="14" outlineLevel="1" x14ac:dyDescent="0.2">
      <c r="A64" s="2"/>
      <c r="C64" s="14" t="str">
        <f>'CANTIDADES VALOR INICIAL'!C60</f>
        <v>3.5</v>
      </c>
      <c r="D64" s="15" t="str">
        <f>'CANTIDADES VALOR INICIAL'!D60</f>
        <v>CURADO DE LOSAS DE CONCRETO (SUMINISTRO Y APLICACIÓN)</v>
      </c>
      <c r="E64" s="16" t="str">
        <f>'CANTIDADES VALOR INICIAL'!E60</f>
        <v>M2</v>
      </c>
      <c r="F64" s="17">
        <f>'CANTIDADES VALOR INICIAL'!G60</f>
        <v>3728.1999999999989</v>
      </c>
      <c r="G64" s="367">
        <f>'CANTIDADES VALOR INICIAL'!H60</f>
        <v>1533</v>
      </c>
      <c r="H64" s="367">
        <f>'CANTIDADES VALOR INICIAL'!I60</f>
        <v>2085</v>
      </c>
      <c r="I64" s="372">
        <f t="shared" si="1"/>
        <v>7773297</v>
      </c>
    </row>
    <row r="65" spans="1:9" ht="28" outlineLevel="1" x14ac:dyDescent="0.2">
      <c r="A65" s="2"/>
      <c r="C65" s="14" t="str">
        <f>'CANTIDADES VALOR INICIAL'!C61</f>
        <v>3.6</v>
      </c>
      <c r="D65" s="15" t="str">
        <f>'CANTIDADES VALOR INICIAL'!D61</f>
        <v>IMPRIMACIÓN CON EMULSIÓN ASFÁLTICA CRL-1 (INCLUYE SUMINISTRO, BARRIDO DE SUPERFICIE Y RIEGO).</v>
      </c>
      <c r="E65" s="16" t="str">
        <f>'CANTIDADES VALOR INICIAL'!E61</f>
        <v>M2</v>
      </c>
      <c r="F65" s="17">
        <f>'CANTIDADES VALOR INICIAL'!G61</f>
        <v>0</v>
      </c>
      <c r="G65" s="367">
        <f>'CANTIDADES VALOR INICIAL'!H61</f>
        <v>1750</v>
      </c>
      <c r="H65" s="367">
        <f>'CANTIDADES VALOR INICIAL'!I61</f>
        <v>2380</v>
      </c>
      <c r="I65" s="372">
        <f t="shared" si="1"/>
        <v>0</v>
      </c>
    </row>
    <row r="66" spans="1:9" ht="28" outlineLevel="1" x14ac:dyDescent="0.2">
      <c r="A66" s="2"/>
      <c r="C66" s="14" t="str">
        <f>'CANTIDADES VALOR INICIAL'!C62</f>
        <v>3.7</v>
      </c>
      <c r="D66" s="15" t="str">
        <f>'CANTIDADES VALOR INICIAL'!D62</f>
        <v>GEOTEXTIL NT 1600 PARA SEPARACION SUBRASANTE/CAPAS GRANULARES (INCLUYE SUMINISTRO E INSTALACIÓN)</v>
      </c>
      <c r="E66" s="16" t="str">
        <f>'CANTIDADES VALOR INICIAL'!E62</f>
        <v>M2</v>
      </c>
      <c r="F66" s="17">
        <f>'CANTIDADES VALOR INICIAL'!G62</f>
        <v>3541.97</v>
      </c>
      <c r="G66" s="367">
        <f>'CANTIDADES VALOR INICIAL'!H62</f>
        <v>5343</v>
      </c>
      <c r="H66" s="367">
        <f>'CANTIDADES VALOR INICIAL'!I62</f>
        <v>7266</v>
      </c>
      <c r="I66" s="372">
        <f t="shared" si="1"/>
        <v>25735954</v>
      </c>
    </row>
    <row r="67" spans="1:9" ht="28" outlineLevel="1" x14ac:dyDescent="0.2">
      <c r="A67" s="2"/>
      <c r="C67" s="14" t="str">
        <f>'CANTIDADES VALOR INICIAL'!C63</f>
        <v>3.8</v>
      </c>
      <c r="D67" s="15" t="str">
        <f>'CANTIDADES VALOR INICIAL'!D63</f>
        <v>MALLA ELECTROSOLDADA 0.15X0.15M, D=8MM, 8MM (INCLUYE SUMINISTRO, FIJACIÓN E INSTALACIÓN)</v>
      </c>
      <c r="E67" s="16" t="str">
        <f>'CANTIDADES VALOR INICIAL'!E63</f>
        <v>KG</v>
      </c>
      <c r="F67" s="17">
        <f>'CANTIDADES VALOR INICIAL'!G63</f>
        <v>0</v>
      </c>
      <c r="G67" s="367">
        <f>'CANTIDADES VALOR INICIAL'!H63</f>
        <v>3095</v>
      </c>
      <c r="H67" s="367">
        <f>'CANTIDADES VALOR INICIAL'!I63</f>
        <v>4209</v>
      </c>
      <c r="I67" s="372">
        <f t="shared" si="1"/>
        <v>0</v>
      </c>
    </row>
    <row r="68" spans="1:9" ht="28" outlineLevel="1" x14ac:dyDescent="0.2">
      <c r="A68" s="2"/>
      <c r="C68" s="14" t="str">
        <f>'CANTIDADES VALOR INICIAL'!C64</f>
        <v>3.9</v>
      </c>
      <c r="D68" s="15" t="str">
        <f>'CANTIDADES VALOR INICIAL'!D64</f>
        <v>RELLENO EN RECEBO COMUN (SUMINISTRO E INSTALACIÓN  EXTENDIDO MANUAL, HUMEDECIMIENTO Y COMPACTACIÓN TRANSPORTE A 28 KM).</v>
      </c>
      <c r="E68" s="16" t="str">
        <f>'CANTIDADES VALOR INICIAL'!E64</f>
        <v>M3</v>
      </c>
      <c r="F68" s="17">
        <f>'CANTIDADES VALOR INICIAL'!G64</f>
        <v>620.68000000000006</v>
      </c>
      <c r="G68" s="367">
        <f>'CANTIDADES VALOR INICIAL'!H64</f>
        <v>62768</v>
      </c>
      <c r="H68" s="367">
        <f>'CANTIDADES VALOR INICIAL'!I64</f>
        <v>85364</v>
      </c>
      <c r="I68" s="372">
        <f t="shared" si="1"/>
        <v>52983728</v>
      </c>
    </row>
    <row r="69" spans="1:9" ht="14" outlineLevel="1" x14ac:dyDescent="0.2">
      <c r="A69" s="2"/>
      <c r="C69" s="14" t="str">
        <f>'CANTIDADES VALOR INICIAL'!C65</f>
        <v>3.10</v>
      </c>
      <c r="D69" s="15" t="str">
        <f>'CANTIDADES VALOR INICIAL'!D65</f>
        <v>EXCAVACION MECANICA EN MATERIAL COMUN. INCLUYE CARGUE.</v>
      </c>
      <c r="E69" s="16" t="str">
        <f>'CANTIDADES VALOR INICIAL'!E65</f>
        <v>M3</v>
      </c>
      <c r="F69" s="17">
        <f>'CANTIDADES VALOR INICIAL'!G65</f>
        <v>986.21</v>
      </c>
      <c r="G69" s="367">
        <f>'CANTIDADES VALOR INICIAL'!H65</f>
        <v>4561</v>
      </c>
      <c r="H69" s="367">
        <f>'CANTIDADES VALOR INICIAL'!I65</f>
        <v>6203</v>
      </c>
      <c r="I69" s="372">
        <f t="shared" si="1"/>
        <v>6117461</v>
      </c>
    </row>
    <row r="70" spans="1:9" ht="21" customHeight="1" x14ac:dyDescent="0.2">
      <c r="C70" s="24">
        <f>'CANTIDADES VALOR INICIAL'!C66</f>
        <v>4</v>
      </c>
      <c r="D70" s="25" t="str">
        <f>'CANTIDADES VALOR INICIAL'!D66</f>
        <v>ANDENES</v>
      </c>
      <c r="E70" s="26"/>
      <c r="F70" s="331"/>
      <c r="G70" s="369"/>
      <c r="H70" s="369"/>
      <c r="I70" s="371">
        <f>SUM(I71:I84)</f>
        <v>312734870</v>
      </c>
    </row>
    <row r="71" spans="1:9" ht="42" outlineLevel="1" x14ac:dyDescent="0.2">
      <c r="A71" s="2"/>
      <c r="C71" s="14" t="str">
        <f>'CANTIDADES VALOR INICIAL'!C67</f>
        <v>4.1</v>
      </c>
      <c r="D71" s="15" t="str">
        <f>'CANTIDADES VALOR INICIAL'!D67</f>
        <v>DEMOLICION PISOS DE CONCRETO (INCLUYE CARGUE).  INCLUYE TRANSPORTE Y DISPOSICIÓN FINAL DE SOBRANTES. RENDIMIENTO ESTIMADO PARA ESPESORES DE 0.20M.</v>
      </c>
      <c r="E71" s="16" t="str">
        <f>'CANTIDADES VALOR INICIAL'!E67</f>
        <v>M3</v>
      </c>
      <c r="F71" s="17">
        <f>'CANTIDADES VALOR INICIAL'!G67</f>
        <v>99.55</v>
      </c>
      <c r="G71" s="367">
        <f>'CANTIDADES VALOR INICIAL'!H67</f>
        <v>60184</v>
      </c>
      <c r="H71" s="367">
        <f>'CANTIDADES VALOR INICIAL'!I67</f>
        <v>81850</v>
      </c>
      <c r="I71" s="372">
        <f t="shared" ref="I71:I84" si="2">ROUND(F71*H71,0)</f>
        <v>8148168</v>
      </c>
    </row>
    <row r="72" spans="1:9" ht="56" outlineLevel="1" x14ac:dyDescent="0.2">
      <c r="A72" s="2"/>
      <c r="C72" s="14" t="str">
        <f>'CANTIDADES VALOR INICIAL'!C68</f>
        <v>4.2</v>
      </c>
      <c r="D72" s="15" t="str">
        <f>'CANTIDADES VALOR INICIAL'!D68</f>
        <v>MURO EN BLOQUE DE CONCRETO KREATO LISO 19 O EQUIVALENTE PARA CONFORMACIÓN DE BORDILLO HASTA ALTURA DE H=0,6M. INCLUYE CONFORMACIÓN DE SUPERFICIE DE APOYO, CIMENTACIÓN DE BASE MURO MORTERO DE PEGA Y ACERO DE REFUERZO.</v>
      </c>
      <c r="E72" s="16" t="str">
        <f>'CANTIDADES VALOR INICIAL'!E68</f>
        <v>ML</v>
      </c>
      <c r="F72" s="17">
        <f>'CANTIDADES VALOR INICIAL'!G68</f>
        <v>215.32999999999998</v>
      </c>
      <c r="G72" s="367">
        <f>'CANTIDADES VALOR INICIAL'!H68</f>
        <v>210396</v>
      </c>
      <c r="H72" s="367">
        <f>'CANTIDADES VALOR INICIAL'!I68</f>
        <v>286139</v>
      </c>
      <c r="I72" s="372">
        <f t="shared" si="2"/>
        <v>61614311</v>
      </c>
    </row>
    <row r="73" spans="1:9" ht="42" outlineLevel="1" x14ac:dyDescent="0.2">
      <c r="A73" s="2"/>
      <c r="C73" s="14" t="str">
        <f>'CANTIDADES VALOR INICIAL'!C69</f>
        <v>4.3</v>
      </c>
      <c r="D73" s="15" t="str">
        <f>'CANTIDADES VALOR INICIAL'!D69</f>
        <v>BORDILLO PREFABRICADO A80 (SUMINISTRO E INSTALACIÓN. INCLUYE 3CM MORTERO DE PEGA 2000 PSI Y NIVELACIÓN DEL TERRENO CON RELLENO EN MATERIAL SELECCIONADO PROVENIENTE DE EXCAVACIÓN).</v>
      </c>
      <c r="E73" s="16" t="str">
        <f>'CANTIDADES VALOR INICIAL'!E69</f>
        <v>ML</v>
      </c>
      <c r="F73" s="17">
        <f>'CANTIDADES VALOR INICIAL'!G69</f>
        <v>439.43999999999994</v>
      </c>
      <c r="G73" s="367">
        <f>'CANTIDADES VALOR INICIAL'!H69</f>
        <v>46986</v>
      </c>
      <c r="H73" s="367">
        <f>'CANTIDADES VALOR INICIAL'!I69</f>
        <v>63901</v>
      </c>
      <c r="I73" s="372">
        <f t="shared" si="2"/>
        <v>28080655</v>
      </c>
    </row>
    <row r="74" spans="1:9" ht="28" outlineLevel="1" x14ac:dyDescent="0.2">
      <c r="A74" s="2"/>
      <c r="C74" s="14" t="str">
        <f>'CANTIDADES VALOR INICIAL'!C70</f>
        <v>4.4</v>
      </c>
      <c r="D74" s="15" t="str">
        <f>'CANTIDADES VALOR INICIAL'!D70</f>
        <v>PIEZA REMATE A105 PARA RAMPA TIPO A (SUMINISTRO E INSTALACIÓN. INCLUYE 3CM MORTERO 2000 PSI)</v>
      </c>
      <c r="E74" s="16" t="str">
        <f>'CANTIDADES VALOR INICIAL'!E70</f>
        <v>UN</v>
      </c>
      <c r="F74" s="17">
        <f>'CANTIDADES VALOR INICIAL'!G70</f>
        <v>0</v>
      </c>
      <c r="G74" s="367">
        <f>'CANTIDADES VALOR INICIAL'!H70</f>
        <v>78832</v>
      </c>
      <c r="H74" s="367">
        <f>'CANTIDADES VALOR INICIAL'!I70</f>
        <v>107212</v>
      </c>
      <c r="I74" s="372">
        <f t="shared" si="2"/>
        <v>0</v>
      </c>
    </row>
    <row r="75" spans="1:9" ht="28" outlineLevel="1" x14ac:dyDescent="0.2">
      <c r="A75" s="2"/>
      <c r="C75" s="14" t="str">
        <f>'CANTIDADES VALOR INICIAL'!C71</f>
        <v>4.5</v>
      </c>
      <c r="D75" s="15" t="str">
        <f>'CANTIDADES VALOR INICIAL'!D71</f>
        <v>SARDINEL TIPO A10 (SUMINISTRO E INSTALACIÓN. INCLUYE 3CM MORTERO 1:5)</v>
      </c>
      <c r="E75" s="16" t="str">
        <f>'CANTIDADES VALOR INICIAL'!E71</f>
        <v>ML</v>
      </c>
      <c r="F75" s="17">
        <f>'CANTIDADES VALOR INICIAL'!G71</f>
        <v>585.73</v>
      </c>
      <c r="G75" s="367">
        <f>'CANTIDADES VALOR INICIAL'!H71</f>
        <v>57545</v>
      </c>
      <c r="H75" s="367">
        <f>'CANTIDADES VALOR INICIAL'!I71</f>
        <v>78261</v>
      </c>
      <c r="I75" s="372">
        <f t="shared" si="2"/>
        <v>45839816</v>
      </c>
    </row>
    <row r="76" spans="1:9" ht="42" outlineLevel="1" x14ac:dyDescent="0.2">
      <c r="A76" s="2"/>
      <c r="C76" s="14" t="str">
        <f>'CANTIDADES VALOR INICIAL'!C72</f>
        <v>4.6</v>
      </c>
      <c r="D76" s="15" t="str">
        <f>'CANTIDADES VALOR INICIAL'!D72</f>
        <v>CENEFA LINEAL EN LOSETA PREFABRICADA TÁCTIL ALERTA A55 / A56 ANCHO 0.40M (SUMINISTRO E INSTALACIÓN. INCLUYE BASE EN ARENA DE NIVELACIÓN E= 4CM Y ARENA DE SELLO).</v>
      </c>
      <c r="E76" s="16" t="str">
        <f>'CANTIDADES VALOR INICIAL'!E72</f>
        <v>ML</v>
      </c>
      <c r="F76" s="17">
        <f>'CANTIDADES VALOR INICIAL'!G72</f>
        <v>307.89999999999998</v>
      </c>
      <c r="G76" s="367">
        <f>'CANTIDADES VALOR INICIAL'!H72</f>
        <v>25086</v>
      </c>
      <c r="H76" s="367">
        <f>'CANTIDADES VALOR INICIAL'!I72</f>
        <v>34117</v>
      </c>
      <c r="I76" s="372">
        <f t="shared" si="2"/>
        <v>10504624</v>
      </c>
    </row>
    <row r="77" spans="1:9" ht="42" outlineLevel="1" x14ac:dyDescent="0.2">
      <c r="A77" s="2"/>
      <c r="C77" s="14" t="str">
        <f>'CANTIDADES VALOR INICIAL'!C73</f>
        <v>4.7</v>
      </c>
      <c r="D77" s="15" t="str">
        <f>'CANTIDADES VALOR INICIAL'!D73</f>
        <v>CENEFA LINEAL EN LOSETA PREFABRICADA TÁCTIL ALERTA A55 / A56 ANCHO 0.40M (SUMINISTRO E INSTALACIÓN. INCLUYE BASE EN ARENA DE NIVELACIÓN E= 4CM Y ARENA DE SELLO).</v>
      </c>
      <c r="E77" s="16" t="str">
        <f>'CANTIDADES VALOR INICIAL'!E73</f>
        <v>ML</v>
      </c>
      <c r="F77" s="17">
        <f>'CANTIDADES VALOR INICIAL'!G73</f>
        <v>0</v>
      </c>
      <c r="G77" s="367">
        <f>'CANTIDADES VALOR INICIAL'!H73</f>
        <v>25086</v>
      </c>
      <c r="H77" s="367">
        <f>'CANTIDADES VALOR INICIAL'!I73</f>
        <v>34117</v>
      </c>
      <c r="I77" s="372">
        <f t="shared" si="2"/>
        <v>0</v>
      </c>
    </row>
    <row r="78" spans="1:9" ht="42" outlineLevel="1" x14ac:dyDescent="0.2">
      <c r="A78" s="2"/>
      <c r="C78" s="14" t="str">
        <f>'CANTIDADES VALOR INICIAL'!C74</f>
        <v>4.8</v>
      </c>
      <c r="D78" s="15" t="str">
        <f>'CANTIDADES VALOR INICIAL'!D74</f>
        <v>CENEFA LINEAL EN LOSETA PREFABRICADA TÁCTIL ALERTA A57 ANCHO 0.40M (SUMINISTRO E INSTALACIÓN. INCLUYE BASE EN ARENA DE NIVELACIÓN E= 4CM Y ARENA DE SELLO).</v>
      </c>
      <c r="E78" s="16" t="str">
        <f>'CANTIDADES VALOR INICIAL'!E74</f>
        <v>ML</v>
      </c>
      <c r="F78" s="17">
        <f>'CANTIDADES VALOR INICIAL'!G74</f>
        <v>0</v>
      </c>
      <c r="G78" s="367">
        <f>'CANTIDADES VALOR INICIAL'!H74</f>
        <v>31731</v>
      </c>
      <c r="H78" s="367">
        <f>'CANTIDADES VALOR INICIAL'!I74</f>
        <v>43154</v>
      </c>
      <c r="I78" s="372">
        <f t="shared" si="2"/>
        <v>0</v>
      </c>
    </row>
    <row r="79" spans="1:9" ht="14" outlineLevel="1" x14ac:dyDescent="0.2">
      <c r="A79" s="2"/>
      <c r="C79" s="14" t="str">
        <f>'CANTIDADES VALOR INICIAL'!C75</f>
        <v>4.9</v>
      </c>
      <c r="D79" s="15" t="str">
        <f>'CANTIDADES VALOR INICIAL'!D75</f>
        <v>CONSTRUCCION DE ESCALERAS EN CONCRETO</v>
      </c>
      <c r="E79" s="16" t="str">
        <f>'CANTIDADES VALOR INICIAL'!E75</f>
        <v>M2</v>
      </c>
      <c r="F79" s="17">
        <f>'CANTIDADES VALOR INICIAL'!G75</f>
        <v>292.72999999999996</v>
      </c>
      <c r="G79" s="367">
        <f>'CANTIDADES VALOR INICIAL'!H75</f>
        <v>224403</v>
      </c>
      <c r="H79" s="367">
        <f>'CANTIDADES VALOR INICIAL'!I75</f>
        <v>305188</v>
      </c>
      <c r="I79" s="372">
        <f t="shared" si="2"/>
        <v>89337683</v>
      </c>
    </row>
    <row r="80" spans="1:9" ht="56" outlineLevel="1" x14ac:dyDescent="0.2">
      <c r="A80" s="2"/>
      <c r="C80" s="14" t="str">
        <f>'CANTIDADES VALOR INICIAL'!C76</f>
        <v>4.10</v>
      </c>
      <c r="D80" s="15" t="str">
        <f>'CANTIDADES VALOR INICIAL'!D76</f>
        <v>RAMPA VEHICULAR FUNDIDA EN EL SITIO EN CONCRETO PREMEZCLADO DE 3000 PSI (GRAVA COMUN) SUM, CONSTR. E INSTALACIÓN. INCLUYE X TIPO TRÁFICO PESADO O SIMILAR, BASE DE 4CM EN MORTERO DE 2000 PSI.</v>
      </c>
      <c r="E80" s="16" t="str">
        <f>'CANTIDADES VALOR INICIAL'!E76</f>
        <v>M2</v>
      </c>
      <c r="F80" s="17">
        <f>'CANTIDADES VALOR INICIAL'!G76</f>
        <v>0</v>
      </c>
      <c r="G80" s="367">
        <f>'CANTIDADES VALOR INICIAL'!H76</f>
        <v>109554</v>
      </c>
      <c r="H80" s="367">
        <f>'CANTIDADES VALOR INICIAL'!I76</f>
        <v>148993</v>
      </c>
      <c r="I80" s="372">
        <f t="shared" si="2"/>
        <v>0</v>
      </c>
    </row>
    <row r="81" spans="1:9" ht="42" outlineLevel="1" x14ac:dyDescent="0.2">
      <c r="A81" s="2"/>
      <c r="C81" s="14" t="str">
        <f>'CANTIDADES VALOR INICIAL'!C77</f>
        <v>4.11</v>
      </c>
      <c r="D81" s="15" t="str">
        <f>'CANTIDADES VALOR INICIAL'!D77</f>
        <v xml:space="preserve"> MURO EN BLOQUE KREATO LISO (0,39X0,19X0,19) INLCUYE ( EXCAVACION, RELLENO EN RECEBO COMUN, GEOMALLA, ACERO DE REFUERZO Y RELLENO FLUIDO FLUIDO)</v>
      </c>
      <c r="E81" s="16" t="str">
        <f>'CANTIDADES VALOR INICIAL'!E77</f>
        <v>M2</v>
      </c>
      <c r="F81" s="17">
        <f>'CANTIDADES VALOR INICIAL'!G77</f>
        <v>0</v>
      </c>
      <c r="G81" s="367">
        <f>'CANTIDADES VALOR INICIAL'!H77</f>
        <v>184820</v>
      </c>
      <c r="H81" s="367">
        <f>'CANTIDADES VALOR INICIAL'!I77</f>
        <v>251355</v>
      </c>
      <c r="I81" s="372">
        <f t="shared" si="2"/>
        <v>0</v>
      </c>
    </row>
    <row r="82" spans="1:9" ht="28" outlineLevel="1" x14ac:dyDescent="0.2">
      <c r="A82" s="2"/>
      <c r="C82" s="14" t="str">
        <f>'CANTIDADES VALOR INICIAL'!C78</f>
        <v>4.12</v>
      </c>
      <c r="D82" s="15" t="str">
        <f>'CANTIDADES VALOR INICIAL'!D78</f>
        <v xml:space="preserve">VIGA DE CIMENTACION DE 0,40 X 0,60 PARA MURO EN BLOQUE KREATO LISO (0,39X0,19X0,19)  </v>
      </c>
      <c r="E82" s="16" t="str">
        <f>'CANTIDADES VALOR INICIAL'!E78</f>
        <v>ML</v>
      </c>
      <c r="F82" s="17">
        <f>'CANTIDADES VALOR INICIAL'!G78</f>
        <v>254.05</v>
      </c>
      <c r="G82" s="367">
        <f>'CANTIDADES VALOR INICIAL'!H78</f>
        <v>158684</v>
      </c>
      <c r="H82" s="367">
        <f>'CANTIDADES VALOR INICIAL'!I78</f>
        <v>215810</v>
      </c>
      <c r="I82" s="372">
        <f t="shared" si="2"/>
        <v>54826531</v>
      </c>
    </row>
    <row r="83" spans="1:9" ht="28" outlineLevel="1" x14ac:dyDescent="0.2">
      <c r="A83" s="2"/>
      <c r="C83" s="14" t="str">
        <f>'CANTIDADES VALOR INICIAL'!C79</f>
        <v>4.13</v>
      </c>
      <c r="D83" s="15" t="str">
        <f>'CANTIDADES VALOR INICIAL'!D79</f>
        <v>VIGA CINTA DE 0,19 X 0,20 PARA REMATE DE MURO EN BLOQUE KREATO LISO (0,39X0,19X0,19) F"C  21 MPA</v>
      </c>
      <c r="E83" s="16" t="str">
        <f>'CANTIDADES VALOR INICIAL'!E79</f>
        <v>ML</v>
      </c>
      <c r="F83" s="17">
        <f>'CANTIDADES VALOR INICIAL'!G79</f>
        <v>273.88</v>
      </c>
      <c r="G83" s="367">
        <f>'CANTIDADES VALOR INICIAL'!H79</f>
        <v>38615</v>
      </c>
      <c r="H83" s="367">
        <f>'CANTIDADES VALOR INICIAL'!I79</f>
        <v>52516</v>
      </c>
      <c r="I83" s="372">
        <f t="shared" si="2"/>
        <v>14383082</v>
      </c>
    </row>
    <row r="84" spans="1:9" ht="28" outlineLevel="1" x14ac:dyDescent="0.2">
      <c r="A84" s="2"/>
      <c r="C84" s="14" t="str">
        <f>'CANTIDADES VALOR INICIAL'!C80</f>
        <v>4.14</v>
      </c>
      <c r="D84" s="15" t="str">
        <f>'CANTIDADES VALOR INICIAL'!D80</f>
        <v>MURO EN CONCRETO DE 21 MPA REFORZADO INCLUYE EXCAVACION, CAISSON Ø=1,0 M, ACERO DE REFUERZO)</v>
      </c>
      <c r="E84" s="16" t="str">
        <f>'CANTIDADES VALOR INICIAL'!E80</f>
        <v>M2</v>
      </c>
      <c r="F84" s="17">
        <f>'CANTIDADES VALOR INICIAL'!G80</f>
        <v>0</v>
      </c>
      <c r="G84" s="367">
        <f>'CANTIDADES VALOR INICIAL'!H80</f>
        <v>1324605</v>
      </c>
      <c r="H84" s="367">
        <f>'CANTIDADES VALOR INICIAL'!I80</f>
        <v>1801463</v>
      </c>
      <c r="I84" s="372">
        <f t="shared" si="2"/>
        <v>0</v>
      </c>
    </row>
    <row r="85" spans="1:9" ht="21" customHeight="1" x14ac:dyDescent="0.2">
      <c r="C85" s="24">
        <f>'CANTIDADES VALOR INICIAL'!C81</f>
        <v>5</v>
      </c>
      <c r="D85" s="25" t="str">
        <f>'CANTIDADES VALOR INICIAL'!D81</f>
        <v>REDES ELECTRICAS</v>
      </c>
      <c r="E85" s="26"/>
      <c r="F85" s="12"/>
      <c r="G85" s="369"/>
      <c r="H85" s="369"/>
      <c r="I85" s="371">
        <f>SUM(I86:I91)</f>
        <v>0</v>
      </c>
    </row>
    <row r="86" spans="1:9" ht="14" outlineLevel="1" x14ac:dyDescent="0.2">
      <c r="A86" s="2"/>
      <c r="C86" s="14" t="str">
        <f>'CANTIDADES VALOR INICIAL'!C82</f>
        <v>5.1</v>
      </c>
      <c r="D86" s="15" t="str">
        <f>'CANTIDADES VALOR INICIAL'!D82</f>
        <v>TRASLADO POSTE CONCRETO 8-10M</v>
      </c>
      <c r="E86" s="16" t="str">
        <f>'CANTIDADES VALOR INICIAL'!E82</f>
        <v>UN</v>
      </c>
      <c r="F86" s="17">
        <f>'CANTIDADES VALOR INICIAL'!G82</f>
        <v>0</v>
      </c>
      <c r="G86" s="367">
        <f>'CANTIDADES VALOR INICIAL'!H82</f>
        <v>1750802</v>
      </c>
      <c r="H86" s="367">
        <f>'CANTIDADES VALOR INICIAL'!I82</f>
        <v>2381091</v>
      </c>
      <c r="I86" s="372">
        <f t="shared" ref="I86:I91" si="3">ROUND(F86*H86,0)</f>
        <v>0</v>
      </c>
    </row>
    <row r="87" spans="1:9" ht="14" outlineLevel="1" x14ac:dyDescent="0.2">
      <c r="A87" s="2"/>
      <c r="C87" s="14" t="str">
        <f>'CANTIDADES VALOR INICIAL'!C83</f>
        <v>5.2</v>
      </c>
      <c r="D87" s="15" t="str">
        <f>'CANTIDADES VALOR INICIAL'!D83</f>
        <v>TRASLADO DE CAJA DE INSPECCION ELECTRICA</v>
      </c>
      <c r="E87" s="16" t="str">
        <f>'CANTIDADES VALOR INICIAL'!E83</f>
        <v>UN</v>
      </c>
      <c r="F87" s="17">
        <f>'CANTIDADES VALOR INICIAL'!G83</f>
        <v>0</v>
      </c>
      <c r="G87" s="367">
        <f>'CANTIDADES VALOR INICIAL'!H83</f>
        <v>1177520</v>
      </c>
      <c r="H87" s="367">
        <f>'CANTIDADES VALOR INICIAL'!I83</f>
        <v>1601427</v>
      </c>
      <c r="I87" s="372">
        <f t="shared" si="3"/>
        <v>0</v>
      </c>
    </row>
    <row r="88" spans="1:9" ht="14" outlineLevel="1" x14ac:dyDescent="0.2">
      <c r="A88" s="2"/>
      <c r="C88" s="14" t="str">
        <f>'CANTIDADES VALOR INICIAL'!C84</f>
        <v>5.3</v>
      </c>
      <c r="D88" s="15" t="str">
        <f>'CANTIDADES VALOR INICIAL'!D84</f>
        <v>RECONSTRUCCIÓN DE CAJA DE INSP DE AP</v>
      </c>
      <c r="E88" s="16" t="str">
        <f>'CANTIDADES VALOR INICIAL'!E84</f>
        <v>UN</v>
      </c>
      <c r="F88" s="17">
        <f>'CANTIDADES VALOR INICIAL'!G84</f>
        <v>0</v>
      </c>
      <c r="G88" s="367">
        <f>'CANTIDADES VALOR INICIAL'!H84</f>
        <v>496546</v>
      </c>
      <c r="H88" s="367">
        <f>'CANTIDADES VALOR INICIAL'!I84</f>
        <v>675303</v>
      </c>
      <c r="I88" s="372">
        <f t="shared" si="3"/>
        <v>0</v>
      </c>
    </row>
    <row r="89" spans="1:9" ht="14" outlineLevel="1" x14ac:dyDescent="0.2">
      <c r="A89" s="2"/>
      <c r="C89" s="14" t="str">
        <f>'CANTIDADES VALOR INICIAL'!C85</f>
        <v>5.4</v>
      </c>
      <c r="D89" s="15" t="str">
        <f>'CANTIDADES VALOR INICIAL'!D85</f>
        <v>RECONSTRUCCIÓN DE CAJA DE INSP SENCILLA</v>
      </c>
      <c r="E89" s="16" t="str">
        <f>'CANTIDADES VALOR INICIAL'!E85</f>
        <v>UN</v>
      </c>
      <c r="F89" s="17">
        <f>'CANTIDADES VALOR INICIAL'!G85</f>
        <v>0</v>
      </c>
      <c r="G89" s="367">
        <f>'CANTIDADES VALOR INICIAL'!H85</f>
        <v>526707</v>
      </c>
      <c r="H89" s="367">
        <f>'CANTIDADES VALOR INICIAL'!I85</f>
        <v>716322</v>
      </c>
      <c r="I89" s="372">
        <f t="shared" si="3"/>
        <v>0</v>
      </c>
    </row>
    <row r="90" spans="1:9" ht="14" outlineLevel="1" x14ac:dyDescent="0.2">
      <c r="A90" s="2"/>
      <c r="C90" s="14" t="str">
        <f>'CANTIDADES VALOR INICIAL'!C86</f>
        <v>5.5</v>
      </c>
      <c r="D90" s="15" t="str">
        <f>'CANTIDADES VALOR INICIAL'!D86</f>
        <v>RECONSTRUCCIÓN DE CAJA DE INSP DOBLE</v>
      </c>
      <c r="E90" s="16" t="str">
        <f>'CANTIDADES VALOR INICIAL'!E86</f>
        <v>UN</v>
      </c>
      <c r="F90" s="17">
        <f>'CANTIDADES VALOR INICIAL'!G86</f>
        <v>0</v>
      </c>
      <c r="G90" s="367">
        <f>'CANTIDADES VALOR INICIAL'!H86</f>
        <v>526707</v>
      </c>
      <c r="H90" s="367">
        <f>'CANTIDADES VALOR INICIAL'!I86</f>
        <v>716322</v>
      </c>
      <c r="I90" s="372">
        <f t="shared" si="3"/>
        <v>0</v>
      </c>
    </row>
    <row r="91" spans="1:9" ht="14" outlineLevel="1" x14ac:dyDescent="0.2">
      <c r="A91" s="2"/>
      <c r="C91" s="14" t="str">
        <f>'CANTIDADES VALOR INICIAL'!C87</f>
        <v>5.6</v>
      </c>
      <c r="D91" s="15" t="str">
        <f>'CANTIDADES VALOR INICIAL'!D87</f>
        <v>RECONSTRUCCIÓN DE CAJA DE INSP VEHICULAR</v>
      </c>
      <c r="E91" s="16" t="str">
        <f>'CANTIDADES VALOR INICIAL'!E87</f>
        <v>UN</v>
      </c>
      <c r="F91" s="17">
        <f>'CANTIDADES VALOR INICIAL'!G87</f>
        <v>0</v>
      </c>
      <c r="G91" s="367">
        <f>'CANTIDADES VALOR INICIAL'!H87</f>
        <v>533944</v>
      </c>
      <c r="H91" s="367">
        <f>'CANTIDADES VALOR INICIAL'!I87</f>
        <v>726164</v>
      </c>
      <c r="I91" s="372">
        <f t="shared" si="3"/>
        <v>0</v>
      </c>
    </row>
    <row r="92" spans="1:9" ht="21" customHeight="1" x14ac:dyDescent="0.2">
      <c r="C92" s="24">
        <f>'CANTIDADES VALOR INICIAL'!C88</f>
        <v>6</v>
      </c>
      <c r="D92" s="25" t="str">
        <f>'CANTIDADES VALOR INICIAL'!D88</f>
        <v>REDES GAS</v>
      </c>
      <c r="E92" s="26"/>
      <c r="F92" s="12"/>
      <c r="G92" s="369"/>
      <c r="H92" s="369"/>
      <c r="I92" s="371">
        <f>SUM(I93:I93)</f>
        <v>95814997</v>
      </c>
    </row>
    <row r="93" spans="1:9" ht="14" outlineLevel="1" x14ac:dyDescent="0.2">
      <c r="A93" s="2"/>
      <c r="C93" s="14" t="str">
        <f>'CANTIDADES VALOR INICIAL'!C89</f>
        <v>6.1</v>
      </c>
      <c r="D93" s="15" t="str">
        <f>'CANTIDADES VALOR INICIAL'!D89</f>
        <v>REPARACION DE REDES DE GAS</v>
      </c>
      <c r="E93" s="16" t="str">
        <f>'CANTIDADES VALOR INICIAL'!E89</f>
        <v>UN</v>
      </c>
      <c r="F93" s="17">
        <f>'CANTIDADES VALOR INICIAL'!G89</f>
        <v>257</v>
      </c>
      <c r="G93" s="367">
        <f>'CANTIDADES VALOR INICIAL'!H89</f>
        <v>274133</v>
      </c>
      <c r="H93" s="367">
        <f>'CANTIDADES VALOR INICIAL'!I89</f>
        <v>372821</v>
      </c>
      <c r="I93" s="372">
        <f>ROUND(F93*H93,0)</f>
        <v>95814997</v>
      </c>
    </row>
    <row r="94" spans="1:9" ht="21" customHeight="1" x14ac:dyDescent="0.2">
      <c r="C94" s="24">
        <f>'CANTIDADES VALOR INICIAL'!C90</f>
        <v>7</v>
      </c>
      <c r="D94" s="25" t="str">
        <f>'CANTIDADES VALOR INICIAL'!D90</f>
        <v>PAISAJISMO</v>
      </c>
      <c r="E94" s="26"/>
      <c r="F94" s="12"/>
      <c r="G94" s="369"/>
      <c r="H94" s="369"/>
      <c r="I94" s="371">
        <f>SUM(I95:I100)</f>
        <v>5527831</v>
      </c>
    </row>
    <row r="95" spans="1:9" ht="14" outlineLevel="1" x14ac:dyDescent="0.2">
      <c r="A95" s="2"/>
      <c r="C95" s="14" t="str">
        <f>'CANTIDADES VALOR INICIAL'!C91</f>
        <v>7.1</v>
      </c>
      <c r="D95" s="15" t="str">
        <f>'CANTIDADES VALOR INICIAL'!D91</f>
        <v>REVEGETALIZACIÓN CON SEMILLA</v>
      </c>
      <c r="E95" s="16" t="str">
        <f>'CANTIDADES VALOR INICIAL'!E91</f>
        <v>M2</v>
      </c>
      <c r="F95" s="17">
        <f>'CANTIDADES VALOR INICIAL'!G91</f>
        <v>0</v>
      </c>
      <c r="G95" s="367">
        <f>'CANTIDADES VALOR INICIAL'!H91</f>
        <v>13291</v>
      </c>
      <c r="H95" s="367">
        <f>'CANTIDADES VALOR INICIAL'!I91</f>
        <v>18076</v>
      </c>
      <c r="I95" s="372">
        <f t="shared" ref="I95:I100" si="4">ROUND(F95*H95,0)</f>
        <v>0</v>
      </c>
    </row>
    <row r="96" spans="1:9" ht="56" outlineLevel="1" x14ac:dyDescent="0.2">
      <c r="A96" s="2"/>
      <c r="C96" s="14" t="str">
        <f>'CANTIDADES VALOR INICIAL'!C92</f>
        <v>7.2</v>
      </c>
      <c r="D96" s="15" t="str">
        <f>'CANTIDADES VALOR INICIAL'!D92</f>
        <v xml:space="preserve">CONSTRUCCIÓN. DE MURO EN BLOQUE KREATO INSTALADO CON MORTERO DE 1500 PSI, PARCIALMENTE REFORZADO,   CON DOVELAS INYECTADAS EN RELLENO FLUIDO  10 KG/CM2  MAS REFUERZO  PARA JARDINERAS,INCLUYE  VIGA DE CIMENTACION Y VIGA CINTA </v>
      </c>
      <c r="E96" s="16" t="str">
        <f>'CANTIDADES VALOR INICIAL'!E92</f>
        <v>M2</v>
      </c>
      <c r="F96" s="17">
        <f>'CANTIDADES VALOR INICIAL'!G92</f>
        <v>0</v>
      </c>
      <c r="G96" s="367">
        <f>'CANTIDADES VALOR INICIAL'!H92</f>
        <v>190998</v>
      </c>
      <c r="H96" s="367">
        <f>'CANTIDADES VALOR INICIAL'!I92</f>
        <v>259757</v>
      </c>
      <c r="I96" s="372">
        <f t="shared" si="4"/>
        <v>0</v>
      </c>
    </row>
    <row r="97" spans="1:9" ht="14" outlineLevel="1" x14ac:dyDescent="0.2">
      <c r="A97" s="2"/>
      <c r="C97" s="14" t="str">
        <f>'CANTIDADES VALOR INICIAL'!C93</f>
        <v>7.3</v>
      </c>
      <c r="D97" s="15" t="str">
        <f>'CANTIDADES VALOR INICIAL'!D93</f>
        <v>PAÑETE IMPERMEABILIZADO 1.5 CM</v>
      </c>
      <c r="E97" s="16" t="str">
        <f>'CANTIDADES VALOR INICIAL'!E93</f>
        <v>M2</v>
      </c>
      <c r="F97" s="17">
        <f>'CANTIDADES VALOR INICIAL'!G93</f>
        <v>173.75</v>
      </c>
      <c r="G97" s="367">
        <f>'CANTIDADES VALOR INICIAL'!H93</f>
        <v>21924</v>
      </c>
      <c r="H97" s="367">
        <f>'CANTIDADES VALOR INICIAL'!I93</f>
        <v>29817</v>
      </c>
      <c r="I97" s="372">
        <f t="shared" si="4"/>
        <v>5180704</v>
      </c>
    </row>
    <row r="98" spans="1:9" ht="42" outlineLevel="1" x14ac:dyDescent="0.2">
      <c r="A98" s="2"/>
      <c r="C98" s="14" t="str">
        <f>'CANTIDADES VALOR INICIAL'!C94</f>
        <v>7.4</v>
      </c>
      <c r="D98" s="15" t="str">
        <f>'CANTIDADES VALOR INICIAL'!D94</f>
        <v>RELLENO EN MATERIAL SELECCIONADO PROVENIENTE DE LA EXCAVACIÓN (EXTENDIDO MANUAL, HUMEDECIMIENTO Y COMPACTACIÓN)</v>
      </c>
      <c r="E98" s="16" t="str">
        <f>'CANTIDADES VALOR INICIAL'!E94</f>
        <v>M3</v>
      </c>
      <c r="F98" s="17">
        <f>'CANTIDADES VALOR INICIAL'!G94</f>
        <v>11.27</v>
      </c>
      <c r="G98" s="367">
        <f>'CANTIDADES VALOR INICIAL'!H94</f>
        <v>22648</v>
      </c>
      <c r="H98" s="367">
        <f>'CANTIDADES VALOR INICIAL'!I94</f>
        <v>30801</v>
      </c>
      <c r="I98" s="372">
        <f t="shared" si="4"/>
        <v>347127</v>
      </c>
    </row>
    <row r="99" spans="1:9" ht="28" outlineLevel="1" x14ac:dyDescent="0.2">
      <c r="A99" s="2"/>
      <c r="C99" s="14" t="str">
        <f>'CANTIDADES VALOR INICIAL'!C95</f>
        <v>7.5</v>
      </c>
      <c r="D99" s="15" t="str">
        <f>'CANTIDADES VALOR INICIAL'!D95</f>
        <v>RELLENO EN TIERRA NEGRA PARA EMPRADIZACION (SUMINISTRO Y EXTENDIDO)</v>
      </c>
      <c r="E99" s="16" t="str">
        <f>'CANTIDADES VALOR INICIAL'!E95</f>
        <v>M3</v>
      </c>
      <c r="F99" s="17">
        <f>'CANTIDADES VALOR INICIAL'!G95</f>
        <v>0</v>
      </c>
      <c r="G99" s="367">
        <f>'CANTIDADES VALOR INICIAL'!H95</f>
        <v>55289</v>
      </c>
      <c r="H99" s="367">
        <f>'CANTIDADES VALOR INICIAL'!I95</f>
        <v>75193</v>
      </c>
      <c r="I99" s="372">
        <f t="shared" si="4"/>
        <v>0</v>
      </c>
    </row>
    <row r="100" spans="1:9" ht="28" outlineLevel="1" x14ac:dyDescent="0.2">
      <c r="A100" s="2"/>
      <c r="C100" s="14" t="str">
        <f>'CANTIDADES VALOR INICIAL'!C96</f>
        <v>7.6</v>
      </c>
      <c r="D100" s="15" t="str">
        <f>'CANTIDADES VALOR INICIAL'!D96</f>
        <v>CONTENEDOR DE RAICES TIPO B20 (TIPO A) (1.2X1.2X1.40M. INC. SUMINISTRO, CONSTRUCCIÓN Y FILTRO EN GRAVILLA. NO INC. TIERRA)</v>
      </c>
      <c r="E100" s="16" t="str">
        <f>'CANTIDADES VALOR INICIAL'!E96</f>
        <v>UN</v>
      </c>
      <c r="F100" s="17">
        <f>'CANTIDADES VALOR INICIAL'!G96</f>
        <v>0</v>
      </c>
      <c r="G100" s="367">
        <f>'CANTIDADES VALOR INICIAL'!H96</f>
        <v>534776</v>
      </c>
      <c r="H100" s="367">
        <f>'CANTIDADES VALOR INICIAL'!I96</f>
        <v>727295</v>
      </c>
      <c r="I100" s="372">
        <f t="shared" si="4"/>
        <v>0</v>
      </c>
    </row>
    <row r="101" spans="1:9" ht="21" customHeight="1" x14ac:dyDescent="0.2">
      <c r="C101" s="24">
        <f>'CANTIDADES VALOR INICIAL'!C97</f>
        <v>8</v>
      </c>
      <c r="D101" s="25" t="str">
        <f>'CANTIDADES VALOR INICIAL'!D97</f>
        <v>MOBILIARIO URBANO</v>
      </c>
      <c r="E101" s="26"/>
      <c r="F101" s="12"/>
      <c r="G101" s="369"/>
      <c r="H101" s="369"/>
      <c r="I101" s="371">
        <f>SUM(I102:I106)</f>
        <v>292174500</v>
      </c>
    </row>
    <row r="102" spans="1:9" ht="70" outlineLevel="1" x14ac:dyDescent="0.2">
      <c r="A102" s="2"/>
      <c r="C102" s="14" t="str">
        <f>'CANTIDADES VALOR INICIAL'!C98</f>
        <v>8.1</v>
      </c>
      <c r="D102" s="15" t="str">
        <f>'CANTIDADES VALOR INICIAL'!D98</f>
        <v>BARANDA METALIC0A M-81 PREFABRICADA INCLUYE INSTALACION SOBRE VIGA CINTA, PIINTURA ANTICORROSIVA Y ESMALTE COLOR POR DEFINIR.     ( LA BARANDA SE INSTALARÁ ANTES DE FUNFIR LA VIGA CINTA, ANCLADA A LOS  ACEROS DE REFUERZO CON SOLDADURA ELECTRICA) APOYOS CADA 1,00 MTS.</v>
      </c>
      <c r="E102" s="16" t="str">
        <f>'CANTIDADES VALOR INICIAL'!E98</f>
        <v>ML</v>
      </c>
      <c r="F102" s="17">
        <f>'CANTIDADES VALOR INICIAL'!G98</f>
        <v>1021.91</v>
      </c>
      <c r="G102" s="367">
        <f>'CANTIDADES VALOR INICIAL'!H98</f>
        <v>208962</v>
      </c>
      <c r="H102" s="367">
        <f>'CANTIDADES VALOR INICIAL'!I98</f>
        <v>284188</v>
      </c>
      <c r="I102" s="372">
        <f>ROUND(F102*H102,0)</f>
        <v>290414559</v>
      </c>
    </row>
    <row r="103" spans="1:9" ht="28" outlineLevel="1" x14ac:dyDescent="0.2">
      <c r="A103" s="2"/>
      <c r="C103" s="14" t="str">
        <f>'CANTIDADES VALOR INICIAL'!C99</f>
        <v>8.2</v>
      </c>
      <c r="D103" s="15" t="str">
        <f>'CANTIDADES VALOR INICIAL'!D99</f>
        <v>CANECA TIPO M120 (EN MALLA METÁLICA. INCLUYE SUMINISTRO E INSTALACIÓN. INCLUYE BASE EN CONCRETO 1500 PSI, HECHO EN OBRA)</v>
      </c>
      <c r="E103" s="16" t="str">
        <f>'CANTIDADES VALOR INICIAL'!E99</f>
        <v>UN</v>
      </c>
      <c r="F103" s="17">
        <f>'CANTIDADES VALOR INICIAL'!G99</f>
        <v>0</v>
      </c>
      <c r="G103" s="367">
        <f>'CANTIDADES VALOR INICIAL'!H99</f>
        <v>272268</v>
      </c>
      <c r="H103" s="367">
        <f>'CANTIDADES VALOR INICIAL'!I99</f>
        <v>370284</v>
      </c>
      <c r="I103" s="372">
        <f>ROUND(F103*H103,0)</f>
        <v>0</v>
      </c>
    </row>
    <row r="104" spans="1:9" ht="28" outlineLevel="1" x14ac:dyDescent="0.2">
      <c r="A104" s="2"/>
      <c r="C104" s="14" t="str">
        <f>'CANTIDADES VALOR INICIAL'!C100</f>
        <v>8.3</v>
      </c>
      <c r="D104" s="15" t="str">
        <f>'CANTIDADES VALOR INICIAL'!D100</f>
        <v>BOLARDO EN HIERRO TIPO M62 (SUMINISTRO E INSTALACIÓN. INCLUYE BASE EN CONCRETO 1500 PSI, PREMEZCLADO)</v>
      </c>
      <c r="E104" s="16" t="str">
        <f>'CANTIDADES VALOR INICIAL'!E100</f>
        <v>UN</v>
      </c>
      <c r="F104" s="17">
        <f>'CANTIDADES VALOR INICIAL'!G100</f>
        <v>9</v>
      </c>
      <c r="G104" s="367">
        <f>'CANTIDADES VALOR INICIAL'!H100</f>
        <v>143786</v>
      </c>
      <c r="H104" s="367">
        <f>'CANTIDADES VALOR INICIAL'!I100</f>
        <v>195549</v>
      </c>
      <c r="I104" s="372">
        <f>ROUND(F104*H104,0)</f>
        <v>1759941</v>
      </c>
    </row>
    <row r="105" spans="1:9" ht="28" outlineLevel="1" x14ac:dyDescent="0.2">
      <c r="A105" s="2"/>
      <c r="C105" s="14" t="str">
        <f>'CANTIDADES VALOR INICIAL'!C101</f>
        <v>8.4</v>
      </c>
      <c r="D105" s="15" t="str">
        <f>'CANTIDADES VALOR INICIAL'!D101</f>
        <v>BANCA EN CONCRETO TIPO M30 (SUMINISTRO E INSTALACIÓN. NO INCLUYE MATERIAL DE BASE)</v>
      </c>
      <c r="E105" s="16" t="str">
        <f>'CANTIDADES VALOR INICIAL'!E101</f>
        <v>UN</v>
      </c>
      <c r="F105" s="17">
        <f>'CANTIDADES VALOR INICIAL'!G101</f>
        <v>0</v>
      </c>
      <c r="G105" s="367">
        <f>'CANTIDADES VALOR INICIAL'!H101</f>
        <v>590749</v>
      </c>
      <c r="H105" s="367">
        <f>'CANTIDADES VALOR INICIAL'!I101</f>
        <v>803419</v>
      </c>
      <c r="I105" s="372">
        <f>ROUND(F105*H105,0)</f>
        <v>0</v>
      </c>
    </row>
    <row r="106" spans="1:9" ht="14" outlineLevel="1" x14ac:dyDescent="0.2">
      <c r="A106" s="2"/>
      <c r="C106" s="14" t="str">
        <f>'CANTIDADES VALOR INICIAL'!C102</f>
        <v>8.5</v>
      </c>
      <c r="D106" s="15" t="str">
        <f>'CANTIDADES VALOR INICIAL'!D102</f>
        <v>BANCA EN CONCRETO TIPO M31 (SUMINISTRO E INSTALACIÓN)</v>
      </c>
      <c r="E106" s="16" t="str">
        <f>'CANTIDADES VALOR INICIAL'!E102</f>
        <v>UN</v>
      </c>
      <c r="F106" s="17">
        <f>'CANTIDADES VALOR INICIAL'!G102</f>
        <v>0</v>
      </c>
      <c r="G106" s="367">
        <f>'CANTIDADES VALOR INICIAL'!H102</f>
        <v>314256</v>
      </c>
      <c r="H106" s="367">
        <f>'CANTIDADES VALOR INICIAL'!I102</f>
        <v>427388</v>
      </c>
      <c r="I106" s="372">
        <f>ROUND(F106*H106,0)</f>
        <v>0</v>
      </c>
    </row>
    <row r="107" spans="1:9" ht="21" customHeight="1" x14ac:dyDescent="0.2">
      <c r="C107" s="24">
        <f>'CANTIDADES VALOR INICIAL'!C103</f>
        <v>9</v>
      </c>
      <c r="D107" s="25" t="str">
        <f>'CANTIDADES VALOR INICIAL'!D103</f>
        <v>VARIOS</v>
      </c>
      <c r="E107" s="26"/>
      <c r="F107" s="12"/>
      <c r="G107" s="369"/>
      <c r="H107" s="369"/>
      <c r="I107" s="371">
        <f>SUM(I108:I108)</f>
        <v>1253531</v>
      </c>
    </row>
    <row r="108" spans="1:9" ht="28" outlineLevel="1" x14ac:dyDescent="0.2">
      <c r="A108" s="2"/>
      <c r="C108" s="14" t="str">
        <f>'CANTIDADES VALOR INICIAL'!C104</f>
        <v>9.1</v>
      </c>
      <c r="D108" s="15" t="str">
        <f>'CANTIDADES VALOR INICIAL'!D104</f>
        <v xml:space="preserve">LIMPIEZA Y ACOPIO MANUAL DE BASURAS AL FINALIZAR LA OBRA PARA POSTERIORMENTE HACER ENTREGA DE LA OBRA  </v>
      </c>
      <c r="E108" s="16" t="str">
        <f>'CANTIDADES VALOR INICIAL'!E104</f>
        <v>M2</v>
      </c>
      <c r="F108" s="17">
        <f>'CANTIDADES VALOR INICIAL'!G104</f>
        <v>5596.12</v>
      </c>
      <c r="G108" s="367">
        <f>'CANTIDADES VALOR INICIAL'!H104</f>
        <v>165</v>
      </c>
      <c r="H108" s="367">
        <f>'CANTIDADES VALOR INICIAL'!I104</f>
        <v>224</v>
      </c>
      <c r="I108" s="372">
        <f>ROUND(F108*H108,0)</f>
        <v>1253531</v>
      </c>
    </row>
    <row r="109" spans="1:9" ht="21" customHeight="1" x14ac:dyDescent="0.2">
      <c r="C109" s="24">
        <f>'CANTIDADES VALOR INICIAL'!C105</f>
        <v>10</v>
      </c>
      <c r="D109" s="25" t="str">
        <f>'CANTIDADES VALOR INICIAL'!D105</f>
        <v>ITMENS NO PREVISTOS</v>
      </c>
      <c r="E109" s="26"/>
      <c r="F109" s="12"/>
      <c r="G109" s="369"/>
      <c r="H109" s="369"/>
      <c r="I109" s="371">
        <f>SUM(I110:I129)</f>
        <v>1388299409</v>
      </c>
    </row>
    <row r="110" spans="1:9" ht="28" outlineLevel="1" x14ac:dyDescent="0.2">
      <c r="A110" s="2"/>
      <c r="C110" s="14" t="str">
        <f>'CANTIDADES VALOR INICIAL'!C106</f>
        <v>10.01</v>
      </c>
      <c r="D110" s="27" t="str">
        <f>'CANTIDADES VALOR INICIAL'!D106</f>
        <v>RELLENO EN TRITURADO DE 3/4`` (INCLUYE TRANSPORTE, SUMINISTRO, EXTENDIDO MANUAL Y COLOCACIÓN)</v>
      </c>
      <c r="E110" s="28" t="str">
        <f>'CANTIDADES VALOR INICIAL'!E106</f>
        <v>M3</v>
      </c>
      <c r="F110" s="17">
        <f>'CANTIDADES VALOR INICIAL'!G106</f>
        <v>87.5</v>
      </c>
      <c r="G110" s="367">
        <f>'CANTIDADES VALOR INICIAL'!H106</f>
        <v>107123</v>
      </c>
      <c r="H110" s="367">
        <f>'CANTIDADES VALOR INICIAL'!I106</f>
        <v>145687</v>
      </c>
      <c r="I110" s="372">
        <f t="shared" ref="I110:I123" si="5">ROUND(F110*H110,0)</f>
        <v>12747613</v>
      </c>
    </row>
    <row r="111" spans="1:9" ht="28" outlineLevel="1" x14ac:dyDescent="0.2">
      <c r="A111" s="2"/>
      <c r="C111" s="14" t="str">
        <f>'CANTIDADES VALOR INICIAL'!C107</f>
        <v>10.02</v>
      </c>
      <c r="D111" s="27" t="str">
        <f>'CANTIDADES VALOR INICIAL'!D107</f>
        <v>BASE Y CAÑUELA EN MORTERO IMPERMEABILIZADO ( SUMINISTRO E INSTALACIÓN, BASE H=0,10M, CAÑUELA H=0,15M)</v>
      </c>
      <c r="E111" s="28" t="str">
        <f>'CANTIDADES VALOR INICIAL'!E107</f>
        <v>M2</v>
      </c>
      <c r="F111" s="17">
        <f>'CANTIDADES VALOR INICIAL'!G107</f>
        <v>107.25</v>
      </c>
      <c r="G111" s="367">
        <f>'CANTIDADES VALOR INICIAL'!H107</f>
        <v>129752</v>
      </c>
      <c r="H111" s="367">
        <f>'CANTIDADES VALOR INICIAL'!I107</f>
        <v>176463</v>
      </c>
      <c r="I111" s="372">
        <f t="shared" si="5"/>
        <v>18925657</v>
      </c>
    </row>
    <row r="112" spans="1:9" ht="28" outlineLevel="1" x14ac:dyDescent="0.2">
      <c r="A112" s="2"/>
      <c r="C112" s="14" t="str">
        <f>'CANTIDADES VALOR INICIAL'!C108</f>
        <v>10.03</v>
      </c>
      <c r="D112" s="27" t="str">
        <f>'CANTIDADES VALOR INICIAL'!D108</f>
        <v>CONEXIONES KIT SILLA YEE 200 X 160 PVC. SUMINISTRO E INSTALACIÓN. SUMINISTRO Y CONSTRUCCIÓN</v>
      </c>
      <c r="E112" s="28" t="str">
        <f>'CANTIDADES VALOR INICIAL'!E108</f>
        <v>UN</v>
      </c>
      <c r="F112" s="17">
        <f>'CANTIDADES VALOR INICIAL'!G108</f>
        <v>80</v>
      </c>
      <c r="G112" s="367">
        <f>'CANTIDADES VALOR INICIAL'!H108</f>
        <v>122666</v>
      </c>
      <c r="H112" s="367">
        <f>'CANTIDADES VALOR INICIAL'!I108</f>
        <v>166826</v>
      </c>
      <c r="I112" s="372">
        <f t="shared" si="5"/>
        <v>13346080</v>
      </c>
    </row>
    <row r="113" spans="1:9" ht="28" outlineLevel="1" x14ac:dyDescent="0.2">
      <c r="A113" s="2"/>
      <c r="C113" s="14" t="str">
        <f>'CANTIDADES VALOR INICIAL'!C109</f>
        <v>10.04</v>
      </c>
      <c r="D113" s="27" t="str">
        <f>'CANTIDADES VALOR INICIAL'!D109</f>
        <v>PROTECCION A SUMIDEROS (INCLUYE SUMINISTRO Y COLOCACIÓN DE BOLSAS DE LONA Y GEOTEXTIL NT 1600 O SIMILAR)</v>
      </c>
      <c r="E113" s="28" t="str">
        <f>'CANTIDADES VALOR INICIAL'!E109</f>
        <v>UN/MES</v>
      </c>
      <c r="F113" s="17">
        <f>'CANTIDADES VALOR INICIAL'!G109</f>
        <v>66</v>
      </c>
      <c r="G113" s="367">
        <f>'CANTIDADES VALOR INICIAL'!H109</f>
        <v>9151</v>
      </c>
      <c r="H113" s="367">
        <f>'CANTIDADES VALOR INICIAL'!I109</f>
        <v>12445</v>
      </c>
      <c r="I113" s="372">
        <f t="shared" si="5"/>
        <v>821370</v>
      </c>
    </row>
    <row r="114" spans="1:9" ht="14" outlineLevel="1" x14ac:dyDescent="0.2">
      <c r="A114" s="2"/>
      <c r="C114" s="14" t="str">
        <f>'CANTIDADES VALOR INICIAL'!C110</f>
        <v>10.05</v>
      </c>
      <c r="D114" s="27" t="str">
        <f>'CANTIDADES VALOR INICIAL'!D110</f>
        <v>EMPALME POR TERMOFUSIÓN DE TUBERÍA PAD</v>
      </c>
      <c r="E114" s="28" t="str">
        <f>'CANTIDADES VALOR INICIAL'!E110</f>
        <v>UN</v>
      </c>
      <c r="F114" s="17">
        <f>'CANTIDADES VALOR INICIAL'!G110</f>
        <v>0</v>
      </c>
      <c r="G114" s="367">
        <f>'CANTIDADES VALOR INICIAL'!H110</f>
        <v>1048432</v>
      </c>
      <c r="H114" s="367">
        <f>'CANTIDADES VALOR INICIAL'!I110</f>
        <v>1425868</v>
      </c>
      <c r="I114" s="372">
        <f t="shared" si="5"/>
        <v>0</v>
      </c>
    </row>
    <row r="115" spans="1:9" ht="28" outlineLevel="1" x14ac:dyDescent="0.2">
      <c r="A115" s="2"/>
      <c r="C115" s="14" t="str">
        <f>'CANTIDADES VALOR INICIAL'!C111</f>
        <v>10.06</v>
      </c>
      <c r="D115" s="27" t="str">
        <f>'CANTIDADES VALOR INICIAL'!D111</f>
        <v>CAJA DE INSPECCION 0.80X0.8M. SUMINISTRO Y CONSTRUCCION.  (H=1M. INCLUYE MARCO Y TAPA, NO INCLUYE BASE Y CAÑUELA)</v>
      </c>
      <c r="E115" s="28" t="str">
        <f>'CANTIDADES VALOR INICIAL'!E111</f>
        <v>UN</v>
      </c>
      <c r="F115" s="17">
        <f>'CANTIDADES VALOR INICIAL'!G111</f>
        <v>1</v>
      </c>
      <c r="G115" s="367">
        <f>'CANTIDADES VALOR INICIAL'!H111</f>
        <v>749159</v>
      </c>
      <c r="H115" s="367">
        <f>'CANTIDADES VALOR INICIAL'!I111</f>
        <v>1018856</v>
      </c>
      <c r="I115" s="372">
        <f t="shared" si="5"/>
        <v>1018856</v>
      </c>
    </row>
    <row r="116" spans="1:9" ht="28" outlineLevel="1" x14ac:dyDescent="0.2">
      <c r="A116" s="2"/>
      <c r="C116" s="14" t="str">
        <f>'CANTIDADES VALOR INICIAL'!C112</f>
        <v>10.07</v>
      </c>
      <c r="D116" s="27" t="str">
        <f>'CANTIDADES VALOR INICIAL'!D112</f>
        <v>CAJA DE INSPECCION 1.0X1.0M. SUMINISTRO Y CONSTRUCCION.  (H=1.5M. INCLUYE MARCO Y TAPA, NO INCLUYE BASE Y CAÑUELA)</v>
      </c>
      <c r="E116" s="28" t="str">
        <f>'CANTIDADES VALOR INICIAL'!E112</f>
        <v>UN</v>
      </c>
      <c r="F116" s="17">
        <f>'CANTIDADES VALOR INICIAL'!G112</f>
        <v>0</v>
      </c>
      <c r="G116" s="367">
        <f>'CANTIDADES VALOR INICIAL'!H112</f>
        <v>1134584</v>
      </c>
      <c r="H116" s="367">
        <f>'CANTIDADES VALOR INICIAL'!I112</f>
        <v>1543034</v>
      </c>
      <c r="I116" s="372">
        <f t="shared" si="5"/>
        <v>0</v>
      </c>
    </row>
    <row r="117" spans="1:9" ht="28" outlineLevel="1" x14ac:dyDescent="0.2">
      <c r="A117" s="2"/>
      <c r="C117" s="14" t="str">
        <f>'CANTIDADES VALOR INICIAL'!C113</f>
        <v>10.08</v>
      </c>
      <c r="D117" s="27" t="str">
        <f>'CANTIDADES VALOR INICIAL'!D113</f>
        <v>CAJA DE INSPECCION 1.0X1.0M. SUMINISTRO Y CONSTRUCCION.  (H=2.0M. INCLUYE MARCO Y TAPA, NO INCLUYE BASE Y CAÑUELA)</v>
      </c>
      <c r="E117" s="28" t="str">
        <f>'CANTIDADES VALOR INICIAL'!E113</f>
        <v>UN</v>
      </c>
      <c r="F117" s="17">
        <f>'CANTIDADES VALOR INICIAL'!G113</f>
        <v>8</v>
      </c>
      <c r="G117" s="367">
        <f>'CANTIDADES VALOR INICIAL'!H113</f>
        <v>1291259</v>
      </c>
      <c r="H117" s="367">
        <f>'CANTIDADES VALOR INICIAL'!I113</f>
        <v>1756112</v>
      </c>
      <c r="I117" s="372">
        <f t="shared" si="5"/>
        <v>14048896</v>
      </c>
    </row>
    <row r="118" spans="1:9" ht="33.75" customHeight="1" outlineLevel="1" x14ac:dyDescent="0.2">
      <c r="A118" s="2"/>
      <c r="C118" s="14" t="str">
        <f>'CANTIDADES VALOR INICIAL'!C114</f>
        <v>10.09</v>
      </c>
      <c r="D118" s="27" t="str">
        <f>'CANTIDADES VALOR INICIAL'!D114</f>
        <v>CAJA DE INSPECCION 1.0X1.0M. SUMINISTRO Y CONSTRUCCION.  (H=2.5M. INCLUYE MARCO Y TAPA, NO INCLUYE BASE Y CAÑUELA)</v>
      </c>
      <c r="E118" s="28" t="str">
        <f>'CANTIDADES VALOR INICIAL'!E114</f>
        <v>UN</v>
      </c>
      <c r="F118" s="17">
        <f>'CANTIDADES VALOR INICIAL'!G114</f>
        <v>3</v>
      </c>
      <c r="G118" s="367">
        <f>'CANTIDADES VALOR INICIAL'!H114</f>
        <v>1447933</v>
      </c>
      <c r="H118" s="367">
        <f>'CANTIDADES VALOR INICIAL'!I114</f>
        <v>1969189</v>
      </c>
      <c r="I118" s="372">
        <f t="shared" si="5"/>
        <v>5907567</v>
      </c>
    </row>
    <row r="119" spans="1:9" ht="42" outlineLevel="1" x14ac:dyDescent="0.2">
      <c r="A119" s="2"/>
      <c r="C119" s="14" t="str">
        <f>'CANTIDADES VALOR INICIAL'!C115</f>
        <v>10.10</v>
      </c>
      <c r="D119" s="27" t="str">
        <f>'CANTIDADES VALOR INICIAL'!D115</f>
        <v>MURO DE CONTENCIÓN EN CONCRETO 3000 PSI PREMEZCLADO, GRAVA FINA. (INCLUYE SUMINISTRO, FORMALETEO, BOMBEO, COLOCACIÓN Y CURADO. NO INCL. REFUERZO)</v>
      </c>
      <c r="E119" s="28" t="str">
        <f>'CANTIDADES VALOR INICIAL'!E115</f>
        <v>M3</v>
      </c>
      <c r="F119" s="17">
        <f>'CANTIDADES VALOR INICIAL'!G115</f>
        <v>423.81000000000006</v>
      </c>
      <c r="G119" s="367">
        <f>'CANTIDADES VALOR INICIAL'!H115</f>
        <v>702460</v>
      </c>
      <c r="H119" s="367">
        <f>'CANTIDADES VALOR INICIAL'!I115</f>
        <v>955346</v>
      </c>
      <c r="I119" s="372">
        <f t="shared" si="5"/>
        <v>404885188</v>
      </c>
    </row>
    <row r="120" spans="1:9" ht="14" outlineLevel="1" x14ac:dyDescent="0.2">
      <c r="A120" s="2"/>
      <c r="C120" s="14" t="str">
        <f>'CANTIDADES VALOR INICIAL'!C116</f>
        <v>10.11</v>
      </c>
      <c r="D120" s="27" t="str">
        <f>'CANTIDADES VALOR INICIAL'!D116</f>
        <v>SUMINISTRO E INSTALACIÓN DE VARILLA DE ACERO NTC 2289 GRADO 60</v>
      </c>
      <c r="E120" s="28" t="str">
        <f>'CANTIDADES VALOR INICIAL'!E116</f>
        <v>KG</v>
      </c>
      <c r="F120" s="17">
        <f>'CANTIDADES VALOR INICIAL'!G116</f>
        <v>74760.639999999999</v>
      </c>
      <c r="G120" s="367">
        <f>'CANTIDADES VALOR INICIAL'!H116</f>
        <v>5536</v>
      </c>
      <c r="H120" s="367">
        <f>'CANTIDADES VALOR INICIAL'!I116</f>
        <v>7529</v>
      </c>
      <c r="I120" s="372">
        <f t="shared" si="5"/>
        <v>562872859</v>
      </c>
    </row>
    <row r="121" spans="1:9" ht="28" outlineLevel="1" x14ac:dyDescent="0.2">
      <c r="A121" s="2"/>
      <c r="C121" s="14" t="str">
        <f>'CANTIDADES VALOR INICIAL'!C117</f>
        <v>10.12</v>
      </c>
      <c r="D121" s="27" t="str">
        <f>'CANTIDADES VALOR INICIAL'!D117</f>
        <v>TUBERÍA PVC SANITARIA D=4" TIPO U.S. (INCLUYE SUMINISTRO E INSTALACIÓN)</v>
      </c>
      <c r="E121" s="28" t="str">
        <f>'CANTIDADES VALOR INICIAL'!E117</f>
        <v>ML</v>
      </c>
      <c r="F121" s="17">
        <f>'CANTIDADES VALOR INICIAL'!G117</f>
        <v>272.02999999999997</v>
      </c>
      <c r="G121" s="367">
        <f>'CANTIDADES VALOR INICIAL'!H117</f>
        <v>31808</v>
      </c>
      <c r="H121" s="367">
        <f>'CANTIDADES VALOR INICIAL'!I117</f>
        <v>43259</v>
      </c>
      <c r="I121" s="372">
        <f t="shared" si="5"/>
        <v>11767746</v>
      </c>
    </row>
    <row r="122" spans="1:9" ht="28" outlineLevel="1" x14ac:dyDescent="0.2">
      <c r="A122" s="2"/>
      <c r="C122" s="14" t="str">
        <f>'CANTIDADES VALOR INICIAL'!C118</f>
        <v>10.13</v>
      </c>
      <c r="D122" s="27" t="str">
        <f>'CANTIDADES VALOR INICIAL'!D118</f>
        <v>CODO 90° CXE PVC SANITARIA D=4" (INCLUYE SUMINISTRO E INSTALACIÓN)</v>
      </c>
      <c r="E122" s="28" t="str">
        <f>'CANTIDADES VALOR INICIAL'!E118</f>
        <v>UN</v>
      </c>
      <c r="F122" s="17">
        <f>'CANTIDADES VALOR INICIAL'!G118</f>
        <v>163</v>
      </c>
      <c r="G122" s="367">
        <f>'CANTIDADES VALOR INICIAL'!H118</f>
        <v>20789</v>
      </c>
      <c r="H122" s="367">
        <f>'CANTIDADES VALOR INICIAL'!I118</f>
        <v>28273</v>
      </c>
      <c r="I122" s="372">
        <f t="shared" si="5"/>
        <v>4608499</v>
      </c>
    </row>
    <row r="123" spans="1:9" ht="28" outlineLevel="1" x14ac:dyDescent="0.2">
      <c r="A123" s="2"/>
      <c r="C123" s="14" t="str">
        <f>'CANTIDADES VALOR INICIAL'!C119</f>
        <v>10.14</v>
      </c>
      <c r="D123" s="27" t="str">
        <f>'CANTIDADES VALOR INICIAL'!D119</f>
        <v>CONCRETO 1500 PSI (HECHO EN OBRA 1:3:5 CON ARENA Y GRAVILLA DE RÍO)</v>
      </c>
      <c r="E123" s="28" t="str">
        <f>'CANTIDADES VALOR INICIAL'!E119</f>
        <v>M3</v>
      </c>
      <c r="F123" s="17">
        <f>'CANTIDADES VALOR INICIAL'!G119</f>
        <v>35.880000000000003</v>
      </c>
      <c r="G123" s="367">
        <f>'CANTIDADES VALOR INICIAL'!H119</f>
        <v>323343</v>
      </c>
      <c r="H123" s="367">
        <f>'CANTIDADES VALOR INICIAL'!I119</f>
        <v>439746</v>
      </c>
      <c r="I123" s="372">
        <f t="shared" si="5"/>
        <v>15778086</v>
      </c>
    </row>
    <row r="124" spans="1:9" ht="13" outlineLevel="1" x14ac:dyDescent="0.2">
      <c r="A124" s="2"/>
      <c r="C124" s="14" t="s">
        <v>167</v>
      </c>
      <c r="D124" s="27"/>
      <c r="E124" s="28"/>
      <c r="F124" s="17">
        <f>'CANTIDADES VALOR INICIAL'!G120</f>
        <v>0</v>
      </c>
      <c r="G124" s="367">
        <v>0</v>
      </c>
      <c r="H124" s="367">
        <f>IF(G124="","",ROUND(G124*'INDEX ICOCIV'!$D$85/'INDEX ICOCIV'!$D$20,0))</f>
        <v>0</v>
      </c>
      <c r="I124" s="372">
        <v>0</v>
      </c>
    </row>
    <row r="125" spans="1:9" ht="23.25" customHeight="1" outlineLevel="1" x14ac:dyDescent="0.2">
      <c r="A125" s="2"/>
      <c r="C125" s="14" t="str">
        <f>'CANTIDADES VALOR INICIAL'!C121</f>
        <v>10.16</v>
      </c>
      <c r="D125" s="27" t="str">
        <f>'CANTIDADES VALOR INICIAL'!D121</f>
        <v>COMISIÓN TOPOGRÁFICA Y DIBUJANTE</v>
      </c>
      <c r="E125" s="28" t="str">
        <f>'CANTIDADES VALOR INICIAL'!E121</f>
        <v>UN/MES</v>
      </c>
      <c r="F125" s="17">
        <f>'CANTIDADES VALOR INICIAL'!G121</f>
        <v>0</v>
      </c>
      <c r="G125" s="367">
        <f>'CANTIDADES VALOR INICIAL'!H121</f>
        <v>12575572</v>
      </c>
      <c r="H125" s="367">
        <f>'CANTIDADES VALOR INICIAL'!I121</f>
        <v>17102778</v>
      </c>
      <c r="I125" s="372">
        <f>ROUND(F125*H125,0)</f>
        <v>0</v>
      </c>
    </row>
    <row r="126" spans="1:9" ht="28" outlineLevel="1" x14ac:dyDescent="0.2">
      <c r="A126" s="2"/>
      <c r="C126" s="14" t="str">
        <f>'CANTIDADES VALOR INICIAL'!C122</f>
        <v>10.17</v>
      </c>
      <c r="D126" s="27" t="str">
        <f>'CANTIDADES VALOR INICIAL'!D122</f>
        <v>INSPECCIÓN DE REDES DE ALCANTARILLADO CON SISTEMAS CCTV PARA DIÁMETROS ENTRE 6" A 36"</v>
      </c>
      <c r="E126" s="28" t="str">
        <f>'CANTIDADES VALOR INICIAL'!E122</f>
        <v>ML</v>
      </c>
      <c r="F126" s="17">
        <f>'CANTIDADES VALOR INICIAL'!G122</f>
        <v>0</v>
      </c>
      <c r="G126" s="367">
        <f>'CANTIDADES VALOR INICIAL'!H122</f>
        <v>10710</v>
      </c>
      <c r="H126" s="367">
        <f>'CANTIDADES VALOR INICIAL'!I122</f>
        <v>14566</v>
      </c>
      <c r="I126" s="372">
        <f>ROUND(F126*H126,0)</f>
        <v>0</v>
      </c>
    </row>
    <row r="127" spans="1:9" ht="56" outlineLevel="1" x14ac:dyDescent="0.2">
      <c r="A127" s="2"/>
      <c r="C127" s="14" t="str">
        <f>'CANTIDADES VALOR INICIAL'!C123</f>
        <v>10.18</v>
      </c>
      <c r="D127" s="27" t="str">
        <f>'CANTIDADES VALOR INICIAL'!D123</f>
        <v>LAVADO Y SONDEO DE REDES DE ALCANTARILLADO ENTRE 6" Y 18" DE DIÁMETRO Y CON GRADO DE COLMATACIÓN MENOR DEL 30%. INCL MANO DE OBRA IDÓNEA, SEÑALIZACIÓN BÁSICA, SUMIN DE COMBUSTIBLE Y AGUA. INCL. IVA</v>
      </c>
      <c r="E127" s="28" t="str">
        <f>'CANTIDADES VALOR INICIAL'!E123</f>
        <v>ML</v>
      </c>
      <c r="F127" s="17">
        <f>'CANTIDADES VALOR INICIAL'!G123</f>
        <v>0</v>
      </c>
      <c r="G127" s="367">
        <f>'CANTIDADES VALOR INICIAL'!H123</f>
        <v>14875</v>
      </c>
      <c r="H127" s="367">
        <f>'CANTIDADES VALOR INICIAL'!I123</f>
        <v>20230</v>
      </c>
      <c r="I127" s="372">
        <f>ROUND(F127*H127,0)</f>
        <v>0</v>
      </c>
    </row>
    <row r="128" spans="1:9" ht="20.25" customHeight="1" outlineLevel="1" x14ac:dyDescent="0.2">
      <c r="A128" s="2"/>
      <c r="C128" s="14" t="s">
        <v>174</v>
      </c>
      <c r="D128" s="27"/>
      <c r="E128" s="28"/>
      <c r="F128" s="17">
        <f>'CANTIDADES VALOR INICIAL'!G124</f>
        <v>0</v>
      </c>
      <c r="G128" s="367">
        <v>0</v>
      </c>
      <c r="H128" s="367">
        <f>IF(G128="","",ROUND(G128*'INDEX ICOCIV'!$D$85/'INDEX ICOCIV'!$D$20,0))</f>
        <v>0</v>
      </c>
      <c r="I128" s="372">
        <v>0</v>
      </c>
    </row>
    <row r="129" spans="3:9" ht="35.25" customHeight="1" thickBot="1" x14ac:dyDescent="0.25">
      <c r="C129" s="341" t="str">
        <f>'CANTIDADES VALOR INICIAL'!C125</f>
        <v>10.20</v>
      </c>
      <c r="D129" s="342" t="str">
        <f>'CANTIDADES VALOR INICIAL'!D125</f>
        <v>TRASIEGO DE MATERIAL DE EXCAVACIÓN DISTANCIA 45 ML INCLUYE CARGUE</v>
      </c>
      <c r="E129" s="343" t="str">
        <f>'CANTIDADES VALOR INICIAL'!E125</f>
        <v>M3</v>
      </c>
      <c r="F129" s="344">
        <f>'CANTIDADES VALOR INICIAL'!G125</f>
        <v>3164.01</v>
      </c>
      <c r="G129" s="368">
        <f>'CANTIDADES VALOR INICIAL'!H125</f>
        <v>74731</v>
      </c>
      <c r="H129" s="368">
        <f>'CANTIDADES VALOR INICIAL'!I125</f>
        <v>101634</v>
      </c>
      <c r="I129" s="373">
        <f>ROUND(F129*H129,0)</f>
        <v>321570992</v>
      </c>
    </row>
  </sheetData>
  <autoFilter ref="C9:I129" xr:uid="{64146A1C-DAC3-4499-852A-509B8BEBAC2D}"/>
  <mergeCells count="13">
    <mergeCell ref="I9:I11"/>
    <mergeCell ref="C2:I2"/>
    <mergeCell ref="C3:I3"/>
    <mergeCell ref="C4:I4"/>
    <mergeCell ref="C5:I5"/>
    <mergeCell ref="C6:I6"/>
    <mergeCell ref="C7:I7"/>
    <mergeCell ref="H9:H11"/>
    <mergeCell ref="C9:C11"/>
    <mergeCell ref="D9:D11"/>
    <mergeCell ref="E9:E11"/>
    <mergeCell ref="F9:F11"/>
    <mergeCell ref="G9:G11"/>
  </mergeCells>
  <pageMargins left="0.70866141732283472" right="0.70866141732283472" top="0.74803149606299213" bottom="0.74803149606299213" header="0.31496062992125984" footer="0.31496062992125984"/>
  <pageSetup paperSize="9" scale="32"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AF679-89CE-624B-9231-4E8734088448}">
  <sheetPr>
    <outlinePr summaryBelow="0"/>
  </sheetPr>
  <dimension ref="A2:I192"/>
  <sheetViews>
    <sheetView topLeftCell="D7" zoomScale="110" zoomScaleNormal="85" workbookViewId="0">
      <selection activeCell="D20" sqref="D20"/>
    </sheetView>
  </sheetViews>
  <sheetFormatPr baseColWidth="10" defaultColWidth="11.5" defaultRowHeight="15" customHeight="1" outlineLevelRow="1" x14ac:dyDescent="0.2"/>
  <cols>
    <col min="1" max="1" width="9.1640625" style="1" customWidth="1"/>
    <col min="2" max="2" width="1.6640625" style="1" customWidth="1"/>
    <col min="3" max="3" width="7.5" style="2" customWidth="1"/>
    <col min="4" max="4" width="65.83203125" style="3" customWidth="1"/>
    <col min="5" max="5" width="8.83203125" style="2" customWidth="1"/>
    <col min="6" max="7" width="20.33203125" style="1" customWidth="1"/>
    <col min="8" max="8" width="19.1640625" style="405" customWidth="1"/>
    <col min="9" max="9" width="21" style="1" customWidth="1"/>
    <col min="10" max="10" width="1.33203125" style="1" customWidth="1"/>
    <col min="11" max="16384" width="11.5" style="1"/>
  </cols>
  <sheetData>
    <row r="2" spans="1:9" ht="68.5" customHeight="1" x14ac:dyDescent="0.2">
      <c r="C2" s="452"/>
      <c r="D2" s="453"/>
      <c r="E2" s="453"/>
      <c r="F2" s="453"/>
      <c r="G2" s="453"/>
      <c r="H2" s="453"/>
      <c r="I2" s="454"/>
    </row>
    <row r="3" spans="1:9" ht="20.25" customHeight="1" x14ac:dyDescent="0.2">
      <c r="C3" s="452" t="s">
        <v>206</v>
      </c>
      <c r="D3" s="453"/>
      <c r="E3" s="453"/>
      <c r="F3" s="453"/>
      <c r="G3" s="453"/>
      <c r="H3" s="453"/>
      <c r="I3" s="454"/>
    </row>
    <row r="4" spans="1:9" ht="39.75" customHeight="1" x14ac:dyDescent="0.2">
      <c r="C4" s="455" t="s">
        <v>594</v>
      </c>
      <c r="D4" s="456"/>
      <c r="E4" s="456"/>
      <c r="F4" s="456"/>
      <c r="G4" s="456"/>
      <c r="H4" s="456"/>
      <c r="I4" s="457"/>
    </row>
    <row r="5" spans="1:9" ht="24" customHeight="1" x14ac:dyDescent="0.2">
      <c r="C5" s="452" t="s">
        <v>207</v>
      </c>
      <c r="D5" s="453"/>
      <c r="E5" s="453"/>
      <c r="F5" s="453"/>
      <c r="G5" s="453"/>
      <c r="H5" s="453"/>
      <c r="I5" s="454"/>
    </row>
    <row r="6" spans="1:9" ht="41.25" customHeight="1" x14ac:dyDescent="0.2">
      <c r="C6" s="455" t="s">
        <v>595</v>
      </c>
      <c r="D6" s="456"/>
      <c r="E6" s="456"/>
      <c r="F6" s="456"/>
      <c r="G6" s="456"/>
      <c r="H6" s="456"/>
      <c r="I6" s="457"/>
    </row>
    <row r="7" spans="1:9" ht="24" customHeight="1" x14ac:dyDescent="0.2">
      <c r="C7" s="455" t="s">
        <v>596</v>
      </c>
      <c r="D7" s="456"/>
      <c r="E7" s="456"/>
      <c r="F7" s="456"/>
      <c r="G7" s="456"/>
      <c r="H7" s="456"/>
      <c r="I7" s="457"/>
    </row>
    <row r="8" spans="1:9" ht="8" customHeight="1" thickBot="1" x14ac:dyDescent="0.25"/>
    <row r="9" spans="1:9" s="2" customFormat="1" ht="43.25" customHeight="1" x14ac:dyDescent="0.2">
      <c r="C9" s="570" t="s">
        <v>2</v>
      </c>
      <c r="D9" s="573" t="s">
        <v>3</v>
      </c>
      <c r="E9" s="575" t="s">
        <v>4</v>
      </c>
      <c r="F9" s="573" t="s">
        <v>5</v>
      </c>
      <c r="G9" s="555" t="s">
        <v>597</v>
      </c>
      <c r="H9" s="578" t="s">
        <v>598</v>
      </c>
      <c r="I9" s="567" t="s">
        <v>7</v>
      </c>
    </row>
    <row r="10" spans="1:9" s="2" customFormat="1" ht="13" x14ac:dyDescent="0.2">
      <c r="A10" s="4"/>
      <c r="C10" s="571"/>
      <c r="D10" s="444"/>
      <c r="E10" s="442"/>
      <c r="F10" s="444"/>
      <c r="G10" s="577"/>
      <c r="H10" s="579"/>
      <c r="I10" s="568"/>
    </row>
    <row r="11" spans="1:9" s="2" customFormat="1" ht="14" thickBot="1" x14ac:dyDescent="0.25">
      <c r="C11" s="572"/>
      <c r="D11" s="574"/>
      <c r="E11" s="576"/>
      <c r="F11" s="574"/>
      <c r="G11" s="556"/>
      <c r="H11" s="580"/>
      <c r="I11" s="569"/>
    </row>
    <row r="12" spans="1:9" ht="21" customHeight="1" x14ac:dyDescent="0.2">
      <c r="C12" s="9">
        <v>1</v>
      </c>
      <c r="D12" s="10" t="s">
        <v>599</v>
      </c>
      <c r="E12" s="11"/>
      <c r="F12" s="406"/>
      <c r="G12" s="407"/>
      <c r="H12" s="408"/>
      <c r="I12" s="409">
        <f>SUM(I13:I25)</f>
        <v>74839112.450000003</v>
      </c>
    </row>
    <row r="13" spans="1:9" ht="16" outlineLevel="1" x14ac:dyDescent="0.2">
      <c r="A13" s="2"/>
      <c r="C13" s="14" t="s">
        <v>12</v>
      </c>
      <c r="D13" s="15" t="s">
        <v>600</v>
      </c>
      <c r="E13" s="16" t="s">
        <v>51</v>
      </c>
      <c r="F13" s="17">
        <f>'[3]CANTIDADES VALOR INICIAL'!G9</f>
        <v>95.740000000000009</v>
      </c>
      <c r="G13" s="410">
        <f>'[3]CANTIDADES VALOR INICIAL'!H9</f>
        <v>645.33969999999999</v>
      </c>
      <c r="H13" s="411">
        <f>G13*'[3]INDEX ICOCIV'!$R$85</f>
        <v>877.66199200000005</v>
      </c>
      <c r="I13" s="19">
        <f t="shared" ref="I13:I25" si="0">ROUND(F13*H13,2)</f>
        <v>84027.36</v>
      </c>
    </row>
    <row r="14" spans="1:9" ht="42" outlineLevel="1" x14ac:dyDescent="0.2">
      <c r="A14" s="2"/>
      <c r="C14" s="14" t="s">
        <v>13</v>
      </c>
      <c r="D14" s="15" t="s">
        <v>601</v>
      </c>
      <c r="E14" s="16" t="s">
        <v>22</v>
      </c>
      <c r="F14" s="17">
        <f>'[3]CANTIDADES VALOR INICIAL'!G10</f>
        <v>0</v>
      </c>
      <c r="G14" s="410">
        <f>'[3]CANTIDADES VALOR INICIAL'!H10</f>
        <v>25006.194199999998</v>
      </c>
      <c r="H14" s="411">
        <f>G14*'[3]INDEX ICOCIV'!$R$85</f>
        <v>34008.424112000001</v>
      </c>
      <c r="I14" s="19">
        <f t="shared" si="0"/>
        <v>0</v>
      </c>
    </row>
    <row r="15" spans="1:9" ht="42" outlineLevel="1" x14ac:dyDescent="0.2">
      <c r="A15" s="2"/>
      <c r="C15" s="14" t="s">
        <v>14</v>
      </c>
      <c r="D15" s="15" t="s">
        <v>602</v>
      </c>
      <c r="E15" s="16" t="s">
        <v>22</v>
      </c>
      <c r="F15" s="17">
        <f>'[3]CANTIDADES VALOR INICIAL'!G11</f>
        <v>43.02</v>
      </c>
      <c r="G15" s="410">
        <f>'[3]CANTIDADES VALOR INICIAL'!H11</f>
        <v>37629.1538</v>
      </c>
      <c r="H15" s="411">
        <f>G15*'[3]INDEX ICOCIV'!$R$85</f>
        <v>51175.649168000004</v>
      </c>
      <c r="I15" s="19">
        <f t="shared" si="0"/>
        <v>2201576.4300000002</v>
      </c>
    </row>
    <row r="16" spans="1:9" ht="28" outlineLevel="1" x14ac:dyDescent="0.2">
      <c r="A16" s="2"/>
      <c r="C16" s="14" t="s">
        <v>603</v>
      </c>
      <c r="D16" s="15" t="s">
        <v>604</v>
      </c>
      <c r="E16" s="16" t="s">
        <v>605</v>
      </c>
      <c r="F16" s="17">
        <f>'[3]CANTIDADES VALOR INICIAL'!G12</f>
        <v>0</v>
      </c>
      <c r="G16" s="410">
        <f>'[3]CANTIDADES VALOR INICIAL'!H12</f>
        <v>3999.5718999999999</v>
      </c>
      <c r="H16" s="411">
        <f>G16*'[3]INDEX ICOCIV'!$R$85</f>
        <v>5439.4177840000002</v>
      </c>
      <c r="I16" s="19">
        <f t="shared" si="0"/>
        <v>0</v>
      </c>
    </row>
    <row r="17" spans="3:9" ht="16" outlineLevel="1" x14ac:dyDescent="0.2">
      <c r="C17" s="14" t="s">
        <v>606</v>
      </c>
      <c r="D17" s="15" t="s">
        <v>607</v>
      </c>
      <c r="E17" s="16" t="s">
        <v>20</v>
      </c>
      <c r="F17" s="17">
        <f>'[3]CANTIDADES VALOR INICIAL'!G13</f>
        <v>0</v>
      </c>
      <c r="G17" s="410">
        <f>'[3]CANTIDADES VALOR INICIAL'!H13</f>
        <v>123267.5539</v>
      </c>
      <c r="H17" s="411">
        <f>G17*'[3]INDEX ICOCIV'!$R$85</f>
        <v>167643.87330400001</v>
      </c>
      <c r="I17" s="19">
        <f t="shared" si="0"/>
        <v>0</v>
      </c>
    </row>
    <row r="18" spans="3:9" ht="42" outlineLevel="1" x14ac:dyDescent="0.2">
      <c r="C18" s="14" t="s">
        <v>608</v>
      </c>
      <c r="D18" s="15" t="s">
        <v>609</v>
      </c>
      <c r="E18" s="16" t="s">
        <v>22</v>
      </c>
      <c r="F18" s="17">
        <f>'[3]CANTIDADES VALOR INICIAL'!G14</f>
        <v>29.13</v>
      </c>
      <c r="G18" s="410">
        <f>'[3]CANTIDADES VALOR INICIAL'!H14</f>
        <v>189872.74789999999</v>
      </c>
      <c r="H18" s="411">
        <f>G18*'[3]INDEX ICOCIV'!$R$85</f>
        <v>258226.937144</v>
      </c>
      <c r="I18" s="19">
        <f t="shared" si="0"/>
        <v>7522150.6799999997</v>
      </c>
    </row>
    <row r="19" spans="3:9" ht="42" outlineLevel="1" x14ac:dyDescent="0.2">
      <c r="C19" s="14" t="s">
        <v>610</v>
      </c>
      <c r="D19" s="15" t="s">
        <v>611</v>
      </c>
      <c r="E19" s="16" t="s">
        <v>51</v>
      </c>
      <c r="F19" s="17">
        <f>'[3]CANTIDADES VALOR INICIAL'!G15</f>
        <v>830.14</v>
      </c>
      <c r="G19" s="410">
        <f>'[3]CANTIDADES VALOR INICIAL'!H15</f>
        <v>5232.7173000000003</v>
      </c>
      <c r="H19" s="411">
        <f>G19*'[3]INDEX ICOCIV'!$R$85</f>
        <v>7116.4955280000013</v>
      </c>
      <c r="I19" s="19">
        <f t="shared" si="0"/>
        <v>5907687.5999999996</v>
      </c>
    </row>
    <row r="20" spans="3:9" ht="28" outlineLevel="1" x14ac:dyDescent="0.2">
      <c r="C20" s="14" t="s">
        <v>612</v>
      </c>
      <c r="D20" s="15" t="s">
        <v>613</v>
      </c>
      <c r="E20" s="16" t="s">
        <v>22</v>
      </c>
      <c r="F20" s="17">
        <f>'[3]CANTIDADES VALOR INICIAL'!G16</f>
        <v>1</v>
      </c>
      <c r="G20" s="410">
        <f>'[3]CANTIDADES VALOR INICIAL'!H16</f>
        <v>122712.3508</v>
      </c>
      <c r="H20" s="411">
        <f>G20*'[3]INDEX ICOCIV'!$R$85</f>
        <v>166888.79708800002</v>
      </c>
      <c r="I20" s="19">
        <f t="shared" si="0"/>
        <v>166888.79999999999</v>
      </c>
    </row>
    <row r="21" spans="3:9" ht="16" outlineLevel="1" x14ac:dyDescent="0.2">
      <c r="C21" s="14" t="s">
        <v>614</v>
      </c>
      <c r="D21" s="15" t="s">
        <v>615</v>
      </c>
      <c r="E21" s="16" t="s">
        <v>22</v>
      </c>
      <c r="F21" s="17">
        <f>'[3]CANTIDADES VALOR INICIAL'!G17</f>
        <v>645.33969999999999</v>
      </c>
      <c r="G21" s="410">
        <f>'[3]CANTIDADES VALOR INICIAL'!H17</f>
        <v>4852.0339999999997</v>
      </c>
      <c r="H21" s="411">
        <f>G21*'[3]INDEX ICOCIV'!$R$85</f>
        <v>6598.7662399999999</v>
      </c>
      <c r="I21" s="19">
        <f t="shared" si="0"/>
        <v>4258445.83</v>
      </c>
    </row>
    <row r="22" spans="3:9" ht="28" outlineLevel="1" x14ac:dyDescent="0.2">
      <c r="C22" s="14" t="s">
        <v>616</v>
      </c>
      <c r="D22" s="15" t="s">
        <v>617</v>
      </c>
      <c r="E22" s="16" t="s">
        <v>22</v>
      </c>
      <c r="F22" s="17">
        <f>'[3]CANTIDADES VALOR INICIAL'!G18</f>
        <v>95.83</v>
      </c>
      <c r="G22" s="410">
        <f>'[3]CANTIDADES VALOR INICIAL'!H18</f>
        <v>58604.132400000002</v>
      </c>
      <c r="H22" s="411">
        <f>G22*'[3]INDEX ICOCIV'!$R$85</f>
        <v>79701.620064000002</v>
      </c>
      <c r="I22" s="19">
        <f t="shared" si="0"/>
        <v>7637806.25</v>
      </c>
    </row>
    <row r="23" spans="3:9" ht="28" outlineLevel="1" x14ac:dyDescent="0.2">
      <c r="C23" s="14" t="s">
        <v>618</v>
      </c>
      <c r="D23" s="15" t="s">
        <v>619</v>
      </c>
      <c r="E23" s="16" t="s">
        <v>22</v>
      </c>
      <c r="F23" s="17">
        <f>'[3]CANTIDADES VALOR INICIAL'!G19</f>
        <v>0</v>
      </c>
      <c r="G23" s="410">
        <f>'[3]CANTIDADES VALOR INICIAL'!H19</f>
        <v>75381.046799999996</v>
      </c>
      <c r="H23" s="411">
        <f>G23*'[3]INDEX ICOCIV'!$R$85</f>
        <v>102518.223648</v>
      </c>
      <c r="I23" s="19">
        <f t="shared" si="0"/>
        <v>0</v>
      </c>
    </row>
    <row r="24" spans="3:9" ht="28" outlineLevel="1" x14ac:dyDescent="0.2">
      <c r="C24" s="14" t="s">
        <v>620</v>
      </c>
      <c r="D24" s="15" t="s">
        <v>621</v>
      </c>
      <c r="E24" s="16" t="s">
        <v>20</v>
      </c>
      <c r="F24" s="17">
        <f>'[3]CANTIDADES VALOR INICIAL'!G20</f>
        <v>0</v>
      </c>
      <c r="G24" s="410">
        <f>'[3]CANTIDADES VALOR INICIAL'!H20</f>
        <v>131088.34229999999</v>
      </c>
      <c r="H24" s="411">
        <f>G24*'[3]INDEX ICOCIV'!$R$85</f>
        <v>178280.14552799999</v>
      </c>
      <c r="I24" s="19">
        <f t="shared" si="0"/>
        <v>0</v>
      </c>
    </row>
    <row r="25" spans="3:9" ht="56" outlineLevel="1" x14ac:dyDescent="0.2">
      <c r="C25" s="14" t="s">
        <v>622</v>
      </c>
      <c r="D25" s="15" t="s">
        <v>516</v>
      </c>
      <c r="E25" s="16" t="s">
        <v>22</v>
      </c>
      <c r="F25" s="17">
        <f>'[3]CANTIDADES VALOR INICIAL'!G21</f>
        <v>1450.13</v>
      </c>
      <c r="G25" s="410">
        <f>'[3]CANTIDADES VALOR INICIAL'!H21</f>
        <v>23862.226500000001</v>
      </c>
      <c r="H25" s="411">
        <f>G25*'[3]INDEX ICOCIV'!$R$85</f>
        <v>32452.628040000003</v>
      </c>
      <c r="I25" s="19">
        <f t="shared" si="0"/>
        <v>47060529.5</v>
      </c>
    </row>
    <row r="26" spans="3:9" ht="21" customHeight="1" x14ac:dyDescent="0.2">
      <c r="C26" s="24">
        <v>2</v>
      </c>
      <c r="D26" s="25" t="s">
        <v>623</v>
      </c>
      <c r="E26" s="26"/>
      <c r="F26" s="331"/>
      <c r="G26" s="412"/>
      <c r="H26" s="408"/>
      <c r="I26" s="13">
        <f>SUM(I27:I40)</f>
        <v>414086489.08999997</v>
      </c>
    </row>
    <row r="27" spans="3:9" ht="16" outlineLevel="1" x14ac:dyDescent="0.2">
      <c r="C27" s="14" t="s">
        <v>16</v>
      </c>
      <c r="D27" s="15" t="s">
        <v>624</v>
      </c>
      <c r="E27" s="16" t="s">
        <v>51</v>
      </c>
      <c r="F27" s="17">
        <f>'[3]CANTIDADES VALOR INICIAL'!G23</f>
        <v>2002.3700000000001</v>
      </c>
      <c r="G27" s="410">
        <f>'[3]CANTIDADES VALOR INICIAL'!H23</f>
        <v>1128.6252999999999</v>
      </c>
      <c r="H27" s="411">
        <f>G27*'[3]INDEX ICOCIV'!$R$85</f>
        <v>1534.9304079999999</v>
      </c>
      <c r="I27" s="19">
        <f t="shared" ref="I27:I40" si="1">ROUND(F27*H27,2)</f>
        <v>3073498.6</v>
      </c>
    </row>
    <row r="28" spans="3:9" ht="42" outlineLevel="1" x14ac:dyDescent="0.2">
      <c r="C28" s="14" t="s">
        <v>19</v>
      </c>
      <c r="D28" s="15" t="s">
        <v>625</v>
      </c>
      <c r="E28" s="16" t="s">
        <v>22</v>
      </c>
      <c r="F28" s="17">
        <f>'[3]CANTIDADES VALOR INICIAL'!G24</f>
        <v>601.29000000000008</v>
      </c>
      <c r="G28" s="410">
        <f>'[3]CANTIDADES VALOR INICIAL'!H24</f>
        <v>82634.166400000002</v>
      </c>
      <c r="H28" s="411">
        <f>G28*'[3]INDEX ICOCIV'!$R$85</f>
        <v>112382.46630400002</v>
      </c>
      <c r="I28" s="19">
        <f t="shared" si="1"/>
        <v>67574453.159999996</v>
      </c>
    </row>
    <row r="29" spans="3:9" ht="42" outlineLevel="1" x14ac:dyDescent="0.2">
      <c r="C29" s="14" t="s">
        <v>21</v>
      </c>
      <c r="D29" s="15" t="s">
        <v>626</v>
      </c>
      <c r="E29" s="16" t="s">
        <v>22</v>
      </c>
      <c r="F29" s="17">
        <f>'[3]CANTIDADES VALOR INICIAL'!G25</f>
        <v>0</v>
      </c>
      <c r="G29" s="410">
        <f>'[3]CANTIDADES VALOR INICIAL'!H25</f>
        <v>112129.9304</v>
      </c>
      <c r="H29" s="411">
        <f>G29*'[3]INDEX ICOCIV'!$R$85</f>
        <v>152496.70534400002</v>
      </c>
      <c r="I29" s="19">
        <f t="shared" si="1"/>
        <v>0</v>
      </c>
    </row>
    <row r="30" spans="3:9" ht="42" outlineLevel="1" x14ac:dyDescent="0.2">
      <c r="C30" s="14" t="s">
        <v>23</v>
      </c>
      <c r="D30" s="15" t="s">
        <v>627</v>
      </c>
      <c r="E30" s="16" t="s">
        <v>22</v>
      </c>
      <c r="F30" s="17">
        <f>'[3]CANTIDADES VALOR INICIAL'!G26</f>
        <v>382.35</v>
      </c>
      <c r="G30" s="410">
        <f>'[3]CANTIDADES VALOR INICIAL'!H26</f>
        <v>120001.5405</v>
      </c>
      <c r="H30" s="411">
        <f>G30*'[3]INDEX ICOCIV'!$R$85</f>
        <v>163202.09508000003</v>
      </c>
      <c r="I30" s="19">
        <f t="shared" si="1"/>
        <v>62400321.049999997</v>
      </c>
    </row>
    <row r="31" spans="3:9" ht="28" outlineLevel="1" x14ac:dyDescent="0.2">
      <c r="C31" s="14" t="s">
        <v>24</v>
      </c>
      <c r="D31" s="15" t="s">
        <v>628</v>
      </c>
      <c r="E31" s="16" t="s">
        <v>51</v>
      </c>
      <c r="F31" s="17">
        <f>'[3]CANTIDADES VALOR INICIAL'!G27</f>
        <v>49</v>
      </c>
      <c r="G31" s="410">
        <f>'[3]CANTIDADES VALOR INICIAL'!H27</f>
        <v>2246.7026999999998</v>
      </c>
      <c r="H31" s="411">
        <f>G31*'[3]INDEX ICOCIV'!$R$85</f>
        <v>3055.515672</v>
      </c>
      <c r="I31" s="19">
        <f t="shared" si="1"/>
        <v>149720.26999999999</v>
      </c>
    </row>
    <row r="32" spans="3:9" ht="56" outlineLevel="1" x14ac:dyDescent="0.2">
      <c r="C32" s="14" t="s">
        <v>25</v>
      </c>
      <c r="D32" s="15" t="s">
        <v>629</v>
      </c>
      <c r="E32" s="16" t="s">
        <v>22</v>
      </c>
      <c r="F32" s="17">
        <f>'[3]CANTIDADES VALOR INICIAL'!G28</f>
        <v>15.35</v>
      </c>
      <c r="G32" s="410">
        <f>'[3]CANTIDADES VALOR INICIAL'!H28</f>
        <v>597338.12490000005</v>
      </c>
      <c r="H32" s="411">
        <f>G32*'[3]INDEX ICOCIV'!$R$85</f>
        <v>812379.84986400011</v>
      </c>
      <c r="I32" s="19">
        <f t="shared" si="1"/>
        <v>12470030.699999999</v>
      </c>
    </row>
    <row r="33" spans="3:9" ht="42" outlineLevel="1" x14ac:dyDescent="0.2">
      <c r="C33" s="14" t="s">
        <v>26</v>
      </c>
      <c r="D33" s="15" t="s">
        <v>630</v>
      </c>
      <c r="E33" s="16" t="s">
        <v>22</v>
      </c>
      <c r="F33" s="17">
        <f>'[3]CANTIDADES VALOR INICIAL'!G29</f>
        <v>305.07000000000005</v>
      </c>
      <c r="G33" s="410">
        <f>'[3]CANTIDADES VALOR INICIAL'!H29</f>
        <v>494529.66139999998</v>
      </c>
      <c r="H33" s="411">
        <f>G33*'[3]INDEX ICOCIV'!$R$85</f>
        <v>672560.33950400003</v>
      </c>
      <c r="I33" s="19">
        <f t="shared" si="1"/>
        <v>205177982.77000001</v>
      </c>
    </row>
    <row r="34" spans="3:9" ht="16" outlineLevel="1" x14ac:dyDescent="0.2">
      <c r="C34" s="14" t="s">
        <v>27</v>
      </c>
      <c r="D34" s="15" t="s">
        <v>631</v>
      </c>
      <c r="E34" s="16" t="s">
        <v>51</v>
      </c>
      <c r="F34" s="17">
        <f>'[3]CANTIDADES VALOR INICIAL'!G30</f>
        <v>945.06</v>
      </c>
      <c r="G34" s="410">
        <f>'[3]CANTIDADES VALOR INICIAL'!H30</f>
        <v>1498.7607</v>
      </c>
      <c r="H34" s="411">
        <f>G34*'[3]INDEX ICOCIV'!$R$85</f>
        <v>2038.3145520000003</v>
      </c>
      <c r="I34" s="19">
        <f t="shared" si="1"/>
        <v>1926329.55</v>
      </c>
    </row>
    <row r="35" spans="3:9" ht="28" outlineLevel="1" x14ac:dyDescent="0.2">
      <c r="C35" s="14" t="s">
        <v>28</v>
      </c>
      <c r="D35" s="15" t="s">
        <v>632</v>
      </c>
      <c r="E35" s="16" t="s">
        <v>605</v>
      </c>
      <c r="F35" s="17">
        <f>'[3]CANTIDADES VALOR INICIAL'!G31</f>
        <v>1053.46</v>
      </c>
      <c r="G35" s="410">
        <f>'[3]CANTIDADES VALOR INICIAL'!H31</f>
        <v>4657.3773000000001</v>
      </c>
      <c r="H35" s="411">
        <f>G35*'[3]INDEX ICOCIV'!$R$85</f>
        <v>6334.0331280000009</v>
      </c>
      <c r="I35" s="19">
        <f t="shared" si="1"/>
        <v>6672650.54</v>
      </c>
    </row>
    <row r="36" spans="3:9" ht="28" outlineLevel="1" x14ac:dyDescent="0.2">
      <c r="C36" s="14" t="s">
        <v>29</v>
      </c>
      <c r="D36" s="15" t="s">
        <v>633</v>
      </c>
      <c r="E36" s="16" t="s">
        <v>605</v>
      </c>
      <c r="F36" s="17">
        <f>'[3]CANTIDADES VALOR INICIAL'!G32</f>
        <v>1111.02</v>
      </c>
      <c r="G36" s="410">
        <f>'[3]CANTIDADES VALOR INICIAL'!H32</f>
        <v>8735.5789999999997</v>
      </c>
      <c r="H36" s="411">
        <f>G36*'[3]INDEX ICOCIV'!$R$85</f>
        <v>11880.38744</v>
      </c>
      <c r="I36" s="19">
        <f t="shared" si="1"/>
        <v>13199348.050000001</v>
      </c>
    </row>
    <row r="37" spans="3:9" ht="70" outlineLevel="1" x14ac:dyDescent="0.2">
      <c r="C37" s="14" t="s">
        <v>30</v>
      </c>
      <c r="D37" s="15" t="s">
        <v>634</v>
      </c>
      <c r="E37" s="16" t="s">
        <v>51</v>
      </c>
      <c r="F37" s="17">
        <f>'[3]CANTIDADES VALOR INICIAL'!G33</f>
        <v>157</v>
      </c>
      <c r="G37" s="410">
        <f>'[3]CANTIDADES VALOR INICIAL'!H33</f>
        <v>35499.436900000001</v>
      </c>
      <c r="H37" s="411">
        <f>G37*'[3]INDEX ICOCIV'!$R$85</f>
        <v>48279.234184000001</v>
      </c>
      <c r="I37" s="19">
        <f t="shared" si="1"/>
        <v>7579839.7699999996</v>
      </c>
    </row>
    <row r="38" spans="3:9" ht="16" outlineLevel="1" x14ac:dyDescent="0.2">
      <c r="C38" s="14" t="s">
        <v>31</v>
      </c>
      <c r="D38" s="15" t="s">
        <v>635</v>
      </c>
      <c r="E38" s="16" t="s">
        <v>91</v>
      </c>
      <c r="F38" s="17">
        <f>'[3]CANTIDADES VALOR INICIAL'!G34</f>
        <v>0</v>
      </c>
      <c r="G38" s="410">
        <f>'[3]CANTIDADES VALOR INICIAL'!H34</f>
        <v>5276.8266999999996</v>
      </c>
      <c r="H38" s="411">
        <f>G38*'[3]INDEX ICOCIV'!$R$85</f>
        <v>7176.4843119999996</v>
      </c>
      <c r="I38" s="19">
        <f t="shared" si="1"/>
        <v>0</v>
      </c>
    </row>
    <row r="39" spans="3:9" ht="16" outlineLevel="1" x14ac:dyDescent="0.2">
      <c r="C39" s="14" t="s">
        <v>32</v>
      </c>
      <c r="D39" s="15" t="s">
        <v>636</v>
      </c>
      <c r="E39" s="16" t="s">
        <v>91</v>
      </c>
      <c r="F39" s="17">
        <f>'[3]CANTIDADES VALOR INICIAL'!G35</f>
        <v>1160.81</v>
      </c>
      <c r="G39" s="410">
        <f>'[3]CANTIDADES VALOR INICIAL'!H35</f>
        <v>5138.7451000000001</v>
      </c>
      <c r="H39" s="411">
        <f>G39*'[3]INDEX ICOCIV'!$R$85</f>
        <v>6988.6933360000003</v>
      </c>
      <c r="I39" s="19">
        <f t="shared" si="1"/>
        <v>8112545.1100000003</v>
      </c>
    </row>
    <row r="40" spans="3:9" ht="28" outlineLevel="1" x14ac:dyDescent="0.2">
      <c r="C40" s="14" t="s">
        <v>33</v>
      </c>
      <c r="D40" s="15" t="s">
        <v>637</v>
      </c>
      <c r="E40" s="16" t="s">
        <v>51</v>
      </c>
      <c r="F40" s="17">
        <f>'[3]CANTIDADES VALOR INICIAL'!G36</f>
        <v>2777.1000000000004</v>
      </c>
      <c r="G40" s="410">
        <f>'[3]CANTIDADES VALOR INICIAL'!H36</f>
        <v>6817.7789999999995</v>
      </c>
      <c r="H40" s="411">
        <f>G40*'[3]INDEX ICOCIV'!$R$85</f>
        <v>9272.1794399999999</v>
      </c>
      <c r="I40" s="19">
        <f t="shared" si="1"/>
        <v>25749769.52</v>
      </c>
    </row>
    <row r="41" spans="3:9" ht="21" customHeight="1" x14ac:dyDescent="0.2">
      <c r="C41" s="24">
        <v>3</v>
      </c>
      <c r="D41" s="25" t="s">
        <v>638</v>
      </c>
      <c r="E41" s="26"/>
      <c r="F41" s="331"/>
      <c r="G41" s="412"/>
      <c r="H41" s="408"/>
      <c r="I41" s="13">
        <f>SUM(I42:I56)</f>
        <v>335228930.68000001</v>
      </c>
    </row>
    <row r="42" spans="3:9" ht="28" outlineLevel="1" x14ac:dyDescent="0.2">
      <c r="C42" s="14" t="s">
        <v>80</v>
      </c>
      <c r="D42" s="15" t="s">
        <v>639</v>
      </c>
      <c r="E42" s="16" t="s">
        <v>605</v>
      </c>
      <c r="F42" s="17">
        <f>'[3]CANTIDADES VALOR INICIAL'!G38</f>
        <v>305.76</v>
      </c>
      <c r="G42" s="410">
        <f>'[3]CANTIDADES VALOR INICIAL'!H38</f>
        <v>45956.241399999999</v>
      </c>
      <c r="H42" s="411">
        <f>G42*'[3]INDEX ICOCIV'!$R$85</f>
        <v>62500.488304000006</v>
      </c>
      <c r="I42" s="19">
        <f t="shared" ref="I42:I56" si="2">ROUND(F42*H42,2)</f>
        <v>19110149.300000001</v>
      </c>
    </row>
    <row r="43" spans="3:9" ht="28" outlineLevel="1" x14ac:dyDescent="0.2">
      <c r="C43" s="14" t="s">
        <v>82</v>
      </c>
      <c r="D43" s="15" t="s">
        <v>640</v>
      </c>
      <c r="E43" s="16" t="s">
        <v>605</v>
      </c>
      <c r="F43" s="17">
        <f>'[3]CANTIDADES VALOR INICIAL'!G39</f>
        <v>193.93</v>
      </c>
      <c r="G43" s="410">
        <f>'[3]CANTIDADES VALOR INICIAL'!H39</f>
        <v>44708.712500000001</v>
      </c>
      <c r="H43" s="411">
        <f>G43*'[3]INDEX ICOCIV'!$R$85</f>
        <v>60803.849000000009</v>
      </c>
      <c r="I43" s="19">
        <f t="shared" si="2"/>
        <v>11791690.439999999</v>
      </c>
    </row>
    <row r="44" spans="3:9" ht="56" outlineLevel="1" x14ac:dyDescent="0.2">
      <c r="C44" s="14" t="s">
        <v>83</v>
      </c>
      <c r="D44" s="15" t="s">
        <v>641</v>
      </c>
      <c r="E44" s="16" t="s">
        <v>51</v>
      </c>
      <c r="F44" s="17">
        <f>'[3]CANTIDADES VALOR INICIAL'!G40</f>
        <v>0</v>
      </c>
      <c r="G44" s="410">
        <f>'[3]CANTIDADES VALOR INICIAL'!H40</f>
        <v>114085.1275</v>
      </c>
      <c r="H44" s="411">
        <f>G44*'[3]INDEX ICOCIV'!$R$85</f>
        <v>155155.77340000001</v>
      </c>
      <c r="I44" s="19">
        <f t="shared" si="2"/>
        <v>0</v>
      </c>
    </row>
    <row r="45" spans="3:9" ht="28" outlineLevel="1" x14ac:dyDescent="0.2">
      <c r="C45" s="14" t="s">
        <v>85</v>
      </c>
      <c r="D45" s="15" t="s">
        <v>642</v>
      </c>
      <c r="E45" s="16" t="s">
        <v>605</v>
      </c>
      <c r="F45" s="17">
        <f>'[3]CANTIDADES VALOR INICIAL'!G41</f>
        <v>0</v>
      </c>
      <c r="G45" s="410">
        <f>'[3]CANTIDADES VALOR INICIAL'!H41</f>
        <v>53039.635699999999</v>
      </c>
      <c r="H45" s="411">
        <f>G45*'[3]INDEX ICOCIV'!$R$85</f>
        <v>72133.904552000007</v>
      </c>
      <c r="I45" s="19">
        <f t="shared" si="2"/>
        <v>0</v>
      </c>
    </row>
    <row r="46" spans="3:9" ht="28" outlineLevel="1" x14ac:dyDescent="0.2">
      <c r="C46" s="14" t="s">
        <v>86</v>
      </c>
      <c r="D46" s="15" t="s">
        <v>643</v>
      </c>
      <c r="E46" s="16" t="s">
        <v>51</v>
      </c>
      <c r="F46" s="17">
        <f>'[3]CANTIDADES VALOR INICIAL'!G42</f>
        <v>45.2</v>
      </c>
      <c r="G46" s="410">
        <f>'[3]CANTIDADES VALOR INICIAL'!H42</f>
        <v>68420.391699999993</v>
      </c>
      <c r="H46" s="411">
        <f>G46*'[3]INDEX ICOCIV'!$R$85</f>
        <v>93051.732711999997</v>
      </c>
      <c r="I46" s="19">
        <f t="shared" si="2"/>
        <v>4205938.32</v>
      </c>
    </row>
    <row r="47" spans="3:9" ht="16" outlineLevel="1" x14ac:dyDescent="0.2">
      <c r="C47" s="14" t="s">
        <v>87</v>
      </c>
      <c r="D47" s="15" t="s">
        <v>644</v>
      </c>
      <c r="E47" s="16" t="s">
        <v>51</v>
      </c>
      <c r="F47" s="17">
        <f>'[3]CANTIDADES VALOR INICIAL'!G43</f>
        <v>48.980000000000004</v>
      </c>
      <c r="G47" s="410">
        <f>'[3]CANTIDADES VALOR INICIAL'!H43</f>
        <v>69898.056599999996</v>
      </c>
      <c r="H47" s="411">
        <f>G47*'[3]INDEX ICOCIV'!$R$85</f>
        <v>95061.356975999995</v>
      </c>
      <c r="I47" s="19">
        <f t="shared" si="2"/>
        <v>4656105.26</v>
      </c>
    </row>
    <row r="48" spans="3:9" ht="28" outlineLevel="1" x14ac:dyDescent="0.2">
      <c r="C48" s="14" t="s">
        <v>89</v>
      </c>
      <c r="D48" s="15" t="s">
        <v>645</v>
      </c>
      <c r="E48" s="16" t="s">
        <v>51</v>
      </c>
      <c r="F48" s="17">
        <f>'[3]CANTIDADES VALOR INICIAL'!G44</f>
        <v>1251.2</v>
      </c>
      <c r="G48" s="410">
        <f>'[3]CANTIDADES VALOR INICIAL'!H44</f>
        <v>67936.147200000007</v>
      </c>
      <c r="H48" s="411">
        <f>G48*'[3]INDEX ICOCIV'!$R$85</f>
        <v>92393.16019200001</v>
      </c>
      <c r="I48" s="19">
        <f t="shared" si="2"/>
        <v>115602322.03</v>
      </c>
    </row>
    <row r="49" spans="3:9" ht="42" outlineLevel="1" x14ac:dyDescent="0.2">
      <c r="C49" s="14" t="s">
        <v>90</v>
      </c>
      <c r="D49" s="15" t="s">
        <v>646</v>
      </c>
      <c r="E49" s="16" t="s">
        <v>22</v>
      </c>
      <c r="F49" s="17">
        <f>'[3]CANTIDADES VALOR INICIAL'!G45</f>
        <v>97.95</v>
      </c>
      <c r="G49" s="410">
        <f>'[3]CANTIDADES VALOR INICIAL'!H45</f>
        <v>584445.71439999994</v>
      </c>
      <c r="H49" s="411">
        <f>G49*'[3]INDEX ICOCIV'!$R$85</f>
        <v>794846.171584</v>
      </c>
      <c r="I49" s="19">
        <f t="shared" si="2"/>
        <v>77855182.510000005</v>
      </c>
    </row>
    <row r="50" spans="3:9" ht="16" outlineLevel="1" x14ac:dyDescent="0.2">
      <c r="C50" s="14" t="s">
        <v>92</v>
      </c>
      <c r="D50" s="15" t="s">
        <v>635</v>
      </c>
      <c r="E50" s="16" t="s">
        <v>91</v>
      </c>
      <c r="F50" s="17">
        <f>'[3]CANTIDADES VALOR INICIAL'!G46</f>
        <v>4382.75</v>
      </c>
      <c r="G50" s="410">
        <f>'[3]CANTIDADES VALOR INICIAL'!H46</f>
        <v>5276.8266999999996</v>
      </c>
      <c r="H50" s="411">
        <f>G50*'[3]INDEX ICOCIV'!$R$85</f>
        <v>7176.4843119999996</v>
      </c>
      <c r="I50" s="19">
        <f t="shared" si="2"/>
        <v>31452736.620000001</v>
      </c>
    </row>
    <row r="51" spans="3:9" ht="16" outlineLevel="1" x14ac:dyDescent="0.2">
      <c r="C51" s="14" t="s">
        <v>93</v>
      </c>
      <c r="D51" s="15" t="s">
        <v>647</v>
      </c>
      <c r="E51" s="16" t="s">
        <v>51</v>
      </c>
      <c r="F51" s="17">
        <f>'[3]CANTIDADES VALOR INICIAL'!G47</f>
        <v>355.61</v>
      </c>
      <c r="G51" s="410">
        <f>'[3]CANTIDADES VALOR INICIAL'!H47</f>
        <v>73313.6584</v>
      </c>
      <c r="H51" s="411">
        <f>G51*'[3]INDEX ICOCIV'!$R$85</f>
        <v>99706.57542400001</v>
      </c>
      <c r="I51" s="19">
        <f t="shared" si="2"/>
        <v>35456655.289999999</v>
      </c>
    </row>
    <row r="52" spans="3:9" ht="28" outlineLevel="1" x14ac:dyDescent="0.2">
      <c r="C52" s="14" t="s">
        <v>648</v>
      </c>
      <c r="D52" s="15" t="s">
        <v>649</v>
      </c>
      <c r="E52" s="16" t="s">
        <v>605</v>
      </c>
      <c r="F52" s="17">
        <f>'[3]CANTIDADES VALOR INICIAL'!G48</f>
        <v>1692.6</v>
      </c>
      <c r="G52" s="410">
        <f>'[3]CANTIDADES VALOR INICIAL'!H48</f>
        <v>10072.285599999999</v>
      </c>
      <c r="H52" s="411">
        <f>G52*'[3]INDEX ICOCIV'!$R$85</f>
        <v>13698.308416</v>
      </c>
      <c r="I52" s="19">
        <f t="shared" si="2"/>
        <v>23185756.82</v>
      </c>
    </row>
    <row r="53" spans="3:9" ht="28" outlineLevel="1" x14ac:dyDescent="0.2">
      <c r="C53" s="14" t="s">
        <v>650</v>
      </c>
      <c r="D53" s="15" t="s">
        <v>651</v>
      </c>
      <c r="E53" s="16" t="s">
        <v>51</v>
      </c>
      <c r="F53" s="17">
        <f>'[3]CANTIDADES VALOR INICIAL'!G49</f>
        <v>0</v>
      </c>
      <c r="G53" s="410">
        <f>'[3]CANTIDADES VALOR INICIAL'!H49</f>
        <v>9934.2039999999997</v>
      </c>
      <c r="H53" s="411">
        <f>G53*'[3]INDEX ICOCIV'!$R$85</f>
        <v>13510.517440000001</v>
      </c>
      <c r="I53" s="19">
        <f t="shared" si="2"/>
        <v>0</v>
      </c>
    </row>
    <row r="54" spans="3:9" ht="28" outlineLevel="1" x14ac:dyDescent="0.2">
      <c r="C54" s="14" t="s">
        <v>652</v>
      </c>
      <c r="D54" s="15" t="s">
        <v>653</v>
      </c>
      <c r="E54" s="16" t="s">
        <v>22</v>
      </c>
      <c r="F54" s="17">
        <f>'[3]CANTIDADES VALOR INICIAL'!G50</f>
        <v>0</v>
      </c>
      <c r="G54" s="410">
        <f>'[3]CANTIDADES VALOR INICIAL'!H50</f>
        <v>117005.9369</v>
      </c>
      <c r="H54" s="411">
        <f>G54*'[3]INDEX ICOCIV'!$R$85</f>
        <v>159128.07418400003</v>
      </c>
      <c r="I54" s="19">
        <f t="shared" si="2"/>
        <v>0</v>
      </c>
    </row>
    <row r="55" spans="3:9" ht="16" outlineLevel="1" x14ac:dyDescent="0.2">
      <c r="C55" s="14" t="s">
        <v>654</v>
      </c>
      <c r="D55" s="15" t="s">
        <v>655</v>
      </c>
      <c r="E55" s="16" t="s">
        <v>18</v>
      </c>
      <c r="F55" s="17">
        <f>'[3]CANTIDADES VALOR INICIAL'!G51</f>
        <v>0</v>
      </c>
      <c r="G55" s="410">
        <f>'[3]CANTIDADES VALOR INICIAL'!H51</f>
        <v>57444.8223</v>
      </c>
      <c r="H55" s="411">
        <f>G55*'[3]INDEX ICOCIV'!$R$85</f>
        <v>78124.958328000008</v>
      </c>
      <c r="I55" s="19">
        <f t="shared" si="2"/>
        <v>0</v>
      </c>
    </row>
    <row r="56" spans="3:9" ht="28" outlineLevel="1" x14ac:dyDescent="0.2">
      <c r="C56" s="14" t="s">
        <v>656</v>
      </c>
      <c r="D56" s="15" t="s">
        <v>657</v>
      </c>
      <c r="E56" s="16" t="s">
        <v>91</v>
      </c>
      <c r="F56" s="17">
        <f>'[3]CANTIDADES VALOR INICIAL'!G52</f>
        <v>2660.03</v>
      </c>
      <c r="G56" s="410">
        <f>'[3]CANTIDADES VALOR INICIAL'!H52</f>
        <v>3292.8625999999999</v>
      </c>
      <c r="H56" s="411">
        <f>G56*'[3]INDEX ICOCIV'!$R$85</f>
        <v>4478.2931360000002</v>
      </c>
      <c r="I56" s="19">
        <f t="shared" si="2"/>
        <v>11912394.09</v>
      </c>
    </row>
    <row r="57" spans="3:9" ht="21" customHeight="1" x14ac:dyDescent="0.2">
      <c r="C57" s="24">
        <v>4</v>
      </c>
      <c r="D57" s="25" t="s">
        <v>658</v>
      </c>
      <c r="E57" s="26"/>
      <c r="F57" s="331"/>
      <c r="G57" s="412"/>
      <c r="H57" s="408"/>
      <c r="I57" s="13">
        <f>SUM(I58:I72)</f>
        <v>846887146.45000005</v>
      </c>
    </row>
    <row r="58" spans="3:9" ht="84" outlineLevel="1" x14ac:dyDescent="0.2">
      <c r="C58" s="14" t="s">
        <v>95</v>
      </c>
      <c r="D58" s="15" t="s">
        <v>659</v>
      </c>
      <c r="E58" s="16" t="s">
        <v>605</v>
      </c>
      <c r="F58" s="17">
        <f>'[3]CANTIDADES VALOR INICIAL'!G54</f>
        <v>33.9</v>
      </c>
      <c r="G58" s="410">
        <f>'[3]CANTIDADES VALOR INICIAL'!H54</f>
        <v>1720577.2836</v>
      </c>
      <c r="H58" s="411">
        <f>G58*'[3]INDEX ICOCIV'!$R$85</f>
        <v>2339985.1056960002</v>
      </c>
      <c r="I58" s="19">
        <f t="shared" ref="I58:I72" si="3">ROUND(F58*H58,2)</f>
        <v>79325495.079999998</v>
      </c>
    </row>
    <row r="59" spans="3:9" ht="84" outlineLevel="1" x14ac:dyDescent="0.2">
      <c r="C59" s="14" t="s">
        <v>96</v>
      </c>
      <c r="D59" s="15" t="s">
        <v>660</v>
      </c>
      <c r="E59" s="16" t="s">
        <v>605</v>
      </c>
      <c r="F59" s="17">
        <f>'[3]CANTIDADES VALOR INICIAL'!G55</f>
        <v>50.5</v>
      </c>
      <c r="G59" s="410">
        <f>'[3]CANTIDADES VALOR INICIAL'!H55</f>
        <v>1368834.5445000001</v>
      </c>
      <c r="H59" s="411">
        <f>G59*'[3]INDEX ICOCIV'!$R$85</f>
        <v>1861614.9805200002</v>
      </c>
      <c r="I59" s="19">
        <f t="shared" si="3"/>
        <v>94011556.519999996</v>
      </c>
    </row>
    <row r="60" spans="3:9" ht="84" outlineLevel="1" x14ac:dyDescent="0.2">
      <c r="C60" s="14" t="s">
        <v>98</v>
      </c>
      <c r="D60" s="15" t="s">
        <v>661</v>
      </c>
      <c r="E60" s="16" t="s">
        <v>605</v>
      </c>
      <c r="F60" s="17">
        <f>'[3]CANTIDADES VALOR INICIAL'!G56</f>
        <v>137.19999999999999</v>
      </c>
      <c r="G60" s="410">
        <f>'[3]CANTIDADES VALOR INICIAL'!H56</f>
        <v>1114585.0862</v>
      </c>
      <c r="H60" s="411">
        <f>G60*'[3]INDEX ICOCIV'!$R$85</f>
        <v>1515835.7172320001</v>
      </c>
      <c r="I60" s="19">
        <f t="shared" si="3"/>
        <v>207972660.40000001</v>
      </c>
    </row>
    <row r="61" spans="3:9" ht="76.25" customHeight="1" outlineLevel="1" x14ac:dyDescent="0.2">
      <c r="C61" s="14" t="s">
        <v>99</v>
      </c>
      <c r="D61" s="15" t="s">
        <v>662</v>
      </c>
      <c r="E61" s="16" t="s">
        <v>605</v>
      </c>
      <c r="F61" s="17">
        <f>'[3]CANTIDADES VALOR INICIAL'!G57</f>
        <v>249.07999999999998</v>
      </c>
      <c r="G61" s="410">
        <f>'[3]CANTIDADES VALOR INICIAL'!H57</f>
        <v>843851.17799999996</v>
      </c>
      <c r="H61" s="411">
        <f>G61*'[3]INDEX ICOCIV'!$R$85</f>
        <v>1147637.6020800001</v>
      </c>
      <c r="I61" s="19">
        <f t="shared" si="3"/>
        <v>285853573.93000001</v>
      </c>
    </row>
    <row r="62" spans="3:9" ht="70" outlineLevel="1" x14ac:dyDescent="0.2">
      <c r="C62" s="14" t="s">
        <v>100</v>
      </c>
      <c r="D62" s="15" t="s">
        <v>663</v>
      </c>
      <c r="E62" s="16" t="s">
        <v>605</v>
      </c>
      <c r="F62" s="17">
        <f>'[3]CANTIDADES VALOR INICIAL'!G58</f>
        <v>75.599999999999994</v>
      </c>
      <c r="G62" s="410">
        <f>'[3]CANTIDADES VALOR INICIAL'!H58</f>
        <v>504624.00170000002</v>
      </c>
      <c r="H62" s="411">
        <f>G62*'[3]INDEX ICOCIV'!$R$85</f>
        <v>686288.64231200004</v>
      </c>
      <c r="I62" s="19">
        <f t="shared" si="3"/>
        <v>51883421.359999999</v>
      </c>
    </row>
    <row r="63" spans="3:9" ht="70" outlineLevel="1" x14ac:dyDescent="0.2">
      <c r="C63" s="14" t="s">
        <v>101</v>
      </c>
      <c r="D63" s="15" t="s">
        <v>664</v>
      </c>
      <c r="E63" s="16" t="s">
        <v>605</v>
      </c>
      <c r="F63" s="17">
        <f>'[3]CANTIDADES VALOR INICIAL'!G59</f>
        <v>109.8</v>
      </c>
      <c r="G63" s="410">
        <f>'[3]CANTIDADES VALOR INICIAL'!H59</f>
        <v>486925.58439999999</v>
      </c>
      <c r="H63" s="411">
        <f>G63*'[3]INDEX ICOCIV'!$R$85</f>
        <v>662218.79478400003</v>
      </c>
      <c r="I63" s="19">
        <f t="shared" si="3"/>
        <v>72711623.670000002</v>
      </c>
    </row>
    <row r="64" spans="3:9" ht="70" outlineLevel="1" x14ac:dyDescent="0.2">
      <c r="C64" s="14" t="s">
        <v>102</v>
      </c>
      <c r="D64" s="15" t="s">
        <v>665</v>
      </c>
      <c r="E64" s="16" t="s">
        <v>605</v>
      </c>
      <c r="F64" s="17">
        <f>'[3]CANTIDADES VALOR INICIAL'!G60</f>
        <v>93</v>
      </c>
      <c r="G64" s="410">
        <f>'[3]CANTIDADES VALOR INICIAL'!H60</f>
        <v>370252.38579999999</v>
      </c>
      <c r="H64" s="411">
        <f>G64*'[3]INDEX ICOCIV'!$R$85</f>
        <v>503543.24468800001</v>
      </c>
      <c r="I64" s="19">
        <f t="shared" si="3"/>
        <v>46829521.759999998</v>
      </c>
    </row>
    <row r="65" spans="3:9" ht="70" outlineLevel="1" x14ac:dyDescent="0.2">
      <c r="C65" s="14" t="s">
        <v>103</v>
      </c>
      <c r="D65" s="15" t="s">
        <v>666</v>
      </c>
      <c r="E65" s="16" t="s">
        <v>605</v>
      </c>
      <c r="F65" s="17">
        <f>'[3]CANTIDADES VALOR INICIAL'!G61</f>
        <v>18.5</v>
      </c>
      <c r="G65" s="410">
        <f>'[3]CANTIDADES VALOR INICIAL'!H61</f>
        <v>329860.64110000001</v>
      </c>
      <c r="H65" s="411">
        <f>G65*'[3]INDEX ICOCIV'!$R$85</f>
        <v>448610.47189600003</v>
      </c>
      <c r="I65" s="19">
        <f t="shared" si="3"/>
        <v>8299293.7300000004</v>
      </c>
    </row>
    <row r="66" spans="3:9" ht="42" outlineLevel="1" x14ac:dyDescent="0.2">
      <c r="C66" s="14" t="s">
        <v>104</v>
      </c>
      <c r="D66" s="15" t="s">
        <v>667</v>
      </c>
      <c r="E66" s="16" t="s">
        <v>22</v>
      </c>
      <c r="F66" s="17">
        <f>'[3]CANTIDADES VALOR INICIAL'!G62</f>
        <v>0</v>
      </c>
      <c r="G66" s="410">
        <f>'[3]CANTIDADES VALOR INICIAL'!H62</f>
        <v>717353</v>
      </c>
      <c r="H66" s="411">
        <f>G66*'[3]INDEX ICOCIV'!$R$85</f>
        <v>975600.08000000007</v>
      </c>
      <c r="I66" s="19">
        <f t="shared" si="3"/>
        <v>0</v>
      </c>
    </row>
    <row r="67" spans="3:9" ht="16" outlineLevel="1" x14ac:dyDescent="0.2">
      <c r="C67" s="14" t="s">
        <v>106</v>
      </c>
      <c r="D67" s="15" t="s">
        <v>635</v>
      </c>
      <c r="E67" s="16" t="s">
        <v>91</v>
      </c>
      <c r="F67" s="17">
        <f>'[3]CANTIDADES VALOR INICIAL'!G63</f>
        <v>0</v>
      </c>
      <c r="G67" s="410">
        <f>'[3]CANTIDADES VALOR INICIAL'!H63</f>
        <v>2514</v>
      </c>
      <c r="H67" s="411">
        <f>G67*'[3]INDEX ICOCIV'!$R$85</f>
        <v>3419.0400000000004</v>
      </c>
      <c r="I67" s="19">
        <f t="shared" si="3"/>
        <v>0</v>
      </c>
    </row>
    <row r="68" spans="3:9" ht="16" outlineLevel="1" x14ac:dyDescent="0.2">
      <c r="C68" s="14" t="s">
        <v>107</v>
      </c>
      <c r="D68" s="15" t="s">
        <v>668</v>
      </c>
      <c r="E68" s="16" t="s">
        <v>51</v>
      </c>
      <c r="F68" s="17">
        <f>'[3]CANTIDADES VALOR INICIAL'!G64</f>
        <v>0</v>
      </c>
      <c r="G68" s="410">
        <f>'[3]CANTIDADES VALOR INICIAL'!H64</f>
        <v>1363</v>
      </c>
      <c r="H68" s="411">
        <f>G68*'[3]INDEX ICOCIV'!$R$85</f>
        <v>1853.68</v>
      </c>
      <c r="I68" s="19">
        <f t="shared" si="3"/>
        <v>0</v>
      </c>
    </row>
    <row r="69" spans="3:9" ht="28" outlineLevel="1" x14ac:dyDescent="0.2">
      <c r="C69" s="14" t="s">
        <v>109</v>
      </c>
      <c r="D69" s="15" t="s">
        <v>669</v>
      </c>
      <c r="E69" s="16" t="s">
        <v>22</v>
      </c>
      <c r="F69" s="17">
        <f>'[3]CANTIDADES VALOR INICIAL'!G65</f>
        <v>0</v>
      </c>
      <c r="G69" s="410">
        <f>'[3]CANTIDADES VALOR INICIAL'!H65</f>
        <v>283846</v>
      </c>
      <c r="H69" s="411">
        <f>G69*'[3]INDEX ICOCIV'!$R$85</f>
        <v>386030.56000000006</v>
      </c>
      <c r="I69" s="19">
        <f t="shared" si="3"/>
        <v>0</v>
      </c>
    </row>
    <row r="70" spans="3:9" ht="16" outlineLevel="1" x14ac:dyDescent="0.2">
      <c r="C70" s="14" t="s">
        <v>111</v>
      </c>
      <c r="D70" s="15" t="s">
        <v>670</v>
      </c>
      <c r="E70" s="16" t="s">
        <v>18</v>
      </c>
      <c r="F70" s="17">
        <f>'[3]CANTIDADES VALOR INICIAL'!G66</f>
        <v>0</v>
      </c>
      <c r="G70" s="410">
        <f>'[3]CANTIDADES VALOR INICIAL'!H66</f>
        <v>27733</v>
      </c>
      <c r="H70" s="411">
        <f>G70*'[3]INDEX ICOCIV'!$R$85</f>
        <v>37716.880000000005</v>
      </c>
      <c r="I70" s="19">
        <f t="shared" si="3"/>
        <v>0</v>
      </c>
    </row>
    <row r="71" spans="3:9" ht="28" outlineLevel="1" x14ac:dyDescent="0.2">
      <c r="C71" s="14" t="s">
        <v>113</v>
      </c>
      <c r="D71" s="15" t="s">
        <v>671</v>
      </c>
      <c r="E71" s="16" t="s">
        <v>18</v>
      </c>
      <c r="F71" s="17">
        <f>'[3]CANTIDADES VALOR INICIAL'!G67</f>
        <v>0</v>
      </c>
      <c r="G71" s="410">
        <f>'[3]CANTIDADES VALOR INICIAL'!H67</f>
        <v>24040</v>
      </c>
      <c r="H71" s="411">
        <f>G71*'[3]INDEX ICOCIV'!$R$85</f>
        <v>32694.400000000001</v>
      </c>
      <c r="I71" s="19">
        <f t="shared" si="3"/>
        <v>0</v>
      </c>
    </row>
    <row r="72" spans="3:9" ht="16" outlineLevel="1" x14ac:dyDescent="0.2">
      <c r="C72" s="14" t="s">
        <v>672</v>
      </c>
      <c r="D72" s="15" t="s">
        <v>673</v>
      </c>
      <c r="E72" s="16" t="s">
        <v>18</v>
      </c>
      <c r="F72" s="17">
        <f>'[3]CANTIDADES VALOR INICIAL'!G68</f>
        <v>0</v>
      </c>
      <c r="G72" s="410">
        <f>'[3]CANTIDADES VALOR INICIAL'!H68</f>
        <v>9962</v>
      </c>
      <c r="H72" s="411">
        <f>G72*'[3]INDEX ICOCIV'!$R$85</f>
        <v>13548.320000000002</v>
      </c>
      <c r="I72" s="19">
        <f t="shared" si="3"/>
        <v>0</v>
      </c>
    </row>
    <row r="73" spans="3:9" ht="21" customHeight="1" x14ac:dyDescent="0.2">
      <c r="C73" s="24">
        <v>5</v>
      </c>
      <c r="D73" s="25" t="s">
        <v>134</v>
      </c>
      <c r="E73" s="26"/>
      <c r="F73" s="12"/>
      <c r="G73" s="412"/>
      <c r="H73" s="408"/>
      <c r="I73" s="13">
        <f>SUM(I74:I84)</f>
        <v>244414813.56000003</v>
      </c>
    </row>
    <row r="74" spans="3:9" ht="16" outlineLevel="1" x14ac:dyDescent="0.2">
      <c r="C74" s="14" t="s">
        <v>116</v>
      </c>
      <c r="D74" s="15" t="s">
        <v>674</v>
      </c>
      <c r="E74" s="16" t="s">
        <v>605</v>
      </c>
      <c r="F74" s="17">
        <f>'[3]CANTIDADES VALOR INICIAL'!G70</f>
        <v>819.4</v>
      </c>
      <c r="G74" s="410">
        <f>'[3]CANTIDADES VALOR INICIAL'!H70</f>
        <v>218193.85939999999</v>
      </c>
      <c r="H74" s="411">
        <f>G74*'[3]INDEX ICOCIV'!$R$85</f>
        <v>296743.64878400002</v>
      </c>
      <c r="I74" s="19">
        <f t="shared" ref="I74:I84" si="4">ROUND(F74*H74,2)</f>
        <v>243151745.81</v>
      </c>
    </row>
    <row r="75" spans="3:9" ht="28" outlineLevel="1" x14ac:dyDescent="0.2">
      <c r="C75" s="14" t="s">
        <v>117</v>
      </c>
      <c r="D75" s="15" t="s">
        <v>675</v>
      </c>
      <c r="E75" s="16" t="s">
        <v>20</v>
      </c>
      <c r="F75" s="17">
        <f>'[3]CANTIDADES VALOR INICIAL'!G71</f>
        <v>1</v>
      </c>
      <c r="G75" s="410">
        <f>'[3]CANTIDADES VALOR INICIAL'!H71</f>
        <v>147594.8469</v>
      </c>
      <c r="H75" s="411">
        <f>G75*'[3]INDEX ICOCIV'!$R$85</f>
        <v>200728.99178400001</v>
      </c>
      <c r="I75" s="19">
        <f t="shared" si="4"/>
        <v>200728.99</v>
      </c>
    </row>
    <row r="76" spans="3:9" ht="16" outlineLevel="1" x14ac:dyDescent="0.2">
      <c r="C76" s="14" t="s">
        <v>119</v>
      </c>
      <c r="D76" s="15" t="s">
        <v>676</v>
      </c>
      <c r="E76" s="16" t="s">
        <v>20</v>
      </c>
      <c r="F76" s="17">
        <f>'[3]CANTIDADES VALOR INICIAL'!G72</f>
        <v>0</v>
      </c>
      <c r="G76" s="410">
        <f>'[3]CANTIDADES VALOR INICIAL'!H72</f>
        <v>147961.14670000001</v>
      </c>
      <c r="H76" s="411">
        <f>G76*'[3]INDEX ICOCIV'!$R$85</f>
        <v>201227.15951200004</v>
      </c>
      <c r="I76" s="19">
        <f t="shared" si="4"/>
        <v>0</v>
      </c>
    </row>
    <row r="77" spans="3:9" ht="42" outlineLevel="1" x14ac:dyDescent="0.2">
      <c r="C77" s="14" t="s">
        <v>120</v>
      </c>
      <c r="D77" s="15" t="s">
        <v>677</v>
      </c>
      <c r="E77" s="16" t="s">
        <v>20</v>
      </c>
      <c r="F77" s="17">
        <f>'[3]CANTIDADES VALOR INICIAL'!G73</f>
        <v>1</v>
      </c>
      <c r="G77" s="410">
        <f>'[3]CANTIDADES VALOR INICIAL'!H73</f>
        <v>529077.86950000003</v>
      </c>
      <c r="H77" s="411">
        <f>G77*'[3]INDEX ICOCIV'!$R$85</f>
        <v>719545.90252000012</v>
      </c>
      <c r="I77" s="19">
        <f t="shared" si="4"/>
        <v>719545.9</v>
      </c>
    </row>
    <row r="78" spans="3:9" ht="42" outlineLevel="1" x14ac:dyDescent="0.2">
      <c r="C78" s="14" t="s">
        <v>121</v>
      </c>
      <c r="D78" s="15" t="s">
        <v>678</v>
      </c>
      <c r="E78" s="16" t="s">
        <v>51</v>
      </c>
      <c r="F78" s="17">
        <f>'[3]CANTIDADES VALOR INICIAL'!G74</f>
        <v>0</v>
      </c>
      <c r="G78" s="410">
        <f>'[3]CANTIDADES VALOR INICIAL'!H74</f>
        <v>618142.41929999995</v>
      </c>
      <c r="H78" s="411">
        <f>G78*'[3]INDEX ICOCIV'!$R$85</f>
        <v>840673.69024799997</v>
      </c>
      <c r="I78" s="19">
        <f t="shared" si="4"/>
        <v>0</v>
      </c>
    </row>
    <row r="79" spans="3:9" ht="28" outlineLevel="1" x14ac:dyDescent="0.2">
      <c r="C79" s="14" t="s">
        <v>122</v>
      </c>
      <c r="D79" s="15" t="s">
        <v>679</v>
      </c>
      <c r="E79" s="16" t="s">
        <v>605</v>
      </c>
      <c r="F79" s="17">
        <f>'[3]CANTIDADES VALOR INICIAL'!G75</f>
        <v>0</v>
      </c>
      <c r="G79" s="410">
        <f>'[3]CANTIDADES VALOR INICIAL'!H75</f>
        <v>27576.046200000001</v>
      </c>
      <c r="H79" s="411">
        <f>G79*'[3]INDEX ICOCIV'!$R$85</f>
        <v>37503.422832000004</v>
      </c>
      <c r="I79" s="19">
        <f t="shared" si="4"/>
        <v>0</v>
      </c>
    </row>
    <row r="80" spans="3:9" ht="28" outlineLevel="1" x14ac:dyDescent="0.2">
      <c r="C80" s="14" t="s">
        <v>680</v>
      </c>
      <c r="D80" s="15" t="s">
        <v>681</v>
      </c>
      <c r="E80" s="16" t="s">
        <v>22</v>
      </c>
      <c r="F80" s="17">
        <f>'[3]CANTIDADES VALOR INICIAL'!G76</f>
        <v>1</v>
      </c>
      <c r="G80" s="410">
        <f>'[3]CANTIDADES VALOR INICIAL'!H76</f>
        <v>32422.326799999999</v>
      </c>
      <c r="H80" s="411">
        <f>G80*'[3]INDEX ICOCIV'!$R$85</f>
        <v>44094.364448</v>
      </c>
      <c r="I80" s="19">
        <f t="shared" si="4"/>
        <v>44094.36</v>
      </c>
    </row>
    <row r="81" spans="3:9" ht="42" outlineLevel="1" x14ac:dyDescent="0.2">
      <c r="C81" s="14" t="s">
        <v>682</v>
      </c>
      <c r="D81" s="15" t="s">
        <v>683</v>
      </c>
      <c r="E81" s="16" t="s">
        <v>20</v>
      </c>
      <c r="F81" s="17">
        <f>'[3]CANTIDADES VALOR INICIAL'!G77</f>
        <v>0</v>
      </c>
      <c r="G81" s="410">
        <f>'[3]CANTIDADES VALOR INICIAL'!H77</f>
        <v>218273.44810000001</v>
      </c>
      <c r="H81" s="411">
        <f>G81*'[3]INDEX ICOCIV'!$R$85</f>
        <v>296851.88941600005</v>
      </c>
      <c r="I81" s="19">
        <f t="shared" si="4"/>
        <v>0</v>
      </c>
    </row>
    <row r="82" spans="3:9" ht="42" outlineLevel="1" x14ac:dyDescent="0.2">
      <c r="C82" s="14" t="s">
        <v>684</v>
      </c>
      <c r="D82" s="15" t="s">
        <v>685</v>
      </c>
      <c r="E82" s="16" t="s">
        <v>20</v>
      </c>
      <c r="F82" s="17">
        <f>'[3]CANTIDADES VALOR INICIAL'!G78</f>
        <v>0</v>
      </c>
      <c r="G82" s="410">
        <f>'[3]CANTIDADES VALOR INICIAL'!H78</f>
        <v>211951.4204</v>
      </c>
      <c r="H82" s="411">
        <f>G82*'[3]INDEX ICOCIV'!$R$85</f>
        <v>288253.931744</v>
      </c>
      <c r="I82" s="19">
        <f t="shared" si="4"/>
        <v>0</v>
      </c>
    </row>
    <row r="83" spans="3:9" ht="42" outlineLevel="1" x14ac:dyDescent="0.2">
      <c r="C83" s="14" t="s">
        <v>686</v>
      </c>
      <c r="D83" s="15" t="s">
        <v>687</v>
      </c>
      <c r="E83" s="16" t="s">
        <v>20</v>
      </c>
      <c r="F83" s="17">
        <f>'[3]CANTIDADES VALOR INICIAL'!G79</f>
        <v>0</v>
      </c>
      <c r="G83" s="410">
        <f>'[3]CANTIDADES VALOR INICIAL'!H79</f>
        <v>211952.3793</v>
      </c>
      <c r="H83" s="411">
        <f>G83*'[3]INDEX ICOCIV'!$R$85</f>
        <v>288255.23584800004</v>
      </c>
      <c r="I83" s="19">
        <f t="shared" si="4"/>
        <v>0</v>
      </c>
    </row>
    <row r="84" spans="3:9" ht="16" outlineLevel="1" x14ac:dyDescent="0.2">
      <c r="C84" s="14" t="s">
        <v>688</v>
      </c>
      <c r="D84" s="15" t="s">
        <v>689</v>
      </c>
      <c r="E84" s="16" t="s">
        <v>51</v>
      </c>
      <c r="F84" s="17">
        <f>'[3]CANTIDADES VALOR INICIAL'!G80</f>
        <v>5</v>
      </c>
      <c r="G84" s="410">
        <f>'[3]CANTIDADES VALOR INICIAL'!H80</f>
        <v>43926.250099999997</v>
      </c>
      <c r="H84" s="411">
        <f>G84*'[3]INDEX ICOCIV'!$R$85</f>
        <v>59739.700135999999</v>
      </c>
      <c r="I84" s="19">
        <f t="shared" si="4"/>
        <v>298698.5</v>
      </c>
    </row>
    <row r="85" spans="3:9" ht="21" customHeight="1" x14ac:dyDescent="0.2">
      <c r="C85" s="24">
        <v>6</v>
      </c>
      <c r="D85" s="25" t="s">
        <v>690</v>
      </c>
      <c r="E85" s="26"/>
      <c r="F85" s="12"/>
      <c r="G85" s="412"/>
      <c r="H85" s="408"/>
      <c r="I85" s="13">
        <f>SUM(I86:I117)</f>
        <v>174812315.33999997</v>
      </c>
    </row>
    <row r="86" spans="3:9" ht="28" outlineLevel="1" x14ac:dyDescent="0.2">
      <c r="C86" s="14" t="s">
        <v>124</v>
      </c>
      <c r="D86" s="15" t="s">
        <v>691</v>
      </c>
      <c r="E86" s="16" t="s">
        <v>20</v>
      </c>
      <c r="F86" s="17">
        <f>'[3]CANTIDADES VALOR INICIAL'!G82</f>
        <v>44.599999999999994</v>
      </c>
      <c r="G86" s="410">
        <f>'[3]CANTIDADES VALOR INICIAL'!H82</f>
        <v>331564.60639999999</v>
      </c>
      <c r="H86" s="411">
        <f>G86*'[3]INDEX ICOCIV'!$R$85</f>
        <v>450927.86470400001</v>
      </c>
      <c r="I86" s="19">
        <f t="shared" ref="I86:I117" si="5">ROUND(F86*H86,2)</f>
        <v>20111382.77</v>
      </c>
    </row>
    <row r="87" spans="3:9" ht="42" outlineLevel="1" x14ac:dyDescent="0.2">
      <c r="C87" s="14" t="s">
        <v>692</v>
      </c>
      <c r="D87" s="15" t="s">
        <v>693</v>
      </c>
      <c r="E87" s="16" t="s">
        <v>20</v>
      </c>
      <c r="F87" s="17">
        <f>'[3]CANTIDADES VALOR INICIAL'!G83</f>
        <v>60</v>
      </c>
      <c r="G87" s="410">
        <f>'[3]CANTIDADES VALOR INICIAL'!H83</f>
        <v>246192.78049999999</v>
      </c>
      <c r="H87" s="411">
        <f>G87*'[3]INDEX ICOCIV'!$R$85</f>
        <v>334822.18148000003</v>
      </c>
      <c r="I87" s="19">
        <f t="shared" si="5"/>
        <v>20089330.890000001</v>
      </c>
    </row>
    <row r="88" spans="3:9" ht="42" outlineLevel="1" x14ac:dyDescent="0.2">
      <c r="C88" s="14" t="s">
        <v>694</v>
      </c>
      <c r="D88" s="15" t="s">
        <v>41</v>
      </c>
      <c r="E88" s="16" t="s">
        <v>20</v>
      </c>
      <c r="F88" s="17">
        <f>'[3]CANTIDADES VALOR INICIAL'!G84</f>
        <v>9</v>
      </c>
      <c r="G88" s="410">
        <f>'[3]CANTIDADES VALOR INICIAL'!H84</f>
        <v>2916246.9537999998</v>
      </c>
      <c r="H88" s="411">
        <f>G88*'[3]INDEX ICOCIV'!$R$85</f>
        <v>3966095.8571680002</v>
      </c>
      <c r="I88" s="19">
        <f t="shared" si="5"/>
        <v>35694862.710000001</v>
      </c>
    </row>
    <row r="89" spans="3:9" ht="28" outlineLevel="1" x14ac:dyDescent="0.2">
      <c r="C89" s="14" t="s">
        <v>695</v>
      </c>
      <c r="D89" s="15" t="s">
        <v>696</v>
      </c>
      <c r="E89" s="16" t="s">
        <v>20</v>
      </c>
      <c r="F89" s="17">
        <f>'[3]CANTIDADES VALOR INICIAL'!G85</f>
        <v>9</v>
      </c>
      <c r="G89" s="410">
        <f>'[3]CANTIDADES VALOR INICIAL'!H85</f>
        <v>1240107.9728999999</v>
      </c>
      <c r="H89" s="411">
        <f>G89*'[3]INDEX ICOCIV'!$R$85</f>
        <v>1686546.843144</v>
      </c>
      <c r="I89" s="19">
        <f t="shared" si="5"/>
        <v>15178921.59</v>
      </c>
    </row>
    <row r="90" spans="3:9" ht="16" outlineLevel="1" x14ac:dyDescent="0.2">
      <c r="C90" s="14" t="s">
        <v>697</v>
      </c>
      <c r="D90" s="15" t="s">
        <v>698</v>
      </c>
      <c r="E90" s="16" t="s">
        <v>20</v>
      </c>
      <c r="F90" s="17">
        <f>'[3]CANTIDADES VALOR INICIAL'!G86</f>
        <v>8</v>
      </c>
      <c r="G90" s="410">
        <f>'[3]CANTIDADES VALOR INICIAL'!H86</f>
        <v>5537763.5268999999</v>
      </c>
      <c r="H90" s="411">
        <f>G90*'[3]INDEX ICOCIV'!$R$85</f>
        <v>7531358.3965840004</v>
      </c>
      <c r="I90" s="19">
        <f t="shared" si="5"/>
        <v>60250867.170000002</v>
      </c>
    </row>
    <row r="91" spans="3:9" ht="28" outlineLevel="1" x14ac:dyDescent="0.2">
      <c r="C91" s="14" t="s">
        <v>699</v>
      </c>
      <c r="D91" s="15" t="s">
        <v>535</v>
      </c>
      <c r="E91" s="16" t="s">
        <v>605</v>
      </c>
      <c r="F91" s="17">
        <f>'[3]CANTIDADES VALOR INICIAL'!G87</f>
        <v>0</v>
      </c>
      <c r="G91" s="410">
        <f>'[3]CANTIDADES VALOR INICIAL'!H87</f>
        <v>174771.0318</v>
      </c>
      <c r="H91" s="411">
        <f>G91*'[3]INDEX ICOCIV'!$R$85</f>
        <v>237688.603248</v>
      </c>
      <c r="I91" s="19">
        <f t="shared" si="5"/>
        <v>0</v>
      </c>
    </row>
    <row r="92" spans="3:9" ht="16" outlineLevel="1" x14ac:dyDescent="0.2">
      <c r="C92" s="14" t="s">
        <v>700</v>
      </c>
      <c r="D92" s="15" t="s">
        <v>701</v>
      </c>
      <c r="E92" s="16" t="s">
        <v>22</v>
      </c>
      <c r="F92" s="17">
        <f>'[3]CANTIDADES VALOR INICIAL'!G88</f>
        <v>0</v>
      </c>
      <c r="G92" s="410">
        <f>'[3]CANTIDADES VALOR INICIAL'!H88</f>
        <v>598917.43319999997</v>
      </c>
      <c r="H92" s="411">
        <f>G92*'[3]INDEX ICOCIV'!$R$85</f>
        <v>814527.70915200002</v>
      </c>
      <c r="I92" s="19">
        <f t="shared" si="5"/>
        <v>0</v>
      </c>
    </row>
    <row r="93" spans="3:9" ht="28" outlineLevel="1" x14ac:dyDescent="0.2">
      <c r="C93" s="14" t="s">
        <v>702</v>
      </c>
      <c r="D93" s="15" t="s">
        <v>703</v>
      </c>
      <c r="E93" s="16" t="s">
        <v>22</v>
      </c>
      <c r="F93" s="17">
        <f>'[3]CANTIDADES VALOR INICIAL'!G89</f>
        <v>60</v>
      </c>
      <c r="G93" s="410">
        <f>'[3]CANTIDADES VALOR INICIAL'!H89</f>
        <v>4852.0339999999997</v>
      </c>
      <c r="H93" s="411">
        <f>G93*'[3]INDEX ICOCIV'!$R$85</f>
        <v>6598.7662399999999</v>
      </c>
      <c r="I93" s="19">
        <f t="shared" si="5"/>
        <v>395925.97</v>
      </c>
    </row>
    <row r="94" spans="3:9" ht="28" outlineLevel="1" x14ac:dyDescent="0.2">
      <c r="C94" s="14" t="s">
        <v>704</v>
      </c>
      <c r="D94" s="15" t="s">
        <v>544</v>
      </c>
      <c r="E94" s="16" t="s">
        <v>22</v>
      </c>
      <c r="F94" s="17">
        <f>'[3]CANTIDADES VALOR INICIAL'!G90</f>
        <v>50.47</v>
      </c>
      <c r="G94" s="410">
        <f>'[3]CANTIDADES VALOR INICIAL'!H90</f>
        <v>67202.588699999993</v>
      </c>
      <c r="H94" s="411">
        <f>G94*'[3]INDEX ICOCIV'!$R$85</f>
        <v>91395.520632</v>
      </c>
      <c r="I94" s="19">
        <f t="shared" si="5"/>
        <v>4612731.93</v>
      </c>
    </row>
    <row r="95" spans="3:9" ht="42" outlineLevel="1" x14ac:dyDescent="0.2">
      <c r="C95" s="14" t="s">
        <v>705</v>
      </c>
      <c r="D95" s="15" t="s">
        <v>706</v>
      </c>
      <c r="E95" s="16" t="s">
        <v>22</v>
      </c>
      <c r="F95" s="17">
        <f>'[3]CANTIDADES VALOR INICIAL'!G91</f>
        <v>0</v>
      </c>
      <c r="G95" s="410">
        <f>'[3]CANTIDADES VALOR INICIAL'!H91</f>
        <v>100695.04790000001</v>
      </c>
      <c r="H95" s="411">
        <f>G95*'[3]INDEX ICOCIV'!$R$85</f>
        <v>136945.265144</v>
      </c>
      <c r="I95" s="19">
        <f t="shared" si="5"/>
        <v>0</v>
      </c>
    </row>
    <row r="96" spans="3:9" ht="28" outlineLevel="1" x14ac:dyDescent="0.2">
      <c r="C96" s="14" t="s">
        <v>707</v>
      </c>
      <c r="D96" s="15" t="s">
        <v>708</v>
      </c>
      <c r="E96" s="16" t="s">
        <v>22</v>
      </c>
      <c r="F96" s="17">
        <f>'[3]CANTIDADES VALOR INICIAL'!G92</f>
        <v>7.5</v>
      </c>
      <c r="G96" s="410">
        <f>'[3]CANTIDADES VALOR INICIAL'!H92</f>
        <v>129145.6109</v>
      </c>
      <c r="H96" s="411">
        <f>G96*'[3]INDEX ICOCIV'!$R$85</f>
        <v>175638.03082400002</v>
      </c>
      <c r="I96" s="19">
        <f t="shared" si="5"/>
        <v>1317285.23</v>
      </c>
    </row>
    <row r="97" spans="3:9" ht="28" outlineLevel="1" x14ac:dyDescent="0.2">
      <c r="C97" s="14" t="s">
        <v>709</v>
      </c>
      <c r="D97" s="15" t="s">
        <v>710</v>
      </c>
      <c r="E97" s="16" t="s">
        <v>51</v>
      </c>
      <c r="F97" s="17">
        <f>'[3]CANTIDADES VALOR INICIAL'!G93</f>
        <v>0</v>
      </c>
      <c r="G97" s="410">
        <f>'[3]CANTIDADES VALOR INICIAL'!H93</f>
        <v>52047.174200000001</v>
      </c>
      <c r="H97" s="411">
        <f>G97*'[3]INDEX ICOCIV'!$R$85</f>
        <v>70784.156912000006</v>
      </c>
      <c r="I97" s="19">
        <f t="shared" si="5"/>
        <v>0</v>
      </c>
    </row>
    <row r="98" spans="3:9" ht="28" outlineLevel="1" x14ac:dyDescent="0.2">
      <c r="C98" s="14" t="s">
        <v>711</v>
      </c>
      <c r="D98" s="15" t="s">
        <v>712</v>
      </c>
      <c r="E98" s="16" t="s">
        <v>605</v>
      </c>
      <c r="F98" s="17">
        <f>'[3]CANTIDADES VALOR INICIAL'!G94</f>
        <v>0</v>
      </c>
      <c r="G98" s="410">
        <f>'[3]CANTIDADES VALOR INICIAL'!H94</f>
        <v>43766.113799999999</v>
      </c>
      <c r="H98" s="411">
        <f>G98*'[3]INDEX ICOCIV'!$R$85</f>
        <v>59521.914768000002</v>
      </c>
      <c r="I98" s="19">
        <f t="shared" si="5"/>
        <v>0</v>
      </c>
    </row>
    <row r="99" spans="3:9" ht="28" outlineLevel="1" x14ac:dyDescent="0.2">
      <c r="C99" s="14" t="s">
        <v>713</v>
      </c>
      <c r="D99" s="15" t="s">
        <v>714</v>
      </c>
      <c r="E99" s="16" t="s">
        <v>605</v>
      </c>
      <c r="F99" s="17">
        <f>'[3]CANTIDADES VALOR INICIAL'!G95</f>
        <v>30</v>
      </c>
      <c r="G99" s="410">
        <f>'[3]CANTIDADES VALOR INICIAL'!H95</f>
        <v>51428.683700000001</v>
      </c>
      <c r="H99" s="411">
        <f>G99*'[3]INDEX ICOCIV'!$R$85</f>
        <v>69943.009832000011</v>
      </c>
      <c r="I99" s="19">
        <f t="shared" si="5"/>
        <v>2098290.29</v>
      </c>
    </row>
    <row r="100" spans="3:9" ht="28" outlineLevel="1" x14ac:dyDescent="0.2">
      <c r="C100" s="14" t="s">
        <v>715</v>
      </c>
      <c r="D100" s="15" t="s">
        <v>524</v>
      </c>
      <c r="E100" s="16" t="s">
        <v>605</v>
      </c>
      <c r="F100" s="17">
        <f>'[3]CANTIDADES VALOR INICIAL'!G96</f>
        <v>0</v>
      </c>
      <c r="G100" s="410">
        <f>'[3]CANTIDADES VALOR INICIAL'!H96</f>
        <v>85259.634600000005</v>
      </c>
      <c r="H100" s="411">
        <f>G100*'[3]INDEX ICOCIV'!$R$85</f>
        <v>115953.10305600002</v>
      </c>
      <c r="I100" s="19">
        <f t="shared" si="5"/>
        <v>0</v>
      </c>
    </row>
    <row r="101" spans="3:9" ht="28" outlineLevel="1" x14ac:dyDescent="0.2">
      <c r="C101" s="14" t="s">
        <v>716</v>
      </c>
      <c r="D101" s="15" t="s">
        <v>717</v>
      </c>
      <c r="E101" s="16" t="s">
        <v>605</v>
      </c>
      <c r="F101" s="17">
        <f>'[3]CANTIDADES VALOR INICIAL'!G97</f>
        <v>0</v>
      </c>
      <c r="G101" s="410">
        <f>'[3]CANTIDADES VALOR INICIAL'!H97</f>
        <v>115168.6845</v>
      </c>
      <c r="H101" s="411">
        <f>G101*'[3]INDEX ICOCIV'!$R$85</f>
        <v>156629.41092000002</v>
      </c>
      <c r="I101" s="19">
        <f t="shared" si="5"/>
        <v>0</v>
      </c>
    </row>
    <row r="102" spans="3:9" ht="28" outlineLevel="1" x14ac:dyDescent="0.2">
      <c r="C102" s="14" t="s">
        <v>718</v>
      </c>
      <c r="D102" s="15" t="s">
        <v>526</v>
      </c>
      <c r="E102" s="16" t="s">
        <v>605</v>
      </c>
      <c r="F102" s="17">
        <f>'[3]CANTIDADES VALOR INICIAL'!G98</f>
        <v>0</v>
      </c>
      <c r="G102" s="410">
        <f>'[3]CANTIDADES VALOR INICIAL'!H98</f>
        <v>129086.1591</v>
      </c>
      <c r="H102" s="411">
        <f>G102*'[3]INDEX ICOCIV'!$R$85</f>
        <v>175557.17637600002</v>
      </c>
      <c r="I102" s="19">
        <f t="shared" si="5"/>
        <v>0</v>
      </c>
    </row>
    <row r="103" spans="3:9" ht="28" outlineLevel="1" x14ac:dyDescent="0.2">
      <c r="C103" s="14" t="s">
        <v>719</v>
      </c>
      <c r="D103" s="15" t="s">
        <v>527</v>
      </c>
      <c r="E103" s="16" t="s">
        <v>605</v>
      </c>
      <c r="F103" s="17">
        <f>'[3]CANTIDADES VALOR INICIAL'!G99</f>
        <v>0</v>
      </c>
      <c r="G103" s="410">
        <f>'[3]CANTIDADES VALOR INICIAL'!H99</f>
        <v>167573.52840000001</v>
      </c>
      <c r="H103" s="411">
        <f>G103*'[3]INDEX ICOCIV'!$R$85</f>
        <v>227899.99862400003</v>
      </c>
      <c r="I103" s="19">
        <f t="shared" si="5"/>
        <v>0</v>
      </c>
    </row>
    <row r="104" spans="3:9" ht="28" outlineLevel="1" x14ac:dyDescent="0.2">
      <c r="C104" s="14" t="s">
        <v>720</v>
      </c>
      <c r="D104" s="15" t="s">
        <v>528</v>
      </c>
      <c r="E104" s="16" t="s">
        <v>605</v>
      </c>
      <c r="F104" s="17">
        <f>'[3]CANTIDADES VALOR INICIAL'!G100</f>
        <v>0</v>
      </c>
      <c r="G104" s="410">
        <f>'[3]CANTIDADES VALOR INICIAL'!H100</f>
        <v>217077.6998</v>
      </c>
      <c r="H104" s="411">
        <f>G104*'[3]INDEX ICOCIV'!$R$85</f>
        <v>295225.67172800004</v>
      </c>
      <c r="I104" s="19">
        <f t="shared" si="5"/>
        <v>0</v>
      </c>
    </row>
    <row r="105" spans="3:9" ht="28" outlineLevel="1" x14ac:dyDescent="0.2">
      <c r="C105" s="14" t="s">
        <v>721</v>
      </c>
      <c r="D105" s="15" t="s">
        <v>722</v>
      </c>
      <c r="E105" s="16" t="s">
        <v>605</v>
      </c>
      <c r="F105" s="17">
        <f>'[3]CANTIDADES VALOR INICIAL'!G101</f>
        <v>0</v>
      </c>
      <c r="G105" s="410">
        <f>'[3]CANTIDADES VALOR INICIAL'!H101</f>
        <v>288916.57</v>
      </c>
      <c r="H105" s="411">
        <f>G105*'[3]INDEX ICOCIV'!$R$85</f>
        <v>392926.53520000004</v>
      </c>
      <c r="I105" s="19">
        <f t="shared" si="5"/>
        <v>0</v>
      </c>
    </row>
    <row r="106" spans="3:9" ht="28" outlineLevel="1" x14ac:dyDescent="0.2">
      <c r="C106" s="14" t="s">
        <v>723</v>
      </c>
      <c r="D106" s="15" t="s">
        <v>724</v>
      </c>
      <c r="E106" s="16" t="s">
        <v>605</v>
      </c>
      <c r="F106" s="17">
        <f>'[3]CANTIDADES VALOR INICIAL'!G102</f>
        <v>0</v>
      </c>
      <c r="G106" s="410">
        <f>'[3]CANTIDADES VALOR INICIAL'!H102</f>
        <v>309759.22039999999</v>
      </c>
      <c r="H106" s="411">
        <f>G106*'[3]INDEX ICOCIV'!$R$85</f>
        <v>421272.53974400001</v>
      </c>
      <c r="I106" s="19">
        <f t="shared" si="5"/>
        <v>0</v>
      </c>
    </row>
    <row r="107" spans="3:9" ht="28" outlineLevel="1" x14ac:dyDescent="0.2">
      <c r="C107" s="14" t="s">
        <v>725</v>
      </c>
      <c r="D107" s="15" t="s">
        <v>726</v>
      </c>
      <c r="E107" s="16" t="s">
        <v>605</v>
      </c>
      <c r="F107" s="17">
        <f>'[3]CANTIDADES VALOR INICIAL'!G103</f>
        <v>0</v>
      </c>
      <c r="G107" s="410">
        <f>'[3]CANTIDADES VALOR INICIAL'!H103</f>
        <v>379500.97629999998</v>
      </c>
      <c r="H107" s="411">
        <f>G107*'[3]INDEX ICOCIV'!$R$85</f>
        <v>516121.32776800002</v>
      </c>
      <c r="I107" s="19">
        <f t="shared" si="5"/>
        <v>0</v>
      </c>
    </row>
    <row r="108" spans="3:9" ht="28" outlineLevel="1" x14ac:dyDescent="0.2">
      <c r="C108" s="14" t="s">
        <v>727</v>
      </c>
      <c r="D108" s="15" t="s">
        <v>728</v>
      </c>
      <c r="E108" s="16" t="s">
        <v>605</v>
      </c>
      <c r="F108" s="17">
        <f>'[3]CANTIDADES VALOR INICIAL'!G104</f>
        <v>0</v>
      </c>
      <c r="G108" s="410">
        <f>'[3]CANTIDADES VALOR INICIAL'!H104</f>
        <v>1062803.5273</v>
      </c>
      <c r="H108" s="411">
        <f>G108*'[3]INDEX ICOCIV'!$R$85</f>
        <v>1445412.7971280001</v>
      </c>
      <c r="I108" s="19">
        <f t="shared" si="5"/>
        <v>0</v>
      </c>
    </row>
    <row r="109" spans="3:9" ht="16" outlineLevel="1" x14ac:dyDescent="0.2">
      <c r="C109" s="14" t="s">
        <v>729</v>
      </c>
      <c r="D109" s="15" t="s">
        <v>730</v>
      </c>
      <c r="E109" s="16" t="s">
        <v>20</v>
      </c>
      <c r="F109" s="17">
        <f>'[3]CANTIDADES VALOR INICIAL'!G105</f>
        <v>0</v>
      </c>
      <c r="G109" s="410">
        <f>'[3]CANTIDADES VALOR INICIAL'!H105</f>
        <v>66330.948600000003</v>
      </c>
      <c r="H109" s="411">
        <f>G109*'[3]INDEX ICOCIV'!$R$85</f>
        <v>90210.090096000014</v>
      </c>
      <c r="I109" s="19">
        <f t="shared" si="5"/>
        <v>0</v>
      </c>
    </row>
    <row r="110" spans="3:9" ht="28" outlineLevel="1" x14ac:dyDescent="0.2">
      <c r="C110" s="14" t="s">
        <v>731</v>
      </c>
      <c r="D110" s="15" t="s">
        <v>732</v>
      </c>
      <c r="E110" s="16" t="s">
        <v>605</v>
      </c>
      <c r="F110" s="17">
        <f>'[3]CANTIDADES VALOR INICIAL'!G106</f>
        <v>0</v>
      </c>
      <c r="G110" s="410">
        <f>'[3]CANTIDADES VALOR INICIAL'!H106</f>
        <v>72277.087499999994</v>
      </c>
      <c r="H110" s="411">
        <f>G110*'[3]INDEX ICOCIV'!$R$85</f>
        <v>98296.838999999993</v>
      </c>
      <c r="I110" s="19">
        <f t="shared" si="5"/>
        <v>0</v>
      </c>
    </row>
    <row r="111" spans="3:9" ht="28" outlineLevel="1" x14ac:dyDescent="0.2">
      <c r="C111" s="14" t="s">
        <v>733</v>
      </c>
      <c r="D111" s="15" t="s">
        <v>734</v>
      </c>
      <c r="E111" s="16" t="s">
        <v>605</v>
      </c>
      <c r="F111" s="17">
        <f>'[3]CANTIDADES VALOR INICIAL'!G107</f>
        <v>0</v>
      </c>
      <c r="G111" s="410">
        <f>'[3]CANTIDADES VALOR INICIAL'!H107</f>
        <v>440286.60619999998</v>
      </c>
      <c r="H111" s="411">
        <f>G111*'[3]INDEX ICOCIV'!$R$85</f>
        <v>598789.78443200001</v>
      </c>
      <c r="I111" s="19">
        <f t="shared" si="5"/>
        <v>0</v>
      </c>
    </row>
    <row r="112" spans="3:9" ht="28" outlineLevel="1" x14ac:dyDescent="0.2">
      <c r="C112" s="14" t="s">
        <v>735</v>
      </c>
      <c r="D112" s="15" t="s">
        <v>639</v>
      </c>
      <c r="E112" s="16" t="s">
        <v>20</v>
      </c>
      <c r="F112" s="17">
        <f>'[3]CANTIDADES VALOR INICIAL'!G108</f>
        <v>0</v>
      </c>
      <c r="G112" s="410">
        <f>'[3]CANTIDADES VALOR INICIAL'!H108</f>
        <v>45956.241399999999</v>
      </c>
      <c r="H112" s="411">
        <f>G112*'[3]INDEX ICOCIV'!$R$85</f>
        <v>62500.488304000006</v>
      </c>
      <c r="I112" s="19">
        <f t="shared" si="5"/>
        <v>0</v>
      </c>
    </row>
    <row r="113" spans="3:9" ht="28" outlineLevel="1" x14ac:dyDescent="0.2">
      <c r="C113" s="14" t="s">
        <v>736</v>
      </c>
      <c r="D113" s="15" t="s">
        <v>737</v>
      </c>
      <c r="E113" s="16" t="s">
        <v>20</v>
      </c>
      <c r="F113" s="17">
        <f>'[3]CANTIDADES VALOR INICIAL'!G109</f>
        <v>0</v>
      </c>
      <c r="G113" s="410">
        <f>'[3]CANTIDADES VALOR INICIAL'!H109</f>
        <v>497397.73129999998</v>
      </c>
      <c r="H113" s="411">
        <f>G113*'[3]INDEX ICOCIV'!$R$85</f>
        <v>676460.91456800001</v>
      </c>
      <c r="I113" s="19">
        <f t="shared" si="5"/>
        <v>0</v>
      </c>
    </row>
    <row r="114" spans="3:9" ht="28" outlineLevel="1" x14ac:dyDescent="0.2">
      <c r="C114" s="14" t="s">
        <v>738</v>
      </c>
      <c r="D114" s="15" t="s">
        <v>696</v>
      </c>
      <c r="E114" s="16" t="s">
        <v>20</v>
      </c>
      <c r="F114" s="17">
        <f>'[3]CANTIDADES VALOR INICIAL'!G110</f>
        <v>0</v>
      </c>
      <c r="G114" s="410">
        <f>'[3]CANTIDADES VALOR INICIAL'!H110</f>
        <v>1240107.9728999999</v>
      </c>
      <c r="H114" s="411">
        <f>G114*'[3]INDEX ICOCIV'!$R$85</f>
        <v>1686546.843144</v>
      </c>
      <c r="I114" s="19">
        <f t="shared" si="5"/>
        <v>0</v>
      </c>
    </row>
    <row r="115" spans="3:9" ht="28" outlineLevel="1" x14ac:dyDescent="0.2">
      <c r="C115" s="14" t="s">
        <v>739</v>
      </c>
      <c r="D115" s="15" t="s">
        <v>538</v>
      </c>
      <c r="E115" s="16" t="s">
        <v>20</v>
      </c>
      <c r="F115" s="17">
        <f>'[3]CANTIDADES VALOR INICIAL'!G111</f>
        <v>0</v>
      </c>
      <c r="G115" s="410">
        <f>'[3]CANTIDADES VALOR INICIAL'!H111</f>
        <v>1952742.3160000001</v>
      </c>
      <c r="H115" s="411">
        <f>G115*'[3]INDEX ICOCIV'!$R$85</f>
        <v>2655729.5497600003</v>
      </c>
      <c r="I115" s="19">
        <f t="shared" si="5"/>
        <v>0</v>
      </c>
    </row>
    <row r="116" spans="3:9" ht="28" outlineLevel="1" x14ac:dyDescent="0.2">
      <c r="C116" s="14" t="s">
        <v>740</v>
      </c>
      <c r="D116" s="15" t="s">
        <v>741</v>
      </c>
      <c r="E116" s="16" t="s">
        <v>20</v>
      </c>
      <c r="F116" s="17">
        <f>'[3]CANTIDADES VALOR INICIAL'!G112</f>
        <v>0</v>
      </c>
      <c r="G116" s="410">
        <f>'[3]CANTIDADES VALOR INICIAL'!H112</f>
        <v>3103243.9605999999</v>
      </c>
      <c r="H116" s="411">
        <f>G116*'[3]INDEX ICOCIV'!$R$85</f>
        <v>4220411.7864159998</v>
      </c>
      <c r="I116" s="19">
        <f t="shared" si="5"/>
        <v>0</v>
      </c>
    </row>
    <row r="117" spans="3:9" ht="16" outlineLevel="1" x14ac:dyDescent="0.2">
      <c r="C117" s="14" t="s">
        <v>742</v>
      </c>
      <c r="D117" s="15" t="s">
        <v>743</v>
      </c>
      <c r="E117" s="16" t="s">
        <v>20</v>
      </c>
      <c r="F117" s="17">
        <f>'[3]CANTIDADES VALOR INICIAL'!G113</f>
        <v>2</v>
      </c>
      <c r="G117" s="410">
        <f>'[3]CANTIDADES VALOR INICIAL'!H113</f>
        <v>5537763.5268999999</v>
      </c>
      <c r="H117" s="411">
        <f>G117*'[3]INDEX ICOCIV'!$R$85</f>
        <v>7531358.3965840004</v>
      </c>
      <c r="I117" s="19">
        <f t="shared" si="5"/>
        <v>15062716.789999999</v>
      </c>
    </row>
    <row r="118" spans="3:9" ht="21" customHeight="1" x14ac:dyDescent="0.2">
      <c r="C118" s="24">
        <v>7</v>
      </c>
      <c r="D118" s="25" t="s">
        <v>744</v>
      </c>
      <c r="E118" s="26"/>
      <c r="F118" s="12"/>
      <c r="G118" s="412"/>
      <c r="H118" s="408"/>
      <c r="I118" s="13">
        <f>SUM(I119)</f>
        <v>10133117.6</v>
      </c>
    </row>
    <row r="119" spans="3:9" ht="28" outlineLevel="1" x14ac:dyDescent="0.2">
      <c r="C119" s="14" t="s">
        <v>127</v>
      </c>
      <c r="D119" s="15" t="s">
        <v>745</v>
      </c>
      <c r="E119" s="16" t="s">
        <v>20</v>
      </c>
      <c r="F119" s="17">
        <f>'[3]CANTIDADES VALOR INICIAL'!G115</f>
        <v>16</v>
      </c>
      <c r="G119" s="410">
        <f>'[3]CANTIDADES VALOR INICIAL'!H115</f>
        <v>465676.36040000001</v>
      </c>
      <c r="H119" s="411">
        <f>G119*'[3]INDEX ICOCIV'!$R$85</f>
        <v>633319.85014400003</v>
      </c>
      <c r="I119" s="19">
        <f>ROUND(F119*H119,2)</f>
        <v>10133117.6</v>
      </c>
    </row>
    <row r="120" spans="3:9" ht="21" customHeight="1" x14ac:dyDescent="0.2">
      <c r="C120" s="24">
        <v>8</v>
      </c>
      <c r="D120" s="25" t="s">
        <v>115</v>
      </c>
      <c r="E120" s="26"/>
      <c r="F120" s="12"/>
      <c r="G120" s="412"/>
      <c r="H120" s="408"/>
      <c r="I120" s="13">
        <f>SUM(I121:I125)</f>
        <v>4625835.76</v>
      </c>
    </row>
    <row r="121" spans="3:9" ht="28" outlineLevel="1" x14ac:dyDescent="0.2">
      <c r="C121" s="14" t="s">
        <v>135</v>
      </c>
      <c r="D121" s="15" t="s">
        <v>746</v>
      </c>
      <c r="E121" s="16" t="s">
        <v>18</v>
      </c>
      <c r="F121" s="17">
        <f>'[3]CANTIDADES VALOR INICIAL'!G117</f>
        <v>28.98</v>
      </c>
      <c r="G121" s="410">
        <f>'[3]CANTIDADES VALOR INICIAL'!H117</f>
        <v>98711.083799999993</v>
      </c>
      <c r="H121" s="411">
        <f>G121*'[3]INDEX ICOCIV'!$R$85</f>
        <v>134247.07396800001</v>
      </c>
      <c r="I121" s="19">
        <f>ROUND(F121*H121,2)</f>
        <v>3890480.2</v>
      </c>
    </row>
    <row r="122" spans="3:9" ht="28" outlineLevel="1" x14ac:dyDescent="0.2">
      <c r="C122" s="14" t="s">
        <v>137</v>
      </c>
      <c r="D122" s="15" t="s">
        <v>747</v>
      </c>
      <c r="E122" s="16" t="s">
        <v>20</v>
      </c>
      <c r="F122" s="17">
        <f>'[3]CANTIDADES VALOR INICIAL'!G118</f>
        <v>1</v>
      </c>
      <c r="G122" s="410">
        <f>'[3]CANTIDADES VALOR INICIAL'!H118</f>
        <v>540702.61419999995</v>
      </c>
      <c r="H122" s="411">
        <f>G122*'[3]INDEX ICOCIV'!$R$85</f>
        <v>735355.55531199998</v>
      </c>
      <c r="I122" s="19">
        <f>ROUND(F122*H122,2)</f>
        <v>735355.56</v>
      </c>
    </row>
    <row r="123" spans="3:9" ht="28" outlineLevel="1" x14ac:dyDescent="0.2">
      <c r="C123" s="14" t="s">
        <v>138</v>
      </c>
      <c r="D123" s="15" t="s">
        <v>748</v>
      </c>
      <c r="E123" s="16" t="s">
        <v>20</v>
      </c>
      <c r="F123" s="17">
        <f>'[3]CANTIDADES VALOR INICIAL'!G119</f>
        <v>0</v>
      </c>
      <c r="G123" s="410">
        <f>'[3]CANTIDADES VALOR INICIAL'!H119</f>
        <v>1096889.5456000001</v>
      </c>
      <c r="H123" s="411">
        <f>G123*'[3]INDEX ICOCIV'!$R$85</f>
        <v>1491769.7820160002</v>
      </c>
      <c r="I123" s="19">
        <f>ROUND(F123*H123,2)</f>
        <v>0</v>
      </c>
    </row>
    <row r="124" spans="3:9" ht="28" outlineLevel="1" x14ac:dyDescent="0.2">
      <c r="C124" s="14" t="s">
        <v>139</v>
      </c>
      <c r="D124" s="15" t="s">
        <v>749</v>
      </c>
      <c r="E124" s="16" t="s">
        <v>20</v>
      </c>
      <c r="F124" s="17">
        <f>'[3]CANTIDADES VALOR INICIAL'!G120</f>
        <v>0</v>
      </c>
      <c r="G124" s="410">
        <f>'[3]CANTIDADES VALOR INICIAL'!H120</f>
        <v>1688946.0493000001</v>
      </c>
      <c r="H124" s="411">
        <f>G124*'[3]INDEX ICOCIV'!$R$85</f>
        <v>2296966.6270480002</v>
      </c>
      <c r="I124" s="19">
        <f>ROUND(F124*H124,2)</f>
        <v>0</v>
      </c>
    </row>
    <row r="125" spans="3:9" ht="16" outlineLevel="1" x14ac:dyDescent="0.2">
      <c r="C125" s="14" t="s">
        <v>140</v>
      </c>
      <c r="D125" s="15" t="s">
        <v>750</v>
      </c>
      <c r="E125" s="16" t="s">
        <v>20</v>
      </c>
      <c r="F125" s="17">
        <f>'[3]CANTIDADES VALOR INICIAL'!G121</f>
        <v>0</v>
      </c>
      <c r="G125" s="410">
        <f>'[3]CANTIDADES VALOR INICIAL'!H121</f>
        <v>2592864.6411000001</v>
      </c>
      <c r="H125" s="411">
        <f>G125*'[3]INDEX ICOCIV'!$R$85</f>
        <v>3526295.9118960006</v>
      </c>
      <c r="I125" s="19">
        <f>ROUND(F125*H125,2)</f>
        <v>0</v>
      </c>
    </row>
    <row r="126" spans="3:9" ht="21" customHeight="1" x14ac:dyDescent="0.2">
      <c r="C126" s="24">
        <v>9</v>
      </c>
      <c r="D126" s="25" t="s">
        <v>751</v>
      </c>
      <c r="E126" s="26"/>
      <c r="F126" s="12"/>
      <c r="G126" s="412"/>
      <c r="H126" s="408"/>
      <c r="I126" s="13">
        <f>SUM(I127:I130)</f>
        <v>1740770.19</v>
      </c>
    </row>
    <row r="127" spans="3:9" ht="28" outlineLevel="1" x14ac:dyDescent="0.2">
      <c r="C127" s="14" t="s">
        <v>142</v>
      </c>
      <c r="D127" s="15" t="s">
        <v>752</v>
      </c>
      <c r="E127" s="16" t="s">
        <v>18</v>
      </c>
      <c r="F127" s="17">
        <f>'[3]CANTIDADES VALOR INICIAL'!G123</f>
        <v>10</v>
      </c>
      <c r="G127" s="410">
        <f>'[3]CANTIDADES VALOR INICIAL'!H123</f>
        <v>56407.292499999996</v>
      </c>
      <c r="H127" s="411">
        <f>G127*'[3]INDEX ICOCIV'!$R$85</f>
        <v>76713.917799999996</v>
      </c>
      <c r="I127" s="19">
        <f>ROUND(F127*H127,2)</f>
        <v>767139.18</v>
      </c>
    </row>
    <row r="128" spans="3:9" ht="28" outlineLevel="1" x14ac:dyDescent="0.2">
      <c r="C128" s="14" t="s">
        <v>753</v>
      </c>
      <c r="D128" s="15" t="s">
        <v>754</v>
      </c>
      <c r="E128" s="16" t="s">
        <v>20</v>
      </c>
      <c r="F128" s="17">
        <f>'[3]CANTIDADES VALOR INICIAL'!G124</f>
        <v>1</v>
      </c>
      <c r="G128" s="410">
        <f>'[3]CANTIDADES VALOR INICIAL'!H124</f>
        <v>715905.15099999995</v>
      </c>
      <c r="H128" s="411">
        <f>G128*'[3]INDEX ICOCIV'!$R$85</f>
        <v>973631.00535999995</v>
      </c>
      <c r="I128" s="19">
        <f>ROUND(F128*H128,2)</f>
        <v>973631.01</v>
      </c>
    </row>
    <row r="129" spans="3:9" ht="28" outlineLevel="1" x14ac:dyDescent="0.2">
      <c r="C129" s="14" t="s">
        <v>755</v>
      </c>
      <c r="D129" s="15" t="s">
        <v>756</v>
      </c>
      <c r="E129" s="16" t="s">
        <v>20</v>
      </c>
      <c r="F129" s="17">
        <f>'[3]CANTIDADES VALOR INICIAL'!G125</f>
        <v>0</v>
      </c>
      <c r="G129" s="410">
        <f>'[3]CANTIDADES VALOR INICIAL'!H125</f>
        <v>1644013.9131</v>
      </c>
      <c r="H129" s="411">
        <f>G129*'[3]INDEX ICOCIV'!$R$85</f>
        <v>2235858.9218160002</v>
      </c>
      <c r="I129" s="19">
        <f>ROUND(F129*H129,2)</f>
        <v>0</v>
      </c>
    </row>
    <row r="130" spans="3:9" ht="22.5" customHeight="1" outlineLevel="1" x14ac:dyDescent="0.2">
      <c r="C130" s="14" t="s">
        <v>757</v>
      </c>
      <c r="D130" s="15" t="s">
        <v>758</v>
      </c>
      <c r="E130" s="16" t="s">
        <v>20</v>
      </c>
      <c r="F130" s="17">
        <f>'[3]CANTIDADES VALOR INICIAL'!G126</f>
        <v>0</v>
      </c>
      <c r="G130" s="410">
        <f>'[3]CANTIDADES VALOR INICIAL'!H126</f>
        <v>2345521.1806000001</v>
      </c>
      <c r="H130" s="411">
        <f>G130*'[3]INDEX ICOCIV'!$R$85</f>
        <v>3189908.8056160002</v>
      </c>
      <c r="I130" s="19">
        <f>ROUND(F130*H130,2)</f>
        <v>0</v>
      </c>
    </row>
    <row r="131" spans="3:9" ht="21" customHeight="1" x14ac:dyDescent="0.2">
      <c r="C131" s="24">
        <v>10</v>
      </c>
      <c r="D131" s="25" t="s">
        <v>144</v>
      </c>
      <c r="E131" s="26"/>
      <c r="F131" s="12"/>
      <c r="G131" s="412"/>
      <c r="H131" s="408"/>
      <c r="I131" s="13">
        <f>SUM(I132:I189)</f>
        <v>0</v>
      </c>
    </row>
    <row r="132" spans="3:9" ht="28" outlineLevel="1" x14ac:dyDescent="0.2">
      <c r="C132" s="14" t="s">
        <v>145</v>
      </c>
      <c r="D132" s="15" t="s">
        <v>171</v>
      </c>
      <c r="E132" s="16" t="s">
        <v>18</v>
      </c>
      <c r="F132" s="17">
        <f>'[3]CANTIDADES VALOR INICIAL'!G128</f>
        <v>0</v>
      </c>
      <c r="G132" s="410">
        <f>'[3]CANTIDADES VALOR INICIAL'!H128</f>
        <v>10591</v>
      </c>
      <c r="H132" s="411">
        <f>G132*'[3]INDEX ICOCIV'!$R$85</f>
        <v>14403.76</v>
      </c>
      <c r="I132" s="19">
        <f t="shared" ref="I132:I189" si="6">ROUND(F132*H132,2)</f>
        <v>0</v>
      </c>
    </row>
    <row r="133" spans="3:9" ht="56" outlineLevel="1" x14ac:dyDescent="0.2">
      <c r="C133" s="14" t="s">
        <v>147</v>
      </c>
      <c r="D133" s="15" t="s">
        <v>173</v>
      </c>
      <c r="E133" s="16" t="s">
        <v>18</v>
      </c>
      <c r="F133" s="17">
        <f>'[3]CANTIDADES VALOR INICIAL'!G129</f>
        <v>0</v>
      </c>
      <c r="G133" s="410">
        <f>'[3]CANTIDADES VALOR INICIAL'!H129</f>
        <v>16363</v>
      </c>
      <c r="H133" s="411">
        <f>G133*'[3]INDEX ICOCIV'!$R$85</f>
        <v>22253.68</v>
      </c>
      <c r="I133" s="19">
        <f t="shared" si="6"/>
        <v>0</v>
      </c>
    </row>
    <row r="134" spans="3:9" ht="28" outlineLevel="1" x14ac:dyDescent="0.2">
      <c r="C134" s="14" t="s">
        <v>148</v>
      </c>
      <c r="D134" s="15" t="s">
        <v>759</v>
      </c>
      <c r="E134" s="16" t="s">
        <v>20</v>
      </c>
      <c r="F134" s="17">
        <f>'[3]CANTIDADES VALOR INICIAL'!G130</f>
        <v>0</v>
      </c>
      <c r="G134" s="410">
        <f>'[3]CANTIDADES VALOR INICIAL'!H130</f>
        <v>809485.25</v>
      </c>
      <c r="H134" s="411">
        <f>G134*'[3]INDEX ICOCIV'!$R$85</f>
        <v>1100899.9400000002</v>
      </c>
      <c r="I134" s="19">
        <f t="shared" si="6"/>
        <v>0</v>
      </c>
    </row>
    <row r="135" spans="3:9" ht="28" outlineLevel="1" x14ac:dyDescent="0.2">
      <c r="C135" s="14" t="s">
        <v>150</v>
      </c>
      <c r="D135" s="15" t="s">
        <v>760</v>
      </c>
      <c r="E135" s="16" t="s">
        <v>18</v>
      </c>
      <c r="F135" s="17">
        <f>'[3]CANTIDADES VALOR INICIAL'!G131</f>
        <v>0</v>
      </c>
      <c r="G135" s="410">
        <f>'[3]CANTIDADES VALOR INICIAL'!H131</f>
        <v>8712</v>
      </c>
      <c r="H135" s="411">
        <f>G135*'[3]INDEX ICOCIV'!$R$85</f>
        <v>11848.320000000002</v>
      </c>
      <c r="I135" s="19">
        <f t="shared" si="6"/>
        <v>0</v>
      </c>
    </row>
    <row r="136" spans="3:9" ht="16" outlineLevel="1" x14ac:dyDescent="0.2">
      <c r="C136" s="14" t="s">
        <v>153</v>
      </c>
      <c r="D136" s="15" t="s">
        <v>761</v>
      </c>
      <c r="E136" s="16" t="s">
        <v>20</v>
      </c>
      <c r="F136" s="17">
        <f>'[3]CANTIDADES VALOR INICIAL'!G132</f>
        <v>0</v>
      </c>
      <c r="G136" s="410">
        <f>'[3]CANTIDADES VALOR INICIAL'!H132</f>
        <v>808938</v>
      </c>
      <c r="H136" s="411">
        <f>G136*'[3]INDEX ICOCIV'!$R$85</f>
        <v>1100155.6800000002</v>
      </c>
      <c r="I136" s="19">
        <f t="shared" si="6"/>
        <v>0</v>
      </c>
    </row>
    <row r="137" spans="3:9" ht="28" outlineLevel="1" x14ac:dyDescent="0.2">
      <c r="C137" s="14" t="s">
        <v>155</v>
      </c>
      <c r="D137" s="15" t="s">
        <v>762</v>
      </c>
      <c r="E137" s="16" t="s">
        <v>22</v>
      </c>
      <c r="F137" s="17">
        <f>'[3]CANTIDADES VALOR INICIAL'!G133</f>
        <v>0</v>
      </c>
      <c r="G137" s="410">
        <f>'[3]CANTIDADES VALOR INICIAL'!H133</f>
        <v>523590</v>
      </c>
      <c r="H137" s="411">
        <f>G137*'[3]INDEX ICOCIV'!$R$85</f>
        <v>712082.4</v>
      </c>
      <c r="I137" s="19">
        <f t="shared" si="6"/>
        <v>0</v>
      </c>
    </row>
    <row r="138" spans="3:9" ht="42" outlineLevel="1" x14ac:dyDescent="0.2">
      <c r="C138" s="14" t="s">
        <v>156</v>
      </c>
      <c r="D138" s="15" t="s">
        <v>763</v>
      </c>
      <c r="E138" s="16" t="s">
        <v>22</v>
      </c>
      <c r="F138" s="17">
        <f>'[3]CANTIDADES VALOR INICIAL'!G134</f>
        <v>0</v>
      </c>
      <c r="G138" s="410">
        <f>'[3]CANTIDADES VALOR INICIAL'!H134</f>
        <v>165189</v>
      </c>
      <c r="H138" s="411">
        <f>G138*'[3]INDEX ICOCIV'!$R$85</f>
        <v>224657.04</v>
      </c>
      <c r="I138" s="19">
        <f t="shared" si="6"/>
        <v>0</v>
      </c>
    </row>
    <row r="139" spans="3:9" ht="28" outlineLevel="1" x14ac:dyDescent="0.2">
      <c r="C139" s="14" t="s">
        <v>157</v>
      </c>
      <c r="D139" s="15" t="s">
        <v>764</v>
      </c>
      <c r="E139" s="16" t="s">
        <v>51</v>
      </c>
      <c r="F139" s="17">
        <f>'[3]CANTIDADES VALOR INICIAL'!G135</f>
        <v>0</v>
      </c>
      <c r="G139" s="410">
        <f>'[3]CANTIDADES VALOR INICIAL'!H135</f>
        <v>6630</v>
      </c>
      <c r="H139" s="411">
        <f>G139*'[3]INDEX ICOCIV'!$R$85</f>
        <v>9016.8000000000011</v>
      </c>
      <c r="I139" s="19">
        <f t="shared" si="6"/>
        <v>0</v>
      </c>
    </row>
    <row r="140" spans="3:9" ht="28" outlineLevel="1" x14ac:dyDescent="0.2">
      <c r="C140" s="14" t="s">
        <v>158</v>
      </c>
      <c r="D140" s="15" t="s">
        <v>765</v>
      </c>
      <c r="E140" s="16" t="s">
        <v>51</v>
      </c>
      <c r="F140" s="17">
        <f>'[3]CANTIDADES VALOR INICIAL'!G136</f>
        <v>0</v>
      </c>
      <c r="G140" s="410">
        <f>'[3]CANTIDADES VALOR INICIAL'!H136</f>
        <v>8077</v>
      </c>
      <c r="H140" s="411">
        <f>G140*'[3]INDEX ICOCIV'!$R$85</f>
        <v>10984.720000000001</v>
      </c>
      <c r="I140" s="19">
        <f t="shared" si="6"/>
        <v>0</v>
      </c>
    </row>
    <row r="141" spans="3:9" ht="28" outlineLevel="1" x14ac:dyDescent="0.2">
      <c r="C141" s="14" t="s">
        <v>159</v>
      </c>
      <c r="D141" s="15" t="s">
        <v>766</v>
      </c>
      <c r="E141" s="16" t="s">
        <v>22</v>
      </c>
      <c r="F141" s="17">
        <f>'[3]CANTIDADES VALOR INICIAL'!G137</f>
        <v>0</v>
      </c>
      <c r="G141" s="410">
        <f>'[3]CANTIDADES VALOR INICIAL'!H137</f>
        <v>366280</v>
      </c>
      <c r="H141" s="411">
        <f>G141*'[3]INDEX ICOCIV'!$R$85</f>
        <v>498140.80000000005</v>
      </c>
      <c r="I141" s="19">
        <f t="shared" si="6"/>
        <v>0</v>
      </c>
    </row>
    <row r="142" spans="3:9" ht="16" outlineLevel="1" x14ac:dyDescent="0.2">
      <c r="C142" s="14" t="s">
        <v>160</v>
      </c>
      <c r="D142" s="15" t="s">
        <v>767</v>
      </c>
      <c r="E142" s="16" t="s">
        <v>18</v>
      </c>
      <c r="F142" s="17">
        <f>'[3]CANTIDADES VALOR INICIAL'!G138</f>
        <v>0</v>
      </c>
      <c r="G142" s="410">
        <f>'[3]CANTIDADES VALOR INICIAL'!H138</f>
        <v>60978.33</v>
      </c>
      <c r="H142" s="411">
        <f>G142*'[3]INDEX ICOCIV'!$R$85</f>
        <v>82930.528800000015</v>
      </c>
      <c r="I142" s="19">
        <f t="shared" si="6"/>
        <v>0</v>
      </c>
    </row>
    <row r="143" spans="3:9" ht="16" outlineLevel="1" x14ac:dyDescent="0.2">
      <c r="C143" s="14" t="s">
        <v>162</v>
      </c>
      <c r="D143" s="15" t="s">
        <v>768</v>
      </c>
      <c r="E143" s="16" t="s">
        <v>20</v>
      </c>
      <c r="F143" s="17">
        <f>'[3]CANTIDADES VALOR INICIAL'!G139</f>
        <v>0</v>
      </c>
      <c r="G143" s="410">
        <f>'[3]CANTIDADES VALOR INICIAL'!H139</f>
        <v>486385.09</v>
      </c>
      <c r="H143" s="411">
        <f>G143*'[3]INDEX ICOCIV'!$R$85</f>
        <v>661483.72240000009</v>
      </c>
      <c r="I143" s="19">
        <f t="shared" si="6"/>
        <v>0</v>
      </c>
    </row>
    <row r="144" spans="3:9" ht="28" outlineLevel="1" x14ac:dyDescent="0.2">
      <c r="C144" s="14" t="s">
        <v>163</v>
      </c>
      <c r="D144" s="15" t="s">
        <v>769</v>
      </c>
      <c r="E144" s="16" t="s">
        <v>51</v>
      </c>
      <c r="F144" s="17">
        <f>'[3]CANTIDADES VALOR INICIAL'!G140</f>
        <v>0</v>
      </c>
      <c r="G144" s="410">
        <f>'[3]CANTIDADES VALOR INICIAL'!H140</f>
        <v>91229.97</v>
      </c>
      <c r="H144" s="411">
        <f>G144*'[3]INDEX ICOCIV'!$R$85</f>
        <v>124072.75920000001</v>
      </c>
      <c r="I144" s="19">
        <f t="shared" si="6"/>
        <v>0</v>
      </c>
    </row>
    <row r="145" spans="3:9" ht="16" outlineLevel="1" x14ac:dyDescent="0.2">
      <c r="C145" s="14" t="s">
        <v>165</v>
      </c>
      <c r="D145" s="15" t="s">
        <v>770</v>
      </c>
      <c r="E145" s="16" t="s">
        <v>18</v>
      </c>
      <c r="F145" s="17">
        <f>'[3]CANTIDADES VALOR INICIAL'!G141</f>
        <v>0</v>
      </c>
      <c r="G145" s="410">
        <f>'[3]CANTIDADES VALOR INICIAL'!H141</f>
        <v>78593</v>
      </c>
      <c r="H145" s="411">
        <f>G145*'[3]INDEX ICOCIV'!$R$85</f>
        <v>106886.48000000001</v>
      </c>
      <c r="I145" s="19">
        <f t="shared" si="6"/>
        <v>0</v>
      </c>
    </row>
    <row r="146" spans="3:9" ht="16" outlineLevel="1" x14ac:dyDescent="0.2">
      <c r="C146" s="14" t="s">
        <v>167</v>
      </c>
      <c r="D146" s="15" t="s">
        <v>771</v>
      </c>
      <c r="E146" s="16" t="s">
        <v>22</v>
      </c>
      <c r="F146" s="17">
        <f>'[3]CANTIDADES VALOR INICIAL'!G142</f>
        <v>0</v>
      </c>
      <c r="G146" s="410">
        <f>'[3]CANTIDADES VALOR INICIAL'!H142</f>
        <v>93427</v>
      </c>
      <c r="H146" s="411">
        <f>G146*'[3]INDEX ICOCIV'!$R$85</f>
        <v>127060.72000000002</v>
      </c>
      <c r="I146" s="19">
        <f t="shared" si="6"/>
        <v>0</v>
      </c>
    </row>
    <row r="147" spans="3:9" ht="16" outlineLevel="1" x14ac:dyDescent="0.2">
      <c r="C147" s="14" t="s">
        <v>168</v>
      </c>
      <c r="D147" s="15" t="s">
        <v>772</v>
      </c>
      <c r="E147" s="16" t="s">
        <v>51</v>
      </c>
      <c r="F147" s="17">
        <f>'[3]CANTIDADES VALOR INICIAL'!G143</f>
        <v>0</v>
      </c>
      <c r="G147" s="410">
        <f>'[3]CANTIDADES VALOR INICIAL'!H143</f>
        <v>34999</v>
      </c>
      <c r="H147" s="411">
        <f>G147*'[3]INDEX ICOCIV'!$R$85</f>
        <v>47598.640000000007</v>
      </c>
      <c r="I147" s="19">
        <f t="shared" si="6"/>
        <v>0</v>
      </c>
    </row>
    <row r="148" spans="3:9" ht="16" outlineLevel="1" x14ac:dyDescent="0.2">
      <c r="C148" s="14" t="s">
        <v>170</v>
      </c>
      <c r="D148" s="15" t="s">
        <v>773</v>
      </c>
      <c r="E148" s="16" t="s">
        <v>20</v>
      </c>
      <c r="F148" s="17">
        <f>'[3]CANTIDADES VALOR INICIAL'!G144</f>
        <v>0</v>
      </c>
      <c r="G148" s="410">
        <f>'[3]CANTIDADES VALOR INICIAL'!H144</f>
        <v>30840</v>
      </c>
      <c r="H148" s="411">
        <f>G148*'[3]INDEX ICOCIV'!$R$85</f>
        <v>41942.400000000001</v>
      </c>
      <c r="I148" s="19">
        <f t="shared" si="6"/>
        <v>0</v>
      </c>
    </row>
    <row r="149" spans="3:9" ht="28" outlineLevel="1" x14ac:dyDescent="0.2">
      <c r="C149" s="14" t="s">
        <v>172</v>
      </c>
      <c r="D149" s="15" t="s">
        <v>774</v>
      </c>
      <c r="E149" s="16" t="s">
        <v>20</v>
      </c>
      <c r="F149" s="17">
        <f>'[3]CANTIDADES VALOR INICIAL'!G145</f>
        <v>0</v>
      </c>
      <c r="G149" s="410">
        <f>'[3]CANTIDADES VALOR INICIAL'!H145</f>
        <v>782503</v>
      </c>
      <c r="H149" s="411">
        <f>G149*'[3]INDEX ICOCIV'!$R$85</f>
        <v>1064204.08</v>
      </c>
      <c r="I149" s="19">
        <f t="shared" si="6"/>
        <v>0</v>
      </c>
    </row>
    <row r="150" spans="3:9" ht="16" outlineLevel="1" x14ac:dyDescent="0.2">
      <c r="C150" s="14" t="s">
        <v>174</v>
      </c>
      <c r="D150" s="15" t="s">
        <v>775</v>
      </c>
      <c r="E150" s="16" t="s">
        <v>20</v>
      </c>
      <c r="F150" s="17">
        <f>'[3]CANTIDADES VALOR INICIAL'!G146</f>
        <v>0</v>
      </c>
      <c r="G150" s="410">
        <f>'[3]CANTIDADES VALOR INICIAL'!H146</f>
        <v>74938</v>
      </c>
      <c r="H150" s="411">
        <f>G150*'[3]INDEX ICOCIV'!$R$85</f>
        <v>101915.68000000001</v>
      </c>
      <c r="I150" s="19">
        <f t="shared" si="6"/>
        <v>0</v>
      </c>
    </row>
    <row r="151" spans="3:9" ht="16" outlineLevel="1" x14ac:dyDescent="0.2">
      <c r="C151" s="14" t="s">
        <v>175</v>
      </c>
      <c r="D151" s="15" t="s">
        <v>776</v>
      </c>
      <c r="E151" s="16" t="s">
        <v>20</v>
      </c>
      <c r="F151" s="17">
        <f>'[3]CANTIDADES VALOR INICIAL'!G147</f>
        <v>0</v>
      </c>
      <c r="G151" s="410">
        <f>'[3]CANTIDADES VALOR INICIAL'!H147</f>
        <v>637075</v>
      </c>
      <c r="H151" s="411">
        <f>G151*'[3]INDEX ICOCIV'!$R$85</f>
        <v>866422.00000000012</v>
      </c>
      <c r="I151" s="19">
        <f t="shared" si="6"/>
        <v>0</v>
      </c>
    </row>
    <row r="152" spans="3:9" ht="42" outlineLevel="1" x14ac:dyDescent="0.2">
      <c r="C152" s="14" t="s">
        <v>777</v>
      </c>
      <c r="D152" s="15" t="s">
        <v>778</v>
      </c>
      <c r="E152" s="16" t="s">
        <v>20</v>
      </c>
      <c r="F152" s="17">
        <f>'[3]CANTIDADES VALOR INICIAL'!G148</f>
        <v>0</v>
      </c>
      <c r="G152" s="410">
        <f>'[3]CANTIDADES VALOR INICIAL'!H148</f>
        <v>3219769</v>
      </c>
      <c r="H152" s="411">
        <f>G152*'[3]INDEX ICOCIV'!$R$85</f>
        <v>4378885.84</v>
      </c>
      <c r="I152" s="19">
        <f t="shared" si="6"/>
        <v>0</v>
      </c>
    </row>
    <row r="153" spans="3:9" ht="16" outlineLevel="1" x14ac:dyDescent="0.2">
      <c r="C153" s="14" t="s">
        <v>779</v>
      </c>
      <c r="D153" s="15" t="s">
        <v>780</v>
      </c>
      <c r="E153" s="16" t="s">
        <v>20</v>
      </c>
      <c r="F153" s="17">
        <f>'[3]CANTIDADES VALOR INICIAL'!G149</f>
        <v>0</v>
      </c>
      <c r="G153" s="410">
        <f>'[3]CANTIDADES VALOR INICIAL'!H149</f>
        <v>131036</v>
      </c>
      <c r="H153" s="411">
        <f>G153*'[3]INDEX ICOCIV'!$R$85</f>
        <v>178208.96000000002</v>
      </c>
      <c r="I153" s="19">
        <f t="shared" si="6"/>
        <v>0</v>
      </c>
    </row>
    <row r="154" spans="3:9" ht="28" outlineLevel="1" x14ac:dyDescent="0.2">
      <c r="C154" s="14" t="s">
        <v>781</v>
      </c>
      <c r="D154" s="15" t="s">
        <v>517</v>
      </c>
      <c r="E154" s="16" t="s">
        <v>20</v>
      </c>
      <c r="F154" s="17">
        <f>'[3]CANTIDADES VALOR INICIAL'!G150</f>
        <v>0</v>
      </c>
      <c r="G154" s="410">
        <f>'[3]CANTIDADES VALOR INICIAL'!H150</f>
        <v>135008</v>
      </c>
      <c r="H154" s="411">
        <f>G154*'[3]INDEX ICOCIV'!$R$85</f>
        <v>183610.88</v>
      </c>
      <c r="I154" s="19">
        <f t="shared" si="6"/>
        <v>0</v>
      </c>
    </row>
    <row r="155" spans="3:9" ht="16" outlineLevel="1" x14ac:dyDescent="0.2">
      <c r="C155" s="14" t="s">
        <v>782</v>
      </c>
      <c r="D155" s="15" t="s">
        <v>783</v>
      </c>
      <c r="E155" s="16" t="s">
        <v>22</v>
      </c>
      <c r="F155" s="17">
        <f>'[3]CANTIDADES VALOR INICIAL'!G151</f>
        <v>0</v>
      </c>
      <c r="G155" s="410">
        <f>'[3]CANTIDADES VALOR INICIAL'!H151</f>
        <v>86589</v>
      </c>
      <c r="H155" s="411">
        <f>G155*'[3]INDEX ICOCIV'!$R$85</f>
        <v>117761.04000000001</v>
      </c>
      <c r="I155" s="19">
        <f t="shared" si="6"/>
        <v>0</v>
      </c>
    </row>
    <row r="156" spans="3:9" ht="16" outlineLevel="1" x14ac:dyDescent="0.2">
      <c r="C156" s="14" t="s">
        <v>784</v>
      </c>
      <c r="D156" s="15" t="s">
        <v>785</v>
      </c>
      <c r="E156" s="16" t="s">
        <v>22</v>
      </c>
      <c r="F156" s="17">
        <f>'[3]CANTIDADES VALOR INICIAL'!G152</f>
        <v>0</v>
      </c>
      <c r="G156" s="410">
        <f>'[3]CANTIDADES VALOR INICIAL'!H152</f>
        <v>103425</v>
      </c>
      <c r="H156" s="411">
        <f>G156*'[3]INDEX ICOCIV'!$R$85</f>
        <v>140658</v>
      </c>
      <c r="I156" s="19">
        <f t="shared" si="6"/>
        <v>0</v>
      </c>
    </row>
    <row r="157" spans="3:9" ht="16" outlineLevel="1" x14ac:dyDescent="0.2">
      <c r="C157" s="14" t="s">
        <v>786</v>
      </c>
      <c r="D157" s="15" t="s">
        <v>787</v>
      </c>
      <c r="E157" s="16" t="s">
        <v>22</v>
      </c>
      <c r="F157" s="17">
        <f>'[3]CANTIDADES VALOR INICIAL'!G153</f>
        <v>0</v>
      </c>
      <c r="G157" s="410">
        <f>'[3]CANTIDADES VALOR INICIAL'!H153</f>
        <v>130567</v>
      </c>
      <c r="H157" s="411">
        <f>G157*'[3]INDEX ICOCIV'!$R$85</f>
        <v>177571.12000000002</v>
      </c>
      <c r="I157" s="19">
        <f t="shared" si="6"/>
        <v>0</v>
      </c>
    </row>
    <row r="158" spans="3:9" ht="16" outlineLevel="1" x14ac:dyDescent="0.2">
      <c r="C158" s="14" t="s">
        <v>788</v>
      </c>
      <c r="D158" s="15" t="s">
        <v>789</v>
      </c>
      <c r="E158" s="16" t="s">
        <v>91</v>
      </c>
      <c r="F158" s="17">
        <f>'[3]CANTIDADES VALOR INICIAL'!G154</f>
        <v>0</v>
      </c>
      <c r="G158" s="410">
        <f>'[3]CANTIDADES VALOR INICIAL'!H154</f>
        <v>316</v>
      </c>
      <c r="H158" s="411">
        <f>G158*'[3]INDEX ICOCIV'!$R$85</f>
        <v>429.76000000000005</v>
      </c>
      <c r="I158" s="19">
        <f t="shared" si="6"/>
        <v>0</v>
      </c>
    </row>
    <row r="159" spans="3:9" ht="16" outlineLevel="1" x14ac:dyDescent="0.2">
      <c r="C159" s="14" t="s">
        <v>790</v>
      </c>
      <c r="D159" s="15" t="s">
        <v>791</v>
      </c>
      <c r="E159" s="16" t="s">
        <v>51</v>
      </c>
      <c r="F159" s="17">
        <f>'[3]CANTIDADES VALOR INICIAL'!G155</f>
        <v>0</v>
      </c>
      <c r="G159" s="410">
        <f>'[3]CANTIDADES VALOR INICIAL'!H155</f>
        <v>5582</v>
      </c>
      <c r="H159" s="411">
        <f>G159*'[3]INDEX ICOCIV'!$R$85</f>
        <v>7591.52</v>
      </c>
      <c r="I159" s="19">
        <f t="shared" si="6"/>
        <v>0</v>
      </c>
    </row>
    <row r="160" spans="3:9" ht="16" outlineLevel="1" x14ac:dyDescent="0.2">
      <c r="C160" s="14" t="s">
        <v>792</v>
      </c>
      <c r="D160" s="15" t="s">
        <v>793</v>
      </c>
      <c r="E160" s="16" t="s">
        <v>18</v>
      </c>
      <c r="F160" s="17">
        <f>'[3]CANTIDADES VALOR INICIAL'!G156</f>
        <v>0</v>
      </c>
      <c r="G160" s="410">
        <f>'[3]CANTIDADES VALOR INICIAL'!H156</f>
        <v>9835</v>
      </c>
      <c r="H160" s="411">
        <f>G160*'[3]INDEX ICOCIV'!$R$85</f>
        <v>13375.6</v>
      </c>
      <c r="I160" s="19">
        <f t="shared" si="6"/>
        <v>0</v>
      </c>
    </row>
    <row r="161" spans="3:9" ht="16" outlineLevel="1" x14ac:dyDescent="0.2">
      <c r="C161" s="14" t="s">
        <v>794</v>
      </c>
      <c r="D161" s="15" t="s">
        <v>795</v>
      </c>
      <c r="E161" s="16" t="s">
        <v>22</v>
      </c>
      <c r="F161" s="17">
        <f>'[3]CANTIDADES VALOR INICIAL'!G157</f>
        <v>0</v>
      </c>
      <c r="G161" s="410">
        <f>'[3]CANTIDADES VALOR INICIAL'!H157</f>
        <v>130176</v>
      </c>
      <c r="H161" s="411">
        <f>G161*'[3]INDEX ICOCIV'!$R$85</f>
        <v>177039.36000000002</v>
      </c>
      <c r="I161" s="19">
        <f t="shared" si="6"/>
        <v>0</v>
      </c>
    </row>
    <row r="162" spans="3:9" ht="16" outlineLevel="1" x14ac:dyDescent="0.2">
      <c r="C162" s="14" t="s">
        <v>796</v>
      </c>
      <c r="D162" s="15" t="s">
        <v>797</v>
      </c>
      <c r="E162" s="16" t="s">
        <v>214</v>
      </c>
      <c r="F162" s="17">
        <f>'[3]CANTIDADES VALOR INICIAL'!G158</f>
        <v>0</v>
      </c>
      <c r="G162" s="410">
        <f>'[3]CANTIDADES VALOR INICIAL'!H158</f>
        <v>159884</v>
      </c>
      <c r="H162" s="411">
        <f>G162*'[3]INDEX ICOCIV'!$R$85</f>
        <v>217442.24000000002</v>
      </c>
      <c r="I162" s="19">
        <f t="shared" si="6"/>
        <v>0</v>
      </c>
    </row>
    <row r="163" spans="3:9" ht="16" outlineLevel="1" x14ac:dyDescent="0.2">
      <c r="C163" s="14" t="s">
        <v>798</v>
      </c>
      <c r="D163" s="15" t="s">
        <v>799</v>
      </c>
      <c r="E163" s="16" t="s">
        <v>214</v>
      </c>
      <c r="F163" s="17">
        <f>'[3]CANTIDADES VALOR INICIAL'!G159</f>
        <v>0</v>
      </c>
      <c r="G163" s="410">
        <f>'[3]CANTIDADES VALOR INICIAL'!H159</f>
        <v>251309</v>
      </c>
      <c r="H163" s="411">
        <f>G163*'[3]INDEX ICOCIV'!$R$85</f>
        <v>341780.24000000005</v>
      </c>
      <c r="I163" s="19">
        <f t="shared" si="6"/>
        <v>0</v>
      </c>
    </row>
    <row r="164" spans="3:9" ht="28" outlineLevel="1" x14ac:dyDescent="0.2">
      <c r="C164" s="14" t="s">
        <v>800</v>
      </c>
      <c r="D164" s="15" t="s">
        <v>801</v>
      </c>
      <c r="E164" s="16" t="s">
        <v>214</v>
      </c>
      <c r="F164" s="17">
        <f>'[3]CANTIDADES VALOR INICIAL'!G160</f>
        <v>0</v>
      </c>
      <c r="G164" s="410">
        <f>'[3]CANTIDADES VALOR INICIAL'!H160</f>
        <v>167895</v>
      </c>
      <c r="H164" s="411">
        <f>G164*'[3]INDEX ICOCIV'!$R$85</f>
        <v>228337.2</v>
      </c>
      <c r="I164" s="19">
        <f t="shared" si="6"/>
        <v>0</v>
      </c>
    </row>
    <row r="165" spans="3:9" ht="16" outlineLevel="1" x14ac:dyDescent="0.2">
      <c r="C165" s="14" t="s">
        <v>802</v>
      </c>
      <c r="D165" s="15" t="s">
        <v>803</v>
      </c>
      <c r="E165" s="16" t="s">
        <v>51</v>
      </c>
      <c r="F165" s="17">
        <f>'[3]CANTIDADES VALOR INICIAL'!G161</f>
        <v>0</v>
      </c>
      <c r="G165" s="410">
        <f>'[3]CANTIDADES VALOR INICIAL'!H161</f>
        <v>2786</v>
      </c>
      <c r="H165" s="411">
        <f>G165*'[3]INDEX ICOCIV'!$R$85</f>
        <v>3788.9600000000005</v>
      </c>
      <c r="I165" s="19">
        <f t="shared" si="6"/>
        <v>0</v>
      </c>
    </row>
    <row r="166" spans="3:9" ht="16" outlineLevel="1" x14ac:dyDescent="0.2">
      <c r="C166" s="14" t="s">
        <v>804</v>
      </c>
      <c r="D166" s="15" t="s">
        <v>805</v>
      </c>
      <c r="E166" s="16" t="s">
        <v>51</v>
      </c>
      <c r="F166" s="17">
        <f>'[3]CANTIDADES VALOR INICIAL'!G162</f>
        <v>0</v>
      </c>
      <c r="G166" s="410">
        <f>'[3]CANTIDADES VALOR INICIAL'!H162</f>
        <v>37726</v>
      </c>
      <c r="H166" s="411">
        <f>G166*'[3]INDEX ICOCIV'!$R$85</f>
        <v>51307.360000000001</v>
      </c>
      <c r="I166" s="19">
        <f t="shared" si="6"/>
        <v>0</v>
      </c>
    </row>
    <row r="167" spans="3:9" ht="28" outlineLevel="1" x14ac:dyDescent="0.2">
      <c r="C167" s="14" t="s">
        <v>806</v>
      </c>
      <c r="D167" s="15" t="s">
        <v>807</v>
      </c>
      <c r="E167" s="16" t="s">
        <v>22</v>
      </c>
      <c r="F167" s="17">
        <f>'[3]CANTIDADES VALOR INICIAL'!G163</f>
        <v>0</v>
      </c>
      <c r="G167" s="410">
        <f>'[3]CANTIDADES VALOR INICIAL'!H163</f>
        <v>366977</v>
      </c>
      <c r="H167" s="411">
        <f>G167*'[3]INDEX ICOCIV'!$R$85</f>
        <v>499088.72000000003</v>
      </c>
      <c r="I167" s="19">
        <f t="shared" si="6"/>
        <v>0</v>
      </c>
    </row>
    <row r="168" spans="3:9" ht="16" outlineLevel="1" x14ac:dyDescent="0.2">
      <c r="C168" s="14" t="s">
        <v>808</v>
      </c>
      <c r="D168" s="15" t="s">
        <v>809</v>
      </c>
      <c r="E168" s="16" t="s">
        <v>51</v>
      </c>
      <c r="F168" s="17">
        <f>'[3]CANTIDADES VALOR INICIAL'!G164</f>
        <v>0</v>
      </c>
      <c r="G168" s="410">
        <f>'[3]CANTIDADES VALOR INICIAL'!H164</f>
        <v>6750</v>
      </c>
      <c r="H168" s="411">
        <f>G168*'[3]INDEX ICOCIV'!$R$85</f>
        <v>9180</v>
      </c>
      <c r="I168" s="19">
        <f t="shared" si="6"/>
        <v>0</v>
      </c>
    </row>
    <row r="169" spans="3:9" ht="28" outlineLevel="1" x14ac:dyDescent="0.2">
      <c r="C169" s="14" t="s">
        <v>810</v>
      </c>
      <c r="D169" s="15" t="s">
        <v>811</v>
      </c>
      <c r="E169" s="16" t="s">
        <v>214</v>
      </c>
      <c r="F169" s="17">
        <f>'[3]CANTIDADES VALOR INICIAL'!G165</f>
        <v>0</v>
      </c>
      <c r="G169" s="410">
        <f>'[3]CANTIDADES VALOR INICIAL'!H165</f>
        <v>979835</v>
      </c>
      <c r="H169" s="411">
        <f>G169*'[3]INDEX ICOCIV'!$R$85</f>
        <v>1332575.6000000001</v>
      </c>
      <c r="I169" s="19">
        <f t="shared" si="6"/>
        <v>0</v>
      </c>
    </row>
    <row r="170" spans="3:9" ht="70" outlineLevel="1" x14ac:dyDescent="0.2">
      <c r="C170" s="14" t="s">
        <v>812</v>
      </c>
      <c r="D170" s="15" t="s">
        <v>813</v>
      </c>
      <c r="E170" s="16" t="s">
        <v>22</v>
      </c>
      <c r="F170" s="17">
        <f>'[3]CANTIDADES VALOR INICIAL'!G166</f>
        <v>0</v>
      </c>
      <c r="G170" s="410">
        <f>'[3]CANTIDADES VALOR INICIAL'!H166</f>
        <v>1383714</v>
      </c>
      <c r="H170" s="411">
        <f>G170*'[3]INDEX ICOCIV'!$R$85</f>
        <v>1881851.04</v>
      </c>
      <c r="I170" s="19">
        <f t="shared" si="6"/>
        <v>0</v>
      </c>
    </row>
    <row r="171" spans="3:9" ht="16" outlineLevel="1" x14ac:dyDescent="0.2">
      <c r="C171" s="14" t="s">
        <v>814</v>
      </c>
      <c r="D171" s="15" t="s">
        <v>815</v>
      </c>
      <c r="E171" s="16" t="s">
        <v>214</v>
      </c>
      <c r="F171" s="17">
        <f>'[3]CANTIDADES VALOR INICIAL'!G167</f>
        <v>0</v>
      </c>
      <c r="G171" s="410">
        <f>'[3]CANTIDADES VALOR INICIAL'!H167</f>
        <v>66613</v>
      </c>
      <c r="H171" s="411">
        <f>G171*'[3]INDEX ICOCIV'!$R$85</f>
        <v>90593.680000000008</v>
      </c>
      <c r="I171" s="19">
        <f t="shared" si="6"/>
        <v>0</v>
      </c>
    </row>
    <row r="172" spans="3:9" ht="16" outlineLevel="1" x14ac:dyDescent="0.2">
      <c r="C172" s="14" t="s">
        <v>816</v>
      </c>
      <c r="D172" s="15" t="s">
        <v>817</v>
      </c>
      <c r="E172" s="16" t="s">
        <v>214</v>
      </c>
      <c r="F172" s="17">
        <f>'[3]CANTIDADES VALOR INICIAL'!G168</f>
        <v>0</v>
      </c>
      <c r="G172" s="410">
        <f>'[3]CANTIDADES VALOR INICIAL'!H168</f>
        <v>193619</v>
      </c>
      <c r="H172" s="411">
        <f>G172*'[3]INDEX ICOCIV'!$R$85</f>
        <v>263321.84000000003</v>
      </c>
      <c r="I172" s="19">
        <f t="shared" si="6"/>
        <v>0</v>
      </c>
    </row>
    <row r="173" spans="3:9" ht="28" outlineLevel="1" x14ac:dyDescent="0.2">
      <c r="C173" s="14" t="s">
        <v>818</v>
      </c>
      <c r="D173" s="15" t="s">
        <v>819</v>
      </c>
      <c r="E173" s="16" t="s">
        <v>214</v>
      </c>
      <c r="F173" s="17">
        <f>'[3]CANTIDADES VALOR INICIAL'!G169</f>
        <v>0</v>
      </c>
      <c r="G173" s="410">
        <f>'[3]CANTIDADES VALOR INICIAL'!H169</f>
        <v>512843</v>
      </c>
      <c r="H173" s="411">
        <f>G173*'[3]INDEX ICOCIV'!$R$85</f>
        <v>697466.4800000001</v>
      </c>
      <c r="I173" s="19">
        <f t="shared" si="6"/>
        <v>0</v>
      </c>
    </row>
    <row r="174" spans="3:9" ht="16" outlineLevel="1" x14ac:dyDescent="0.2">
      <c r="C174" s="14" t="s">
        <v>820</v>
      </c>
      <c r="D174" s="15" t="s">
        <v>821</v>
      </c>
      <c r="E174" s="16" t="s">
        <v>214</v>
      </c>
      <c r="F174" s="17">
        <f>'[3]CANTIDADES VALOR INICIAL'!G170</f>
        <v>0</v>
      </c>
      <c r="G174" s="410">
        <f>'[3]CANTIDADES VALOR INICIAL'!H170</f>
        <v>521079</v>
      </c>
      <c r="H174" s="411">
        <f>G174*'[3]INDEX ICOCIV'!$R$85</f>
        <v>708667.44000000006</v>
      </c>
      <c r="I174" s="19">
        <f t="shared" si="6"/>
        <v>0</v>
      </c>
    </row>
    <row r="175" spans="3:9" ht="16" outlineLevel="1" x14ac:dyDescent="0.2">
      <c r="C175" s="14" t="s">
        <v>822</v>
      </c>
      <c r="D175" s="15" t="s">
        <v>823</v>
      </c>
      <c r="E175" s="16" t="s">
        <v>18</v>
      </c>
      <c r="F175" s="17">
        <f>'[3]CANTIDADES VALOR INICIAL'!G171</f>
        <v>0</v>
      </c>
      <c r="G175" s="410">
        <f>'[3]CANTIDADES VALOR INICIAL'!H171</f>
        <v>86856</v>
      </c>
      <c r="H175" s="411">
        <f>G175*'[3]INDEX ICOCIV'!$R$85</f>
        <v>118124.16</v>
      </c>
      <c r="I175" s="19">
        <f t="shared" si="6"/>
        <v>0</v>
      </c>
    </row>
    <row r="176" spans="3:9" ht="28" outlineLevel="1" x14ac:dyDescent="0.2">
      <c r="C176" s="14" t="s">
        <v>824</v>
      </c>
      <c r="D176" s="15" t="s">
        <v>825</v>
      </c>
      <c r="E176" s="16" t="s">
        <v>214</v>
      </c>
      <c r="F176" s="17">
        <f>'[3]CANTIDADES VALOR INICIAL'!G172</f>
        <v>0</v>
      </c>
      <c r="G176" s="410">
        <f>'[3]CANTIDADES VALOR INICIAL'!H172</f>
        <v>192632</v>
      </c>
      <c r="H176" s="411">
        <f>G176*'[3]INDEX ICOCIV'!$R$85</f>
        <v>261979.52000000002</v>
      </c>
      <c r="I176" s="19">
        <f t="shared" si="6"/>
        <v>0</v>
      </c>
    </row>
    <row r="177" spans="3:9" ht="16" outlineLevel="1" x14ac:dyDescent="0.2">
      <c r="C177" s="14" t="s">
        <v>826</v>
      </c>
      <c r="D177" s="15" t="s">
        <v>827</v>
      </c>
      <c r="E177" s="16" t="s">
        <v>214</v>
      </c>
      <c r="F177" s="17">
        <f>'[3]CANTIDADES VALOR INICIAL'!G173</f>
        <v>0</v>
      </c>
      <c r="G177" s="410">
        <f>'[3]CANTIDADES VALOR INICIAL'!H173</f>
        <v>151913</v>
      </c>
      <c r="H177" s="411">
        <f>G177*'[3]INDEX ICOCIV'!$R$85</f>
        <v>206601.68000000002</v>
      </c>
      <c r="I177" s="19">
        <f t="shared" si="6"/>
        <v>0</v>
      </c>
    </row>
    <row r="178" spans="3:9" ht="16" outlineLevel="1" x14ac:dyDescent="0.2">
      <c r="C178" s="14" t="s">
        <v>828</v>
      </c>
      <c r="D178" s="15" t="s">
        <v>829</v>
      </c>
      <c r="E178" s="16" t="s">
        <v>214</v>
      </c>
      <c r="F178" s="17">
        <f>'[3]CANTIDADES VALOR INICIAL'!G174</f>
        <v>0</v>
      </c>
      <c r="G178" s="410">
        <f>'[3]CANTIDADES VALOR INICIAL'!H174</f>
        <v>143947</v>
      </c>
      <c r="H178" s="411">
        <f>G178*'[3]INDEX ICOCIV'!$R$85</f>
        <v>195767.92</v>
      </c>
      <c r="I178" s="19">
        <f t="shared" si="6"/>
        <v>0</v>
      </c>
    </row>
    <row r="179" spans="3:9" ht="28" outlineLevel="1" x14ac:dyDescent="0.2">
      <c r="C179" s="14" t="s">
        <v>830</v>
      </c>
      <c r="D179" s="15" t="s">
        <v>831</v>
      </c>
      <c r="E179" s="16" t="s">
        <v>214</v>
      </c>
      <c r="F179" s="17">
        <f>'[3]CANTIDADES VALOR INICIAL'!G175</f>
        <v>0</v>
      </c>
      <c r="G179" s="410">
        <f>'[3]CANTIDADES VALOR INICIAL'!H175</f>
        <v>327496</v>
      </c>
      <c r="H179" s="411">
        <f>G179*'[3]INDEX ICOCIV'!$R$85</f>
        <v>445394.56000000006</v>
      </c>
      <c r="I179" s="19">
        <f t="shared" si="6"/>
        <v>0</v>
      </c>
    </row>
    <row r="180" spans="3:9" ht="16" outlineLevel="1" x14ac:dyDescent="0.2">
      <c r="C180" s="14" t="s">
        <v>832</v>
      </c>
      <c r="D180" s="15" t="s">
        <v>833</v>
      </c>
      <c r="E180" s="16" t="s">
        <v>214</v>
      </c>
      <c r="F180" s="17">
        <f>'[3]CANTIDADES VALOR INICIAL'!G176</f>
        <v>0</v>
      </c>
      <c r="G180" s="410">
        <f>'[3]CANTIDADES VALOR INICIAL'!H176</f>
        <v>31207</v>
      </c>
      <c r="H180" s="411">
        <f>G180*'[3]INDEX ICOCIV'!$R$85</f>
        <v>42441.520000000004</v>
      </c>
      <c r="I180" s="19">
        <f t="shared" si="6"/>
        <v>0</v>
      </c>
    </row>
    <row r="181" spans="3:9" ht="42" outlineLevel="1" x14ac:dyDescent="0.2">
      <c r="C181" s="14" t="s">
        <v>834</v>
      </c>
      <c r="D181" s="15" t="s">
        <v>835</v>
      </c>
      <c r="E181" s="16" t="s">
        <v>22</v>
      </c>
      <c r="F181" s="17">
        <f>'[3]CANTIDADES VALOR INICIAL'!G177</f>
        <v>0</v>
      </c>
      <c r="G181" s="410">
        <f>'[3]CANTIDADES VALOR INICIAL'!H177</f>
        <v>173937.3</v>
      </c>
      <c r="H181" s="411">
        <f>G181*'[3]INDEX ICOCIV'!$R$85</f>
        <v>236554.728</v>
      </c>
      <c r="I181" s="19">
        <f t="shared" si="6"/>
        <v>0</v>
      </c>
    </row>
    <row r="182" spans="3:9" ht="98" outlineLevel="1" x14ac:dyDescent="0.2">
      <c r="C182" s="14" t="s">
        <v>836</v>
      </c>
      <c r="D182" s="15" t="s">
        <v>837</v>
      </c>
      <c r="E182" s="16" t="s">
        <v>214</v>
      </c>
      <c r="F182" s="17">
        <f>'[3]CANTIDADES VALOR INICIAL'!G178</f>
        <v>0</v>
      </c>
      <c r="G182" s="410">
        <f>'[3]CANTIDADES VALOR INICIAL'!H178</f>
        <v>443202.7</v>
      </c>
      <c r="H182" s="411">
        <f>G182*'[3]INDEX ICOCIV'!$R$85</f>
        <v>602755.67200000002</v>
      </c>
      <c r="I182" s="19">
        <f t="shared" si="6"/>
        <v>0</v>
      </c>
    </row>
    <row r="183" spans="3:9" ht="16" outlineLevel="1" x14ac:dyDescent="0.2">
      <c r="C183" s="14" t="s">
        <v>838</v>
      </c>
      <c r="D183" s="15" t="s">
        <v>839</v>
      </c>
      <c r="E183" s="16" t="s">
        <v>18</v>
      </c>
      <c r="F183" s="17">
        <f>'[3]CANTIDADES VALOR INICIAL'!G179</f>
        <v>0</v>
      </c>
      <c r="G183" s="410">
        <f>'[3]CANTIDADES VALOR INICIAL'!H179</f>
        <v>149796.39000000001</v>
      </c>
      <c r="H183" s="411">
        <f>G183*'[3]INDEX ICOCIV'!$R$85</f>
        <v>203723.09040000004</v>
      </c>
      <c r="I183" s="19">
        <f t="shared" si="6"/>
        <v>0</v>
      </c>
    </row>
    <row r="184" spans="3:9" ht="16" outlineLevel="1" x14ac:dyDescent="0.2">
      <c r="C184" s="14" t="s">
        <v>840</v>
      </c>
      <c r="D184" s="15" t="s">
        <v>841</v>
      </c>
      <c r="E184" s="16" t="s">
        <v>214</v>
      </c>
      <c r="F184" s="17">
        <f>'[3]CANTIDADES VALOR INICIAL'!G180</f>
        <v>0</v>
      </c>
      <c r="G184" s="410">
        <f>'[3]CANTIDADES VALOR INICIAL'!H180</f>
        <v>89517.9</v>
      </c>
      <c r="H184" s="411">
        <f>G184*'[3]INDEX ICOCIV'!$R$85</f>
        <v>121744.344</v>
      </c>
      <c r="I184" s="19">
        <f t="shared" si="6"/>
        <v>0</v>
      </c>
    </row>
    <row r="185" spans="3:9" ht="16" outlineLevel="1" x14ac:dyDescent="0.2">
      <c r="C185" s="14" t="s">
        <v>842</v>
      </c>
      <c r="D185" s="15" t="s">
        <v>843</v>
      </c>
      <c r="E185" s="16" t="s">
        <v>214</v>
      </c>
      <c r="F185" s="17">
        <f>'[3]CANTIDADES VALOR INICIAL'!G181</f>
        <v>0</v>
      </c>
      <c r="G185" s="410">
        <f>'[3]CANTIDADES VALOR INICIAL'!H181</f>
        <v>84038.9</v>
      </c>
      <c r="H185" s="411">
        <f>G185*'[3]INDEX ICOCIV'!$R$85</f>
        <v>114292.90399999999</v>
      </c>
      <c r="I185" s="19">
        <f t="shared" si="6"/>
        <v>0</v>
      </c>
    </row>
    <row r="186" spans="3:9" ht="16" outlineLevel="1" x14ac:dyDescent="0.2">
      <c r="C186" s="14" t="s">
        <v>844</v>
      </c>
      <c r="D186" s="15" t="s">
        <v>845</v>
      </c>
      <c r="E186" s="16" t="s">
        <v>214</v>
      </c>
      <c r="F186" s="17">
        <f>'[3]CANTIDADES VALOR INICIAL'!G182</f>
        <v>0</v>
      </c>
      <c r="G186" s="410">
        <f>'[3]CANTIDADES VALOR INICIAL'!H182</f>
        <v>58334.9</v>
      </c>
      <c r="H186" s="411">
        <f>G186*'[3]INDEX ICOCIV'!$R$85</f>
        <v>79335.464000000007</v>
      </c>
      <c r="I186" s="19">
        <f t="shared" si="6"/>
        <v>0</v>
      </c>
    </row>
    <row r="187" spans="3:9" ht="16" outlineLevel="1" x14ac:dyDescent="0.2">
      <c r="C187" s="14" t="s">
        <v>846</v>
      </c>
      <c r="D187" s="15" t="s">
        <v>847</v>
      </c>
      <c r="E187" s="16" t="s">
        <v>214</v>
      </c>
      <c r="F187" s="17">
        <f>'[3]CANTIDADES VALOR INICIAL'!G183</f>
        <v>0</v>
      </c>
      <c r="G187" s="410">
        <f>'[3]CANTIDADES VALOR INICIAL'!H183</f>
        <v>114657</v>
      </c>
      <c r="H187" s="411">
        <f>G187*'[3]INDEX ICOCIV'!$R$85</f>
        <v>155933.52000000002</v>
      </c>
      <c r="I187" s="19">
        <f t="shared" si="6"/>
        <v>0</v>
      </c>
    </row>
    <row r="188" spans="3:9" ht="70" outlineLevel="1" x14ac:dyDescent="0.2">
      <c r="C188" s="14" t="s">
        <v>848</v>
      </c>
      <c r="D188" s="15" t="s">
        <v>849</v>
      </c>
      <c r="E188" s="16" t="s">
        <v>22</v>
      </c>
      <c r="F188" s="17">
        <f>'[3]CANTIDADES VALOR INICIAL'!G184</f>
        <v>0</v>
      </c>
      <c r="G188" s="410">
        <f>'[3]CANTIDADES VALOR INICIAL'!H184</f>
        <v>1089924.55</v>
      </c>
      <c r="H188" s="411">
        <f>G188*'[3]INDEX ICOCIV'!$R$85</f>
        <v>1482297.3880000003</v>
      </c>
      <c r="I188" s="19">
        <f t="shared" si="6"/>
        <v>0</v>
      </c>
    </row>
    <row r="189" spans="3:9" ht="22.5" customHeight="1" outlineLevel="1" thickBot="1" x14ac:dyDescent="0.25">
      <c r="C189" s="341" t="s">
        <v>850</v>
      </c>
      <c r="D189" s="413" t="s">
        <v>851</v>
      </c>
      <c r="E189" s="414" t="s">
        <v>22</v>
      </c>
      <c r="F189" s="344">
        <f>'[3]CANTIDADES VALOR INICIAL'!G185</f>
        <v>0</v>
      </c>
      <c r="G189" s="415">
        <f>'[3]CANTIDADES VALOR INICIAL'!H185</f>
        <v>792704</v>
      </c>
      <c r="H189" s="411">
        <f>G189*'[3]INDEX ICOCIV'!$R$85</f>
        <v>1078077.4400000002</v>
      </c>
      <c r="I189" s="416">
        <f t="shared" si="6"/>
        <v>0</v>
      </c>
    </row>
    <row r="191" spans="3:9" ht="15" customHeight="1" x14ac:dyDescent="0.2">
      <c r="I191" s="417"/>
    </row>
    <row r="192" spans="3:9" ht="15" customHeight="1" x14ac:dyDescent="0.2">
      <c r="I192" s="417"/>
    </row>
  </sheetData>
  <autoFilter ref="C9:I189" xr:uid="{64146A1C-DAC3-4499-852A-509B8BEBAC2D}"/>
  <mergeCells count="13">
    <mergeCell ref="C7:I7"/>
    <mergeCell ref="C2:I2"/>
    <mergeCell ref="C3:I3"/>
    <mergeCell ref="C4:I4"/>
    <mergeCell ref="C5:I5"/>
    <mergeCell ref="C6:I6"/>
    <mergeCell ref="I9:I11"/>
    <mergeCell ref="C9:C11"/>
    <mergeCell ref="D9:D11"/>
    <mergeCell ref="E9:E11"/>
    <mergeCell ref="F9:F11"/>
    <mergeCell ref="G9:G11"/>
    <mergeCell ref="H9:H11"/>
  </mergeCells>
  <pageMargins left="0.70866141732283472" right="0.70866141732283472" top="0.74803149606299213" bottom="0.74803149606299213" header="0.31496062992125984" footer="0.31496062992125984"/>
  <pageSetup paperSize="9" scale="32" orientation="portrait" r:id="rId1"/>
  <rowBreaks count="1" manualBreakCount="1">
    <brk id="98" min="1" max="13" man="1"/>
  </row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11</vt:i4>
      </vt:variant>
      <vt:variant>
        <vt:lpstr>Named Ranges</vt:lpstr>
      </vt:variant>
      <vt:variant>
        <vt:i4>14</vt:i4>
      </vt:variant>
    </vt:vector>
  </HeadingPairs>
  <TitlesOfParts>
    <vt:vector size="25" baseType="lpstr">
      <vt:lpstr>PRESU  ESTIMADO OBRA  CARACOLI</vt:lpstr>
      <vt:lpstr>LISTA DE PRECIOS UNITARIOS</vt:lpstr>
      <vt:lpstr>E Y D PRESU ESTIMADO</vt:lpstr>
      <vt:lpstr>AIU</vt:lpstr>
      <vt:lpstr>FM</vt:lpstr>
      <vt:lpstr>INDEX ICOCIV</vt:lpstr>
      <vt:lpstr>SALARIOS</vt:lpstr>
      <vt:lpstr>CANTIDADES VALOR INICIAL</vt:lpstr>
      <vt:lpstr>Comparativo</vt:lpstr>
      <vt:lpstr>VALORES INDEXADOS OBRA CARACOLÍ</vt:lpstr>
      <vt:lpstr>VALORES INDEXADOS OBRA ALPES</vt:lpstr>
      <vt:lpstr>AIU!Print_Area</vt:lpstr>
      <vt:lpstr>'CANTIDADES VALOR INICIAL'!Print_Area</vt:lpstr>
      <vt:lpstr>'E Y D PRESU ESTIMADO'!Print_Area</vt:lpstr>
      <vt:lpstr>FM!Print_Area</vt:lpstr>
      <vt:lpstr>'LISTA DE PRECIOS UNITARIOS'!Print_Area</vt:lpstr>
      <vt:lpstr>'PRESU  ESTIMADO OBRA  CARACOLI'!Print_Area</vt:lpstr>
      <vt:lpstr>'VALORES INDEXADOS OBRA ALPES'!Print_Area</vt:lpstr>
      <vt:lpstr>'VALORES INDEXADOS OBRA CARACOLÍ'!Print_Area</vt:lpstr>
      <vt:lpstr>'CANTIDADES VALOR INICIAL'!Print_Titles</vt:lpstr>
      <vt:lpstr>'E Y D PRESU ESTIMADO'!Print_Titles</vt:lpstr>
      <vt:lpstr>'LISTA DE PRECIOS UNITARIOS'!Print_Titles</vt:lpstr>
      <vt:lpstr>'PRESU  ESTIMADO OBRA  CARACOLI'!Print_Titles</vt:lpstr>
      <vt:lpstr>'VALORES INDEXADOS OBRA ALPES'!Print_Titles</vt:lpstr>
      <vt:lpstr>'VALORES INDEXADOS OBRA CARACOLÍ'!Print_Titles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Blanco</dc:creator>
  <cp:lastModifiedBy>Erika Blanco</cp:lastModifiedBy>
  <cp:lastPrinted>2026-08-19T23:06:28Z</cp:lastPrinted>
  <dcterms:created xsi:type="dcterms:W3CDTF">2026-08-10T03:13:42Z</dcterms:created>
  <dcterms:modified xsi:type="dcterms:W3CDTF">2026-08-19T23:07:16Z</dcterms:modified>
</cp:coreProperties>
</file>