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ALCALDIA DE SACAMA 2026\Contratos 2026\Bocatoma final ok\"/>
    </mc:Choice>
  </mc:AlternateContent>
  <xr:revisionPtr revIDLastSave="0" documentId="13_ncr:1_{30DA9DDF-3CF2-45D2-9077-1668D34BCA1E}" xr6:coauthVersionLast="47" xr6:coauthVersionMax="47" xr10:uidLastSave="{00000000-0000-0000-0000-000000000000}"/>
  <bookViews>
    <workbookView xWindow="-108" yWindow="-108" windowWidth="23256" windowHeight="12456" tabRatio="859" xr2:uid="{ED56A594-8904-405F-8E07-486D51A60768}"/>
  </bookViews>
  <sheets>
    <sheet name="PRESUPUESTO" sheetId="91" r:id="rId1"/>
    <sheet name="1,1" sheetId="92" r:id="rId2"/>
    <sheet name="1,2" sheetId="93" r:id="rId3"/>
    <sheet name="1,3" sheetId="94" r:id="rId4"/>
    <sheet name="1,4" sheetId="95" r:id="rId5"/>
    <sheet name="1,5" sheetId="96" r:id="rId6"/>
    <sheet name="1,6" sheetId="97" r:id="rId7"/>
    <sheet name="1,7" sheetId="98" r:id="rId8"/>
    <sheet name="1,8" sheetId="107" r:id="rId9"/>
    <sheet name="1,9" sheetId="116" r:id="rId10"/>
    <sheet name="1,10" sheetId="109" r:id="rId11"/>
    <sheet name="1,11" sheetId="110" r:id="rId12"/>
    <sheet name="1,12" sheetId="108" r:id="rId13"/>
    <sheet name="1,13" sheetId="111" r:id="rId14"/>
    <sheet name="1,14" sheetId="118" r:id="rId15"/>
    <sheet name="1,15" sheetId="119" r:id="rId16"/>
    <sheet name="1,16" sheetId="121" r:id="rId17"/>
    <sheet name="2,1" sheetId="99" r:id="rId18"/>
    <sheet name="2,2" sheetId="100" r:id="rId19"/>
    <sheet name="3,1" sheetId="117" r:id="rId20"/>
    <sheet name="3,2" sheetId="113" r:id="rId21"/>
    <sheet name="3,3" sheetId="114" r:id="rId22"/>
    <sheet name="4,1" sheetId="123" r:id="rId23"/>
    <sheet name="4,2" sheetId="124" r:id="rId24"/>
    <sheet name="4,3" sheetId="125" r:id="rId25"/>
    <sheet name="4,4" sheetId="126" r:id="rId26"/>
  </sheets>
  <definedNames>
    <definedName name="_Fill" localSheetId="10" hidden="1">#REF!</definedName>
    <definedName name="_Fill" localSheetId="11" hidden="1">#REF!</definedName>
    <definedName name="_Fill" localSheetId="12" hidden="1">#REF!</definedName>
    <definedName name="_Fill" localSheetId="13" hidden="1">#REF!</definedName>
    <definedName name="_Fill" localSheetId="14" hidden="1">#REF!</definedName>
    <definedName name="_Fill" localSheetId="15" hidden="1">#REF!</definedName>
    <definedName name="_Fill" localSheetId="16" hidden="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localSheetId="8" hidden="1">#REF!</definedName>
    <definedName name="_Fill" localSheetId="9" hidden="1">#REF!</definedName>
    <definedName name="_Fill" localSheetId="17" hidden="1">#REF!</definedName>
    <definedName name="_Fill" localSheetId="18" hidden="1">#REF!</definedName>
    <definedName name="_Fill" localSheetId="19" hidden="1">#REF!</definedName>
    <definedName name="_Fill" localSheetId="20" hidden="1">#REF!</definedName>
    <definedName name="_Fill" localSheetId="21" hidden="1">#REF!</definedName>
    <definedName name="_Fill" localSheetId="22" hidden="1">#REF!</definedName>
    <definedName name="_Fill" localSheetId="23" hidden="1">#REF!</definedName>
    <definedName name="_Fill" localSheetId="24" hidden="1">#REF!</definedName>
    <definedName name="_Fill" localSheetId="25" hidden="1">#REF!</definedName>
    <definedName name="_Fill" localSheetId="0" hidden="1">#REF!</definedName>
    <definedName name="_Fill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localSheetId="15" hidden="1">#REF!</definedName>
    <definedName name="_Key1" localSheetId="16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localSheetId="8" hidden="1">#REF!</definedName>
    <definedName name="_Key1" localSheetId="9" hidden="1">#REF!</definedName>
    <definedName name="_Key1" localSheetId="17" hidden="1">#REF!</definedName>
    <definedName name="_Key1" localSheetId="18" hidden="1">#REF!</definedName>
    <definedName name="_Key1" localSheetId="19" hidden="1">#REF!</definedName>
    <definedName name="_Key1" localSheetId="20" hidden="1">#REF!</definedName>
    <definedName name="_Key1" localSheetId="21" hidden="1">#REF!</definedName>
    <definedName name="_Key1" localSheetId="22" hidden="1">#REF!</definedName>
    <definedName name="_Key1" localSheetId="23" hidden="1">#REF!</definedName>
    <definedName name="_Key1" localSheetId="24" hidden="1">#REF!</definedName>
    <definedName name="_Key1" localSheetId="25" hidden="1">#REF!</definedName>
    <definedName name="_Key1" localSheetId="0" hidden="1">#REF!</definedName>
    <definedName name="_Key1" hidden="1">#REF!</definedName>
    <definedName name="_Order1" hidden="1">0</definedName>
    <definedName name="_Sort" localSheetId="10" hidden="1">#REF!</definedName>
    <definedName name="_Sort" localSheetId="11" hidden="1">#REF!</definedName>
    <definedName name="_Sort" localSheetId="12" hidden="1">#REF!</definedName>
    <definedName name="_Sort" localSheetId="13" hidden="1">#REF!</definedName>
    <definedName name="_Sort" localSheetId="14" hidden="1">#REF!</definedName>
    <definedName name="_Sort" localSheetId="15" hidden="1">#REF!</definedName>
    <definedName name="_Sort" localSheetId="16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localSheetId="17" hidden="1">#REF!</definedName>
    <definedName name="_Sort" localSheetId="18" hidden="1">#REF!</definedName>
    <definedName name="_Sort" localSheetId="19" hidden="1">#REF!</definedName>
    <definedName name="_Sort" localSheetId="20" hidden="1">#REF!</definedName>
    <definedName name="_Sort" localSheetId="21" hidden="1">#REF!</definedName>
    <definedName name="_Sort" localSheetId="22" hidden="1">#REF!</definedName>
    <definedName name="_Sort" localSheetId="23" hidden="1">#REF!</definedName>
    <definedName name="_Sort" localSheetId="24" hidden="1">#REF!</definedName>
    <definedName name="_Sort" localSheetId="25" hidden="1">#REF!</definedName>
    <definedName name="_Sort" localSheetId="0" hidden="1">#REF!</definedName>
    <definedName name="_Sort" hidden="1">#REF!</definedName>
    <definedName name="_xlnm.Print_Area" localSheetId="1">'1,1'!$A$1:$M$33</definedName>
    <definedName name="_xlnm.Print_Area" localSheetId="10">'1,10'!$A$1:$M$33</definedName>
    <definedName name="_xlnm.Print_Area" localSheetId="11">'1,11'!$A$1:$M$35</definedName>
    <definedName name="_xlnm.Print_Area" localSheetId="12">'1,12'!$A$1:$M$34</definedName>
    <definedName name="_xlnm.Print_Area" localSheetId="13">'1,13'!$A$1:$M$35</definedName>
    <definedName name="_xlnm.Print_Area" localSheetId="14">'1,14'!$A$1:$M$35</definedName>
    <definedName name="_xlnm.Print_Area" localSheetId="15">'1,15'!$A$1:$N$35</definedName>
    <definedName name="_xlnm.Print_Area" localSheetId="16">'1,16'!$A$1:$M$35</definedName>
    <definedName name="_xlnm.Print_Area" localSheetId="2">'1,2'!$A$1:$M$33</definedName>
    <definedName name="_xlnm.Print_Area" localSheetId="3">'1,3'!$A$1:$M$33</definedName>
    <definedName name="_xlnm.Print_Area" localSheetId="4">'1,4'!$A$1:$M$32</definedName>
    <definedName name="_xlnm.Print_Area" localSheetId="5">'1,5'!$A$1:$M$34</definedName>
    <definedName name="_xlnm.Print_Area" localSheetId="6">'1,6'!$A$1:$M$34</definedName>
    <definedName name="_xlnm.Print_Area" localSheetId="7">'1,7'!$A$1:$M$33</definedName>
    <definedName name="_xlnm.Print_Area" localSheetId="8">'1,8'!$A$1:$M$34</definedName>
    <definedName name="_xlnm.Print_Area" localSheetId="9">'1,9'!$A$1:$M$34</definedName>
    <definedName name="_xlnm.Print_Area" localSheetId="17">'2,1'!$A$1:$M$47</definedName>
    <definedName name="_xlnm.Print_Area" localSheetId="18">'2,2'!$A$1:$M$41</definedName>
    <definedName name="_xlnm.Print_Area" localSheetId="19">'3,1'!$A$1:$M$33</definedName>
    <definedName name="_xlnm.Print_Area" localSheetId="20">'3,2'!$A$1:$M$32</definedName>
    <definedName name="_xlnm.Print_Area" localSheetId="21">'3,3'!$A$1:$M$34</definedName>
    <definedName name="_xlnm.Print_Area" localSheetId="22">'4,1'!$A$1:$M$35</definedName>
    <definedName name="_xlnm.Print_Area" localSheetId="23">'4,2'!$A$1:$M$35</definedName>
    <definedName name="_xlnm.Print_Area" localSheetId="24">'4,3'!$A$1:$M$34</definedName>
    <definedName name="_xlnm.Print_Area" localSheetId="25">'4,4'!$A$1:$M$34</definedName>
    <definedName name="_xlnm.Print_Area" localSheetId="0">PRESUPUESTO!$A$1:$H$48</definedName>
    <definedName name="CABEZ" localSheetId="10">#REF!</definedName>
    <definedName name="CABEZ" localSheetId="11">#REF!</definedName>
    <definedName name="CABEZ" localSheetId="12">#REF!</definedName>
    <definedName name="CABEZ" localSheetId="13">#REF!</definedName>
    <definedName name="CABEZ" localSheetId="14">#REF!</definedName>
    <definedName name="CABEZ" localSheetId="15">#REF!</definedName>
    <definedName name="CABEZ" localSheetId="16">#REF!</definedName>
    <definedName name="CABEZ" localSheetId="2">#REF!</definedName>
    <definedName name="CABEZ" localSheetId="3">#REF!</definedName>
    <definedName name="CABEZ" localSheetId="4">#REF!</definedName>
    <definedName name="CABEZ" localSheetId="5">#REF!</definedName>
    <definedName name="CABEZ" localSheetId="6">#REF!</definedName>
    <definedName name="CABEZ" localSheetId="7">#REF!</definedName>
    <definedName name="CABEZ" localSheetId="8">#REF!</definedName>
    <definedName name="CABEZ" localSheetId="9">#REF!</definedName>
    <definedName name="CABEZ" localSheetId="17">#REF!</definedName>
    <definedName name="CABEZ" localSheetId="18">#REF!</definedName>
    <definedName name="CABEZ" localSheetId="19">#REF!</definedName>
    <definedName name="CABEZ" localSheetId="20">#REF!</definedName>
    <definedName name="CABEZ" localSheetId="21">#REF!</definedName>
    <definedName name="CABEZ" localSheetId="22">#REF!</definedName>
    <definedName name="CABEZ" localSheetId="23">#REF!</definedName>
    <definedName name="CABEZ" localSheetId="24">#REF!</definedName>
    <definedName name="CABEZ" localSheetId="25">#REF!</definedName>
    <definedName name="CABEZ" localSheetId="0">#REF!</definedName>
    <definedName name="CABEZ">#REF!</definedName>
    <definedName name="PAGINA_1_DE_1" localSheetId="10">#REF!</definedName>
    <definedName name="PAGINA_1_DE_1" localSheetId="11">#REF!</definedName>
    <definedName name="PAGINA_1_DE_1" localSheetId="12">#REF!</definedName>
    <definedName name="PAGINA_1_DE_1" localSheetId="13">#REF!</definedName>
    <definedName name="PAGINA_1_DE_1" localSheetId="14">#REF!</definedName>
    <definedName name="PAGINA_1_DE_1" localSheetId="15">#REF!</definedName>
    <definedName name="PAGINA_1_DE_1" localSheetId="16">#REF!</definedName>
    <definedName name="PAGINA_1_DE_1" localSheetId="2">#REF!</definedName>
    <definedName name="PAGINA_1_DE_1" localSheetId="3">#REF!</definedName>
    <definedName name="PAGINA_1_DE_1" localSheetId="4">#REF!</definedName>
    <definedName name="PAGINA_1_DE_1" localSheetId="5">#REF!</definedName>
    <definedName name="PAGINA_1_DE_1" localSheetId="6">#REF!</definedName>
    <definedName name="PAGINA_1_DE_1" localSheetId="7">#REF!</definedName>
    <definedName name="PAGINA_1_DE_1" localSheetId="8">#REF!</definedName>
    <definedName name="PAGINA_1_DE_1" localSheetId="9">#REF!</definedName>
    <definedName name="PAGINA_1_DE_1" localSheetId="17">#REF!</definedName>
    <definedName name="PAGINA_1_DE_1" localSheetId="18">#REF!</definedName>
    <definedName name="PAGINA_1_DE_1" localSheetId="19">#REF!</definedName>
    <definedName name="PAGINA_1_DE_1" localSheetId="20">#REF!</definedName>
    <definedName name="PAGINA_1_DE_1" localSheetId="21">#REF!</definedName>
    <definedName name="PAGINA_1_DE_1" localSheetId="22">#REF!</definedName>
    <definedName name="PAGINA_1_DE_1" localSheetId="23">#REF!</definedName>
    <definedName name="PAGINA_1_DE_1" localSheetId="24">#REF!</definedName>
    <definedName name="PAGINA_1_DE_1" localSheetId="25">#REF!</definedName>
    <definedName name="PAGINA_1_DE_1" localSheetId="0">#REF!</definedName>
    <definedName name="PAGINA_1_DE_1">#REF!</definedName>
    <definedName name="Summary" localSheetId="10">#REF!</definedName>
    <definedName name="Summary" localSheetId="11">#REF!</definedName>
    <definedName name="Summary" localSheetId="12">#REF!</definedName>
    <definedName name="Summary" localSheetId="13">#REF!</definedName>
    <definedName name="Summary" localSheetId="14">#REF!</definedName>
    <definedName name="Summary" localSheetId="15">#REF!</definedName>
    <definedName name="Summary" localSheetId="16">#REF!</definedName>
    <definedName name="Summary" localSheetId="2">#REF!</definedName>
    <definedName name="Summary" localSheetId="3">#REF!</definedName>
    <definedName name="Summary" localSheetId="4">#REF!</definedName>
    <definedName name="Summary" localSheetId="5">#REF!</definedName>
    <definedName name="Summary" localSheetId="6">#REF!</definedName>
    <definedName name="Summary" localSheetId="7">#REF!</definedName>
    <definedName name="Summary" localSheetId="8">#REF!</definedName>
    <definedName name="Summary" localSheetId="9">#REF!</definedName>
    <definedName name="Summary" localSheetId="17">#REF!</definedName>
    <definedName name="Summary" localSheetId="18">#REF!</definedName>
    <definedName name="Summary" localSheetId="19">#REF!</definedName>
    <definedName name="Summary" localSheetId="20">#REF!</definedName>
    <definedName name="Summary" localSheetId="21">#REF!</definedName>
    <definedName name="Summary" localSheetId="22">#REF!</definedName>
    <definedName name="Summary" localSheetId="23">#REF!</definedName>
    <definedName name="Summary" localSheetId="24">#REF!</definedName>
    <definedName name="Summary" localSheetId="25">#REF!</definedName>
    <definedName name="Summary" localSheetId="0">#REF!</definedName>
    <definedName name="Summary">#REF!</definedName>
    <definedName name="sUMMARY1" localSheetId="10">#REF!</definedName>
    <definedName name="sUMMARY1" localSheetId="11">#REF!</definedName>
    <definedName name="sUMMARY1" localSheetId="12">#REF!</definedName>
    <definedName name="sUMMARY1" localSheetId="13">#REF!</definedName>
    <definedName name="sUMMARY1" localSheetId="14">#REF!</definedName>
    <definedName name="sUMMARY1" localSheetId="15">#REF!</definedName>
    <definedName name="sUMMARY1" localSheetId="16">#REF!</definedName>
    <definedName name="sUMMARY1" localSheetId="2">#REF!</definedName>
    <definedName name="sUMMARY1" localSheetId="3">#REF!</definedName>
    <definedName name="sUMMARY1" localSheetId="4">#REF!</definedName>
    <definedName name="sUMMARY1" localSheetId="5">#REF!</definedName>
    <definedName name="sUMMARY1" localSheetId="6">#REF!</definedName>
    <definedName name="sUMMARY1" localSheetId="7">#REF!</definedName>
    <definedName name="sUMMARY1" localSheetId="8">#REF!</definedName>
    <definedName name="sUMMARY1" localSheetId="9">#REF!</definedName>
    <definedName name="sUMMARY1" localSheetId="17">#REF!</definedName>
    <definedName name="sUMMARY1" localSheetId="18">#REF!</definedName>
    <definedName name="sUMMARY1" localSheetId="19">#REF!</definedName>
    <definedName name="sUMMARY1" localSheetId="20">#REF!</definedName>
    <definedName name="sUMMARY1" localSheetId="21">#REF!</definedName>
    <definedName name="sUMMARY1" localSheetId="22">#REF!</definedName>
    <definedName name="sUMMARY1" localSheetId="23">#REF!</definedName>
    <definedName name="sUMMARY1" localSheetId="24">#REF!</definedName>
    <definedName name="sUMMARY1" localSheetId="25">#REF!</definedName>
    <definedName name="sUMMARY1" localSheetId="0">#REF!</definedName>
    <definedName name="sUMMARY1">#REF!</definedName>
    <definedName name="wrn.GENERAL." hidden="1">{"TAB1",#N/A,TRUE,"GENERAL";"TAB2",#N/A,TRUE,"GENERAL";"TAB3",#N/A,TRUE,"GENERAL";"TAB4",#N/A,TRUE,"GENERAL";"TAB5",#N/A,TRUE,"GENERAL"}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0" i="91" l="1"/>
  <c r="I13" i="99"/>
  <c r="K24" i="99"/>
  <c r="I23" i="99"/>
  <c r="M32" i="99"/>
  <c r="L31" i="99"/>
  <c r="K31" i="99"/>
  <c r="I31" i="99"/>
  <c r="M31" i="99" s="1"/>
  <c r="I30" i="99"/>
  <c r="M30" i="99" s="1"/>
  <c r="L29" i="99"/>
  <c r="K29" i="99"/>
  <c r="M29" i="99"/>
  <c r="M28" i="99"/>
  <c r="L27" i="99"/>
  <c r="K27" i="99"/>
  <c r="I27" i="99"/>
  <c r="M27" i="99" s="1"/>
  <c r="I26" i="99"/>
  <c r="M26" i="99" s="1"/>
  <c r="M25" i="99"/>
  <c r="L24" i="99"/>
  <c r="I24" i="99"/>
  <c r="M24" i="99" s="1"/>
  <c r="M23" i="99"/>
  <c r="I12" i="99"/>
  <c r="M11" i="125"/>
  <c r="L12" i="125"/>
  <c r="K12" i="125"/>
  <c r="J12" i="125"/>
  <c r="I12" i="125"/>
  <c r="M12" i="125" s="1"/>
  <c r="J12" i="124"/>
  <c r="K12" i="124"/>
  <c r="L12" i="124"/>
  <c r="J13" i="124"/>
  <c r="K13" i="124"/>
  <c r="L13" i="124"/>
  <c r="J14" i="124"/>
  <c r="K14" i="124"/>
  <c r="L14" i="124"/>
  <c r="J15" i="124"/>
  <c r="K15" i="124"/>
  <c r="L15" i="124"/>
  <c r="J16" i="124"/>
  <c r="K16" i="124"/>
  <c r="L16" i="124"/>
  <c r="J17" i="124"/>
  <c r="K17" i="124"/>
  <c r="L17" i="124"/>
  <c r="I13" i="124"/>
  <c r="I14" i="124"/>
  <c r="I15" i="124"/>
  <c r="I16" i="124"/>
  <c r="I17" i="124"/>
  <c r="I12" i="124"/>
  <c r="E9" i="123"/>
  <c r="A9" i="123"/>
  <c r="M17" i="123"/>
  <c r="M13" i="123"/>
  <c r="M14" i="123"/>
  <c r="M15" i="123"/>
  <c r="M16" i="123"/>
  <c r="K13" i="123"/>
  <c r="I13" i="123"/>
  <c r="F13" i="124"/>
  <c r="M12" i="123"/>
  <c r="M12" i="121"/>
  <c r="I11" i="121"/>
  <c r="M11" i="121" s="1"/>
  <c r="E9" i="121"/>
  <c r="A9" i="121"/>
  <c r="B9" i="121"/>
  <c r="M11" i="126"/>
  <c r="E9" i="126"/>
  <c r="A9" i="126"/>
  <c r="E9" i="125"/>
  <c r="B9" i="125"/>
  <c r="A9" i="125"/>
  <c r="L11" i="124"/>
  <c r="M15" i="124"/>
  <c r="F12" i="124"/>
  <c r="F14" i="124"/>
  <c r="F15" i="124"/>
  <c r="F16" i="124"/>
  <c r="F17" i="124"/>
  <c r="F11" i="124"/>
  <c r="E9" i="124"/>
  <c r="A9" i="124"/>
  <c r="M21" i="121" l="1"/>
  <c r="F28" i="91" s="1"/>
  <c r="M17" i="124"/>
  <c r="M13" i="124"/>
  <c r="M14" i="124"/>
  <c r="M16" i="124"/>
  <c r="M12" i="124"/>
  <c r="M11" i="124"/>
  <c r="M20" i="125"/>
  <c r="M20" i="126"/>
  <c r="B9" i="126"/>
  <c r="F11" i="126" s="1"/>
  <c r="F11" i="125"/>
  <c r="M11" i="123"/>
  <c r="B9" i="124"/>
  <c r="B9" i="123"/>
  <c r="C3" i="126"/>
  <c r="C3" i="125"/>
  <c r="C3" i="124"/>
  <c r="C3" i="123"/>
  <c r="M23" i="121"/>
  <c r="R27" i="121" s="1"/>
  <c r="C3" i="121"/>
  <c r="M11" i="118"/>
  <c r="M22" i="126" l="1"/>
  <c r="R26" i="126" s="1"/>
  <c r="H40" i="91"/>
  <c r="M22" i="125"/>
  <c r="F39" i="91"/>
  <c r="M21" i="124"/>
  <c r="F38" i="91" s="1"/>
  <c r="H38" i="91" s="1"/>
  <c r="M21" i="123"/>
  <c r="K16" i="119"/>
  <c r="J16" i="119"/>
  <c r="L15" i="119"/>
  <c r="L16" i="119"/>
  <c r="K13" i="119"/>
  <c r="K12" i="119"/>
  <c r="N12" i="119" s="1"/>
  <c r="L13" i="119"/>
  <c r="J13" i="119"/>
  <c r="J15" i="119" s="1"/>
  <c r="J12" i="119"/>
  <c r="E9" i="119"/>
  <c r="B9" i="119"/>
  <c r="A9" i="119"/>
  <c r="C3" i="119"/>
  <c r="L12" i="109"/>
  <c r="J12" i="109"/>
  <c r="I12" i="109"/>
  <c r="M21" i="118"/>
  <c r="E9" i="118"/>
  <c r="B9" i="118"/>
  <c r="A9" i="118"/>
  <c r="C3" i="118"/>
  <c r="M23" i="124" l="1"/>
  <c r="R27" i="124" s="1"/>
  <c r="M23" i="123"/>
  <c r="R27" i="123" s="1"/>
  <c r="F37" i="91"/>
  <c r="H37" i="91" s="1"/>
  <c r="M12" i="109"/>
  <c r="N16" i="119"/>
  <c r="N15" i="119"/>
  <c r="N13" i="119"/>
  <c r="M23" i="118"/>
  <c r="R27" i="118" s="1"/>
  <c r="F26" i="91"/>
  <c r="H28" i="91"/>
  <c r="H39" i="91"/>
  <c r="H36" i="91" l="1"/>
  <c r="N21" i="119"/>
  <c r="F27" i="91" s="1"/>
  <c r="H27" i="91" s="1"/>
  <c r="N23" i="119"/>
  <c r="S27" i="119" s="1"/>
  <c r="M13" i="92"/>
  <c r="I12" i="92"/>
  <c r="I13" i="100"/>
  <c r="M14" i="99"/>
  <c r="M22" i="100"/>
  <c r="M23" i="100"/>
  <c r="M24" i="100"/>
  <c r="M25" i="100"/>
  <c r="J12" i="100"/>
  <c r="K12" i="100"/>
  <c r="L12" i="100"/>
  <c r="J13" i="100"/>
  <c r="J14" i="100"/>
  <c r="K14" i="100"/>
  <c r="J15" i="100"/>
  <c r="K15" i="100"/>
  <c r="L15" i="100"/>
  <c r="J16" i="100"/>
  <c r="J17" i="100"/>
  <c r="K17" i="100"/>
  <c r="L17" i="100"/>
  <c r="J18" i="100"/>
  <c r="J19" i="100"/>
  <c r="K19" i="100"/>
  <c r="L19" i="100"/>
  <c r="J20" i="100"/>
  <c r="J21" i="100"/>
  <c r="K21" i="100"/>
  <c r="I14" i="100"/>
  <c r="I17" i="100"/>
  <c r="I21" i="100"/>
  <c r="F13" i="100"/>
  <c r="F14" i="100"/>
  <c r="F15" i="100"/>
  <c r="F16" i="100"/>
  <c r="F17" i="100"/>
  <c r="F18" i="100"/>
  <c r="F19" i="100"/>
  <c r="F20" i="100"/>
  <c r="F21" i="100"/>
  <c r="F12" i="100"/>
  <c r="F11" i="100"/>
  <c r="L20" i="99"/>
  <c r="L20" i="100" s="1"/>
  <c r="K20" i="99"/>
  <c r="K20" i="100" s="1"/>
  <c r="I20" i="99"/>
  <c r="I20" i="100" s="1"/>
  <c r="I19" i="99"/>
  <c r="I19" i="100" s="1"/>
  <c r="M21" i="99"/>
  <c r="L18" i="99"/>
  <c r="L18" i="100" s="1"/>
  <c r="I18" i="99"/>
  <c r="I18" i="100" s="1"/>
  <c r="M17" i="99"/>
  <c r="L16" i="99"/>
  <c r="L16" i="100" s="1"/>
  <c r="K16" i="99"/>
  <c r="I16" i="99"/>
  <c r="I16" i="100" s="1"/>
  <c r="T38" i="99"/>
  <c r="I15" i="99"/>
  <c r="I15" i="100" s="1"/>
  <c r="M15" i="100" s="1"/>
  <c r="L13" i="99"/>
  <c r="L13" i="100" s="1"/>
  <c r="K13" i="99"/>
  <c r="I12" i="100"/>
  <c r="M15" i="99" l="1"/>
  <c r="M12" i="99"/>
  <c r="M19" i="100"/>
  <c r="M12" i="100"/>
  <c r="M19" i="99"/>
  <c r="M17" i="100"/>
  <c r="M16" i="99"/>
  <c r="M20" i="100"/>
  <c r="M13" i="99"/>
  <c r="M20" i="99"/>
  <c r="L21" i="100"/>
  <c r="M21" i="100" s="1"/>
  <c r="K16" i="100"/>
  <c r="M16" i="100" s="1"/>
  <c r="K18" i="99"/>
  <c r="K18" i="100" s="1"/>
  <c r="M18" i="100" s="1"/>
  <c r="L14" i="100"/>
  <c r="M14" i="100" s="1"/>
  <c r="K13" i="100"/>
  <c r="Q38" i="99"/>
  <c r="M12" i="113"/>
  <c r="M18" i="99" l="1"/>
  <c r="B9" i="110"/>
  <c r="M12" i="110"/>
  <c r="M11" i="94" l="1"/>
  <c r="M15" i="92"/>
  <c r="L12" i="93"/>
  <c r="M14" i="113"/>
  <c r="I11" i="111" l="1"/>
  <c r="M13" i="110"/>
  <c r="M11" i="110"/>
  <c r="J11" i="116"/>
  <c r="I11" i="116"/>
  <c r="K12" i="95"/>
  <c r="K12" i="92"/>
  <c r="K12" i="93" s="1"/>
  <c r="E9" i="117" l="1"/>
  <c r="B9" i="117"/>
  <c r="A9" i="117"/>
  <c r="M11" i="117"/>
  <c r="M19" i="117" s="1"/>
  <c r="C3" i="117"/>
  <c r="E9" i="113"/>
  <c r="B9" i="113"/>
  <c r="A9" i="113"/>
  <c r="E9" i="114"/>
  <c r="A9" i="114"/>
  <c r="G42" i="91"/>
  <c r="M11" i="114"/>
  <c r="M20" i="114" s="1"/>
  <c r="F35" i="91" s="1"/>
  <c r="M11" i="113"/>
  <c r="M13" i="113"/>
  <c r="M15" i="113"/>
  <c r="M18" i="113" l="1"/>
  <c r="F34" i="91" s="1"/>
  <c r="M21" i="117"/>
  <c r="R25" i="117" s="1"/>
  <c r="F33" i="91"/>
  <c r="H33" i="91" s="1"/>
  <c r="M26" i="100"/>
  <c r="M11" i="111"/>
  <c r="M21" i="111" s="1"/>
  <c r="F25" i="91" s="1"/>
  <c r="L11" i="108"/>
  <c r="J11" i="108"/>
  <c r="I11" i="108"/>
  <c r="M11" i="108" s="1"/>
  <c r="F11" i="108"/>
  <c r="M21" i="110"/>
  <c r="L11" i="109"/>
  <c r="J11" i="109"/>
  <c r="I11" i="109"/>
  <c r="L11" i="116"/>
  <c r="M11" i="116" s="1"/>
  <c r="E9" i="116"/>
  <c r="B9" i="116"/>
  <c r="A9" i="116"/>
  <c r="C3" i="116"/>
  <c r="L11" i="107"/>
  <c r="I11" i="107"/>
  <c r="M12" i="98"/>
  <c r="M13" i="98"/>
  <c r="M11" i="98"/>
  <c r="M19" i="98" s="1"/>
  <c r="F19" i="91" s="1"/>
  <c r="K11" i="97"/>
  <c r="M11" i="109" l="1"/>
  <c r="M19" i="109" s="1"/>
  <c r="F22" i="91" s="1"/>
  <c r="H26" i="91" s="1"/>
  <c r="M20" i="108"/>
  <c r="F24" i="91" s="1"/>
  <c r="M33" i="99"/>
  <c r="M35" i="99" s="1"/>
  <c r="M13" i="100"/>
  <c r="M20" i="116"/>
  <c r="M11" i="107"/>
  <c r="M20" i="107" s="1"/>
  <c r="F20" i="91" s="1"/>
  <c r="J11" i="97"/>
  <c r="L12" i="95"/>
  <c r="J12" i="95"/>
  <c r="I12" i="95"/>
  <c r="F23" i="91"/>
  <c r="M11" i="96"/>
  <c r="M20" i="96" s="1"/>
  <c r="F17" i="91" s="1"/>
  <c r="L11" i="95"/>
  <c r="L11" i="97" s="1"/>
  <c r="I11" i="95"/>
  <c r="M19" i="94"/>
  <c r="F15" i="91" s="1"/>
  <c r="J12" i="93"/>
  <c r="J13" i="93"/>
  <c r="K13" i="93"/>
  <c r="L13" i="93"/>
  <c r="J14" i="93"/>
  <c r="L14" i="93"/>
  <c r="J15" i="93"/>
  <c r="K15" i="93"/>
  <c r="L15" i="93"/>
  <c r="K16" i="93"/>
  <c r="L16" i="93"/>
  <c r="I13" i="93"/>
  <c r="I14" i="93"/>
  <c r="I15" i="93"/>
  <c r="F13" i="93"/>
  <c r="F14" i="93"/>
  <c r="F15" i="93"/>
  <c r="F16" i="93"/>
  <c r="F12" i="93"/>
  <c r="F11" i="93"/>
  <c r="J16" i="92"/>
  <c r="J16" i="93" s="1"/>
  <c r="I16" i="92"/>
  <c r="I12" i="93"/>
  <c r="K14" i="92"/>
  <c r="M14" i="92" s="1"/>
  <c r="M13" i="93" l="1"/>
  <c r="M12" i="93"/>
  <c r="I16" i="93"/>
  <c r="M16" i="92"/>
  <c r="I11" i="97"/>
  <c r="M11" i="97" s="1"/>
  <c r="M20" i="97" s="1"/>
  <c r="F18" i="91" s="1"/>
  <c r="M11" i="95"/>
  <c r="F30" i="91"/>
  <c r="H30" i="91" s="1"/>
  <c r="M27" i="100"/>
  <c r="F31" i="91" s="1"/>
  <c r="M12" i="95"/>
  <c r="M16" i="93"/>
  <c r="M15" i="93"/>
  <c r="K14" i="93"/>
  <c r="M14" i="93" s="1"/>
  <c r="M22" i="116"/>
  <c r="R26" i="116" s="1"/>
  <c r="F21" i="91"/>
  <c r="M12" i="92"/>
  <c r="B9" i="114"/>
  <c r="M22" i="114"/>
  <c r="R26" i="114" s="1"/>
  <c r="C3" i="114"/>
  <c r="M20" i="113"/>
  <c r="R24" i="113" s="1"/>
  <c r="C3" i="113"/>
  <c r="H35" i="91"/>
  <c r="H34" i="91"/>
  <c r="H32" i="91" s="1"/>
  <c r="M19" i="92" l="1"/>
  <c r="F13" i="91" s="1"/>
  <c r="M18" i="95"/>
  <c r="F16" i="91" s="1"/>
  <c r="M19" i="93"/>
  <c r="F14" i="91" s="1"/>
  <c r="E9" i="92"/>
  <c r="C3" i="100" l="1"/>
  <c r="C3" i="99"/>
  <c r="C3" i="111"/>
  <c r="C3" i="108"/>
  <c r="C3" i="110"/>
  <c r="C3" i="109"/>
  <c r="C3" i="107"/>
  <c r="C3" i="98"/>
  <c r="C3" i="97"/>
  <c r="C3" i="96"/>
  <c r="C3" i="95"/>
  <c r="C3" i="94"/>
  <c r="C3" i="93"/>
  <c r="C3" i="92"/>
  <c r="E9" i="111"/>
  <c r="B9" i="111"/>
  <c r="A9" i="111"/>
  <c r="E9" i="108"/>
  <c r="B9" i="108"/>
  <c r="A9" i="108"/>
  <c r="E9" i="110"/>
  <c r="A9" i="110"/>
  <c r="M21" i="109"/>
  <c r="R25" i="109" s="1"/>
  <c r="E9" i="109"/>
  <c r="B9" i="109"/>
  <c r="A9" i="109"/>
  <c r="M22" i="107"/>
  <c r="R26" i="107" s="1"/>
  <c r="E9" i="107"/>
  <c r="B9" i="107"/>
  <c r="A9" i="107"/>
  <c r="E9" i="98"/>
  <c r="B9" i="98"/>
  <c r="A9" i="98"/>
  <c r="E9" i="97"/>
  <c r="B9" i="97"/>
  <c r="A9" i="97"/>
  <c r="E9" i="96"/>
  <c r="B9" i="96"/>
  <c r="F11" i="96" s="1"/>
  <c r="A9" i="96"/>
  <c r="A9" i="94"/>
  <c r="E9" i="95"/>
  <c r="B9" i="95"/>
  <c r="A9" i="95"/>
  <c r="H22" i="91" l="1"/>
  <c r="H18" i="91"/>
  <c r="H16" i="91" l="1"/>
  <c r="H21" i="91"/>
  <c r="M23" i="110"/>
  <c r="R27" i="110" s="1"/>
  <c r="H25" i="91"/>
  <c r="M23" i="111"/>
  <c r="R27" i="111" s="1"/>
  <c r="H24" i="91"/>
  <c r="M22" i="108"/>
  <c r="R26" i="108" s="1"/>
  <c r="H17" i="91"/>
  <c r="H13" i="91"/>
  <c r="H23" i="91"/>
  <c r="M21" i="92" l="1"/>
  <c r="E9" i="100" l="1"/>
  <c r="B9" i="100"/>
  <c r="A9" i="100"/>
  <c r="E9" i="99"/>
  <c r="B9" i="99"/>
  <c r="A9" i="99"/>
  <c r="E9" i="94"/>
  <c r="B9" i="94"/>
  <c r="E9" i="93"/>
  <c r="B9" i="93"/>
  <c r="A9" i="93"/>
  <c r="B9" i="92"/>
  <c r="A9" i="92"/>
  <c r="M20" i="95" l="1"/>
  <c r="R24" i="95" s="1"/>
  <c r="M22" i="96"/>
  <c r="R26" i="96" s="1"/>
  <c r="M21" i="94"/>
  <c r="M21" i="93"/>
  <c r="M29" i="100" l="1"/>
  <c r="H31" i="91"/>
  <c r="H29" i="91" s="1"/>
  <c r="M21" i="98"/>
  <c r="R25" i="98" s="1"/>
  <c r="H14" i="91"/>
  <c r="M22" i="97"/>
  <c r="R26" i="97" s="1"/>
  <c r="H15" i="91" l="1"/>
  <c r="H20" i="91"/>
  <c r="H19" i="91" l="1"/>
  <c r="H12" i="91" s="1"/>
  <c r="H41" i="91" s="1"/>
  <c r="H43" i="91" l="1"/>
  <c r="H44" i="91"/>
  <c r="H45" i="91"/>
  <c r="H42" i="91" l="1"/>
  <c r="H46" i="91" l="1"/>
  <c r="J46" i="91" s="1"/>
</calcChain>
</file>

<file path=xl/sharedStrings.xml><?xml version="1.0" encoding="utf-8"?>
<sst xmlns="http://schemas.openxmlformats.org/spreadsheetml/2006/main" count="829" uniqueCount="137">
  <si>
    <t>UNIDAD</t>
  </si>
  <si>
    <t>TOTAL</t>
  </si>
  <si>
    <t>ITEM</t>
  </si>
  <si>
    <t>CANT</t>
  </si>
  <si>
    <t xml:space="preserve">VALOR
 UNITARIO </t>
  </si>
  <si>
    <t xml:space="preserve">VALOR 
TOTAL </t>
  </si>
  <si>
    <t>M2</t>
  </si>
  <si>
    <t>CONDICIONES CONTRACTUALES INICIALES</t>
  </si>
  <si>
    <t>UND</t>
  </si>
  <si>
    <t>PRESUPUESTO GENERAL</t>
  </si>
  <si>
    <t>PRESUPUESTO DE CANTIDADES</t>
  </si>
  <si>
    <t>DESCRIPCION ELEMENTOS</t>
  </si>
  <si>
    <t>M3</t>
  </si>
  <si>
    <t>PLANEACIÓN DE OBRAS PÚBLICAS</t>
  </si>
  <si>
    <t>Código</t>
  </si>
  <si>
    <t>Versión</t>
  </si>
  <si>
    <t>Fecha</t>
  </si>
  <si>
    <t>PM-GOP-PR-01</t>
  </si>
  <si>
    <t>M</t>
  </si>
  <si>
    <t>AIU</t>
  </si>
  <si>
    <t>ADMINISTRACION</t>
  </si>
  <si>
    <t>IMPREVISTOS</t>
  </si>
  <si>
    <t>UTILIDAD</t>
  </si>
  <si>
    <t>GOB</t>
  </si>
  <si>
    <t xml:space="preserve">CONTRATO DE OBRA No. </t>
  </si>
  <si>
    <t xml:space="preserve">CONTRATO DE INTERVENTORIA No.  </t>
  </si>
  <si>
    <t xml:space="preserve">CONTRATISTA:  </t>
  </si>
  <si>
    <t xml:space="preserve">MEMORIAS DE CANTIDADES DE OBRA </t>
  </si>
  <si>
    <t>Ítem</t>
  </si>
  <si>
    <t>Actividad</t>
  </si>
  <si>
    <t>Unidad</t>
  </si>
  <si>
    <t>DESCRIPCION Y UBICACIÓN DE LA ACTIVIDAD</t>
  </si>
  <si>
    <t>LONGITUD</t>
  </si>
  <si>
    <t>ANCHO</t>
  </si>
  <si>
    <t>ALTO</t>
  </si>
  <si>
    <t>Imagen de Referencia</t>
  </si>
  <si>
    <t xml:space="preserve">OBSERVACIONES: </t>
  </si>
  <si>
    <t>CANTIDAD CONTRATUAL</t>
  </si>
  <si>
    <t>CANTIDAD PRESENTA ACTA</t>
  </si>
  <si>
    <t>Elaboró:</t>
  </si>
  <si>
    <t>Revisó:</t>
  </si>
  <si>
    <t>Oscar Javier cuesta Silva</t>
  </si>
  <si>
    <t>Profesional de apoyo.</t>
  </si>
  <si>
    <t>Secretario de Planeacion</t>
  </si>
  <si>
    <t>Limpieza, raspado y lavado de placas, muros, pisos en concreto existente</t>
  </si>
  <si>
    <t>Recubrimieno impermeable para muros, dos capas</t>
  </si>
  <si>
    <t>Rejilla para sumidero o carcamo con marco y contramarco  A=0.50 m. Suministro e Instal.</t>
  </si>
  <si>
    <t>Union universal PVC Ø=4". Suministro e Instal.</t>
  </si>
  <si>
    <t>BOCATOMA</t>
  </si>
  <si>
    <t>DESARENADOR</t>
  </si>
  <si>
    <t>Bocatoma</t>
  </si>
  <si>
    <t>Retiro de tuberia existente de acueducto PVC Ø 3"</t>
  </si>
  <si>
    <t>Relleno de excavacion (con material local)</t>
  </si>
  <si>
    <t>Reemplazo rejilla Captacion</t>
  </si>
  <si>
    <t>Tuberia de Polietileno PE 100  RDE 11 Ø=110 mm = 4"  clase 200</t>
  </si>
  <si>
    <t>Excavacion a mano en material comun</t>
  </si>
  <si>
    <t>Picado superficie placa de piso en concreto o cancha con retiro de sobrantes</t>
  </si>
  <si>
    <t>Mediacaña mortero imp 1:3 esmaltado 0.12 x 0.12 m</t>
  </si>
  <si>
    <t>Placa base en concreto impermeabilizado 3000 psi e=0.10 m reforzada con malla Q-5 y polietileno cal. 8</t>
  </si>
  <si>
    <t>Relleno con material crudo de rio sin seleccionar (conformacion, riego y compactacion) con transp.</t>
  </si>
  <si>
    <t>Concreto ciclopeo de resistencia 2500 psi</t>
  </si>
  <si>
    <t>APARATOS DE MEDICION</t>
  </si>
  <si>
    <t>Muros Laterales</t>
  </si>
  <si>
    <t>Placa Fondo Piso</t>
  </si>
  <si>
    <t>Muro Frontal Captacion</t>
  </si>
  <si>
    <t>Placa Fondo Caja</t>
  </si>
  <si>
    <t>Paredes Caja De Captacion</t>
  </si>
  <si>
    <t>Excavacion tuberia de cambio</t>
  </si>
  <si>
    <t>Excavacion Extencion Placa</t>
  </si>
  <si>
    <t>Placa Nueva Sobre Existente</t>
  </si>
  <si>
    <t>Placa Nueva Extencion</t>
  </si>
  <si>
    <t>Placa Fondo Tanque</t>
  </si>
  <si>
    <t>Tuberia de Cambio</t>
  </si>
  <si>
    <t>Conexion inicio</t>
  </si>
  <si>
    <t>Conexion Tuberia en Red</t>
  </si>
  <si>
    <t>Conexion Final</t>
  </si>
  <si>
    <t>Cambio de Tuberia</t>
  </si>
  <si>
    <t>PLACA EXISTENTE</t>
  </si>
  <si>
    <t>Cimentacion Placa Extencion</t>
  </si>
  <si>
    <t>Media Caña Perimetro Captacion</t>
  </si>
  <si>
    <t>Placa piso y techo</t>
  </si>
  <si>
    <t>Olneider Diaz Mayorga</t>
  </si>
  <si>
    <t>Entrada Tanque de Almacenamiento La Bañadera (cambio)</t>
  </si>
  <si>
    <t>COSTOS DIRECTOS</t>
  </si>
  <si>
    <t>Salida Red Principal  PTAP</t>
  </si>
  <si>
    <t>Estación macromedidora Ø=4" con accesorios. Suministro e Instal..</t>
  </si>
  <si>
    <t>Estación macromedidora Ø=2" con accesorios. Suministro e Instal..</t>
  </si>
  <si>
    <t>Valvula de mariposa en HD Ø 6" wafer con disco en acero inoxidable con actuador tipo palanca. Suministro e Instal.</t>
  </si>
  <si>
    <t>Cambio de Valvulas Filtros PTAP</t>
  </si>
  <si>
    <t>ACUEDUCTO URBANO</t>
  </si>
  <si>
    <t xml:space="preserve">Placa de Piso y Tapa Cajas </t>
  </si>
  <si>
    <t>rubro</t>
  </si>
  <si>
    <t>OSCAR JAVIER CUESTA SILVA</t>
  </si>
  <si>
    <t>SECRETARIO DE PLANEACION Y OBRAS PUBLICAS</t>
  </si>
  <si>
    <t>Entrada Red Principal  PTAP</t>
  </si>
  <si>
    <t>Pantalla retencion de Solidos Granulares</t>
  </si>
  <si>
    <t>GRANDE</t>
  </si>
  <si>
    <t xml:space="preserve">ANCHO </t>
  </si>
  <si>
    <t>LARGO</t>
  </si>
  <si>
    <t>Desarenador Grande</t>
  </si>
  <si>
    <t xml:space="preserve">Paredes Externas Caja Entrada </t>
  </si>
  <si>
    <t xml:space="preserve">Paredes Interna Caja Entrada </t>
  </si>
  <si>
    <t>Paredes Tanque Central Externas</t>
  </si>
  <si>
    <t>Paredes Tanque Central Internas</t>
  </si>
  <si>
    <t>Pantallas Internas</t>
  </si>
  <si>
    <t>Paredes Externas Caja Salida</t>
  </si>
  <si>
    <t>Paredes Interna Caja Salida</t>
  </si>
  <si>
    <t>Grava 1/2" - 1/4" para filtros. Suministro e Instal.</t>
  </si>
  <si>
    <t>TRATAMIENTO DE AGUA POTABLE</t>
  </si>
  <si>
    <t>Muro en concreto 3000 psi impermeabilizado de resistencia 210 kg/cm².</t>
  </si>
  <si>
    <t>Acero de Refuerzo Grado 60</t>
  </si>
  <si>
    <t>KG</t>
  </si>
  <si>
    <t>Lavado y desinfeccion de placa - muros para tanques</t>
  </si>
  <si>
    <t>Lamina en acero inoxidable C.16 con anclaje. Suministro e Instal.</t>
  </si>
  <si>
    <t>Cimentacion caja de Captacion</t>
  </si>
  <si>
    <t>#</t>
  </si>
  <si>
    <t>PESO (KG/ML)</t>
  </si>
  <si>
    <t>CANT DE ELEMETO</t>
  </si>
  <si>
    <t>Refuerzos Longitudinales</t>
  </si>
  <si>
    <t>Refuerzos Transversales</t>
  </si>
  <si>
    <t>1/2</t>
  </si>
  <si>
    <t>1/4</t>
  </si>
  <si>
    <t>COLUMNETAS</t>
  </si>
  <si>
    <t>Refuerzos Transversales (FLEJES)</t>
  </si>
  <si>
    <t>Arena silice malla 20 - 40 para filtros. Suministro e Instal.</t>
  </si>
  <si>
    <t xml:space="preserve">TANQUES ALMACENAMIENTO </t>
  </si>
  <si>
    <t>LADO DERECHO</t>
  </si>
  <si>
    <t>LADO IZQUIERDO</t>
  </si>
  <si>
    <t>PARED FONDO</t>
  </si>
  <si>
    <t>PARED FRENTE</t>
  </si>
  <si>
    <t>PARED PISO</t>
  </si>
  <si>
    <t>CAJA FILTRO BOCATOMA LATERALES</t>
  </si>
  <si>
    <t>CAJA FILTRO BOCATOMA TAPAS</t>
  </si>
  <si>
    <t>DIVISION TANQUES</t>
  </si>
  <si>
    <t>FILTO TANQUE BOCATOMA</t>
  </si>
  <si>
    <t>Desarenador Pequeño</t>
  </si>
  <si>
    <t>OBJETO: CONSTRUCCIÓN, OPTIMIZACIÓN Y MANTENIMIENTO DEL SISTEMA DE ABASTECIMIENTO DE AGUA POTABLE QUE GARANTICEN LA CONTINUIDAD, CALIDAD Y EFICIENCIA EN LA PRESTACIÓN DEL SERVICIO PÚBLICO DE ACUEDUCTO URBANO EN EL MUNICIPIO DE SÁCAMA CASANARE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</si>
</sst>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(&quot;$&quot;\ * #,##0_);_(&quot;$&quot;\ * \(#,##0\);_(&quot;$&quot;\ * &quot;-&quot;??_);_(@_)"/>
    <numFmt numFmtId="166" formatCode="&quot;$&quot;\ #,##0"/>
    <numFmt numFmtId="167" formatCode="_(&quot;$&quot;\ * #,##0.00_);_(&quot;$&quot;\ * \(#,##0.00\);_(&quot;$&quot;\ * &quot;-&quot;??_);_(@_)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_(* #,##0.00_);_(* \(#,##0.00\);_(* &quot;-&quot;??_);_(@_)"/>
    <numFmt numFmtId="171" formatCode="_-* #,##0.00\ &quot;€&quot;_-;\-* #,##0.00\ &quot;€&quot;_-;_-* &quot;-&quot;??\ &quot;€&quot;_-;_-@_-"/>
    <numFmt numFmtId="172" formatCode="_ [$€-2]\ * #,##0.00_ ;_ [$€-2]\ * \-#,##0.00_ ;_ [$€-2]\ * &quot;-&quot;??_ "/>
    <numFmt numFmtId="173" formatCode="_(&quot;$&quot;\ * #,##0.0000_);_(&quot;$&quot;\ * \(#,##0.0000\);_(&quot;$&quot;\ * &quot;-&quot;??_);_(@_)"/>
    <numFmt numFmtId="174" formatCode="#,"/>
    <numFmt numFmtId="175" formatCode="_-* #,##0.00_-;\-* #,##0.00_-;_-* &quot;-&quot;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"/>
      <color indexed="16"/>
      <name val="Courier"/>
      <family val="3"/>
    </font>
    <font>
      <sz val="11"/>
      <color theme="1"/>
      <name val="Arial Narrow"/>
      <family val="2"/>
    </font>
    <font>
      <sz val="10"/>
      <color theme="1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sz val="16"/>
      <color theme="1"/>
      <name val="Arial"/>
      <family val="2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29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4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0" fontId="6" fillId="0" borderId="0">
      <protection locked="0"/>
    </xf>
    <xf numFmtId="172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32">
    <xf numFmtId="0" fontId="0" fillId="0" borderId="0" xfId="0"/>
    <xf numFmtId="0" fontId="9" fillId="0" borderId="0" xfId="2" applyFont="1" applyBorder="1"/>
    <xf numFmtId="0" fontId="10" fillId="0" borderId="0" xfId="0" applyFont="1" applyAlignment="1">
      <alignment horizontal="center" vertical="center"/>
    </xf>
    <xf numFmtId="0" fontId="10" fillId="0" borderId="0" xfId="0" applyFont="1"/>
    <xf numFmtId="2" fontId="10" fillId="0" borderId="0" xfId="7" applyNumberFormat="1" applyFont="1"/>
    <xf numFmtId="173" fontId="10" fillId="0" borderId="0" xfId="7" applyNumberFormat="1" applyFont="1"/>
    <xf numFmtId="2" fontId="10" fillId="0" borderId="0" xfId="0" applyNumberFormat="1" applyFont="1"/>
    <xf numFmtId="44" fontId="10" fillId="0" borderId="0" xfId="1" applyFont="1"/>
    <xf numFmtId="0" fontId="10" fillId="0" borderId="0" xfId="0" applyFont="1" applyAlignment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44" fontId="14" fillId="3" borderId="3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4" fontId="14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/>
    <xf numFmtId="44" fontId="8" fillId="0" borderId="0" xfId="0" applyNumberFormat="1" applyFont="1"/>
    <xf numFmtId="0" fontId="12" fillId="0" borderId="1" xfId="16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44" fontId="12" fillId="0" borderId="1" xfId="1" applyFont="1" applyFill="1" applyBorder="1" applyAlignment="1">
      <alignment horizontal="center" vertical="center" wrapText="1"/>
    </xf>
    <xf numFmtId="44" fontId="8" fillId="0" borderId="0" xfId="1" applyFont="1"/>
    <xf numFmtId="44" fontId="10" fillId="0" borderId="0" xfId="0" applyNumberFormat="1" applyFont="1" applyAlignment="1">
      <alignment horizontal="center" vertical="center"/>
    </xf>
    <xf numFmtId="44" fontId="10" fillId="0" borderId="0" xfId="0" applyNumberFormat="1" applyFont="1"/>
    <xf numFmtId="0" fontId="16" fillId="0" borderId="29" xfId="2" applyFont="1" applyBorder="1" applyAlignment="1">
      <alignment horizontal="center" vertical="center" wrapText="1"/>
    </xf>
    <xf numFmtId="14" fontId="16" fillId="0" borderId="30" xfId="2" applyNumberFormat="1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66" fontId="11" fillId="4" borderId="1" xfId="0" applyNumberFormat="1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44" fontId="12" fillId="0" borderId="3" xfId="1" applyFont="1" applyFill="1" applyBorder="1" applyAlignment="1">
      <alignment horizontal="center" vertical="center" wrapText="1"/>
    </xf>
    <xf numFmtId="44" fontId="11" fillId="5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9" fontId="14" fillId="3" borderId="1" xfId="27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 wrapText="1"/>
    </xf>
    <xf numFmtId="0" fontId="5" fillId="6" borderId="0" xfId="0" applyFont="1" applyFill="1"/>
    <xf numFmtId="0" fontId="19" fillId="6" borderId="21" xfId="0" applyFont="1" applyFill="1" applyBorder="1" applyAlignment="1">
      <alignment horizontal="center" vertical="center" wrapText="1"/>
    </xf>
    <xf numFmtId="174" fontId="19" fillId="6" borderId="2" xfId="13" applyNumberFormat="1" applyFont="1" applyFill="1" applyBorder="1" applyAlignment="1" applyProtection="1">
      <alignment horizontal="center" vertical="center" wrapText="1"/>
    </xf>
    <xf numFmtId="0" fontId="19" fillId="6" borderId="49" xfId="0" applyFont="1" applyFill="1" applyBorder="1" applyAlignment="1">
      <alignment horizontal="center" vertical="center" wrapText="1"/>
    </xf>
    <xf numFmtId="174" fontId="19" fillId="6" borderId="51" xfId="13" applyNumberFormat="1" applyFont="1" applyFill="1" applyBorder="1" applyAlignment="1" applyProtection="1">
      <alignment horizontal="center" vertical="center" wrapText="1"/>
    </xf>
    <xf numFmtId="0" fontId="19" fillId="6" borderId="6" xfId="0" applyFont="1" applyFill="1" applyBorder="1" applyAlignment="1">
      <alignment vertical="center" wrapText="1"/>
    </xf>
    <xf numFmtId="0" fontId="19" fillId="6" borderId="12" xfId="0" applyFont="1" applyFill="1" applyBorder="1" applyAlignment="1">
      <alignment vertical="center" wrapText="1"/>
    </xf>
    <xf numFmtId="4" fontId="17" fillId="6" borderId="56" xfId="0" applyNumberFormat="1" applyFont="1" applyFill="1" applyBorder="1" applyAlignment="1">
      <alignment vertical="center"/>
    </xf>
    <xf numFmtId="4" fontId="17" fillId="6" borderId="56" xfId="15" applyNumberFormat="1" applyFont="1" applyFill="1" applyBorder="1" applyAlignment="1">
      <alignment vertical="center"/>
    </xf>
    <xf numFmtId="4" fontId="17" fillId="6" borderId="57" xfId="28" applyNumberFormat="1" applyFont="1" applyFill="1" applyBorder="1" applyAlignment="1">
      <alignment vertical="center"/>
    </xf>
    <xf numFmtId="0" fontId="19" fillId="6" borderId="8" xfId="0" applyFont="1" applyFill="1" applyBorder="1" applyAlignment="1">
      <alignment vertical="center" wrapText="1"/>
    </xf>
    <xf numFmtId="0" fontId="19" fillId="6" borderId="0" xfId="0" applyFont="1" applyFill="1" applyBorder="1" applyAlignment="1">
      <alignment vertical="center" wrapText="1"/>
    </xf>
    <xf numFmtId="0" fontId="19" fillId="6" borderId="17" xfId="0" applyFont="1" applyFill="1" applyBorder="1" applyAlignment="1">
      <alignment vertical="center" wrapText="1"/>
    </xf>
    <xf numFmtId="44" fontId="5" fillId="6" borderId="0" xfId="1" applyFont="1" applyFill="1"/>
    <xf numFmtId="4" fontId="21" fillId="6" borderId="56" xfId="0" applyNumberFormat="1" applyFont="1" applyFill="1" applyBorder="1" applyAlignment="1">
      <alignment vertical="center"/>
    </xf>
    <xf numFmtId="175" fontId="19" fillId="6" borderId="63" xfId="28" applyNumberFormat="1" applyFont="1" applyFill="1" applyBorder="1" applyAlignment="1">
      <alignment horizontal="center" vertical="center"/>
    </xf>
    <xf numFmtId="4" fontId="19" fillId="6" borderId="12" xfId="0" applyNumberFormat="1" applyFont="1" applyFill="1" applyBorder="1" applyAlignment="1">
      <alignment vertical="center" wrapText="1"/>
    </xf>
    <xf numFmtId="0" fontId="19" fillId="6" borderId="13" xfId="0" applyFont="1" applyFill="1" applyBorder="1" applyAlignment="1">
      <alignment vertical="center" wrapText="1"/>
    </xf>
    <xf numFmtId="0" fontId="21" fillId="6" borderId="65" xfId="0" applyFont="1" applyFill="1" applyBorder="1" applyAlignment="1">
      <alignment horizontal="left" vertical="center"/>
    </xf>
    <xf numFmtId="0" fontId="21" fillId="6" borderId="65" xfId="0" applyFont="1" applyFill="1" applyBorder="1" applyAlignment="1">
      <alignment horizontal="center" vertical="center"/>
    </xf>
    <xf numFmtId="39" fontId="16" fillId="6" borderId="0" xfId="15" applyNumberFormat="1" applyFont="1" applyFill="1" applyBorder="1" applyAlignment="1">
      <alignment horizontal="center" vertical="center"/>
    </xf>
    <xf numFmtId="175" fontId="19" fillId="6" borderId="9" xfId="28" applyNumberFormat="1" applyFont="1" applyFill="1" applyBorder="1" applyAlignment="1">
      <alignment vertical="center" wrapText="1"/>
    </xf>
    <xf numFmtId="4" fontId="19" fillId="6" borderId="0" xfId="0" applyNumberFormat="1" applyFont="1" applyFill="1" applyBorder="1" applyAlignment="1">
      <alignment vertical="center" wrapText="1"/>
    </xf>
    <xf numFmtId="0" fontId="19" fillId="6" borderId="34" xfId="0" applyFont="1" applyFill="1" applyBorder="1" applyAlignment="1">
      <alignment horizontal="right" vertical="center" wrapText="1"/>
    </xf>
    <xf numFmtId="4" fontId="19" fillId="6" borderId="69" xfId="0" applyNumberFormat="1" applyFont="1" applyFill="1" applyBorder="1" applyAlignment="1">
      <alignment vertical="center" wrapText="1"/>
    </xf>
    <xf numFmtId="0" fontId="19" fillId="6" borderId="71" xfId="0" applyFont="1" applyFill="1" applyBorder="1" applyAlignment="1">
      <alignment horizontal="left" vertical="center" wrapText="1"/>
    </xf>
    <xf numFmtId="0" fontId="19" fillId="6" borderId="71" xfId="0" applyFont="1" applyFill="1" applyBorder="1" applyAlignment="1">
      <alignment vertical="center" wrapText="1"/>
    </xf>
    <xf numFmtId="4" fontId="19" fillId="6" borderId="70" xfId="0" applyNumberFormat="1" applyFont="1" applyFill="1" applyBorder="1" applyAlignment="1">
      <alignment horizontal="right" vertical="center" wrapText="1"/>
    </xf>
    <xf numFmtId="4" fontId="19" fillId="6" borderId="71" xfId="0" applyNumberFormat="1" applyFont="1" applyFill="1" applyBorder="1" applyAlignment="1">
      <alignment horizontal="right" vertical="center" wrapText="1"/>
    </xf>
    <xf numFmtId="4" fontId="19" fillId="6" borderId="71" xfId="0" applyNumberFormat="1" applyFont="1" applyFill="1" applyBorder="1" applyAlignment="1">
      <alignment vertical="center" wrapText="1"/>
    </xf>
    <xf numFmtId="0" fontId="19" fillId="6" borderId="72" xfId="0" applyFont="1" applyFill="1" applyBorder="1" applyAlignment="1">
      <alignment vertical="center" wrapText="1"/>
    </xf>
    <xf numFmtId="43" fontId="5" fillId="6" borderId="0" xfId="0" applyNumberFormat="1" applyFont="1" applyFill="1"/>
    <xf numFmtId="0" fontId="19" fillId="6" borderId="0" xfId="0" applyFont="1" applyFill="1" applyBorder="1" applyAlignment="1">
      <alignment horizontal="center" vertical="center" wrapText="1"/>
    </xf>
    <xf numFmtId="0" fontId="19" fillId="6" borderId="8" xfId="0" applyFont="1" applyFill="1" applyBorder="1" applyAlignment="1">
      <alignment horizontal="right" vertical="center" wrapText="1"/>
    </xf>
    <xf numFmtId="0" fontId="19" fillId="6" borderId="0" xfId="0" applyFont="1" applyFill="1" applyBorder="1" applyAlignment="1">
      <alignment horizontal="left" vertical="center" wrapText="1"/>
    </xf>
    <xf numFmtId="0" fontId="5" fillId="6" borderId="0" xfId="0" applyFont="1" applyFill="1" applyBorder="1"/>
    <xf numFmtId="0" fontId="19" fillId="6" borderId="0" xfId="0" applyFont="1" applyFill="1" applyBorder="1"/>
    <xf numFmtId="0" fontId="19" fillId="6" borderId="0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vertical="center"/>
    </xf>
    <xf numFmtId="0" fontId="19" fillId="6" borderId="8" xfId="0" applyFont="1" applyFill="1" applyBorder="1" applyAlignment="1">
      <alignment vertical="center"/>
    </xf>
    <xf numFmtId="0" fontId="19" fillId="6" borderId="0" xfId="0" applyFont="1" applyFill="1" applyBorder="1" applyAlignment="1">
      <alignment horizontal="left" vertical="center"/>
    </xf>
    <xf numFmtId="4" fontId="19" fillId="6" borderId="0" xfId="0" applyNumberFormat="1" applyFont="1" applyFill="1" applyBorder="1" applyAlignment="1">
      <alignment vertical="center"/>
    </xf>
    <xf numFmtId="0" fontId="17" fillId="6" borderId="0" xfId="0" applyFont="1" applyFill="1" applyBorder="1"/>
    <xf numFmtId="0" fontId="19" fillId="6" borderId="17" xfId="0" applyFont="1" applyFill="1" applyBorder="1" applyAlignment="1">
      <alignment vertical="center"/>
    </xf>
    <xf numFmtId="0" fontId="19" fillId="6" borderId="0" xfId="0" applyFont="1" applyFill="1" applyBorder="1" applyAlignment="1">
      <alignment horizontal="center"/>
    </xf>
    <xf numFmtId="0" fontId="19" fillId="6" borderId="0" xfId="0" applyFont="1" applyFill="1" applyBorder="1" applyAlignment="1">
      <alignment horizontal="left"/>
    </xf>
    <xf numFmtId="0" fontId="19" fillId="6" borderId="0" xfId="0" applyFont="1" applyFill="1" applyBorder="1" applyAlignment="1"/>
    <xf numFmtId="0" fontId="19" fillId="6" borderId="8" xfId="0" applyFont="1" applyFill="1" applyBorder="1" applyAlignment="1"/>
    <xf numFmtId="4" fontId="19" fillId="6" borderId="0" xfId="0" applyNumberFormat="1" applyFont="1" applyFill="1" applyBorder="1" applyAlignment="1"/>
    <xf numFmtId="0" fontId="17" fillId="6" borderId="0" xfId="0" applyFont="1" applyFill="1" applyBorder="1" applyAlignment="1"/>
    <xf numFmtId="0" fontId="19" fillId="6" borderId="10" xfId="0" applyFont="1" applyFill="1" applyBorder="1" applyAlignment="1">
      <alignment vertical="center" wrapText="1"/>
    </xf>
    <xf numFmtId="0" fontId="19" fillId="6" borderId="18" xfId="0" applyFont="1" applyFill="1" applyBorder="1" applyAlignment="1">
      <alignment vertical="center" wrapText="1"/>
    </xf>
    <xf numFmtId="4" fontId="19" fillId="6" borderId="18" xfId="0" applyNumberFormat="1" applyFont="1" applyFill="1" applyBorder="1" applyAlignment="1">
      <alignment vertical="center" wrapText="1"/>
    </xf>
    <xf numFmtId="4" fontId="19" fillId="6" borderId="18" xfId="0" applyNumberFormat="1" applyFont="1" applyFill="1" applyBorder="1" applyAlignment="1">
      <alignment vertical="center"/>
    </xf>
    <xf numFmtId="0" fontId="19" fillId="6" borderId="18" xfId="0" applyFont="1" applyFill="1" applyBorder="1" applyAlignment="1">
      <alignment vertical="center"/>
    </xf>
    <xf numFmtId="0" fontId="19" fillId="6" borderId="19" xfId="0" applyFont="1" applyFill="1" applyBorder="1" applyAlignment="1">
      <alignment vertical="center"/>
    </xf>
    <xf numFmtId="0" fontId="22" fillId="6" borderId="0" xfId="0" applyFont="1" applyFill="1" applyAlignment="1">
      <alignment horizontal="center"/>
    </xf>
    <xf numFmtId="4" fontId="22" fillId="6" borderId="0" xfId="0" applyNumberFormat="1" applyFont="1" applyFill="1" applyAlignment="1">
      <alignment horizontal="center"/>
    </xf>
    <xf numFmtId="4" fontId="22" fillId="6" borderId="0" xfId="0" applyNumberFormat="1" applyFont="1" applyFill="1"/>
    <xf numFmtId="0" fontId="22" fillId="6" borderId="0" xfId="0" applyFont="1" applyFill="1"/>
    <xf numFmtId="4" fontId="17" fillId="6" borderId="56" xfId="0" applyNumberFormat="1" applyFont="1" applyFill="1" applyBorder="1" applyAlignment="1">
      <alignment horizontal="center" vertical="center"/>
    </xf>
    <xf numFmtId="4" fontId="17" fillId="6" borderId="56" xfId="25" applyNumberFormat="1" applyFont="1" applyFill="1" applyBorder="1" applyAlignment="1" applyProtection="1">
      <alignment horizontal="center" vertical="center"/>
    </xf>
    <xf numFmtId="4" fontId="17" fillId="6" borderId="57" xfId="28" applyNumberFormat="1" applyFont="1" applyFill="1" applyBorder="1" applyAlignment="1" applyProtection="1">
      <alignment horizontal="center" vertical="center"/>
    </xf>
    <xf numFmtId="4" fontId="17" fillId="6" borderId="57" xfId="0" applyNumberFormat="1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2" fontId="12" fillId="0" borderId="16" xfId="0" applyNumberFormat="1" applyFont="1" applyFill="1" applyBorder="1" applyAlignment="1">
      <alignment horizontal="center" vertical="center" wrapText="1"/>
    </xf>
    <xf numFmtId="0" fontId="19" fillId="6" borderId="71" xfId="0" applyFont="1" applyFill="1" applyBorder="1" applyAlignment="1">
      <alignment horizontal="left" vertical="center" wrapText="1"/>
    </xf>
    <xf numFmtId="0" fontId="21" fillId="6" borderId="65" xfId="0" applyFont="1" applyFill="1" applyBorder="1" applyAlignment="1">
      <alignment horizontal="left" vertical="center"/>
    </xf>
    <xf numFmtId="2" fontId="19" fillId="6" borderId="49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9" fillId="6" borderId="71" xfId="0" applyFont="1" applyFill="1" applyBorder="1" applyAlignment="1">
      <alignment horizontal="left" vertical="center" wrapText="1"/>
    </xf>
    <xf numFmtId="0" fontId="21" fillId="6" borderId="65" xfId="0" applyFont="1" applyFill="1" applyBorder="1" applyAlignment="1">
      <alignment horizontal="left" vertical="center"/>
    </xf>
    <xf numFmtId="0" fontId="5" fillId="7" borderId="0" xfId="0" applyFont="1" applyFill="1"/>
    <xf numFmtId="2" fontId="12" fillId="0" borderId="1" xfId="0" applyNumberFormat="1" applyFont="1" applyFill="1" applyBorder="1" applyAlignment="1">
      <alignment horizontal="center" vertical="center" wrapText="1"/>
    </xf>
    <xf numFmtId="0" fontId="17" fillId="6" borderId="8" xfId="0" applyFont="1" applyFill="1" applyBorder="1" applyAlignment="1">
      <alignment vertical="center" wrapText="1"/>
    </xf>
    <xf numFmtId="0" fontId="17" fillId="6" borderId="0" xfId="0" applyFont="1" applyFill="1" applyBorder="1" applyAlignment="1">
      <alignment vertical="center" wrapText="1"/>
    </xf>
    <xf numFmtId="0" fontId="0" fillId="0" borderId="0" xfId="0" applyFont="1"/>
    <xf numFmtId="0" fontId="19" fillId="0" borderId="14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44" fontId="13" fillId="5" borderId="1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4" fontId="5" fillId="6" borderId="0" xfId="0" applyNumberFormat="1" applyFont="1" applyFill="1"/>
    <xf numFmtId="4" fontId="0" fillId="0" borderId="0" xfId="0" applyNumberFormat="1"/>
    <xf numFmtId="44" fontId="24" fillId="0" borderId="0" xfId="0" applyNumberFormat="1" applyFont="1" applyAlignment="1">
      <alignment horizontal="center" vertical="center"/>
    </xf>
    <xf numFmtId="44" fontId="9" fillId="0" borderId="0" xfId="1" applyFont="1"/>
    <xf numFmtId="4" fontId="17" fillId="0" borderId="57" xfId="0" applyNumberFormat="1" applyFont="1" applyFill="1" applyBorder="1" applyAlignment="1">
      <alignment horizontal="center" vertical="center"/>
    </xf>
    <xf numFmtId="4" fontId="17" fillId="0" borderId="56" xfId="25" applyNumberFormat="1" applyFont="1" applyFill="1" applyBorder="1" applyAlignment="1" applyProtection="1">
      <alignment horizontal="center" vertical="center"/>
    </xf>
    <xf numFmtId="4" fontId="17" fillId="0" borderId="56" xfId="0" applyNumberFormat="1" applyFont="1" applyFill="1" applyBorder="1" applyAlignment="1">
      <alignment vertical="center"/>
    </xf>
    <xf numFmtId="4" fontId="17" fillId="0" borderId="56" xfId="15" applyNumberFormat="1" applyFont="1" applyFill="1" applyBorder="1" applyAlignment="1">
      <alignment vertical="center"/>
    </xf>
    <xf numFmtId="39" fontId="20" fillId="6" borderId="8" xfId="14" applyNumberFormat="1" applyFont="1" applyFill="1" applyBorder="1" applyAlignment="1">
      <alignment horizontal="center" vertical="center"/>
    </xf>
    <xf numFmtId="39" fontId="20" fillId="6" borderId="48" xfId="14" applyNumberFormat="1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 wrapText="1"/>
    </xf>
    <xf numFmtId="4" fontId="20" fillId="6" borderId="17" xfId="14" applyNumberFormat="1" applyFont="1" applyFill="1" applyBorder="1" applyAlignment="1">
      <alignment horizontal="center" vertical="center"/>
    </xf>
    <xf numFmtId="39" fontId="20" fillId="6" borderId="17" xfId="14" applyNumberFormat="1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9" fillId="6" borderId="71" xfId="0" applyFont="1" applyFill="1" applyBorder="1" applyAlignment="1">
      <alignment horizontal="left" vertical="center" wrapText="1"/>
    </xf>
    <xf numFmtId="0" fontId="21" fillId="6" borderId="65" xfId="0" applyFont="1" applyFill="1" applyBorder="1" applyAlignment="1">
      <alignment horizontal="left" vertical="center"/>
    </xf>
    <xf numFmtId="0" fontId="16" fillId="6" borderId="57" xfId="3" applyFont="1" applyFill="1" applyBorder="1" applyAlignment="1">
      <alignment horizontal="center" vertical="center" wrapText="1"/>
    </xf>
    <xf numFmtId="49" fontId="21" fillId="6" borderId="57" xfId="3" applyNumberFormat="1" applyFont="1" applyFill="1" applyBorder="1" applyAlignment="1">
      <alignment horizontal="center" vertical="center" wrapText="1"/>
    </xf>
    <xf numFmtId="49" fontId="21" fillId="6" borderId="75" xfId="3" applyNumberFormat="1" applyFont="1" applyFill="1" applyBorder="1" applyAlignment="1">
      <alignment horizontal="center" vertical="center" wrapText="1"/>
    </xf>
    <xf numFmtId="4" fontId="17" fillId="6" borderId="56" xfId="15" applyNumberFormat="1" applyFont="1" applyFill="1" applyBorder="1" applyAlignment="1">
      <alignment horizontal="center" vertical="center"/>
    </xf>
    <xf numFmtId="4" fontId="17" fillId="6" borderId="57" xfId="28" applyNumberFormat="1" applyFont="1" applyFill="1" applyBorder="1" applyAlignment="1">
      <alignment horizontal="center" vertical="center"/>
    </xf>
    <xf numFmtId="0" fontId="21" fillId="6" borderId="65" xfId="0" applyFont="1" applyFill="1" applyBorder="1" applyAlignment="1">
      <alignment horizontal="left" vertical="center"/>
    </xf>
    <xf numFmtId="0" fontId="19" fillId="6" borderId="71" xfId="0" applyFont="1" applyFill="1" applyBorder="1" applyAlignment="1">
      <alignment horizontal="left" vertical="center" wrapText="1"/>
    </xf>
    <xf numFmtId="0" fontId="16" fillId="6" borderId="49" xfId="0" applyFont="1" applyFill="1" applyBorder="1" applyAlignment="1">
      <alignment horizontal="center" vertical="center" wrapText="1"/>
    </xf>
    <xf numFmtId="174" fontId="16" fillId="6" borderId="51" xfId="13" applyNumberFormat="1" applyFont="1" applyFill="1" applyBorder="1" applyAlignment="1" applyProtection="1">
      <alignment horizontal="center" vertical="center" wrapText="1"/>
    </xf>
    <xf numFmtId="4" fontId="12" fillId="0" borderId="1" xfId="0" applyNumberFormat="1" applyFont="1" applyBorder="1" applyAlignment="1">
      <alignment horizontal="left" vertical="center" wrapText="1"/>
    </xf>
    <xf numFmtId="0" fontId="14" fillId="3" borderId="3" xfId="0" applyFont="1" applyFill="1" applyBorder="1" applyAlignment="1">
      <alignment horizontal="right" vertical="center" wrapText="1"/>
    </xf>
    <xf numFmtId="0" fontId="14" fillId="3" borderId="4" xfId="0" applyFont="1" applyFill="1" applyBorder="1" applyAlignment="1">
      <alignment horizontal="right" vertical="center" wrapText="1"/>
    </xf>
    <xf numFmtId="4" fontId="12" fillId="0" borderId="1" xfId="0" applyNumberFormat="1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4" fontId="12" fillId="0" borderId="3" xfId="0" applyNumberFormat="1" applyFont="1" applyFill="1" applyBorder="1" applyAlignment="1">
      <alignment horizontal="left" vertical="center" wrapText="1"/>
    </xf>
    <xf numFmtId="4" fontId="12" fillId="0" borderId="5" xfId="0" applyNumberFormat="1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6" fillId="0" borderId="29" xfId="2" applyFont="1" applyBorder="1" applyAlignment="1">
      <alignment horizontal="center" vertical="center" wrapText="1"/>
    </xf>
    <xf numFmtId="0" fontId="16" fillId="0" borderId="30" xfId="2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1" fillId="0" borderId="2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24" xfId="0" applyFont="1" applyFill="1" applyBorder="1" applyAlignment="1">
      <alignment horizontal="center" vertical="center"/>
    </xf>
    <xf numFmtId="0" fontId="21" fillId="6" borderId="66" xfId="0" applyFont="1" applyFill="1" applyBorder="1" applyAlignment="1">
      <alignment horizontal="left" vertical="center"/>
    </xf>
    <xf numFmtId="0" fontId="21" fillId="6" borderId="67" xfId="0" applyFont="1" applyFill="1" applyBorder="1" applyAlignment="1">
      <alignment horizontal="left" vertical="center"/>
    </xf>
    <xf numFmtId="0" fontId="21" fillId="6" borderId="68" xfId="0" applyFont="1" applyFill="1" applyBorder="1" applyAlignment="1">
      <alignment horizontal="left" vertical="center"/>
    </xf>
    <xf numFmtId="0" fontId="19" fillId="6" borderId="70" xfId="0" applyFont="1" applyFill="1" applyBorder="1" applyAlignment="1">
      <alignment horizontal="left" vertical="center" wrapText="1"/>
    </xf>
    <xf numFmtId="0" fontId="19" fillId="6" borderId="71" xfId="0" applyFont="1" applyFill="1" applyBorder="1" applyAlignment="1">
      <alignment horizontal="left" vertical="center" wrapText="1"/>
    </xf>
    <xf numFmtId="0" fontId="21" fillId="6" borderId="58" xfId="0" applyFont="1" applyFill="1" applyBorder="1" applyAlignment="1">
      <alignment horizontal="left" vertical="center"/>
    </xf>
    <xf numFmtId="0" fontId="21" fillId="6" borderId="59" xfId="0" applyFont="1" applyFill="1" applyBorder="1" applyAlignment="1">
      <alignment horizontal="left" vertical="center"/>
    </xf>
    <xf numFmtId="0" fontId="21" fillId="6" borderId="57" xfId="0" applyFont="1" applyFill="1" applyBorder="1" applyAlignment="1">
      <alignment horizontal="left" vertical="center"/>
    </xf>
    <xf numFmtId="0" fontId="16" fillId="6" borderId="8" xfId="0" applyFont="1" applyFill="1" applyBorder="1" applyAlignment="1">
      <alignment horizontal="right" vertical="center"/>
    </xf>
    <xf numFmtId="0" fontId="16" fillId="6" borderId="0" xfId="0" applyFont="1" applyFill="1" applyBorder="1" applyAlignment="1">
      <alignment horizontal="right" vertical="center"/>
    </xf>
    <xf numFmtId="4" fontId="19" fillId="6" borderId="0" xfId="0" applyNumberFormat="1" applyFont="1" applyFill="1" applyBorder="1" applyAlignment="1">
      <alignment horizontal="right" vertical="center" wrapText="1"/>
    </xf>
    <xf numFmtId="4" fontId="19" fillId="6" borderId="37" xfId="0" applyNumberFormat="1" applyFont="1" applyFill="1" applyBorder="1" applyAlignment="1">
      <alignment horizontal="right" vertical="center" wrapText="1"/>
    </xf>
    <xf numFmtId="0" fontId="19" fillId="6" borderId="0" xfId="0" applyFont="1" applyFill="1" applyBorder="1" applyAlignment="1">
      <alignment horizontal="right" vertical="center" wrapText="1"/>
    </xf>
    <xf numFmtId="0" fontId="19" fillId="6" borderId="37" xfId="0" applyFont="1" applyFill="1" applyBorder="1" applyAlignment="1">
      <alignment horizontal="right" vertical="center" wrapText="1"/>
    </xf>
    <xf numFmtId="0" fontId="21" fillId="6" borderId="58" xfId="3" applyFont="1" applyFill="1" applyBorder="1" applyAlignment="1">
      <alignment horizontal="left" vertical="center" wrapText="1"/>
    </xf>
    <xf numFmtId="49" fontId="21" fillId="6" borderId="59" xfId="3" applyNumberFormat="1" applyFont="1" applyFill="1" applyBorder="1" applyAlignment="1">
      <alignment horizontal="left" vertical="center" wrapText="1"/>
    </xf>
    <xf numFmtId="49" fontId="21" fillId="6" borderId="57" xfId="3" applyNumberFormat="1" applyFont="1" applyFill="1" applyBorder="1" applyAlignment="1">
      <alignment horizontal="left" vertical="center" wrapText="1"/>
    </xf>
    <xf numFmtId="0" fontId="19" fillId="6" borderId="41" xfId="0" applyFont="1" applyFill="1" applyBorder="1" applyAlignment="1">
      <alignment horizontal="center" vertical="center"/>
    </xf>
    <xf numFmtId="0" fontId="19" fillId="6" borderId="42" xfId="0" applyFont="1" applyFill="1" applyBorder="1" applyAlignment="1">
      <alignment horizontal="center" vertical="center"/>
    </xf>
    <xf numFmtId="0" fontId="19" fillId="6" borderId="45" xfId="0" applyFont="1" applyFill="1" applyBorder="1" applyAlignment="1">
      <alignment horizontal="center" vertical="center"/>
    </xf>
    <xf numFmtId="0" fontId="21" fillId="6" borderId="64" xfId="0" applyFont="1" applyFill="1" applyBorder="1" applyAlignment="1">
      <alignment horizontal="left" vertical="center"/>
    </xf>
    <xf numFmtId="0" fontId="21" fillId="6" borderId="65" xfId="0" applyFont="1" applyFill="1" applyBorder="1" applyAlignment="1">
      <alignment horizontal="left" vertical="center"/>
    </xf>
    <xf numFmtId="4" fontId="19" fillId="6" borderId="0" xfId="15" applyNumberFormat="1" applyFont="1" applyFill="1" applyBorder="1" applyAlignment="1">
      <alignment horizontal="right" vertical="center" wrapText="1"/>
    </xf>
    <xf numFmtId="4" fontId="19" fillId="6" borderId="37" xfId="15" applyNumberFormat="1" applyFont="1" applyFill="1" applyBorder="1" applyAlignment="1">
      <alignment horizontal="right" vertical="center" wrapText="1"/>
    </xf>
    <xf numFmtId="0" fontId="16" fillId="6" borderId="73" xfId="3" applyFont="1" applyFill="1" applyBorder="1" applyAlignment="1">
      <alignment horizontal="left" vertical="center" wrapText="1"/>
    </xf>
    <xf numFmtId="0" fontId="16" fillId="6" borderId="74" xfId="3" applyFont="1" applyFill="1" applyBorder="1" applyAlignment="1">
      <alignment horizontal="left" vertical="center" wrapText="1"/>
    </xf>
    <xf numFmtId="0" fontId="16" fillId="6" borderId="75" xfId="3" applyFont="1" applyFill="1" applyBorder="1" applyAlignment="1">
      <alignment horizontal="left" vertical="center" wrapText="1"/>
    </xf>
    <xf numFmtId="0" fontId="19" fillId="6" borderId="6" xfId="12" applyFont="1" applyFill="1" applyBorder="1" applyAlignment="1">
      <alignment horizontal="center" vertical="center" wrapText="1"/>
    </xf>
    <xf numFmtId="0" fontId="19" fillId="6" borderId="13" xfId="12" applyFont="1" applyFill="1" applyBorder="1" applyAlignment="1">
      <alignment horizontal="center" vertical="center" wrapText="1"/>
    </xf>
    <xf numFmtId="0" fontId="19" fillId="6" borderId="8" xfId="12" applyFont="1" applyFill="1" applyBorder="1" applyAlignment="1">
      <alignment horizontal="center" vertical="center" wrapText="1"/>
    </xf>
    <xf numFmtId="0" fontId="19" fillId="6" borderId="17" xfId="12" applyFont="1" applyFill="1" applyBorder="1" applyAlignment="1">
      <alignment horizontal="center" vertical="center" wrapText="1"/>
    </xf>
    <xf numFmtId="0" fontId="19" fillId="6" borderId="10" xfId="12" applyFont="1" applyFill="1" applyBorder="1" applyAlignment="1">
      <alignment horizontal="center" vertical="center" wrapText="1"/>
    </xf>
    <xf numFmtId="0" fontId="19" fillId="6" borderId="19" xfId="12" applyFont="1" applyFill="1" applyBorder="1" applyAlignment="1">
      <alignment horizontal="center" vertical="center" wrapText="1"/>
    </xf>
    <xf numFmtId="3" fontId="19" fillId="6" borderId="39" xfId="12" applyNumberFormat="1" applyFont="1" applyFill="1" applyBorder="1" applyAlignment="1">
      <alignment horizontal="left" vertical="center" wrapText="1"/>
    </xf>
    <xf numFmtId="3" fontId="19" fillId="6" borderId="35" xfId="12" applyNumberFormat="1" applyFont="1" applyFill="1" applyBorder="1" applyAlignment="1">
      <alignment horizontal="left" vertical="center" wrapText="1"/>
    </xf>
    <xf numFmtId="3" fontId="19" fillId="6" borderId="32" xfId="12" applyNumberFormat="1" applyFont="1" applyFill="1" applyBorder="1" applyAlignment="1">
      <alignment horizontal="left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18" fillId="6" borderId="12" xfId="0" applyFont="1" applyFill="1" applyBorder="1" applyAlignment="1">
      <alignment horizontal="center" vertical="center" wrapText="1"/>
    </xf>
    <xf numFmtId="0" fontId="18" fillId="6" borderId="0" xfId="0" applyFont="1" applyFill="1" applyBorder="1" applyAlignment="1">
      <alignment horizontal="center" vertical="center" wrapText="1"/>
    </xf>
    <xf numFmtId="0" fontId="18" fillId="6" borderId="13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18" fillId="6" borderId="19" xfId="0" applyFont="1" applyFill="1" applyBorder="1" applyAlignment="1">
      <alignment horizontal="center" vertical="center" wrapText="1"/>
    </xf>
    <xf numFmtId="0" fontId="19" fillId="6" borderId="15" xfId="0" applyFont="1" applyFill="1" applyBorder="1" applyAlignment="1">
      <alignment horizontal="center" vertical="center" wrapText="1"/>
    </xf>
    <xf numFmtId="0" fontId="19" fillId="6" borderId="35" xfId="0" applyFont="1" applyFill="1" applyBorder="1" applyAlignment="1">
      <alignment horizontal="center" vertical="center" wrapText="1"/>
    </xf>
    <xf numFmtId="0" fontId="19" fillId="6" borderId="46" xfId="0" applyFont="1" applyFill="1" applyBorder="1" applyAlignment="1">
      <alignment horizontal="center" vertical="center" wrapText="1"/>
    </xf>
    <xf numFmtId="39" fontId="20" fillId="6" borderId="6" xfId="14" applyNumberFormat="1" applyFont="1" applyFill="1" applyBorder="1" applyAlignment="1">
      <alignment horizontal="center" vertical="center" wrapText="1"/>
    </xf>
    <xf numFmtId="39" fontId="20" fillId="6" borderId="12" xfId="14" applyNumberFormat="1" applyFont="1" applyFill="1" applyBorder="1" applyAlignment="1">
      <alignment horizontal="center" vertical="center" wrapText="1"/>
    </xf>
    <xf numFmtId="39" fontId="20" fillId="6" borderId="13" xfId="14" applyNumberFormat="1" applyFont="1" applyFill="1" applyBorder="1" applyAlignment="1">
      <alignment horizontal="center" vertical="center" wrapText="1"/>
    </xf>
    <xf numFmtId="39" fontId="20" fillId="6" borderId="8" xfId="14" applyNumberFormat="1" applyFont="1" applyFill="1" applyBorder="1" applyAlignment="1">
      <alignment horizontal="center" vertical="center" wrapText="1"/>
    </xf>
    <xf numFmtId="39" fontId="20" fillId="6" borderId="0" xfId="14" applyNumberFormat="1" applyFont="1" applyFill="1" applyBorder="1" applyAlignment="1">
      <alignment horizontal="center" vertical="center" wrapText="1"/>
    </xf>
    <xf numFmtId="39" fontId="20" fillId="6" borderId="17" xfId="14" applyNumberFormat="1" applyFont="1" applyFill="1" applyBorder="1" applyAlignment="1">
      <alignment horizontal="center" vertical="center" wrapText="1"/>
    </xf>
    <xf numFmtId="39" fontId="20" fillId="6" borderId="10" xfId="14" applyNumberFormat="1" applyFont="1" applyFill="1" applyBorder="1" applyAlignment="1">
      <alignment horizontal="center" vertical="center" wrapText="1"/>
    </xf>
    <xf numFmtId="39" fontId="20" fillId="6" borderId="18" xfId="14" applyNumberFormat="1" applyFont="1" applyFill="1" applyBorder="1" applyAlignment="1">
      <alignment horizontal="center" vertical="center" wrapText="1"/>
    </xf>
    <xf numFmtId="39" fontId="20" fillId="6" borderId="19" xfId="14" applyNumberFormat="1" applyFont="1" applyFill="1" applyBorder="1" applyAlignment="1">
      <alignment horizontal="center" vertical="center" wrapText="1"/>
    </xf>
    <xf numFmtId="4" fontId="20" fillId="6" borderId="47" xfId="14" applyNumberFormat="1" applyFont="1" applyFill="1" applyBorder="1" applyAlignment="1">
      <alignment horizontal="center" vertical="center"/>
    </xf>
    <xf numFmtId="4" fontId="20" fillId="6" borderId="48" xfId="14" applyNumberFormat="1" applyFont="1" applyFill="1" applyBorder="1" applyAlignment="1">
      <alignment horizontal="center" vertical="center"/>
    </xf>
    <xf numFmtId="4" fontId="20" fillId="6" borderId="52" xfId="14" applyNumberFormat="1" applyFont="1" applyFill="1" applyBorder="1" applyAlignment="1">
      <alignment horizontal="center" vertical="center"/>
    </xf>
    <xf numFmtId="39" fontId="20" fillId="6" borderId="8" xfId="14" applyNumberFormat="1" applyFont="1" applyFill="1" applyBorder="1" applyAlignment="1">
      <alignment horizontal="center" vertical="center"/>
    </xf>
    <xf numFmtId="39" fontId="20" fillId="6" borderId="10" xfId="14" applyNumberFormat="1" applyFont="1" applyFill="1" applyBorder="1" applyAlignment="1">
      <alignment horizontal="center" vertical="center"/>
    </xf>
    <xf numFmtId="39" fontId="20" fillId="6" borderId="48" xfId="14" applyNumberFormat="1" applyFont="1" applyFill="1" applyBorder="1" applyAlignment="1">
      <alignment horizontal="center" vertical="center"/>
    </xf>
    <xf numFmtId="39" fontId="20" fillId="6" borderId="52" xfId="14" applyNumberFormat="1" applyFont="1" applyFill="1" applyBorder="1" applyAlignment="1">
      <alignment horizontal="center" vertical="center"/>
    </xf>
    <xf numFmtId="170" fontId="19" fillId="6" borderId="31" xfId="0" applyNumberFormat="1" applyFont="1" applyFill="1" applyBorder="1" applyAlignment="1">
      <alignment horizontal="center" vertical="center" wrapText="1"/>
    </xf>
    <xf numFmtId="170" fontId="19" fillId="6" borderId="36" xfId="0" applyNumberFormat="1" applyFont="1" applyFill="1" applyBorder="1" applyAlignment="1">
      <alignment horizontal="center" vertical="center" wrapText="1"/>
    </xf>
    <xf numFmtId="170" fontId="19" fillId="6" borderId="50" xfId="0" applyNumberFormat="1" applyFont="1" applyFill="1" applyBorder="1" applyAlignment="1">
      <alignment horizontal="center" vertical="center" wrapText="1"/>
    </xf>
    <xf numFmtId="0" fontId="19" fillId="6" borderId="41" xfId="0" applyFont="1" applyFill="1" applyBorder="1" applyAlignment="1">
      <alignment horizontal="center" vertical="center" wrapText="1"/>
    </xf>
    <xf numFmtId="0" fontId="19" fillId="6" borderId="42" xfId="0" applyFont="1" applyFill="1" applyBorder="1" applyAlignment="1">
      <alignment horizontal="center" vertical="center" wrapText="1"/>
    </xf>
    <xf numFmtId="3" fontId="19" fillId="6" borderId="6" xfId="12" applyNumberFormat="1" applyFont="1" applyFill="1" applyBorder="1" applyAlignment="1">
      <alignment horizontal="center" wrapText="1"/>
    </xf>
    <xf numFmtId="3" fontId="19" fillId="6" borderId="12" xfId="12" applyNumberFormat="1" applyFont="1" applyFill="1" applyBorder="1" applyAlignment="1">
      <alignment horizontal="center" wrapText="1"/>
    </xf>
    <xf numFmtId="3" fontId="19" fillId="6" borderId="13" xfId="12" applyNumberFormat="1" applyFont="1" applyFill="1" applyBorder="1" applyAlignment="1">
      <alignment horizontal="center" wrapText="1"/>
    </xf>
    <xf numFmtId="3" fontId="19" fillId="6" borderId="8" xfId="12" applyNumberFormat="1" applyFont="1" applyFill="1" applyBorder="1" applyAlignment="1">
      <alignment horizontal="center" wrapText="1"/>
    </xf>
    <xf numFmtId="3" fontId="19" fillId="6" borderId="0" xfId="12" applyNumberFormat="1" applyFont="1" applyFill="1" applyBorder="1" applyAlignment="1">
      <alignment horizontal="center" wrapText="1"/>
    </xf>
    <xf numFmtId="3" fontId="19" fillId="6" borderId="17" xfId="12" applyNumberFormat="1" applyFont="1" applyFill="1" applyBorder="1" applyAlignment="1">
      <alignment horizontal="center" wrapText="1"/>
    </xf>
    <xf numFmtId="3" fontId="19" fillId="6" borderId="10" xfId="12" applyNumberFormat="1" applyFont="1" applyFill="1" applyBorder="1" applyAlignment="1">
      <alignment horizontal="center" wrapText="1"/>
    </xf>
    <xf numFmtId="3" fontId="19" fillId="6" borderId="18" xfId="12" applyNumberFormat="1" applyFont="1" applyFill="1" applyBorder="1" applyAlignment="1">
      <alignment horizontal="center" wrapText="1"/>
    </xf>
    <xf numFmtId="3" fontId="19" fillId="6" borderId="19" xfId="12" applyNumberFormat="1" applyFont="1" applyFill="1" applyBorder="1" applyAlignment="1">
      <alignment horizontal="center" wrapText="1"/>
    </xf>
    <xf numFmtId="3" fontId="19" fillId="6" borderId="10" xfId="12" applyNumberFormat="1" applyFont="1" applyFill="1" applyBorder="1" applyAlignment="1">
      <alignment horizontal="left" vertical="center" wrapText="1"/>
    </xf>
    <xf numFmtId="3" fontId="19" fillId="6" borderId="18" xfId="12" applyNumberFormat="1" applyFont="1" applyFill="1" applyBorder="1" applyAlignment="1">
      <alignment horizontal="left" vertical="center" wrapText="1"/>
    </xf>
    <xf numFmtId="3" fontId="19" fillId="6" borderId="19" xfId="12" applyNumberFormat="1" applyFont="1" applyFill="1" applyBorder="1" applyAlignment="1">
      <alignment horizontal="left" vertical="center" wrapText="1"/>
    </xf>
    <xf numFmtId="3" fontId="19" fillId="6" borderId="40" xfId="12" applyNumberFormat="1" applyFont="1" applyFill="1" applyBorder="1" applyAlignment="1">
      <alignment horizontal="left" vertical="center" wrapText="1"/>
    </xf>
    <xf numFmtId="3" fontId="19" fillId="6" borderId="36" xfId="12" applyNumberFormat="1" applyFont="1" applyFill="1" applyBorder="1" applyAlignment="1">
      <alignment horizontal="left" vertical="center" wrapText="1"/>
    </xf>
    <xf numFmtId="3" fontId="19" fillId="6" borderId="33" xfId="12" applyNumberFormat="1" applyFont="1" applyFill="1" applyBorder="1" applyAlignment="1">
      <alignment horizontal="left" vertical="center" wrapText="1"/>
    </xf>
    <xf numFmtId="3" fontId="19" fillId="6" borderId="6" xfId="12" applyNumberFormat="1" applyFont="1" applyFill="1" applyBorder="1" applyAlignment="1">
      <alignment horizontal="left" vertical="center" wrapText="1"/>
    </xf>
    <xf numFmtId="3" fontId="19" fillId="6" borderId="12" xfId="12" applyNumberFormat="1" applyFont="1" applyFill="1" applyBorder="1" applyAlignment="1">
      <alignment horizontal="left" vertical="center" wrapText="1"/>
    </xf>
    <xf numFmtId="3" fontId="19" fillId="6" borderId="13" xfId="12" applyNumberFormat="1" applyFont="1" applyFill="1" applyBorder="1" applyAlignment="1">
      <alignment horizontal="left" vertical="center" wrapText="1"/>
    </xf>
    <xf numFmtId="0" fontId="17" fillId="6" borderId="41" xfId="12" applyFont="1" applyFill="1" applyBorder="1" applyAlignment="1">
      <alignment horizontal="left" vertical="center" wrapText="1"/>
    </xf>
    <xf numFmtId="0" fontId="17" fillId="6" borderId="42" xfId="12" applyFont="1" applyFill="1" applyBorder="1" applyAlignment="1">
      <alignment horizontal="left" vertical="center" wrapText="1"/>
    </xf>
    <xf numFmtId="0" fontId="17" fillId="6" borderId="43" xfId="12" applyFont="1" applyFill="1" applyBorder="1" applyAlignment="1">
      <alignment horizontal="left" vertical="center" wrapText="1"/>
    </xf>
    <xf numFmtId="14" fontId="21" fillId="6" borderId="44" xfId="0" applyNumberFormat="1" applyFont="1" applyFill="1" applyBorder="1" applyAlignment="1">
      <alignment horizontal="left" vertical="center" wrapText="1"/>
    </xf>
    <xf numFmtId="14" fontId="21" fillId="6" borderId="42" xfId="0" applyNumberFormat="1" applyFont="1" applyFill="1" applyBorder="1" applyAlignment="1">
      <alignment horizontal="left" vertical="center" wrapText="1"/>
    </xf>
    <xf numFmtId="14" fontId="21" fillId="6" borderId="45" xfId="0" applyNumberFormat="1" applyFont="1" applyFill="1" applyBorder="1" applyAlignment="1">
      <alignment horizontal="left" vertical="center" wrapText="1"/>
    </xf>
    <xf numFmtId="0" fontId="21" fillId="6" borderId="60" xfId="3" applyFont="1" applyFill="1" applyBorder="1" applyAlignment="1">
      <alignment horizontal="left" vertical="center" wrapText="1"/>
    </xf>
    <xf numFmtId="0" fontId="21" fillId="6" borderId="61" xfId="3" applyFont="1" applyFill="1" applyBorder="1" applyAlignment="1">
      <alignment horizontal="left" vertical="center" wrapText="1"/>
    </xf>
    <xf numFmtId="0" fontId="21" fillId="6" borderId="62" xfId="3" applyFont="1" applyFill="1" applyBorder="1" applyAlignment="1">
      <alignment horizontal="left" vertical="center" wrapText="1"/>
    </xf>
    <xf numFmtId="0" fontId="16" fillId="6" borderId="58" xfId="3" applyFont="1" applyFill="1" applyBorder="1" applyAlignment="1">
      <alignment horizontal="left" vertical="center" wrapText="1"/>
    </xf>
    <xf numFmtId="49" fontId="16" fillId="6" borderId="59" xfId="3" applyNumberFormat="1" applyFont="1" applyFill="1" applyBorder="1" applyAlignment="1">
      <alignment horizontal="left" vertical="center" wrapText="1"/>
    </xf>
    <xf numFmtId="49" fontId="16" fillId="6" borderId="57" xfId="3" applyNumberFormat="1" applyFont="1" applyFill="1" applyBorder="1" applyAlignment="1">
      <alignment horizontal="left" vertical="center" wrapText="1"/>
    </xf>
    <xf numFmtId="0" fontId="21" fillId="6" borderId="59" xfId="3" applyFont="1" applyFill="1" applyBorder="1" applyAlignment="1">
      <alignment horizontal="left" vertical="center" wrapText="1"/>
    </xf>
    <xf numFmtId="0" fontId="21" fillId="6" borderId="57" xfId="3" applyFont="1" applyFill="1" applyBorder="1" applyAlignment="1">
      <alignment horizontal="left" vertical="center" wrapText="1"/>
    </xf>
    <xf numFmtId="0" fontId="21" fillId="6" borderId="73" xfId="3" applyFont="1" applyFill="1" applyBorder="1" applyAlignment="1">
      <alignment horizontal="left" vertical="center" wrapText="1"/>
    </xf>
    <xf numFmtId="0" fontId="21" fillId="6" borderId="74" xfId="3" applyFont="1" applyFill="1" applyBorder="1" applyAlignment="1">
      <alignment horizontal="left" vertical="center" wrapText="1"/>
    </xf>
    <xf numFmtId="0" fontId="21" fillId="6" borderId="75" xfId="3" applyFont="1" applyFill="1" applyBorder="1" applyAlignment="1">
      <alignment horizontal="left" vertical="center" wrapText="1"/>
    </xf>
    <xf numFmtId="170" fontId="21" fillId="6" borderId="53" xfId="3" applyNumberFormat="1" applyFont="1" applyFill="1" applyBorder="1" applyAlignment="1">
      <alignment horizontal="left" vertical="center" wrapText="1"/>
    </xf>
    <xf numFmtId="0" fontId="21" fillId="6" borderId="54" xfId="3" applyFont="1" applyFill="1" applyBorder="1" applyAlignment="1">
      <alignment horizontal="left" vertical="center" wrapText="1"/>
    </xf>
    <xf numFmtId="0" fontId="21" fillId="6" borderId="55" xfId="3" applyFont="1" applyFill="1" applyBorder="1" applyAlignment="1">
      <alignment horizontal="left" vertical="center" wrapText="1"/>
    </xf>
    <xf numFmtId="0" fontId="16" fillId="6" borderId="59" xfId="3" applyFont="1" applyFill="1" applyBorder="1" applyAlignment="1">
      <alignment horizontal="left" vertical="center" wrapText="1"/>
    </xf>
    <xf numFmtId="0" fontId="16" fillId="6" borderId="57" xfId="3" applyFont="1" applyFill="1" applyBorder="1" applyAlignment="1">
      <alignment horizontal="left" vertical="center" wrapText="1"/>
    </xf>
    <xf numFmtId="39" fontId="25" fillId="6" borderId="47" xfId="14" applyNumberFormat="1" applyFont="1" applyFill="1" applyBorder="1" applyAlignment="1">
      <alignment horizontal="center" vertical="center" wrapText="1"/>
    </xf>
    <xf numFmtId="39" fontId="25" fillId="6" borderId="48" xfId="14" applyNumberFormat="1" applyFont="1" applyFill="1" applyBorder="1" applyAlignment="1">
      <alignment horizontal="center" vertical="center" wrapText="1"/>
    </xf>
    <xf numFmtId="39" fontId="25" fillId="6" borderId="52" xfId="14" applyNumberFormat="1" applyFont="1" applyFill="1" applyBorder="1" applyAlignment="1">
      <alignment horizontal="center" vertical="center" wrapText="1"/>
    </xf>
    <xf numFmtId="0" fontId="19" fillId="6" borderId="58" xfId="3" applyFont="1" applyFill="1" applyBorder="1" applyAlignment="1">
      <alignment horizontal="left" vertical="center" wrapText="1"/>
    </xf>
    <xf numFmtId="0" fontId="19" fillId="6" borderId="59" xfId="3" applyFont="1" applyFill="1" applyBorder="1" applyAlignment="1">
      <alignment horizontal="left" vertical="center" wrapText="1"/>
    </xf>
    <xf numFmtId="0" fontId="19" fillId="6" borderId="57" xfId="3" applyFont="1" applyFill="1" applyBorder="1" applyAlignment="1">
      <alignment horizontal="left" vertical="center" wrapText="1"/>
    </xf>
    <xf numFmtId="0" fontId="16" fillId="0" borderId="58" xfId="3" applyFont="1" applyFill="1" applyBorder="1" applyAlignment="1">
      <alignment horizontal="left" vertical="center" wrapText="1"/>
    </xf>
    <xf numFmtId="49" fontId="16" fillId="0" borderId="59" xfId="3" applyNumberFormat="1" applyFont="1" applyFill="1" applyBorder="1" applyAlignment="1">
      <alignment horizontal="left" vertical="center" wrapText="1"/>
    </xf>
    <xf numFmtId="49" fontId="16" fillId="0" borderId="57" xfId="3" applyNumberFormat="1" applyFont="1" applyFill="1" applyBorder="1" applyAlignment="1">
      <alignment horizontal="left" vertical="center" wrapText="1"/>
    </xf>
    <xf numFmtId="0" fontId="21" fillId="0" borderId="58" xfId="3" applyFont="1" applyFill="1" applyBorder="1" applyAlignment="1">
      <alignment horizontal="left" vertical="center" wrapText="1"/>
    </xf>
    <xf numFmtId="49" fontId="21" fillId="0" borderId="59" xfId="3" applyNumberFormat="1" applyFont="1" applyFill="1" applyBorder="1" applyAlignment="1">
      <alignment horizontal="left" vertical="center" wrapText="1"/>
    </xf>
    <xf numFmtId="49" fontId="21" fillId="0" borderId="57" xfId="3" applyNumberFormat="1" applyFont="1" applyFill="1" applyBorder="1" applyAlignment="1">
      <alignment horizontal="left" vertical="center" wrapText="1"/>
    </xf>
    <xf numFmtId="0" fontId="16" fillId="0" borderId="59" xfId="3" applyFont="1" applyFill="1" applyBorder="1" applyAlignment="1">
      <alignment horizontal="left" vertical="center" wrapText="1"/>
    </xf>
    <xf numFmtId="0" fontId="16" fillId="0" borderId="57" xfId="3" applyFont="1" applyFill="1" applyBorder="1" applyAlignment="1">
      <alignment horizontal="left" vertical="center" wrapText="1"/>
    </xf>
    <xf numFmtId="170" fontId="21" fillId="6" borderId="58" xfId="3" applyNumberFormat="1" applyFont="1" applyFill="1" applyBorder="1" applyAlignment="1">
      <alignment horizontal="left" vertical="center" wrapText="1"/>
    </xf>
    <xf numFmtId="170" fontId="16" fillId="6" borderId="58" xfId="3" applyNumberFormat="1" applyFont="1" applyFill="1" applyBorder="1" applyAlignment="1">
      <alignment horizontal="left" vertical="center" wrapText="1"/>
    </xf>
    <xf numFmtId="0" fontId="17" fillId="6" borderId="58" xfId="3" applyFont="1" applyFill="1" applyBorder="1" applyAlignment="1">
      <alignment horizontal="left" vertical="center" wrapText="1"/>
    </xf>
    <xf numFmtId="0" fontId="17" fillId="6" borderId="59" xfId="3" applyFont="1" applyFill="1" applyBorder="1" applyAlignment="1">
      <alignment horizontal="left" vertical="center" wrapText="1"/>
    </xf>
    <xf numFmtId="0" fontId="17" fillId="6" borderId="57" xfId="3" applyFont="1" applyFill="1" applyBorder="1" applyAlignment="1">
      <alignment horizontal="left" vertical="center" wrapText="1"/>
    </xf>
    <xf numFmtId="170" fontId="16" fillId="6" borderId="31" xfId="0" applyNumberFormat="1" applyFont="1" applyFill="1" applyBorder="1" applyAlignment="1">
      <alignment horizontal="center" vertical="center" wrapText="1"/>
    </xf>
    <xf numFmtId="170" fontId="16" fillId="6" borderId="36" xfId="0" applyNumberFormat="1" applyFont="1" applyFill="1" applyBorder="1" applyAlignment="1">
      <alignment horizontal="center" vertical="center" wrapText="1"/>
    </xf>
    <xf numFmtId="170" fontId="16" fillId="6" borderId="50" xfId="0" applyNumberFormat="1" applyFont="1" applyFill="1" applyBorder="1" applyAlignment="1">
      <alignment horizontal="center" vertical="center" wrapText="1"/>
    </xf>
  </cellXfs>
  <cellStyles count="29">
    <cellStyle name="Comma" xfId="13" xr:uid="{87EDED2B-1237-43F2-9CD4-27566D2199C0}"/>
    <cellStyle name="Millares [0]" xfId="28" builtinId="6"/>
    <cellStyle name="Millares [0] 2" xfId="24" xr:uid="{00000000-0005-0000-0000-000044000000}"/>
    <cellStyle name="Millares 2" xfId="17" xr:uid="{ADAA5DF5-2010-4BAF-B414-36375596C94E}"/>
    <cellStyle name="Millares 2 2" xfId="26" xr:uid="{ADAA5DF5-2010-4BAF-B414-36375596C94E}"/>
    <cellStyle name="Millares 2 3 2" xfId="14" xr:uid="{2428439C-C9EB-4630-B3C0-940EFF856F4D}"/>
    <cellStyle name="Millares 2 4" xfId="5" xr:uid="{89305A2C-1B02-4918-8AF0-F665A23DBC17}"/>
    <cellStyle name="Millares 3" xfId="15" xr:uid="{08FC0085-426F-4077-8301-E6F96C97EE07}"/>
    <cellStyle name="Millares 3 2" xfId="25" xr:uid="{08FC0085-426F-4077-8301-E6F96C97EE07}"/>
    <cellStyle name="Millares 4" xfId="19" xr:uid="{00000000-0005-0000-0000-000043000000}"/>
    <cellStyle name="Millares 5" xfId="22" xr:uid="{00000000-0005-0000-0000-000049000000}"/>
    <cellStyle name="Millares 6" xfId="10" xr:uid="{FCBC409C-DA7F-43BB-B75A-9B8AD4118077}"/>
    <cellStyle name="Millares 6 2" xfId="23" xr:uid="{FCBC409C-DA7F-43BB-B75A-9B8AD4118077}"/>
    <cellStyle name="Moneda" xfId="1" builtinId="4"/>
    <cellStyle name="Moneda [0] 3" xfId="8" xr:uid="{C309C34F-1D1F-43B4-AF43-8E36ED359EEB}"/>
    <cellStyle name="Moneda 2" xfId="7" xr:uid="{8CDF1782-477D-452E-A2CA-174F6D6F424F}"/>
    <cellStyle name="Moneda 2 2 2" xfId="11" xr:uid="{F821A253-9111-4E0B-871E-A9FF6B2BE00A}"/>
    <cellStyle name="Moneda 2 4" xfId="6" xr:uid="{85C0A056-0F13-46A3-BB24-62A060E95E7E}"/>
    <cellStyle name="Moneda 3" xfId="9" xr:uid="{00000000-0005-0000-0000-000038000000}"/>
    <cellStyle name="Moneda 4" xfId="20" xr:uid="{00000000-0005-0000-0000-000048000000}"/>
    <cellStyle name="Moneda 5" xfId="21" xr:uid="{00000000-0005-0000-0000-00004A000000}"/>
    <cellStyle name="Normal" xfId="0" builtinId="0"/>
    <cellStyle name="Normal 2" xfId="2" xr:uid="{2FB9B18E-722D-46AE-8849-6C04AE2C8877}"/>
    <cellStyle name="Normal 2 2" xfId="3" xr:uid="{F39A664A-45F4-4D43-BE3B-FBC4B68CC999}"/>
    <cellStyle name="Normal 2 3" xfId="18" xr:uid="{29FD1616-2131-4879-B392-859445466B8E}"/>
    <cellStyle name="Normal 3 2 3" xfId="12" xr:uid="{5B262074-1EB0-4701-A69E-9B8B32E29272}"/>
    <cellStyle name="Normal 64" xfId="16" xr:uid="{8898CD9B-F9A5-4C94-9C1D-E3E0EA21FC61}"/>
    <cellStyle name="Normal 71" xfId="4" xr:uid="{8A1AD964-5C48-432B-8C8B-E7A6388CA490}"/>
    <cellStyle name="Porcentaje" xfId="2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179538</xdr:colOff>
      <xdr:row>0</xdr:row>
      <xdr:rowOff>47065</xdr:rowOff>
    </xdr:from>
    <xdr:to>
      <xdr:col>7</xdr:col>
      <xdr:colOff>1354309</xdr:colOff>
      <xdr:row>3</xdr:row>
      <xdr:rowOff>57634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2C1D7A4-D6B5-403D-B402-56DC524FF2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0053" b="10831"/>
        <a:stretch/>
      </xdr:blipFill>
      <xdr:spPr>
        <a:xfrm>
          <a:off x="8847288" y="47065"/>
          <a:ext cx="1174771" cy="1235212"/>
        </a:xfrm>
        <a:prstGeom prst="rect">
          <a:avLst/>
        </a:prstGeom>
      </xdr:spPr>
    </xdr:pic>
    <xdr:clientData/>
  </xdr:twoCellAnchor>
  <xdr:twoCellAnchor editAs="oneCell">
    <xdr:from>
      <xdr:col>0</xdr:col>
      <xdr:colOff>358587</xdr:colOff>
      <xdr:row>0</xdr:row>
      <xdr:rowOff>22412</xdr:rowOff>
    </xdr:from>
    <xdr:to>
      <xdr:col>2</xdr:col>
      <xdr:colOff>1475175</xdr:colOff>
      <xdr:row>2</xdr:row>
      <xdr:rowOff>377011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1CC9CC9-3FC8-4553-92EA-3144C3DFC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587" y="22412"/>
          <a:ext cx="2192353" cy="11838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4</xdr:row>
      <xdr:rowOff>132584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5F28F7-B376-4F26-A3FA-E15427201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55683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158331</xdr:colOff>
      <xdr:row>3</xdr:row>
      <xdr:rowOff>291665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789DC83-F9B5-4BC9-B609-8EFF8473C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2808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9B81FBA-5273-429B-A92D-18705EFCB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4A1A6E6-69B8-4D6D-B627-200CABE54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4</xdr:row>
      <xdr:rowOff>15686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97A333-6D0F-4936-A298-0410A129F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3</xdr:row>
      <xdr:rowOff>232495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5075D6A-0F8F-4147-990F-CA95FAFE1D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8A02EB4-BEB0-4FA9-BB90-AD50A96F8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799D7C-1342-431E-8059-E2173F47C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C4E526-F70B-435C-857F-5C924BB8E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24DA044-7833-4675-B6CE-63A7FE812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048F5C-C01D-4B0E-ABFB-3BC5F85CB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F2E4377-D006-4E55-85E0-A8E60B8E2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86CF09-D5CA-4790-BD5B-0E4FBFD4C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254B388-C2BF-41F7-AC78-996A06B198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B14019-4363-4142-A37F-7A9CC72F2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7CF798-C965-4D11-9123-4DD0C13ED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12EE04-512D-4243-8C29-144AE6319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14432" cy="1711136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76A349-8445-4CC1-8BB2-31E7C6A98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18032" y="0"/>
          <a:ext cx="1623448" cy="142947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0747DC-53BB-41C0-A256-381E33BE0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D51E694-ED72-45D0-981F-D3A55D8828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1CDDAC-D941-4C05-B8E1-7C66CDA68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16F6AD9-B389-43F1-84E7-496F7B115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2B3D21-06A7-42DF-A3F5-F716FA5F9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D27D801-3993-48A5-B6E3-9345B8A02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E378E9-6590-4EF0-AEB4-580FE2719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2AEEB2A-B303-4447-8BD5-C90B273F2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D60A9F-DB4D-416F-9C0C-C45D6731F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14432" cy="1711136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5568118-112A-4494-9342-3C182D8E2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18032" y="0"/>
          <a:ext cx="1623448" cy="142947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47624</xdr:rowOff>
    </xdr:from>
    <xdr:to>
      <xdr:col>2</xdr:col>
      <xdr:colOff>108817</xdr:colOff>
      <xdr:row>4</xdr:row>
      <xdr:rowOff>222250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D708AB-BBFE-430D-A62A-6ADFE81D3B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151" b="14944"/>
        <a:stretch/>
      </xdr:blipFill>
      <xdr:spPr>
        <a:xfrm>
          <a:off x="0" y="47624"/>
          <a:ext cx="3077442" cy="1651001"/>
        </a:xfrm>
        <a:prstGeom prst="rect">
          <a:avLst/>
        </a:prstGeom>
      </xdr:spPr>
    </xdr:pic>
    <xdr:clientData/>
  </xdr:twoCellAnchor>
  <xdr:twoCellAnchor editAs="oneCell">
    <xdr:from>
      <xdr:col>11</xdr:col>
      <xdr:colOff>909781</xdr:colOff>
      <xdr:row>0</xdr:row>
      <xdr:rowOff>79375</xdr:rowOff>
    </xdr:from>
    <xdr:to>
      <xdr:col>13</xdr:col>
      <xdr:colOff>854582</xdr:colOff>
      <xdr:row>4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CDA1F3E-17C0-4CFB-A42A-6FF25860C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67156" y="79375"/>
          <a:ext cx="1818051" cy="15875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7BAC26-816A-4793-9C7B-4B4D2DB30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CBB692-290B-4C41-BFB3-06AD44F0D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4</xdr:row>
      <xdr:rowOff>269686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BD554D-51D2-45EA-8872-1289A8ABB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3895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C3AAFA-6CF9-4854-BE89-65DB5E3EA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CC0856-F05C-46CA-8EA0-B1D662E80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B3FAF95-50F3-4874-940F-243176DD5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1422" y="0"/>
          <a:ext cx="1676788" cy="145614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9EE0F2-F51F-4F39-976C-BEA2AD7AE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14432" cy="1711136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5DA4FD8-0A51-48EE-9553-AD833DC82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84707" y="0"/>
          <a:ext cx="1623448" cy="142947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CBE0BE-91D0-41F7-AEB1-F1A6F63B7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DE49DA3-FFDF-40A5-A0A4-C128AF68E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40002" y="0"/>
          <a:ext cx="1676788" cy="145614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013DC4E-FF3A-47CF-AB08-A3433C6FD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DB0A18A-B601-4577-8E9E-BF379DBEDC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40002" y="0"/>
          <a:ext cx="1676788" cy="145614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A2A5C1A-D4BE-41B4-B81B-6EFFD4AB7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B0CC33A-F886-4365-B67B-CBAF7D4A3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40002" y="0"/>
          <a:ext cx="1676788" cy="145614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37F23DB-BDB9-42D2-9A83-3CA5D8E5F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78AE80-81FE-419A-B0EE-2E27F4CDD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40002" y="0"/>
          <a:ext cx="1676788" cy="145614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CAC2D2-5733-4B06-8CDF-F41775C31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D518631-6334-4CCD-A350-3DC31E209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40002" y="0"/>
          <a:ext cx="1676788" cy="145614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512619</xdr:colOff>
      <xdr:row>0</xdr:row>
      <xdr:rowOff>0</xdr:rowOff>
    </xdr:from>
    <xdr:to>
      <xdr:col>1</xdr:col>
      <xdr:colOff>1979326</xdr:colOff>
      <xdr:row>5</xdr:row>
      <xdr:rowOff>63311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D2B0CCA-E74A-492B-9607-297684302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619" y="0"/>
          <a:ext cx="2335387" cy="1732091"/>
        </a:xfrm>
        <a:prstGeom prst="rect">
          <a:avLst/>
        </a:prstGeom>
      </xdr:spPr>
    </xdr:pic>
    <xdr:clientData/>
  </xdr:twoCellAnchor>
  <xdr:twoCellAnchor editAs="oneCell">
    <xdr:from>
      <xdr:col>11</xdr:col>
      <xdr:colOff>401782</xdr:colOff>
      <xdr:row>0</xdr:row>
      <xdr:rowOff>0</xdr:rowOff>
    </xdr:from>
    <xdr:to>
      <xdr:col>13</xdr:col>
      <xdr:colOff>158330</xdr:colOff>
      <xdr:row>4</xdr:row>
      <xdr:rowOff>153120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846685-3DF0-4AE7-A200-995CB4D1E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40002" y="0"/>
          <a:ext cx="1676788" cy="1456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154DB-0D7A-4822-A605-49A664FD5ED7}">
  <sheetPr>
    <tabColor rgb="FF92D050"/>
  </sheetPr>
  <dimension ref="A1:Q66"/>
  <sheetViews>
    <sheetView tabSelected="1" view="pageBreakPreview" zoomScale="85" zoomScaleNormal="85" zoomScaleSheetLayoutView="85" workbookViewId="0">
      <selection activeCell="A5" sqref="A5:H8"/>
    </sheetView>
  </sheetViews>
  <sheetFormatPr baseColWidth="10" defaultColWidth="11.44140625" defaultRowHeight="13.8" x14ac:dyDescent="0.3"/>
  <cols>
    <col min="1" max="2" width="8" style="8" customWidth="1"/>
    <col min="3" max="3" width="29.5546875" style="3" customWidth="1"/>
    <col min="4" max="4" width="38.6640625" style="3" customWidth="1"/>
    <col min="5" max="5" width="10.44140625" style="3" customWidth="1"/>
    <col min="6" max="6" width="11.33203125" style="3" customWidth="1"/>
    <col min="7" max="7" width="24" style="3" customWidth="1"/>
    <col min="8" max="8" width="23.88671875" style="3" customWidth="1"/>
    <col min="9" max="9" width="24" style="3" customWidth="1"/>
    <col min="10" max="10" width="17.33203125" style="3" bestFit="1" customWidth="1"/>
    <col min="11" max="11" width="6" style="3" customWidth="1"/>
    <col min="12" max="12" width="5.88671875" style="3" customWidth="1"/>
    <col min="13" max="13" width="9.5546875" style="3" customWidth="1"/>
    <col min="14" max="14" width="8.88671875" style="3" customWidth="1"/>
    <col min="15" max="16384" width="11.44140625" style="3"/>
  </cols>
  <sheetData>
    <row r="1" spans="1:13" ht="32.25" customHeight="1" x14ac:dyDescent="0.3">
      <c r="A1" s="162"/>
      <c r="B1" s="163"/>
      <c r="C1" s="164"/>
      <c r="D1" s="173" t="s">
        <v>13</v>
      </c>
      <c r="E1" s="174"/>
      <c r="F1" s="118" t="s">
        <v>14</v>
      </c>
      <c r="G1" s="119" t="s">
        <v>17</v>
      </c>
      <c r="H1" s="177"/>
    </row>
    <row r="2" spans="1:13" ht="32.25" customHeight="1" x14ac:dyDescent="0.3">
      <c r="A2" s="165"/>
      <c r="B2" s="166"/>
      <c r="C2" s="167"/>
      <c r="D2" s="175"/>
      <c r="E2" s="176"/>
      <c r="F2" s="120" t="s">
        <v>15</v>
      </c>
      <c r="G2" s="121">
        <v>3</v>
      </c>
      <c r="H2" s="178"/>
    </row>
    <row r="3" spans="1:13" s="1" customFormat="1" ht="32.25" customHeight="1" thickBot="1" x14ac:dyDescent="0.35">
      <c r="A3" s="168"/>
      <c r="B3" s="169"/>
      <c r="C3" s="170"/>
      <c r="D3" s="171" t="s">
        <v>10</v>
      </c>
      <c r="E3" s="172"/>
      <c r="F3" s="22" t="s">
        <v>16</v>
      </c>
      <c r="G3" s="23">
        <v>43087</v>
      </c>
      <c r="H3" s="179"/>
    </row>
    <row r="4" spans="1:13" s="2" customFormat="1" ht="21.75" customHeight="1" thickBot="1" x14ac:dyDescent="0.35">
      <c r="A4" s="180" t="s">
        <v>9</v>
      </c>
      <c r="B4" s="181"/>
      <c r="C4" s="182"/>
      <c r="D4" s="182"/>
      <c r="E4" s="182"/>
      <c r="F4" s="183"/>
      <c r="G4" s="183"/>
      <c r="H4" s="184"/>
    </row>
    <row r="5" spans="1:13" ht="18" customHeight="1" x14ac:dyDescent="0.3">
      <c r="A5" s="185" t="s">
        <v>136</v>
      </c>
      <c r="B5" s="186"/>
      <c r="C5" s="186"/>
      <c r="D5" s="186"/>
      <c r="E5" s="186"/>
      <c r="F5" s="186"/>
      <c r="G5" s="186"/>
      <c r="H5" s="187"/>
    </row>
    <row r="6" spans="1:13" ht="18" customHeight="1" x14ac:dyDescent="0.3">
      <c r="A6" s="188"/>
      <c r="B6" s="189"/>
      <c r="C6" s="189"/>
      <c r="D6" s="189"/>
      <c r="E6" s="189"/>
      <c r="F6" s="189"/>
      <c r="G6" s="189"/>
      <c r="H6" s="190"/>
    </row>
    <row r="7" spans="1:13" ht="18" customHeight="1" x14ac:dyDescent="0.3">
      <c r="A7" s="188"/>
      <c r="B7" s="189"/>
      <c r="C7" s="189"/>
      <c r="D7" s="189"/>
      <c r="E7" s="189"/>
      <c r="F7" s="189"/>
      <c r="G7" s="189"/>
      <c r="H7" s="190"/>
    </row>
    <row r="8" spans="1:13" ht="18" customHeight="1" thickBot="1" x14ac:dyDescent="0.35">
      <c r="A8" s="191"/>
      <c r="B8" s="192"/>
      <c r="C8" s="192"/>
      <c r="D8" s="192"/>
      <c r="E8" s="192"/>
      <c r="F8" s="192"/>
      <c r="G8" s="192"/>
      <c r="H8" s="193"/>
    </row>
    <row r="9" spans="1:13" s="2" customFormat="1" ht="24" customHeight="1" x14ac:dyDescent="0.3">
      <c r="A9" s="194" t="s">
        <v>7</v>
      </c>
      <c r="B9" s="195"/>
      <c r="C9" s="196"/>
      <c r="D9" s="196"/>
      <c r="E9" s="196"/>
      <c r="F9" s="197"/>
      <c r="G9" s="197"/>
      <c r="H9" s="198"/>
    </row>
    <row r="10" spans="1:13" s="2" customFormat="1" ht="30" customHeight="1" x14ac:dyDescent="0.3">
      <c r="A10" s="25" t="s">
        <v>2</v>
      </c>
      <c r="B10" s="35"/>
      <c r="C10" s="199" t="s">
        <v>11</v>
      </c>
      <c r="D10" s="199"/>
      <c r="E10" s="26" t="s">
        <v>0</v>
      </c>
      <c r="F10" s="26" t="s">
        <v>3</v>
      </c>
      <c r="G10" s="27" t="s">
        <v>4</v>
      </c>
      <c r="H10" s="28" t="s">
        <v>5</v>
      </c>
    </row>
    <row r="11" spans="1:13" s="2" customFormat="1" ht="23.25" customHeight="1" x14ac:dyDescent="0.3">
      <c r="A11" s="200" t="s">
        <v>89</v>
      </c>
      <c r="B11" s="201"/>
      <c r="C11" s="201"/>
      <c r="D11" s="201"/>
      <c r="E11" s="201"/>
      <c r="F11" s="201"/>
      <c r="G11" s="201"/>
      <c r="H11" s="202"/>
    </row>
    <row r="12" spans="1:13" s="2" customFormat="1" ht="15.75" customHeight="1" x14ac:dyDescent="0.3">
      <c r="A12" s="29">
        <v>1</v>
      </c>
      <c r="B12" s="30" t="s">
        <v>23</v>
      </c>
      <c r="C12" s="160" t="s">
        <v>48</v>
      </c>
      <c r="D12" s="161"/>
      <c r="E12" s="29"/>
      <c r="F12" s="29"/>
      <c r="G12" s="29"/>
      <c r="H12" s="32">
        <f>SUM(H13:H28)</f>
        <v>70695761.584617436</v>
      </c>
    </row>
    <row r="13" spans="1:13" ht="27" customHeight="1" x14ac:dyDescent="0.3">
      <c r="A13" s="17">
        <v>1.1000000000000001</v>
      </c>
      <c r="B13" s="36">
        <v>8115</v>
      </c>
      <c r="C13" s="155" t="s">
        <v>44</v>
      </c>
      <c r="D13" s="155"/>
      <c r="E13" s="16" t="s">
        <v>6</v>
      </c>
      <c r="F13" s="24">
        <f>+'1,1'!M19</f>
        <v>137.16691547707606</v>
      </c>
      <c r="G13" s="39">
        <v>6680</v>
      </c>
      <c r="H13" s="31">
        <f>F13*G13</f>
        <v>916274.99538686813</v>
      </c>
      <c r="I13" s="4"/>
      <c r="J13" s="5"/>
    </row>
    <row r="14" spans="1:13" ht="15.75" customHeight="1" x14ac:dyDescent="0.3">
      <c r="A14" s="17">
        <v>1.2</v>
      </c>
      <c r="B14" s="36">
        <v>4581</v>
      </c>
      <c r="C14" s="155" t="s">
        <v>45</v>
      </c>
      <c r="D14" s="155"/>
      <c r="E14" s="16" t="s">
        <v>6</v>
      </c>
      <c r="F14" s="24">
        <f>+'1,2'!M19</f>
        <v>126.06691547707604</v>
      </c>
      <c r="G14" s="39">
        <v>35855</v>
      </c>
      <c r="H14" s="31">
        <f t="shared" ref="H14:H23" si="0">F14*G14</f>
        <v>4520129.2544305613</v>
      </c>
      <c r="I14" s="4"/>
      <c r="J14" s="5"/>
    </row>
    <row r="15" spans="1:13" ht="30" customHeight="1" x14ac:dyDescent="0.3">
      <c r="A15" s="17">
        <v>1.3</v>
      </c>
      <c r="B15" s="36">
        <v>2863</v>
      </c>
      <c r="C15" s="155" t="s">
        <v>46</v>
      </c>
      <c r="D15" s="155"/>
      <c r="E15" s="16" t="s">
        <v>18</v>
      </c>
      <c r="F15" s="24">
        <f>+'1,3'!M19</f>
        <v>1</v>
      </c>
      <c r="G15" s="39">
        <v>544730</v>
      </c>
      <c r="H15" s="31">
        <f t="shared" si="0"/>
        <v>544730</v>
      </c>
      <c r="I15" s="4"/>
      <c r="J15" s="5"/>
      <c r="M15" s="7"/>
    </row>
    <row r="16" spans="1:13" ht="30" customHeight="1" x14ac:dyDescent="0.3">
      <c r="A16" s="17">
        <v>1.4</v>
      </c>
      <c r="B16" s="36">
        <v>324</v>
      </c>
      <c r="C16" s="155" t="s">
        <v>55</v>
      </c>
      <c r="D16" s="155"/>
      <c r="E16" s="16" t="s">
        <v>12</v>
      </c>
      <c r="F16" s="24">
        <f>+'1,4'!M18</f>
        <v>56.25</v>
      </c>
      <c r="G16" s="39">
        <v>63831</v>
      </c>
      <c r="H16" s="31">
        <f>F16*G16</f>
        <v>3590493.75</v>
      </c>
      <c r="I16" s="4"/>
      <c r="J16" s="5"/>
      <c r="M16" s="7"/>
    </row>
    <row r="17" spans="1:17" ht="28.2" customHeight="1" x14ac:dyDescent="0.3">
      <c r="A17" s="17">
        <v>1.5</v>
      </c>
      <c r="B17" s="36">
        <v>372</v>
      </c>
      <c r="C17" s="155" t="s">
        <v>51</v>
      </c>
      <c r="D17" s="155"/>
      <c r="E17" s="16" t="s">
        <v>18</v>
      </c>
      <c r="F17" s="24">
        <f>+'1,5'!M20</f>
        <v>150</v>
      </c>
      <c r="G17" s="39">
        <v>3543</v>
      </c>
      <c r="H17" s="31">
        <f>F17*G17</f>
        <v>531450</v>
      </c>
      <c r="I17" s="4"/>
      <c r="J17" s="5"/>
    </row>
    <row r="18" spans="1:17" ht="28.2" customHeight="1" x14ac:dyDescent="0.3">
      <c r="A18" s="17">
        <v>1.6</v>
      </c>
      <c r="B18" s="104">
        <v>5988</v>
      </c>
      <c r="C18" s="158" t="s">
        <v>52</v>
      </c>
      <c r="D18" s="159"/>
      <c r="E18" s="16" t="s">
        <v>12</v>
      </c>
      <c r="F18" s="24">
        <f>+'1,6'!M20</f>
        <v>24</v>
      </c>
      <c r="G18" s="39">
        <v>28917</v>
      </c>
      <c r="H18" s="31">
        <f>F18*G18</f>
        <v>694008</v>
      </c>
      <c r="I18" s="4"/>
      <c r="J18" s="5"/>
    </row>
    <row r="19" spans="1:17" ht="28.5" customHeight="1" x14ac:dyDescent="0.3">
      <c r="A19" s="17">
        <v>1.7</v>
      </c>
      <c r="B19" s="36">
        <v>2186</v>
      </c>
      <c r="C19" s="155" t="s">
        <v>47</v>
      </c>
      <c r="D19" s="155"/>
      <c r="E19" s="16" t="s">
        <v>8</v>
      </c>
      <c r="F19" s="24">
        <f>+'1,7'!M19</f>
        <v>4</v>
      </c>
      <c r="G19" s="31">
        <v>435017</v>
      </c>
      <c r="H19" s="31">
        <f t="shared" si="0"/>
        <v>1740068</v>
      </c>
      <c r="I19" s="4"/>
      <c r="J19" s="5"/>
    </row>
    <row r="20" spans="1:17" ht="24" customHeight="1" x14ac:dyDescent="0.3">
      <c r="A20" s="17">
        <v>1.8</v>
      </c>
      <c r="B20" s="36">
        <v>8247</v>
      </c>
      <c r="C20" s="155" t="s">
        <v>54</v>
      </c>
      <c r="D20" s="155"/>
      <c r="E20" s="18" t="s">
        <v>18</v>
      </c>
      <c r="F20" s="24">
        <f>+'1,8'!M20</f>
        <v>150</v>
      </c>
      <c r="G20" s="31">
        <v>102885</v>
      </c>
      <c r="H20" s="31">
        <f t="shared" si="0"/>
        <v>15432750</v>
      </c>
      <c r="I20" s="4"/>
      <c r="J20" s="5"/>
    </row>
    <row r="21" spans="1:17" ht="29.25" customHeight="1" x14ac:dyDescent="0.3">
      <c r="A21" s="17">
        <v>1.9</v>
      </c>
      <c r="B21" s="36">
        <v>1972</v>
      </c>
      <c r="C21" s="155" t="s">
        <v>56</v>
      </c>
      <c r="D21" s="155"/>
      <c r="E21" s="18" t="s">
        <v>6</v>
      </c>
      <c r="F21" s="24">
        <f>+'1,9'!M20</f>
        <v>118.75</v>
      </c>
      <c r="G21" s="31">
        <v>17554</v>
      </c>
      <c r="H21" s="31">
        <f t="shared" ref="H21" si="1">F21*G21</f>
        <v>2084537.5</v>
      </c>
      <c r="I21" s="4"/>
      <c r="J21" s="5"/>
    </row>
    <row r="22" spans="1:17" ht="29.25" customHeight="1" x14ac:dyDescent="0.3">
      <c r="A22" s="106">
        <v>1.1000000000000001</v>
      </c>
      <c r="B22" s="36">
        <v>5362</v>
      </c>
      <c r="C22" s="155" t="s">
        <v>60</v>
      </c>
      <c r="D22" s="155"/>
      <c r="E22" s="18" t="s">
        <v>12</v>
      </c>
      <c r="F22" s="24">
        <f>+'1,10'!M19</f>
        <v>18.75</v>
      </c>
      <c r="G22" s="31">
        <v>593362</v>
      </c>
      <c r="H22" s="31">
        <f t="shared" ref="H22" si="2">F22*G22</f>
        <v>11125537.5</v>
      </c>
      <c r="I22" s="4"/>
      <c r="J22" s="5"/>
    </row>
    <row r="23" spans="1:17" ht="32.25" customHeight="1" x14ac:dyDescent="0.3">
      <c r="A23" s="17">
        <v>1.1100000000000001</v>
      </c>
      <c r="B23" s="36">
        <v>7192</v>
      </c>
      <c r="C23" s="158" t="s">
        <v>58</v>
      </c>
      <c r="D23" s="159"/>
      <c r="E23" s="18" t="s">
        <v>6</v>
      </c>
      <c r="F23" s="24">
        <f>+'1,11'!M21</f>
        <v>157.8125</v>
      </c>
      <c r="G23" s="31">
        <v>129862</v>
      </c>
      <c r="H23" s="31">
        <f t="shared" si="0"/>
        <v>20493846.875</v>
      </c>
      <c r="I23" s="4"/>
      <c r="J23" s="5"/>
    </row>
    <row r="24" spans="1:17" ht="32.25" customHeight="1" x14ac:dyDescent="0.3">
      <c r="A24" s="17">
        <v>1.1200000000000001</v>
      </c>
      <c r="B24" s="36">
        <v>5217</v>
      </c>
      <c r="C24" s="158" t="s">
        <v>59</v>
      </c>
      <c r="D24" s="159"/>
      <c r="E24" s="18" t="s">
        <v>12</v>
      </c>
      <c r="F24" s="114">
        <f>+'1,12'!M20</f>
        <v>11.25</v>
      </c>
      <c r="G24" s="31">
        <v>67157</v>
      </c>
      <c r="H24" s="31">
        <f>F24*G24</f>
        <v>755516.25</v>
      </c>
      <c r="I24" s="4"/>
      <c r="J24" s="5"/>
    </row>
    <row r="25" spans="1:17" ht="26.4" customHeight="1" x14ac:dyDescent="0.3">
      <c r="A25" s="17">
        <v>1.1299999999999999</v>
      </c>
      <c r="B25" s="36">
        <v>1888</v>
      </c>
      <c r="C25" s="158" t="s">
        <v>57</v>
      </c>
      <c r="D25" s="159"/>
      <c r="E25" s="18" t="s">
        <v>18</v>
      </c>
      <c r="F25" s="24">
        <f>+'1,13'!M21</f>
        <v>22.5</v>
      </c>
      <c r="G25" s="31">
        <v>48923</v>
      </c>
      <c r="H25" s="31">
        <f t="shared" ref="H25:H28" si="3">F25*G25</f>
        <v>1100767.5</v>
      </c>
      <c r="I25" s="4"/>
      <c r="J25" s="5"/>
    </row>
    <row r="26" spans="1:17" ht="26.4" customHeight="1" x14ac:dyDescent="0.3">
      <c r="A26" s="17">
        <v>1.1399999999999999</v>
      </c>
      <c r="B26" s="140">
        <v>336</v>
      </c>
      <c r="C26" s="158" t="s">
        <v>109</v>
      </c>
      <c r="D26" s="159"/>
      <c r="E26" s="18" t="s">
        <v>12</v>
      </c>
      <c r="F26" s="24">
        <f>+'1,14'!M21</f>
        <v>2</v>
      </c>
      <c r="G26" s="31">
        <v>1616184</v>
      </c>
      <c r="H26" s="31">
        <f t="shared" si="3"/>
        <v>3232368</v>
      </c>
      <c r="I26" s="4"/>
      <c r="J26" s="5"/>
    </row>
    <row r="27" spans="1:17" ht="26.4" customHeight="1" x14ac:dyDescent="0.3">
      <c r="A27" s="17">
        <v>1.1499999999999999</v>
      </c>
      <c r="B27" s="140">
        <v>5067</v>
      </c>
      <c r="C27" s="158" t="s">
        <v>110</v>
      </c>
      <c r="D27" s="159"/>
      <c r="E27" s="18" t="s">
        <v>111</v>
      </c>
      <c r="F27" s="24">
        <f>+'1,15'!N21</f>
        <v>152.12327500000001</v>
      </c>
      <c r="G27" s="31">
        <v>7632</v>
      </c>
      <c r="H27" s="31">
        <f t="shared" si="3"/>
        <v>1161004.8348000001</v>
      </c>
      <c r="I27" s="4"/>
      <c r="J27" s="5"/>
    </row>
    <row r="28" spans="1:17" ht="26.4" customHeight="1" x14ac:dyDescent="0.3">
      <c r="A28" s="17">
        <v>1.1599999999999999</v>
      </c>
      <c r="B28" s="140">
        <v>2269</v>
      </c>
      <c r="C28" s="158" t="s">
        <v>113</v>
      </c>
      <c r="D28" s="159"/>
      <c r="E28" s="18" t="s">
        <v>6</v>
      </c>
      <c r="F28" s="24">
        <f>+'1,16'!M21</f>
        <v>6.125</v>
      </c>
      <c r="G28" s="31">
        <v>452617</v>
      </c>
      <c r="H28" s="31">
        <f t="shared" si="3"/>
        <v>2772279.125</v>
      </c>
      <c r="I28" s="4"/>
      <c r="J28" s="5"/>
    </row>
    <row r="29" spans="1:17" ht="15.75" customHeight="1" x14ac:dyDescent="0.3">
      <c r="A29" s="29">
        <v>2</v>
      </c>
      <c r="B29" s="30"/>
      <c r="C29" s="160" t="s">
        <v>49</v>
      </c>
      <c r="D29" s="161"/>
      <c r="E29" s="29"/>
      <c r="F29" s="29"/>
      <c r="G29" s="29"/>
      <c r="H29" s="32">
        <f>SUM(H30:H31)</f>
        <v>9917543.0499999989</v>
      </c>
      <c r="I29" s="4"/>
      <c r="J29" s="5"/>
      <c r="K29" s="2"/>
      <c r="L29" s="2"/>
      <c r="M29" s="2"/>
      <c r="N29" s="2"/>
      <c r="O29" s="2"/>
      <c r="P29" s="2"/>
      <c r="Q29" s="2"/>
    </row>
    <row r="30" spans="1:17" ht="29.25" customHeight="1" x14ac:dyDescent="0.3">
      <c r="A30" s="17">
        <v>2.1</v>
      </c>
      <c r="B30" s="36">
        <v>8115</v>
      </c>
      <c r="C30" s="155" t="s">
        <v>44</v>
      </c>
      <c r="D30" s="155"/>
      <c r="E30" s="16" t="s">
        <v>6</v>
      </c>
      <c r="F30" s="24">
        <f>+'2,1'!M33</f>
        <v>370.20499999999998</v>
      </c>
      <c r="G30" s="39">
        <v>6680</v>
      </c>
      <c r="H30" s="31">
        <f>F30*G30</f>
        <v>2472969.4</v>
      </c>
      <c r="I30" s="4"/>
      <c r="J30" s="5"/>
      <c r="K30" s="2"/>
      <c r="L30" s="2"/>
      <c r="M30" s="2"/>
      <c r="N30" s="2"/>
    </row>
    <row r="31" spans="1:17" ht="15.75" customHeight="1" x14ac:dyDescent="0.3">
      <c r="A31" s="17">
        <v>2.2000000000000002</v>
      </c>
      <c r="B31" s="36">
        <v>4581</v>
      </c>
      <c r="C31" s="155" t="s">
        <v>45</v>
      </c>
      <c r="D31" s="155"/>
      <c r="E31" s="16" t="s">
        <v>6</v>
      </c>
      <c r="F31" s="24">
        <f>+'2,2'!M27</f>
        <v>207.63</v>
      </c>
      <c r="G31" s="39">
        <v>35855</v>
      </c>
      <c r="H31" s="31">
        <f t="shared" ref="H31" si="4">F31*G31</f>
        <v>7444573.6499999994</v>
      </c>
      <c r="I31" s="4"/>
      <c r="J31" s="5"/>
    </row>
    <row r="32" spans="1:17" ht="15.75" customHeight="1" x14ac:dyDescent="0.3">
      <c r="A32" s="122">
        <v>3</v>
      </c>
      <c r="B32" s="123"/>
      <c r="C32" s="156" t="s">
        <v>61</v>
      </c>
      <c r="D32" s="157"/>
      <c r="E32" s="122"/>
      <c r="F32" s="122"/>
      <c r="G32" s="122"/>
      <c r="H32" s="124">
        <f>SUM(H33:H35)</f>
        <v>17081752</v>
      </c>
      <c r="I32" s="4"/>
      <c r="J32" s="5"/>
      <c r="K32" s="2"/>
      <c r="L32" s="2"/>
      <c r="M32" s="2"/>
      <c r="N32" s="2"/>
      <c r="O32" s="2"/>
      <c r="P32" s="2"/>
      <c r="Q32" s="2"/>
    </row>
    <row r="33" spans="1:17" ht="28.5" customHeight="1" x14ac:dyDescent="0.3">
      <c r="A33" s="17">
        <v>3.1</v>
      </c>
      <c r="B33" s="36">
        <v>7011</v>
      </c>
      <c r="C33" s="155" t="s">
        <v>87</v>
      </c>
      <c r="D33" s="155"/>
      <c r="E33" s="16" t="s">
        <v>8</v>
      </c>
      <c r="F33" s="114">
        <f>+'3,1'!M19</f>
        <v>5</v>
      </c>
      <c r="G33" s="18">
        <v>1054383</v>
      </c>
      <c r="H33" s="31">
        <f>F33*G33</f>
        <v>5271915</v>
      </c>
      <c r="I33" s="4"/>
      <c r="J33" s="5"/>
      <c r="K33" s="2"/>
      <c r="L33" s="2"/>
      <c r="M33" s="2"/>
      <c r="N33" s="2"/>
      <c r="O33" s="2"/>
      <c r="P33" s="2"/>
      <c r="Q33" s="2"/>
    </row>
    <row r="34" spans="1:17" ht="25.95" customHeight="1" x14ac:dyDescent="0.3">
      <c r="A34" s="17">
        <v>3.2</v>
      </c>
      <c r="B34" s="110">
        <v>2352</v>
      </c>
      <c r="C34" s="152" t="s">
        <v>85</v>
      </c>
      <c r="D34" s="152"/>
      <c r="E34" s="125" t="s">
        <v>8</v>
      </c>
      <c r="F34" s="114">
        <f>+'3,2'!M18</f>
        <v>2</v>
      </c>
      <c r="G34" s="31">
        <v>5204034</v>
      </c>
      <c r="H34" s="31">
        <f>F34*G34</f>
        <v>10408068</v>
      </c>
      <c r="I34" s="7"/>
      <c r="J34" s="5"/>
    </row>
    <row r="35" spans="1:17" ht="25.95" customHeight="1" x14ac:dyDescent="0.3">
      <c r="A35" s="17">
        <v>3.3</v>
      </c>
      <c r="B35" s="110">
        <v>2460</v>
      </c>
      <c r="C35" s="152" t="s">
        <v>86</v>
      </c>
      <c r="D35" s="152"/>
      <c r="E35" s="125" t="s">
        <v>8</v>
      </c>
      <c r="F35" s="114">
        <f>+'3,3'!M20</f>
        <v>1</v>
      </c>
      <c r="G35" s="31">
        <v>1401769</v>
      </c>
      <c r="H35" s="31">
        <f t="shared" ref="H35" si="5">F35*G35</f>
        <v>1401769</v>
      </c>
      <c r="I35" s="7"/>
      <c r="J35" s="5"/>
    </row>
    <row r="36" spans="1:17" ht="25.95" customHeight="1" x14ac:dyDescent="0.3">
      <c r="A36" s="122">
        <v>4</v>
      </c>
      <c r="B36" s="139"/>
      <c r="C36" s="156" t="s">
        <v>108</v>
      </c>
      <c r="D36" s="157"/>
      <c r="E36" s="122"/>
      <c r="F36" s="122"/>
      <c r="G36" s="122"/>
      <c r="H36" s="124">
        <f>SUM(H37:H40)</f>
        <v>14737585.779326428</v>
      </c>
      <c r="I36" s="7"/>
      <c r="J36" s="5"/>
    </row>
    <row r="37" spans="1:17" ht="25.95" customHeight="1" x14ac:dyDescent="0.3">
      <c r="A37" s="36">
        <v>4.0999999999999996</v>
      </c>
      <c r="B37" s="110">
        <v>3254</v>
      </c>
      <c r="C37" s="152" t="s">
        <v>112</v>
      </c>
      <c r="D37" s="152"/>
      <c r="E37" s="125" t="s">
        <v>6</v>
      </c>
      <c r="F37" s="24">
        <f>+'4,1'!M21</f>
        <v>203.18</v>
      </c>
      <c r="G37" s="31">
        <v>9924</v>
      </c>
      <c r="H37" s="31">
        <f>F37*G37</f>
        <v>2016358.32</v>
      </c>
      <c r="I37" s="7"/>
      <c r="J37" s="5"/>
    </row>
    <row r="38" spans="1:17" ht="25.95" customHeight="1" x14ac:dyDescent="0.3">
      <c r="A38" s="36">
        <v>4.2</v>
      </c>
      <c r="B38" s="36">
        <v>4581</v>
      </c>
      <c r="C38" s="155" t="s">
        <v>45</v>
      </c>
      <c r="D38" s="155"/>
      <c r="E38" s="125" t="s">
        <v>6</v>
      </c>
      <c r="F38" s="24">
        <f>+'4,2'!M21</f>
        <v>203.18</v>
      </c>
      <c r="G38" s="39">
        <v>35855</v>
      </c>
      <c r="H38" s="31">
        <f>F38*G38</f>
        <v>7285018.9000000004</v>
      </c>
      <c r="I38" s="7"/>
      <c r="J38" s="5"/>
    </row>
    <row r="39" spans="1:17" ht="25.95" customHeight="1" x14ac:dyDescent="0.3">
      <c r="A39" s="36">
        <v>4.3</v>
      </c>
      <c r="B39" s="110">
        <v>5420</v>
      </c>
      <c r="C39" s="152" t="s">
        <v>107</v>
      </c>
      <c r="D39" s="152"/>
      <c r="E39" s="125" t="s">
        <v>12</v>
      </c>
      <c r="F39" s="24">
        <f>+'4,3'!M20</f>
        <v>5.4613934211693023</v>
      </c>
      <c r="G39" s="31">
        <v>678463</v>
      </c>
      <c r="H39" s="31">
        <f>F39*G39</f>
        <v>3705353.3647067882</v>
      </c>
      <c r="I39" s="7"/>
      <c r="J39" s="5"/>
    </row>
    <row r="40" spans="1:17" ht="25.95" customHeight="1" x14ac:dyDescent="0.3">
      <c r="A40" s="36">
        <v>4.4000000000000004</v>
      </c>
      <c r="B40" s="36">
        <v>5.4180000000000001</v>
      </c>
      <c r="C40" s="152" t="s">
        <v>124</v>
      </c>
      <c r="D40" s="152"/>
      <c r="E40" s="125" t="s">
        <v>12</v>
      </c>
      <c r="F40" s="114">
        <f>+'4,4'!M20</f>
        <v>2.2619467105846511</v>
      </c>
      <c r="G40" s="31">
        <v>765206</v>
      </c>
      <c r="H40" s="31">
        <f>F40*G40</f>
        <v>1730855.1946196386</v>
      </c>
      <c r="I40" s="7"/>
      <c r="J40" s="5"/>
    </row>
    <row r="41" spans="1:17" ht="16.5" customHeight="1" x14ac:dyDescent="0.3">
      <c r="A41" s="9"/>
      <c r="B41" s="37"/>
      <c r="C41" s="153" t="s">
        <v>83</v>
      </c>
      <c r="D41" s="154"/>
      <c r="E41" s="154"/>
      <c r="F41" s="154"/>
      <c r="G41" s="34"/>
      <c r="H41" s="10">
        <f>H12+H29+H32+H36</f>
        <v>112432642.41394386</v>
      </c>
      <c r="I41" s="7"/>
      <c r="J41" s="5"/>
    </row>
    <row r="42" spans="1:17" s="2" customFormat="1" ht="16.5" customHeight="1" x14ac:dyDescent="0.3">
      <c r="A42" s="9"/>
      <c r="B42" s="37"/>
      <c r="C42" s="153" t="s">
        <v>19</v>
      </c>
      <c r="D42" s="154"/>
      <c r="E42" s="154"/>
      <c r="F42" s="154"/>
      <c r="G42" s="34">
        <f>SUM(G43:G45)</f>
        <v>0.30000000000000004</v>
      </c>
      <c r="H42" s="10">
        <f>SUM(H43:H45)</f>
        <v>33729792.724183157</v>
      </c>
    </row>
    <row r="43" spans="1:17" s="2" customFormat="1" ht="16.5" customHeight="1" x14ac:dyDescent="0.3">
      <c r="A43" s="9"/>
      <c r="B43" s="37"/>
      <c r="C43" s="153" t="s">
        <v>20</v>
      </c>
      <c r="D43" s="154"/>
      <c r="E43" s="154"/>
      <c r="F43" s="154"/>
      <c r="G43" s="34">
        <v>0.25</v>
      </c>
      <c r="H43" s="10">
        <f>$H$41*$G43</f>
        <v>28108160.603485964</v>
      </c>
    </row>
    <row r="44" spans="1:17" s="2" customFormat="1" ht="16.5" customHeight="1" x14ac:dyDescent="0.3">
      <c r="A44" s="9"/>
      <c r="B44" s="37"/>
      <c r="C44" s="153" t="s">
        <v>21</v>
      </c>
      <c r="D44" s="154"/>
      <c r="E44" s="154"/>
      <c r="F44" s="154"/>
      <c r="G44" s="34">
        <v>0.03</v>
      </c>
      <c r="H44" s="10">
        <f>$H$41*$G44</f>
        <v>3372979.2724183155</v>
      </c>
    </row>
    <row r="45" spans="1:17" s="2" customFormat="1" ht="16.5" customHeight="1" x14ac:dyDescent="0.3">
      <c r="A45" s="11"/>
      <c r="B45" s="38"/>
      <c r="C45" s="153" t="s">
        <v>22</v>
      </c>
      <c r="D45" s="154"/>
      <c r="E45" s="154"/>
      <c r="F45" s="154"/>
      <c r="G45" s="34">
        <v>0.02</v>
      </c>
      <c r="H45" s="10">
        <f>$H$41*$G45</f>
        <v>2248652.8482788773</v>
      </c>
    </row>
    <row r="46" spans="1:17" s="2" customFormat="1" ht="16.5" customHeight="1" x14ac:dyDescent="0.3">
      <c r="A46" s="11"/>
      <c r="B46" s="38"/>
      <c r="C46" s="153" t="s">
        <v>1</v>
      </c>
      <c r="D46" s="154"/>
      <c r="E46" s="154"/>
      <c r="F46" s="154"/>
      <c r="G46" s="33"/>
      <c r="H46" s="12">
        <f>H41+H42</f>
        <v>146162435.13812703</v>
      </c>
      <c r="I46" s="20">
        <v>101497959.20773301</v>
      </c>
      <c r="J46" s="20">
        <f>I46-H46</f>
        <v>-44664475.930394024</v>
      </c>
    </row>
    <row r="47" spans="1:17" x14ac:dyDescent="0.3">
      <c r="A47" s="13"/>
      <c r="B47" s="13"/>
      <c r="C47" s="14"/>
      <c r="D47" s="14"/>
      <c r="E47" s="14"/>
      <c r="F47" s="14"/>
      <c r="G47" s="14"/>
      <c r="H47" s="15"/>
      <c r="I47" s="128" t="s">
        <v>91</v>
      </c>
    </row>
    <row r="48" spans="1:17" x14ac:dyDescent="0.3">
      <c r="A48" s="13"/>
      <c r="B48" s="13"/>
      <c r="C48" s="14"/>
      <c r="D48" s="14"/>
      <c r="E48" s="14"/>
      <c r="F48" s="14"/>
      <c r="G48" s="14"/>
      <c r="H48" s="19"/>
      <c r="I48" s="129">
        <v>162101239.15000001</v>
      </c>
    </row>
    <row r="51" spans="3:8" x14ac:dyDescent="0.3">
      <c r="H51" s="21"/>
    </row>
    <row r="52" spans="3:8" x14ac:dyDescent="0.3">
      <c r="C52" s="105"/>
      <c r="D52" s="7"/>
      <c r="H52" s="21"/>
    </row>
    <row r="53" spans="3:8" x14ac:dyDescent="0.3">
      <c r="C53" s="105"/>
      <c r="D53" s="7"/>
      <c r="G53" s="7"/>
    </row>
    <row r="54" spans="3:8" x14ac:dyDescent="0.3">
      <c r="C54" s="105"/>
      <c r="D54" s="7"/>
    </row>
    <row r="55" spans="3:8" x14ac:dyDescent="0.3">
      <c r="H55" s="7"/>
    </row>
    <row r="65" spans="1:14" s="6" customFormat="1" x14ac:dyDescent="0.3">
      <c r="A65" s="8"/>
      <c r="B65" s="8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 s="6" customFormat="1" x14ac:dyDescent="0.3">
      <c r="A66" s="8"/>
      <c r="B66" s="8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</sheetData>
  <mergeCells count="44">
    <mergeCell ref="C13:D13"/>
    <mergeCell ref="A1:C3"/>
    <mergeCell ref="D3:E3"/>
    <mergeCell ref="D1:E2"/>
    <mergeCell ref="H1:H3"/>
    <mergeCell ref="C12:D12"/>
    <mergeCell ref="A4:H4"/>
    <mergeCell ref="A5:H8"/>
    <mergeCell ref="A9:H9"/>
    <mergeCell ref="C10:D10"/>
    <mergeCell ref="A11:H11"/>
    <mergeCell ref="C45:F45"/>
    <mergeCell ref="C46:F46"/>
    <mergeCell ref="C43:F43"/>
    <mergeCell ref="C44:F44"/>
    <mergeCell ref="C14:D14"/>
    <mergeCell ref="C15:D15"/>
    <mergeCell ref="C17:D17"/>
    <mergeCell ref="C19:D19"/>
    <mergeCell ref="C23:D23"/>
    <mergeCell ref="C20:D20"/>
    <mergeCell ref="C29:D29"/>
    <mergeCell ref="C30:D30"/>
    <mergeCell ref="C31:D31"/>
    <mergeCell ref="C18:D18"/>
    <mergeCell ref="C42:F42"/>
    <mergeCell ref="C16:D16"/>
    <mergeCell ref="C21:D21"/>
    <mergeCell ref="C25:D25"/>
    <mergeCell ref="C24:D24"/>
    <mergeCell ref="C22:D22"/>
    <mergeCell ref="C32:D32"/>
    <mergeCell ref="C26:D26"/>
    <mergeCell ref="C27:D27"/>
    <mergeCell ref="C28:D28"/>
    <mergeCell ref="C34:D34"/>
    <mergeCell ref="C35:D35"/>
    <mergeCell ref="C41:F41"/>
    <mergeCell ref="C33:D33"/>
    <mergeCell ref="C36:D36"/>
    <mergeCell ref="C39:D39"/>
    <mergeCell ref="C40:D40"/>
    <mergeCell ref="C37:D37"/>
    <mergeCell ref="C38:D38"/>
  </mergeCells>
  <phoneticPr fontId="1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8E47-113C-4355-865A-A20823752196}">
  <dimension ref="A1:R33"/>
  <sheetViews>
    <sheetView view="pageBreakPreview" zoomScale="55" zoomScaleNormal="55" zoomScaleSheetLayoutView="55" workbookViewId="0">
      <selection activeCell="F12" sqref="F12:H12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3.75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33.75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43">
        <f>+PRESUPUESTO!A13</f>
        <v>1.1000000000000001</v>
      </c>
      <c r="B9" s="265" t="str">
        <f>+PRESUPUESTO!C13</f>
        <v>Limpieza, raspado y lavado de placas, muros, pisos en concreto existente</v>
      </c>
      <c r="C9" s="266"/>
      <c r="D9" s="267"/>
      <c r="E9" s="44" t="str">
        <f>+PRESUPUESTO!E13</f>
        <v>M2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24" customHeight="1" x14ac:dyDescent="0.3">
      <c r="A11" s="45"/>
      <c r="B11" s="46"/>
      <c r="C11" s="46"/>
      <c r="D11" s="46"/>
      <c r="E11" s="46"/>
      <c r="F11" s="227" t="s">
        <v>50</v>
      </c>
      <c r="G11" s="228"/>
      <c r="H11" s="229"/>
      <c r="I11" s="100"/>
      <c r="J11" s="101"/>
      <c r="K11" s="101"/>
      <c r="L11" s="101"/>
      <c r="M11" s="102"/>
      <c r="O11"/>
    </row>
    <row r="12" spans="1:15" s="40" customFormat="1" ht="24" customHeight="1" x14ac:dyDescent="0.3">
      <c r="A12" s="50"/>
      <c r="B12" s="51"/>
      <c r="C12" s="51"/>
      <c r="D12" s="51"/>
      <c r="E12" s="51"/>
      <c r="F12" s="217" t="s">
        <v>62</v>
      </c>
      <c r="G12" s="218"/>
      <c r="H12" s="219"/>
      <c r="I12" s="103">
        <f>9.4+1.7</f>
        <v>11.1</v>
      </c>
      <c r="J12" s="101">
        <v>0.23</v>
      </c>
      <c r="K12" s="101">
        <f>1.3+0.5</f>
        <v>1.8</v>
      </c>
      <c r="L12" s="101">
        <v>2</v>
      </c>
      <c r="M12" s="102">
        <f>I12*(J12+K12)*L12</f>
        <v>45.066000000000003</v>
      </c>
      <c r="O12"/>
    </row>
    <row r="13" spans="1:15" s="40" customFormat="1" ht="37.5" customHeight="1" x14ac:dyDescent="0.3">
      <c r="A13" s="50"/>
      <c r="B13" s="51"/>
      <c r="C13" s="51"/>
      <c r="D13" s="51"/>
      <c r="E13" s="51"/>
      <c r="F13" s="217" t="s">
        <v>63</v>
      </c>
      <c r="G13" s="218"/>
      <c r="H13" s="219"/>
      <c r="I13" s="103">
        <v>3.7</v>
      </c>
      <c r="J13" s="101">
        <v>12.5</v>
      </c>
      <c r="K13" s="101">
        <v>9.4</v>
      </c>
      <c r="L13" s="101">
        <v>1</v>
      </c>
      <c r="M13" s="102">
        <f>(((I13+J13)*K13)/2)*L13</f>
        <v>76.14</v>
      </c>
      <c r="O13"/>
    </row>
    <row r="14" spans="1:15" s="40" customFormat="1" ht="24" customHeight="1" x14ac:dyDescent="0.3">
      <c r="A14" s="50"/>
      <c r="B14" s="51"/>
      <c r="C14" s="51"/>
      <c r="D14" s="51"/>
      <c r="E14" s="51"/>
      <c r="F14" s="217" t="s">
        <v>64</v>
      </c>
      <c r="G14" s="218"/>
      <c r="H14" s="219"/>
      <c r="I14" s="103">
        <v>4</v>
      </c>
      <c r="J14" s="101">
        <v>0.74210386926901251</v>
      </c>
      <c r="K14" s="101">
        <f>0.3+0.37+0.75</f>
        <v>1.42</v>
      </c>
      <c r="L14" s="101">
        <v>1</v>
      </c>
      <c r="M14" s="102">
        <f>I14*(J14+K14)*L14</f>
        <v>8.6484154770760497</v>
      </c>
      <c r="O14"/>
    </row>
    <row r="15" spans="1:15" ht="24" customHeight="1" x14ac:dyDescent="0.3">
      <c r="A15" s="50"/>
      <c r="B15" s="51"/>
      <c r="C15" s="51"/>
      <c r="D15" s="51"/>
      <c r="E15" s="51"/>
      <c r="F15" s="217" t="s">
        <v>66</v>
      </c>
      <c r="G15" s="218"/>
      <c r="H15" s="219"/>
      <c r="I15" s="103">
        <v>1.25</v>
      </c>
      <c r="J15" s="101">
        <v>1.25</v>
      </c>
      <c r="K15" s="101">
        <v>1.1499999999999999</v>
      </c>
      <c r="L15" s="101">
        <v>1</v>
      </c>
      <c r="M15" s="102">
        <f>(I15+J15+I15+J15)*K15*L15</f>
        <v>5.75</v>
      </c>
    </row>
    <row r="16" spans="1:15" s="40" customFormat="1" ht="24" customHeight="1" x14ac:dyDescent="0.3">
      <c r="A16" s="50"/>
      <c r="B16" s="51"/>
      <c r="C16" s="51"/>
      <c r="D16" s="51"/>
      <c r="E16" s="51"/>
      <c r="F16" s="217" t="s">
        <v>65</v>
      </c>
      <c r="G16" s="218"/>
      <c r="H16" s="219"/>
      <c r="I16" s="103">
        <f>+I15</f>
        <v>1.25</v>
      </c>
      <c r="J16" s="101">
        <f>+J15</f>
        <v>1.25</v>
      </c>
      <c r="K16" s="101"/>
      <c r="L16" s="101">
        <v>1</v>
      </c>
      <c r="M16" s="102">
        <f>I16*(J16+K16)*L16</f>
        <v>1.5625</v>
      </c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27"/>
      <c r="G17" s="228"/>
      <c r="H17" s="229"/>
      <c r="I17" s="103"/>
      <c r="J17" s="101"/>
      <c r="K17" s="101"/>
      <c r="L17" s="101"/>
      <c r="M17" s="102"/>
      <c r="O17"/>
    </row>
    <row r="18" spans="1:18" s="40" customFormat="1" ht="24" customHeight="1" thickBot="1" x14ac:dyDescent="0.35">
      <c r="A18" s="50"/>
      <c r="B18" s="51"/>
      <c r="C18" s="51"/>
      <c r="D18" s="51"/>
      <c r="E18" s="51"/>
      <c r="F18" s="217"/>
      <c r="G18" s="218"/>
      <c r="H18" s="219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20" t="s">
        <v>1</v>
      </c>
      <c r="G19" s="221"/>
      <c r="H19" s="221"/>
      <c r="I19" s="221"/>
      <c r="J19" s="221"/>
      <c r="K19" s="221"/>
      <c r="L19" s="222"/>
      <c r="M19" s="55">
        <f>SUM(M11:M18)</f>
        <v>137.16691547707606</v>
      </c>
      <c r="O19"/>
    </row>
    <row r="20" spans="1:18" s="40" customFormat="1" ht="24.75" customHeight="1" x14ac:dyDescent="0.25">
      <c r="A20" s="45"/>
      <c r="B20" s="46"/>
      <c r="C20" s="46"/>
      <c r="D20" s="46"/>
      <c r="E20" s="46"/>
      <c r="F20" s="45"/>
      <c r="G20" s="56"/>
      <c r="H20" s="46"/>
      <c r="I20" s="56"/>
      <c r="J20" s="46"/>
      <c r="K20" s="46"/>
      <c r="L20" s="46"/>
      <c r="M20" s="57"/>
    </row>
    <row r="21" spans="1:18" s="40" customFormat="1" ht="24.75" customHeight="1" x14ac:dyDescent="0.25">
      <c r="A21" s="223" t="s">
        <v>36</v>
      </c>
      <c r="B21" s="224"/>
      <c r="C21" s="224"/>
      <c r="D21" s="58"/>
      <c r="E21" s="59"/>
      <c r="F21" s="211"/>
      <c r="G21" s="212"/>
      <c r="H21" s="60"/>
      <c r="I21" s="225" t="s">
        <v>37</v>
      </c>
      <c r="J21" s="225"/>
      <c r="K21" s="225"/>
      <c r="L21" s="226"/>
      <c r="M21" s="61">
        <f>+M19</f>
        <v>137.16691547707606</v>
      </c>
    </row>
    <row r="22" spans="1:18" s="40" customFormat="1" ht="24.6" customHeight="1" x14ac:dyDescent="0.25">
      <c r="A22" s="208"/>
      <c r="B22" s="209"/>
      <c r="C22" s="209"/>
      <c r="D22" s="209"/>
      <c r="E22" s="210"/>
      <c r="F22" s="211"/>
      <c r="G22" s="212"/>
      <c r="H22" s="60"/>
      <c r="I22" s="213"/>
      <c r="J22" s="213"/>
      <c r="K22" s="213"/>
      <c r="L22" s="214"/>
      <c r="M22" s="61"/>
    </row>
    <row r="23" spans="1:18" s="40" customFormat="1" ht="24.75" customHeight="1" x14ac:dyDescent="0.25">
      <c r="A23" s="208"/>
      <c r="B23" s="209"/>
      <c r="C23" s="209"/>
      <c r="D23" s="209"/>
      <c r="E23" s="210"/>
      <c r="F23" s="211"/>
      <c r="G23" s="212"/>
      <c r="H23" s="60"/>
      <c r="I23" s="62"/>
      <c r="J23" s="215" t="s">
        <v>38</v>
      </c>
      <c r="K23" s="215"/>
      <c r="L23" s="216"/>
      <c r="M23" s="61"/>
    </row>
    <row r="24" spans="1:18" s="40" customFormat="1" ht="24.75" customHeight="1" x14ac:dyDescent="0.25">
      <c r="A24" s="203"/>
      <c r="B24" s="204"/>
      <c r="C24" s="204"/>
      <c r="D24" s="204"/>
      <c r="E24" s="205"/>
      <c r="F24" s="63"/>
      <c r="G24" s="64"/>
      <c r="H24" s="51"/>
      <c r="I24" s="62"/>
      <c r="J24" s="51"/>
      <c r="K24" s="51"/>
      <c r="L24" s="51"/>
      <c r="M24" s="52"/>
    </row>
    <row r="25" spans="1:18" s="40" customFormat="1" ht="24.75" customHeight="1" x14ac:dyDescent="0.25">
      <c r="A25" s="206"/>
      <c r="B25" s="207"/>
      <c r="C25" s="207"/>
      <c r="D25" s="65"/>
      <c r="E25" s="66"/>
      <c r="F25" s="67"/>
      <c r="G25" s="68"/>
      <c r="H25" s="66"/>
      <c r="I25" s="69"/>
      <c r="J25" s="66"/>
      <c r="K25" s="66"/>
      <c r="L25" s="66"/>
      <c r="M25" s="70"/>
      <c r="R25" s="71"/>
    </row>
    <row r="26" spans="1:18" s="40" customFormat="1" ht="24.75" customHeight="1" x14ac:dyDescent="0.25">
      <c r="A26" s="50"/>
      <c r="B26" s="51" t="s">
        <v>39</v>
      </c>
      <c r="C26" s="72"/>
      <c r="E26" s="51"/>
      <c r="F26" s="73"/>
      <c r="G26" s="74" t="s">
        <v>40</v>
      </c>
      <c r="H26" s="75"/>
      <c r="I26" s="62"/>
      <c r="J26" s="51"/>
      <c r="K26" s="51"/>
      <c r="L26" s="51"/>
      <c r="M26" s="52"/>
    </row>
    <row r="27" spans="1:18" s="40" customFormat="1" ht="24.75" customHeight="1" x14ac:dyDescent="0.25">
      <c r="A27" s="50"/>
      <c r="B27" s="51"/>
      <c r="C27" s="72"/>
      <c r="E27" s="51"/>
      <c r="F27" s="73"/>
      <c r="G27" s="74"/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50"/>
      <c r="G28" s="74"/>
      <c r="H28" s="75"/>
      <c r="I28" s="62"/>
      <c r="J28" s="51"/>
      <c r="K28" s="51"/>
      <c r="L28" s="51"/>
      <c r="M28" s="52"/>
    </row>
    <row r="29" spans="1:18" s="40" customFormat="1" ht="20.100000000000001" customHeight="1" x14ac:dyDescent="0.3">
      <c r="A29" s="50"/>
      <c r="B29" s="76"/>
      <c r="C29" s="77"/>
      <c r="E29" s="78"/>
      <c r="F29" s="79"/>
      <c r="G29" s="80"/>
      <c r="H29" s="75"/>
      <c r="I29" s="62"/>
      <c r="J29" s="51"/>
      <c r="K29" s="78"/>
      <c r="L29" s="51"/>
      <c r="M29" s="52"/>
    </row>
    <row r="30" spans="1:18" s="40" customFormat="1" ht="18" customHeight="1" x14ac:dyDescent="0.3">
      <c r="A30" s="50"/>
      <c r="B30" s="76" t="s">
        <v>81</v>
      </c>
      <c r="C30" s="77"/>
      <c r="E30" s="78"/>
      <c r="F30" s="79"/>
      <c r="G30" s="80" t="s">
        <v>41</v>
      </c>
      <c r="H30" s="75"/>
      <c r="I30" s="81"/>
      <c r="J30" s="82"/>
      <c r="K30" s="78"/>
      <c r="L30" s="78"/>
      <c r="M30" s="83"/>
    </row>
    <row r="31" spans="1:18" s="40" customFormat="1" ht="18" customHeight="1" x14ac:dyDescent="0.3">
      <c r="A31" s="50"/>
      <c r="B31" s="78" t="s">
        <v>42</v>
      </c>
      <c r="C31" s="84"/>
      <c r="E31" s="76"/>
      <c r="F31" s="79"/>
      <c r="G31" s="85" t="s">
        <v>43</v>
      </c>
      <c r="H31" s="75"/>
      <c r="I31" s="81"/>
      <c r="J31" s="82"/>
      <c r="K31" s="76"/>
      <c r="L31" s="78"/>
      <c r="M31" s="83"/>
    </row>
    <row r="32" spans="1:18" s="40" customFormat="1" ht="18" customHeight="1" x14ac:dyDescent="0.3">
      <c r="A32" s="50"/>
      <c r="B32" s="76"/>
      <c r="C32" s="84"/>
      <c r="D32" s="76"/>
      <c r="E32" s="86"/>
      <c r="F32" s="87"/>
      <c r="G32" s="85"/>
      <c r="H32" s="75"/>
      <c r="I32" s="88"/>
      <c r="J32" s="89"/>
      <c r="K32" s="86"/>
      <c r="L32" s="78"/>
      <c r="M32" s="83"/>
    </row>
    <row r="33" spans="1:13" s="40" customFormat="1" ht="15" customHeight="1" thickBot="1" x14ac:dyDescent="0.3">
      <c r="A33" s="90"/>
      <c r="B33" s="91"/>
      <c r="C33" s="91"/>
      <c r="D33" s="91"/>
      <c r="E33" s="91"/>
      <c r="F33" s="90"/>
      <c r="G33" s="92"/>
      <c r="H33" s="91"/>
      <c r="I33" s="93"/>
      <c r="J33" s="94"/>
      <c r="K33" s="94"/>
      <c r="L33" s="94"/>
      <c r="M33" s="95"/>
    </row>
  </sheetData>
  <mergeCells count="39">
    <mergeCell ref="K1:M4"/>
    <mergeCell ref="C2:E2"/>
    <mergeCell ref="F2:J2"/>
    <mergeCell ref="C3:J4"/>
    <mergeCell ref="C5:E5"/>
    <mergeCell ref="F5:M5"/>
    <mergeCell ref="F11:H11"/>
    <mergeCell ref="F12:H12"/>
    <mergeCell ref="F13:H13"/>
    <mergeCell ref="A1:B5"/>
    <mergeCell ref="C1:E1"/>
    <mergeCell ref="F1:J1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4:H14"/>
    <mergeCell ref="F18:H18"/>
    <mergeCell ref="F19:L19"/>
    <mergeCell ref="A21:C21"/>
    <mergeCell ref="F21:G21"/>
    <mergeCell ref="I21:L21"/>
    <mergeCell ref="F17:H17"/>
    <mergeCell ref="F15:H15"/>
    <mergeCell ref="F16:H16"/>
    <mergeCell ref="A24:E24"/>
    <mergeCell ref="A25:C25"/>
    <mergeCell ref="A22:E22"/>
    <mergeCell ref="F22:G22"/>
    <mergeCell ref="I22:L22"/>
    <mergeCell ref="A23:E23"/>
    <mergeCell ref="F23:G23"/>
    <mergeCell ref="J23:L23"/>
  </mergeCells>
  <pageMargins left="0.7" right="0.7" top="0.75" bottom="0.75" header="0.3" footer="0.3"/>
  <pageSetup scale="3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6E78C-E1A4-4C94-9DB6-450416414873}">
  <dimension ref="A1:R33"/>
  <sheetViews>
    <sheetView view="pageBreakPreview" topLeftCell="E1" zoomScale="60" zoomScaleNormal="55" workbookViewId="0">
      <selection activeCell="O26" sqref="O26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5.4414062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43">
        <f>+PRESUPUESTO!A14</f>
        <v>1.2</v>
      </c>
      <c r="B9" s="265" t="str">
        <f>+PRESUPUESTO!C14</f>
        <v>Recubrimieno impermeable para muros, dos capas</v>
      </c>
      <c r="C9" s="266"/>
      <c r="D9" s="267"/>
      <c r="E9" s="44" t="str">
        <f>+PRESUPUESTO!E14</f>
        <v>M2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24" customHeight="1" x14ac:dyDescent="0.3">
      <c r="A11" s="45"/>
      <c r="B11" s="46"/>
      <c r="C11" s="46"/>
      <c r="D11" s="46"/>
      <c r="E11" s="46"/>
      <c r="F11" s="227" t="str">
        <f>+'1,1'!F11:H11</f>
        <v>Bocatoma</v>
      </c>
      <c r="G11" s="228"/>
      <c r="H11" s="229"/>
      <c r="I11" s="100"/>
      <c r="J11" s="101"/>
      <c r="K11" s="101"/>
      <c r="L11" s="101"/>
      <c r="M11" s="102"/>
      <c r="O11"/>
    </row>
    <row r="12" spans="1:15" s="40" customFormat="1" ht="24" customHeight="1" x14ac:dyDescent="0.3">
      <c r="A12" s="50"/>
      <c r="B12" s="51"/>
      <c r="C12" s="51"/>
      <c r="D12" s="51"/>
      <c r="E12" s="51"/>
      <c r="F12" s="217" t="str">
        <f>+'1,1'!F12:H12</f>
        <v>Muros Laterales</v>
      </c>
      <c r="G12" s="218"/>
      <c r="H12" s="219"/>
      <c r="I12" s="103">
        <f>+'1,1'!I12</f>
        <v>11.1</v>
      </c>
      <c r="J12" s="103">
        <f>+'1,1'!J12</f>
        <v>0.23</v>
      </c>
      <c r="K12" s="103">
        <f>+'1,1'!K12-0.5</f>
        <v>1.3</v>
      </c>
      <c r="L12" s="103">
        <f>+'1,1'!L12</f>
        <v>2</v>
      </c>
      <c r="M12" s="102">
        <f>I12*(J12+K12)*L12</f>
        <v>33.966000000000001</v>
      </c>
      <c r="O12"/>
    </row>
    <row r="13" spans="1:15" s="40" customFormat="1" ht="37.5" customHeight="1" x14ac:dyDescent="0.3">
      <c r="A13" s="50"/>
      <c r="B13" s="51"/>
      <c r="C13" s="51"/>
      <c r="D13" s="51"/>
      <c r="E13" s="51"/>
      <c r="F13" s="217" t="str">
        <f>+'1,1'!F13:H13</f>
        <v>Placa Fondo Piso</v>
      </c>
      <c r="G13" s="218"/>
      <c r="H13" s="219"/>
      <c r="I13" s="103">
        <f>+'1,1'!I13</f>
        <v>3.7</v>
      </c>
      <c r="J13" s="103">
        <f>+'1,1'!J13</f>
        <v>12.5</v>
      </c>
      <c r="K13" s="103">
        <f>+'1,1'!K13</f>
        <v>9.4</v>
      </c>
      <c r="L13" s="103">
        <f>+'1,1'!L13</f>
        <v>1</v>
      </c>
      <c r="M13" s="102">
        <f>(((I13+J13)*K13)/2)*L13</f>
        <v>76.14</v>
      </c>
      <c r="O13"/>
    </row>
    <row r="14" spans="1:15" s="40" customFormat="1" ht="24" customHeight="1" x14ac:dyDescent="0.3">
      <c r="A14" s="50"/>
      <c r="B14" s="51"/>
      <c r="C14" s="51"/>
      <c r="D14" s="51"/>
      <c r="E14" s="51"/>
      <c r="F14" s="217" t="str">
        <f>+'1,1'!F14:H14</f>
        <v>Muro Frontal Captacion</v>
      </c>
      <c r="G14" s="218"/>
      <c r="H14" s="219"/>
      <c r="I14" s="103">
        <f>+'1,1'!I14</f>
        <v>4</v>
      </c>
      <c r="J14" s="103">
        <f>+'1,1'!J14</f>
        <v>0.74210386926901251</v>
      </c>
      <c r="K14" s="103">
        <f>+'1,1'!K14</f>
        <v>1.42</v>
      </c>
      <c r="L14" s="103">
        <f>+'1,1'!L14</f>
        <v>1</v>
      </c>
      <c r="M14" s="102">
        <f>I14*(J14+K14)*L14</f>
        <v>8.6484154770760497</v>
      </c>
      <c r="O14"/>
    </row>
    <row r="15" spans="1:15" s="40" customFormat="1" ht="28.5" customHeight="1" x14ac:dyDescent="0.3">
      <c r="A15" s="50"/>
      <c r="B15" s="51"/>
      <c r="C15" s="51"/>
      <c r="D15" s="51"/>
      <c r="E15" s="51"/>
      <c r="F15" s="217" t="str">
        <f>+'1,1'!F15:H15</f>
        <v>Paredes Caja De Captacion</v>
      </c>
      <c r="G15" s="218"/>
      <c r="H15" s="219"/>
      <c r="I15" s="103">
        <f>+'1,1'!I15</f>
        <v>1.25</v>
      </c>
      <c r="J15" s="103">
        <f>+'1,1'!J15</f>
        <v>1.25</v>
      </c>
      <c r="K15" s="103">
        <f>+'1,1'!K15</f>
        <v>1.1499999999999999</v>
      </c>
      <c r="L15" s="103">
        <f>+'1,1'!L15</f>
        <v>1</v>
      </c>
      <c r="M15" s="102">
        <f>(I15+J15+I15+J15)*K15*L15</f>
        <v>5.75</v>
      </c>
      <c r="O15"/>
    </row>
    <row r="16" spans="1:15" ht="24" customHeight="1" x14ac:dyDescent="0.3">
      <c r="A16" s="50"/>
      <c r="B16" s="51"/>
      <c r="C16" s="51"/>
      <c r="D16" s="51"/>
      <c r="E16" s="51"/>
      <c r="F16" s="217" t="str">
        <f>+'1,1'!F16:H16</f>
        <v>Placa Fondo Caja</v>
      </c>
      <c r="G16" s="218"/>
      <c r="H16" s="219"/>
      <c r="I16" s="103">
        <f>+'1,1'!I16</f>
        <v>1.25</v>
      </c>
      <c r="J16" s="103">
        <f>+'1,1'!J16</f>
        <v>1.25</v>
      </c>
      <c r="K16" s="103">
        <f>+'1,1'!K16</f>
        <v>0</v>
      </c>
      <c r="L16" s="103">
        <f>+'1,1'!L16</f>
        <v>1</v>
      </c>
      <c r="M16" s="102">
        <f>I16*(J16+K16)*L16</f>
        <v>1.5625</v>
      </c>
    </row>
    <row r="17" spans="1:18" ht="24" customHeight="1" x14ac:dyDescent="0.3">
      <c r="A17" s="50"/>
      <c r="B17" s="51"/>
      <c r="C17" s="51"/>
      <c r="D17" s="51"/>
      <c r="E17" s="51"/>
      <c r="F17" s="297"/>
      <c r="G17" s="298"/>
      <c r="H17" s="299"/>
      <c r="I17" s="103"/>
      <c r="J17" s="103"/>
      <c r="K17" s="103"/>
      <c r="L17" s="103"/>
      <c r="M17" s="102"/>
    </row>
    <row r="18" spans="1:18" s="40" customFormat="1" ht="24" customHeight="1" thickBot="1" x14ac:dyDescent="0.35">
      <c r="A18" s="50"/>
      <c r="B18" s="51"/>
      <c r="C18" s="51"/>
      <c r="D18" s="51"/>
      <c r="E18" s="51"/>
      <c r="F18" s="294"/>
      <c r="G18" s="295"/>
      <c r="H18" s="296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20" t="s">
        <v>1</v>
      </c>
      <c r="G19" s="221"/>
      <c r="H19" s="221"/>
      <c r="I19" s="221"/>
      <c r="J19" s="221"/>
      <c r="K19" s="221"/>
      <c r="L19" s="222"/>
      <c r="M19" s="55">
        <f>SUM(M11:M18)</f>
        <v>126.06691547707604</v>
      </c>
      <c r="O19"/>
    </row>
    <row r="20" spans="1:18" s="40" customFormat="1" ht="24.75" customHeight="1" x14ac:dyDescent="0.25">
      <c r="A20" s="45"/>
      <c r="B20" s="46"/>
      <c r="C20" s="46"/>
      <c r="D20" s="46"/>
      <c r="E20" s="46"/>
      <c r="F20" s="45"/>
      <c r="G20" s="56"/>
      <c r="H20" s="46"/>
      <c r="I20" s="56"/>
      <c r="J20" s="46"/>
      <c r="K20" s="46"/>
      <c r="L20" s="46"/>
      <c r="M20" s="57"/>
    </row>
    <row r="21" spans="1:18" s="40" customFormat="1" ht="24.75" customHeight="1" x14ac:dyDescent="0.25">
      <c r="A21" s="223" t="s">
        <v>36</v>
      </c>
      <c r="B21" s="224"/>
      <c r="C21" s="224"/>
      <c r="D21" s="58"/>
      <c r="E21" s="59"/>
      <c r="F21" s="211"/>
      <c r="G21" s="212"/>
      <c r="H21" s="60"/>
      <c r="I21" s="225" t="s">
        <v>37</v>
      </c>
      <c r="J21" s="225"/>
      <c r="K21" s="225"/>
      <c r="L21" s="226"/>
      <c r="M21" s="61">
        <f>+M19</f>
        <v>126.06691547707604</v>
      </c>
    </row>
    <row r="22" spans="1:18" s="40" customFormat="1" ht="24.6" customHeight="1" x14ac:dyDescent="0.25">
      <c r="A22" s="208"/>
      <c r="B22" s="209"/>
      <c r="C22" s="209"/>
      <c r="D22" s="209"/>
      <c r="E22" s="210"/>
      <c r="F22" s="211"/>
      <c r="G22" s="212"/>
      <c r="H22" s="60"/>
      <c r="I22" s="213"/>
      <c r="J22" s="213"/>
      <c r="K22" s="213"/>
      <c r="L22" s="214"/>
      <c r="M22" s="61"/>
    </row>
    <row r="23" spans="1:18" s="40" customFormat="1" ht="24.75" customHeight="1" x14ac:dyDescent="0.25">
      <c r="A23" s="208"/>
      <c r="B23" s="209"/>
      <c r="C23" s="209"/>
      <c r="D23" s="209"/>
      <c r="E23" s="210"/>
      <c r="F23" s="211"/>
      <c r="G23" s="212"/>
      <c r="H23" s="60"/>
      <c r="I23" s="62"/>
      <c r="J23" s="215" t="s">
        <v>38</v>
      </c>
      <c r="K23" s="215"/>
      <c r="L23" s="216"/>
      <c r="M23" s="61"/>
    </row>
    <row r="24" spans="1:18" s="40" customFormat="1" ht="24.75" customHeight="1" x14ac:dyDescent="0.25">
      <c r="A24" s="203"/>
      <c r="B24" s="204"/>
      <c r="C24" s="204"/>
      <c r="D24" s="204"/>
      <c r="E24" s="205"/>
      <c r="F24" s="63"/>
      <c r="G24" s="64"/>
      <c r="H24" s="51"/>
      <c r="I24" s="62"/>
      <c r="J24" s="51"/>
      <c r="K24" s="51"/>
      <c r="L24" s="51"/>
      <c r="M24" s="52"/>
    </row>
    <row r="25" spans="1:18" s="40" customFormat="1" ht="24.75" customHeight="1" x14ac:dyDescent="0.25">
      <c r="A25" s="206"/>
      <c r="B25" s="207"/>
      <c r="C25" s="207"/>
      <c r="D25" s="65"/>
      <c r="E25" s="66"/>
      <c r="F25" s="67"/>
      <c r="G25" s="68"/>
      <c r="H25" s="66"/>
      <c r="I25" s="69"/>
      <c r="J25" s="66"/>
      <c r="K25" s="66"/>
      <c r="L25" s="66"/>
      <c r="M25" s="70"/>
      <c r="R25" s="71"/>
    </row>
    <row r="26" spans="1:18" s="40" customFormat="1" ht="24.75" customHeight="1" x14ac:dyDescent="0.25">
      <c r="A26" s="50"/>
      <c r="B26" s="51" t="s">
        <v>39</v>
      </c>
      <c r="C26" s="72"/>
      <c r="E26" s="51"/>
      <c r="F26" s="73"/>
      <c r="G26" s="74" t="s">
        <v>40</v>
      </c>
      <c r="H26" s="75"/>
      <c r="I26" s="62"/>
      <c r="J26" s="51"/>
      <c r="K26" s="51"/>
      <c r="L26" s="51"/>
      <c r="M26" s="52"/>
    </row>
    <row r="27" spans="1:18" s="40" customFormat="1" ht="24.75" customHeight="1" x14ac:dyDescent="0.25">
      <c r="A27" s="50"/>
      <c r="B27" s="51"/>
      <c r="C27" s="72"/>
      <c r="E27" s="51"/>
      <c r="F27" s="73"/>
      <c r="G27" s="74"/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50"/>
      <c r="G28" s="74"/>
      <c r="H28" s="75"/>
      <c r="I28" s="62"/>
      <c r="J28" s="51"/>
      <c r="K28" s="51"/>
      <c r="L28" s="51"/>
      <c r="M28" s="52"/>
    </row>
    <row r="29" spans="1:18" s="40" customFormat="1" ht="20.100000000000001" customHeight="1" x14ac:dyDescent="0.3">
      <c r="A29" s="50"/>
      <c r="B29" s="76"/>
      <c r="C29" s="77"/>
      <c r="E29" s="78"/>
      <c r="F29" s="79"/>
      <c r="G29" s="80"/>
      <c r="H29" s="75"/>
      <c r="I29" s="62"/>
      <c r="J29" s="51"/>
      <c r="K29" s="78"/>
      <c r="L29" s="51"/>
      <c r="M29" s="52"/>
    </row>
    <row r="30" spans="1:18" s="40" customFormat="1" ht="18" customHeight="1" x14ac:dyDescent="0.3">
      <c r="A30" s="50"/>
      <c r="B30" s="76" t="s">
        <v>81</v>
      </c>
      <c r="C30" s="77"/>
      <c r="E30" s="78"/>
      <c r="F30" s="79"/>
      <c r="G30" s="80" t="s">
        <v>41</v>
      </c>
      <c r="H30" s="75"/>
      <c r="I30" s="81"/>
      <c r="J30" s="82"/>
      <c r="K30" s="78"/>
      <c r="L30" s="78"/>
      <c r="M30" s="83"/>
    </row>
    <row r="31" spans="1:18" s="40" customFormat="1" ht="18" customHeight="1" x14ac:dyDescent="0.3">
      <c r="A31" s="50"/>
      <c r="B31" s="78" t="s">
        <v>42</v>
      </c>
      <c r="C31" s="84"/>
      <c r="E31" s="76"/>
      <c r="F31" s="79"/>
      <c r="G31" s="85" t="s">
        <v>43</v>
      </c>
      <c r="H31" s="75"/>
      <c r="I31" s="81"/>
      <c r="J31" s="82"/>
      <c r="K31" s="76"/>
      <c r="L31" s="78"/>
      <c r="M31" s="83"/>
    </row>
    <row r="32" spans="1:18" s="40" customFormat="1" ht="18" customHeight="1" x14ac:dyDescent="0.3">
      <c r="A32" s="50"/>
      <c r="B32" s="76"/>
      <c r="C32" s="84"/>
      <c r="D32" s="76"/>
      <c r="E32" s="86"/>
      <c r="F32" s="87"/>
      <c r="G32" s="85"/>
      <c r="H32" s="75"/>
      <c r="I32" s="88"/>
      <c r="J32" s="89"/>
      <c r="K32" s="86"/>
      <c r="L32" s="78"/>
      <c r="M32" s="83"/>
    </row>
    <row r="33" spans="1:13" s="40" customFormat="1" ht="15" customHeight="1" thickBot="1" x14ac:dyDescent="0.3">
      <c r="A33" s="90"/>
      <c r="B33" s="91"/>
      <c r="C33" s="91"/>
      <c r="D33" s="91"/>
      <c r="E33" s="91"/>
      <c r="F33" s="90"/>
      <c r="G33" s="92"/>
      <c r="H33" s="91"/>
      <c r="I33" s="93"/>
      <c r="J33" s="94"/>
      <c r="K33" s="94"/>
      <c r="L33" s="94"/>
      <c r="M33" s="95"/>
    </row>
  </sheetData>
  <mergeCells count="39">
    <mergeCell ref="F15:H15"/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7:H17"/>
    <mergeCell ref="F16:H16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1:H11"/>
    <mergeCell ref="F12:H12"/>
    <mergeCell ref="F13:H13"/>
    <mergeCell ref="F14:H14"/>
    <mergeCell ref="F18:H18"/>
    <mergeCell ref="F19:L19"/>
    <mergeCell ref="A21:C21"/>
    <mergeCell ref="F21:G21"/>
    <mergeCell ref="I21:L21"/>
    <mergeCell ref="A24:E24"/>
    <mergeCell ref="A25:C25"/>
    <mergeCell ref="A22:E22"/>
    <mergeCell ref="F22:G22"/>
    <mergeCell ref="I22:L22"/>
    <mergeCell ref="A23:E23"/>
    <mergeCell ref="F23:G23"/>
    <mergeCell ref="J23:L23"/>
  </mergeCells>
  <pageMargins left="0.7" right="0.7" top="0.75" bottom="0.75" header="0.3" footer="0.3"/>
  <pageSetup scale="3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3AE1E-F550-41E0-99F9-869319F4AB7E}">
  <dimension ref="A1:R33"/>
  <sheetViews>
    <sheetView view="pageBreakPreview" zoomScale="60" zoomScaleNormal="55" workbookViewId="0">
      <selection activeCell="O12" sqref="O12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4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9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39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43">
        <f>+PRESUPUESTO!A15</f>
        <v>1.3</v>
      </c>
      <c r="B9" s="265" t="str">
        <f>+PRESUPUESTO!C15</f>
        <v>Rejilla para sumidero o carcamo con marco y contramarco  A=0.50 m. Suministro e Instal.</v>
      </c>
      <c r="C9" s="266"/>
      <c r="D9" s="267"/>
      <c r="E9" s="44" t="str">
        <f>+PRESUPUESTO!E15</f>
        <v>M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24" customHeight="1" x14ac:dyDescent="0.3">
      <c r="A11" s="45"/>
      <c r="B11" s="46"/>
      <c r="C11" s="46"/>
      <c r="D11" s="46"/>
      <c r="E11" s="46"/>
      <c r="F11" s="302" t="s">
        <v>53</v>
      </c>
      <c r="G11" s="303"/>
      <c r="H11" s="304"/>
      <c r="I11" s="100">
        <v>1</v>
      </c>
      <c r="J11" s="101">
        <v>0.5</v>
      </c>
      <c r="K11" s="101"/>
      <c r="L11" s="101">
        <v>1</v>
      </c>
      <c r="M11" s="102">
        <f>I11*L11</f>
        <v>1</v>
      </c>
      <c r="O11"/>
    </row>
    <row r="12" spans="1:15" s="40" customFormat="1" ht="24" customHeight="1" x14ac:dyDescent="0.3">
      <c r="A12" s="50"/>
      <c r="B12" s="51"/>
      <c r="C12" s="51"/>
      <c r="D12" s="51"/>
      <c r="E12" s="51"/>
      <c r="F12" s="302"/>
      <c r="G12" s="303"/>
      <c r="H12" s="304"/>
      <c r="I12" s="100"/>
      <c r="J12" s="101"/>
      <c r="K12" s="101"/>
      <c r="L12" s="101"/>
      <c r="M12" s="102"/>
      <c r="O12"/>
    </row>
    <row r="13" spans="1:15" s="40" customFormat="1" ht="24" customHeight="1" x14ac:dyDescent="0.3">
      <c r="A13" s="50"/>
      <c r="B13" s="51"/>
      <c r="C13" s="51"/>
      <c r="D13" s="51"/>
      <c r="E13" s="51"/>
      <c r="F13" s="302"/>
      <c r="G13" s="303"/>
      <c r="H13" s="304"/>
      <c r="I13" s="100"/>
      <c r="J13" s="101"/>
      <c r="K13" s="101"/>
      <c r="L13" s="101"/>
      <c r="M13" s="102"/>
      <c r="O13"/>
    </row>
    <row r="14" spans="1:15" s="40" customFormat="1" ht="28.5" customHeight="1" x14ac:dyDescent="0.3">
      <c r="A14" s="50"/>
      <c r="B14" s="51"/>
      <c r="C14" s="51"/>
      <c r="D14" s="51"/>
      <c r="E14" s="51"/>
      <c r="F14" s="302"/>
      <c r="G14" s="303"/>
      <c r="H14" s="304"/>
      <c r="I14" s="100"/>
      <c r="J14" s="101"/>
      <c r="K14" s="101"/>
      <c r="L14" s="101"/>
      <c r="M14" s="102"/>
      <c r="O14"/>
    </row>
    <row r="15" spans="1:15" ht="24" customHeight="1" x14ac:dyDescent="0.3">
      <c r="A15" s="50"/>
      <c r="B15" s="51"/>
      <c r="C15" s="51"/>
      <c r="D15" s="51"/>
      <c r="E15" s="51"/>
      <c r="F15" s="302"/>
      <c r="G15" s="303"/>
      <c r="H15" s="304"/>
      <c r="I15" s="100"/>
      <c r="J15" s="101"/>
      <c r="K15" s="101"/>
      <c r="L15" s="101"/>
      <c r="M15" s="102"/>
    </row>
    <row r="16" spans="1:15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</row>
    <row r="17" spans="1:18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47"/>
      <c r="J17" s="48"/>
      <c r="K17" s="48"/>
      <c r="L17" s="48"/>
      <c r="M17" s="49"/>
    </row>
    <row r="18" spans="1:18" s="40" customFormat="1" ht="24" customHeight="1" thickBot="1" x14ac:dyDescent="0.35">
      <c r="A18" s="50"/>
      <c r="B18" s="51"/>
      <c r="C18" s="51"/>
      <c r="D18" s="51"/>
      <c r="E18" s="51"/>
      <c r="F18" s="294"/>
      <c r="G18" s="295"/>
      <c r="H18" s="296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20" t="s">
        <v>1</v>
      </c>
      <c r="G19" s="221"/>
      <c r="H19" s="221"/>
      <c r="I19" s="221"/>
      <c r="J19" s="221"/>
      <c r="K19" s="221"/>
      <c r="L19" s="222"/>
      <c r="M19" s="55">
        <f>SUM(M11:M18)</f>
        <v>1</v>
      </c>
      <c r="O19"/>
    </row>
    <row r="20" spans="1:18" s="40" customFormat="1" ht="24.75" customHeight="1" x14ac:dyDescent="0.25">
      <c r="A20" s="45"/>
      <c r="B20" s="46"/>
      <c r="C20" s="46"/>
      <c r="D20" s="46"/>
      <c r="E20" s="46"/>
      <c r="F20" s="45"/>
      <c r="G20" s="56"/>
      <c r="H20" s="46"/>
      <c r="I20" s="56"/>
      <c r="J20" s="46"/>
      <c r="K20" s="46"/>
      <c r="L20" s="46"/>
      <c r="M20" s="57"/>
    </row>
    <row r="21" spans="1:18" s="40" customFormat="1" ht="24.75" customHeight="1" x14ac:dyDescent="0.25">
      <c r="A21" s="223" t="s">
        <v>36</v>
      </c>
      <c r="B21" s="224"/>
      <c r="C21" s="224"/>
      <c r="D21" s="58"/>
      <c r="E21" s="59"/>
      <c r="F21" s="211"/>
      <c r="G21" s="212"/>
      <c r="H21" s="60"/>
      <c r="I21" s="225" t="s">
        <v>37</v>
      </c>
      <c r="J21" s="225"/>
      <c r="K21" s="225"/>
      <c r="L21" s="226"/>
      <c r="M21" s="61">
        <f>+M19</f>
        <v>1</v>
      </c>
    </row>
    <row r="22" spans="1:18" s="40" customFormat="1" ht="24.6" customHeight="1" x14ac:dyDescent="0.25">
      <c r="A22" s="208"/>
      <c r="B22" s="209"/>
      <c r="C22" s="209"/>
      <c r="D22" s="209"/>
      <c r="E22" s="210"/>
      <c r="F22" s="211"/>
      <c r="G22" s="212"/>
      <c r="H22" s="60"/>
      <c r="I22" s="213"/>
      <c r="J22" s="213"/>
      <c r="K22" s="213"/>
      <c r="L22" s="214"/>
      <c r="M22" s="61"/>
    </row>
    <row r="23" spans="1:18" s="40" customFormat="1" ht="24.75" customHeight="1" x14ac:dyDescent="0.25">
      <c r="A23" s="208"/>
      <c r="B23" s="209"/>
      <c r="C23" s="209"/>
      <c r="D23" s="209"/>
      <c r="E23" s="210"/>
      <c r="F23" s="211"/>
      <c r="G23" s="212"/>
      <c r="H23" s="60"/>
      <c r="I23" s="62"/>
      <c r="J23" s="215" t="s">
        <v>38</v>
      </c>
      <c r="K23" s="215"/>
      <c r="L23" s="216"/>
      <c r="M23" s="61"/>
    </row>
    <row r="24" spans="1:18" s="40" customFormat="1" ht="24.75" customHeight="1" x14ac:dyDescent="0.25">
      <c r="A24" s="203"/>
      <c r="B24" s="204"/>
      <c r="C24" s="204"/>
      <c r="D24" s="204"/>
      <c r="E24" s="205"/>
      <c r="F24" s="63"/>
      <c r="G24" s="64"/>
      <c r="H24" s="51"/>
      <c r="I24" s="62"/>
      <c r="J24" s="51"/>
      <c r="K24" s="51"/>
      <c r="L24" s="51"/>
      <c r="M24" s="52"/>
    </row>
    <row r="25" spans="1:18" s="40" customFormat="1" ht="24.75" customHeight="1" x14ac:dyDescent="0.25">
      <c r="A25" s="206"/>
      <c r="B25" s="207"/>
      <c r="C25" s="207"/>
      <c r="D25" s="65"/>
      <c r="E25" s="66"/>
      <c r="F25" s="67"/>
      <c r="G25" s="68"/>
      <c r="H25" s="66"/>
      <c r="I25" s="69"/>
      <c r="J25" s="66"/>
      <c r="K25" s="66"/>
      <c r="L25" s="66"/>
      <c r="M25" s="70"/>
      <c r="R25" s="71"/>
    </row>
    <row r="26" spans="1:18" s="40" customFormat="1" ht="24.75" customHeight="1" x14ac:dyDescent="0.25">
      <c r="A26" s="50"/>
      <c r="B26" s="51" t="s">
        <v>39</v>
      </c>
      <c r="C26" s="72"/>
      <c r="E26" s="51"/>
      <c r="F26" s="73"/>
      <c r="G26" s="74" t="s">
        <v>40</v>
      </c>
      <c r="H26" s="75"/>
      <c r="I26" s="62"/>
      <c r="J26" s="51"/>
      <c r="K26" s="51"/>
      <c r="L26" s="51"/>
      <c r="M26" s="52"/>
    </row>
    <row r="27" spans="1:18" s="40" customFormat="1" ht="24.75" customHeight="1" x14ac:dyDescent="0.25">
      <c r="A27" s="50"/>
      <c r="B27" s="51"/>
      <c r="C27" s="72"/>
      <c r="E27" s="51"/>
      <c r="F27" s="73"/>
      <c r="G27" s="74"/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50"/>
      <c r="G28" s="74"/>
      <c r="H28" s="75"/>
      <c r="I28" s="62"/>
      <c r="J28" s="51"/>
      <c r="K28" s="51"/>
      <c r="L28" s="51"/>
      <c r="M28" s="52"/>
    </row>
    <row r="29" spans="1:18" s="40" customFormat="1" ht="20.100000000000001" customHeight="1" x14ac:dyDescent="0.3">
      <c r="A29" s="50"/>
      <c r="B29" s="76"/>
      <c r="C29" s="77"/>
      <c r="E29" s="78"/>
      <c r="F29" s="79"/>
      <c r="G29" s="80"/>
      <c r="H29" s="75"/>
      <c r="I29" s="62"/>
      <c r="J29" s="51"/>
      <c r="K29" s="78"/>
      <c r="L29" s="51"/>
      <c r="M29" s="52"/>
    </row>
    <row r="30" spans="1:18" s="40" customFormat="1" ht="18" customHeight="1" x14ac:dyDescent="0.3">
      <c r="A30" s="50"/>
      <c r="B30" s="76" t="s">
        <v>81</v>
      </c>
      <c r="C30" s="77"/>
      <c r="E30" s="78"/>
      <c r="F30" s="79"/>
      <c r="G30" s="80" t="s">
        <v>41</v>
      </c>
      <c r="H30" s="75"/>
      <c r="I30" s="81"/>
      <c r="J30" s="82"/>
      <c r="K30" s="78"/>
      <c r="L30" s="78"/>
      <c r="M30" s="83"/>
    </row>
    <row r="31" spans="1:18" s="40" customFormat="1" ht="18" customHeight="1" x14ac:dyDescent="0.3">
      <c r="A31" s="50"/>
      <c r="B31" s="78" t="s">
        <v>42</v>
      </c>
      <c r="C31" s="84"/>
      <c r="E31" s="76"/>
      <c r="F31" s="79"/>
      <c r="G31" s="85" t="s">
        <v>43</v>
      </c>
      <c r="H31" s="75"/>
      <c r="I31" s="81"/>
      <c r="J31" s="82"/>
      <c r="K31" s="76"/>
      <c r="L31" s="78"/>
      <c r="M31" s="83"/>
    </row>
    <row r="32" spans="1:18" s="40" customFormat="1" ht="18" customHeight="1" x14ac:dyDescent="0.3">
      <c r="A32" s="50"/>
      <c r="B32" s="76"/>
      <c r="C32" s="84"/>
      <c r="D32" s="76"/>
      <c r="E32" s="86"/>
      <c r="F32" s="87"/>
      <c r="G32" s="85"/>
      <c r="H32" s="75"/>
      <c r="I32" s="88"/>
      <c r="J32" s="89"/>
      <c r="K32" s="86"/>
      <c r="L32" s="78"/>
      <c r="M32" s="83"/>
    </row>
    <row r="33" spans="1:13" s="40" customFormat="1" ht="15" customHeight="1" thickBot="1" x14ac:dyDescent="0.3">
      <c r="A33" s="90"/>
      <c r="B33" s="91"/>
      <c r="C33" s="91"/>
      <c r="D33" s="91"/>
      <c r="E33" s="91"/>
      <c r="F33" s="90"/>
      <c r="G33" s="92"/>
      <c r="H33" s="91"/>
      <c r="I33" s="93"/>
      <c r="J33" s="94"/>
      <c r="K33" s="94"/>
      <c r="L33" s="94"/>
      <c r="M33" s="95"/>
    </row>
  </sheetData>
  <mergeCells count="39">
    <mergeCell ref="F14:H14"/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6:H16"/>
    <mergeCell ref="F17:H17"/>
    <mergeCell ref="F15:H15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1:H11"/>
    <mergeCell ref="F12:H12"/>
    <mergeCell ref="F13:H13"/>
    <mergeCell ref="F18:H18"/>
    <mergeCell ref="F19:L19"/>
    <mergeCell ref="A21:C21"/>
    <mergeCell ref="F21:G21"/>
    <mergeCell ref="I21:L21"/>
    <mergeCell ref="A24:E24"/>
    <mergeCell ref="A25:C25"/>
    <mergeCell ref="A22:E22"/>
    <mergeCell ref="F22:G22"/>
    <mergeCell ref="I22:L22"/>
    <mergeCell ref="A23:E23"/>
    <mergeCell ref="F23:G23"/>
    <mergeCell ref="J23:L23"/>
  </mergeCells>
  <pageMargins left="0.7" right="0.7" top="0.75" bottom="0.75" header="0.3" footer="0.3"/>
  <pageSetup scale="3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75352-2E0E-4733-B66A-151F6335AB8A}">
  <dimension ref="A1:R32"/>
  <sheetViews>
    <sheetView view="pageBreakPreview" topLeftCell="C1" zoomScale="60" zoomScaleNormal="55" workbookViewId="0">
      <selection activeCell="K12" sqref="K12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5.4414062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43">
        <f>+PRESUPUESTO!A16</f>
        <v>1.4</v>
      </c>
      <c r="B9" s="265" t="str">
        <f>+PRESUPUESTO!C16</f>
        <v>Excavacion a mano en material comun</v>
      </c>
      <c r="C9" s="266"/>
      <c r="D9" s="267"/>
      <c r="E9" s="44" t="str">
        <f>+PRESUPUESTO!E16</f>
        <v>M3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35.25" customHeight="1" x14ac:dyDescent="0.3">
      <c r="A11" s="45"/>
      <c r="B11" s="46"/>
      <c r="C11" s="46"/>
      <c r="D11" s="46"/>
      <c r="E11" s="46"/>
      <c r="F11" s="305" t="s">
        <v>67</v>
      </c>
      <c r="G11" s="306"/>
      <c r="H11" s="307"/>
      <c r="I11" s="47">
        <f>+'1,5'!I11</f>
        <v>150</v>
      </c>
      <c r="J11" s="48">
        <v>0.4</v>
      </c>
      <c r="K11" s="48">
        <v>0.5</v>
      </c>
      <c r="L11" s="48">
        <f>+'1,5'!L11</f>
        <v>1</v>
      </c>
      <c r="M11" s="49">
        <f>I11*J11*K11*L11</f>
        <v>30</v>
      </c>
      <c r="O11"/>
    </row>
    <row r="12" spans="1:15" s="40" customFormat="1" ht="24" customHeight="1" x14ac:dyDescent="0.3">
      <c r="A12" s="50"/>
      <c r="B12" s="51"/>
      <c r="C12" s="51"/>
      <c r="D12" s="51"/>
      <c r="E12" s="51"/>
      <c r="F12" s="217" t="s">
        <v>68</v>
      </c>
      <c r="G12" s="300"/>
      <c r="H12" s="301"/>
      <c r="I12" s="47">
        <f>+'1,11'!I12</f>
        <v>12.5</v>
      </c>
      <c r="J12" s="48">
        <f>+'1,11'!J12</f>
        <v>3</v>
      </c>
      <c r="K12" s="48">
        <f>+'1,10'!K11+'1,11'!K12+'1,12'!K11</f>
        <v>0.7</v>
      </c>
      <c r="L12" s="48">
        <f>+'1,11'!L12</f>
        <v>1</v>
      </c>
      <c r="M12" s="49">
        <f>I12*J12*K12*L12</f>
        <v>26.25</v>
      </c>
      <c r="O12"/>
    </row>
    <row r="13" spans="1:15" s="40" customFormat="1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8"/>
      <c r="K13" s="48"/>
      <c r="L13" s="48"/>
      <c r="M13" s="49"/>
      <c r="O13"/>
    </row>
    <row r="14" spans="1:15" s="40" customFormat="1" ht="28.5" customHeight="1" x14ac:dyDescent="0.3">
      <c r="A14" s="50"/>
      <c r="B14" s="51"/>
      <c r="C14" s="51"/>
      <c r="D14" s="51"/>
      <c r="E14" s="51"/>
      <c r="F14" s="297"/>
      <c r="G14" s="308"/>
      <c r="H14" s="309"/>
      <c r="I14" s="47"/>
      <c r="J14" s="47"/>
      <c r="K14" s="48"/>
      <c r="L14" s="47"/>
      <c r="M14" s="49"/>
      <c r="O14"/>
    </row>
    <row r="15" spans="1:15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</row>
    <row r="16" spans="1:15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7"/>
      <c r="K16" s="48"/>
      <c r="L16" s="47"/>
      <c r="M16" s="49"/>
      <c r="O16"/>
    </row>
    <row r="17" spans="1:18" s="40" customFormat="1" ht="24" customHeight="1" thickBot="1" x14ac:dyDescent="0.35">
      <c r="A17" s="50"/>
      <c r="B17" s="51"/>
      <c r="C17" s="51"/>
      <c r="D17" s="51"/>
      <c r="E17" s="51"/>
      <c r="F17" s="294"/>
      <c r="G17" s="295"/>
      <c r="H17" s="296"/>
      <c r="I17" s="47"/>
      <c r="J17" s="47"/>
      <c r="K17" s="48"/>
      <c r="L17" s="47"/>
      <c r="M17" s="49"/>
      <c r="O17"/>
    </row>
    <row r="18" spans="1:18" s="40" customFormat="1" ht="24" customHeight="1" thickBot="1" x14ac:dyDescent="0.35">
      <c r="A18" s="50"/>
      <c r="B18" s="51"/>
      <c r="C18" s="51"/>
      <c r="D18" s="51"/>
      <c r="E18" s="51"/>
      <c r="F18" s="220" t="s">
        <v>1</v>
      </c>
      <c r="G18" s="221"/>
      <c r="H18" s="221"/>
      <c r="I18" s="221"/>
      <c r="J18" s="221"/>
      <c r="K18" s="221"/>
      <c r="L18" s="222"/>
      <c r="M18" s="55">
        <f>SUM(M11:M17)</f>
        <v>56.25</v>
      </c>
      <c r="O18"/>
    </row>
    <row r="19" spans="1:18" s="40" customFormat="1" ht="24.75" customHeight="1" x14ac:dyDescent="0.25">
      <c r="A19" s="45"/>
      <c r="B19" s="46"/>
      <c r="C19" s="46"/>
      <c r="D19" s="46"/>
      <c r="E19" s="46"/>
      <c r="F19" s="45"/>
      <c r="G19" s="56"/>
      <c r="H19" s="46"/>
      <c r="I19" s="56"/>
      <c r="J19" s="46"/>
      <c r="K19" s="46"/>
      <c r="L19" s="46"/>
      <c r="M19" s="57"/>
    </row>
    <row r="20" spans="1:18" s="40" customFormat="1" ht="24.75" customHeight="1" x14ac:dyDescent="0.25">
      <c r="A20" s="223" t="s">
        <v>36</v>
      </c>
      <c r="B20" s="224"/>
      <c r="C20" s="224"/>
      <c r="D20" s="58"/>
      <c r="E20" s="59"/>
      <c r="F20" s="211"/>
      <c r="G20" s="212"/>
      <c r="H20" s="60"/>
      <c r="I20" s="225" t="s">
        <v>37</v>
      </c>
      <c r="J20" s="225"/>
      <c r="K20" s="225"/>
      <c r="L20" s="226"/>
      <c r="M20" s="61">
        <f>+M18</f>
        <v>56.25</v>
      </c>
    </row>
    <row r="21" spans="1:18" s="40" customFormat="1" ht="24.6" customHeight="1" x14ac:dyDescent="0.25">
      <c r="A21" s="208"/>
      <c r="B21" s="209"/>
      <c r="C21" s="209"/>
      <c r="D21" s="209"/>
      <c r="E21" s="210"/>
      <c r="F21" s="211"/>
      <c r="G21" s="212"/>
      <c r="H21" s="60"/>
      <c r="I21" s="213"/>
      <c r="J21" s="213"/>
      <c r="K21" s="213"/>
      <c r="L21" s="214"/>
      <c r="M21" s="61"/>
    </row>
    <row r="22" spans="1:18" s="40" customFormat="1" ht="24.75" customHeight="1" x14ac:dyDescent="0.25">
      <c r="A22" s="208"/>
      <c r="B22" s="209"/>
      <c r="C22" s="209"/>
      <c r="D22" s="209"/>
      <c r="E22" s="210"/>
      <c r="F22" s="211"/>
      <c r="G22" s="212"/>
      <c r="H22" s="60"/>
      <c r="I22" s="62"/>
      <c r="J22" s="215" t="s">
        <v>38</v>
      </c>
      <c r="K22" s="215"/>
      <c r="L22" s="216"/>
      <c r="M22" s="61"/>
    </row>
    <row r="23" spans="1:18" s="40" customFormat="1" ht="24.75" customHeight="1" x14ac:dyDescent="0.25">
      <c r="A23" s="203"/>
      <c r="B23" s="204"/>
      <c r="C23" s="204"/>
      <c r="D23" s="204"/>
      <c r="E23" s="205"/>
      <c r="F23" s="63"/>
      <c r="G23" s="64"/>
      <c r="H23" s="51"/>
      <c r="I23" s="62"/>
      <c r="J23" s="51"/>
      <c r="K23" s="51"/>
      <c r="L23" s="51"/>
      <c r="M23" s="52"/>
    </row>
    <row r="24" spans="1:18" s="40" customFormat="1" ht="24.75" customHeight="1" x14ac:dyDescent="0.25">
      <c r="A24" s="206"/>
      <c r="B24" s="207"/>
      <c r="C24" s="207"/>
      <c r="D24" s="65"/>
      <c r="E24" s="66"/>
      <c r="F24" s="67"/>
      <c r="G24" s="68"/>
      <c r="H24" s="66"/>
      <c r="I24" s="69"/>
      <c r="J24" s="66"/>
      <c r="K24" s="66"/>
      <c r="L24" s="66"/>
      <c r="M24" s="70"/>
      <c r="R24" s="71">
        <f>+M20-M22</f>
        <v>56.25</v>
      </c>
    </row>
    <row r="25" spans="1:18" s="40" customFormat="1" ht="24.75" customHeight="1" x14ac:dyDescent="0.25">
      <c r="A25" s="50"/>
      <c r="B25" s="51" t="s">
        <v>39</v>
      </c>
      <c r="C25" s="72"/>
      <c r="E25" s="51"/>
      <c r="F25" s="73"/>
      <c r="G25" s="74" t="s">
        <v>40</v>
      </c>
      <c r="H25" s="75"/>
      <c r="I25" s="62"/>
      <c r="J25" s="51"/>
      <c r="K25" s="51"/>
      <c r="L25" s="51"/>
      <c r="M25" s="52"/>
    </row>
    <row r="26" spans="1:18" s="40" customFormat="1" ht="24.75" customHeight="1" x14ac:dyDescent="0.25">
      <c r="A26" s="50"/>
      <c r="B26" s="51"/>
      <c r="C26" s="72"/>
      <c r="E26" s="51"/>
      <c r="F26" s="73"/>
      <c r="G26" s="74"/>
      <c r="H26" s="75"/>
      <c r="I26" s="62"/>
      <c r="J26" s="51"/>
      <c r="K26" s="51"/>
      <c r="L26" s="51"/>
      <c r="M26" s="52"/>
    </row>
    <row r="27" spans="1:18" s="40" customFormat="1" ht="24.75" customHeight="1" x14ac:dyDescent="0.25">
      <c r="A27" s="50"/>
      <c r="B27" s="51"/>
      <c r="C27" s="72"/>
      <c r="E27" s="51"/>
      <c r="F27" s="50"/>
      <c r="G27" s="74"/>
      <c r="H27" s="75"/>
      <c r="I27" s="62"/>
      <c r="J27" s="51"/>
      <c r="K27" s="51"/>
      <c r="L27" s="51"/>
      <c r="M27" s="52"/>
    </row>
    <row r="28" spans="1:18" s="40" customFormat="1" ht="20.100000000000001" customHeight="1" x14ac:dyDescent="0.3">
      <c r="A28" s="50"/>
      <c r="B28" s="76"/>
      <c r="C28" s="77"/>
      <c r="E28" s="78"/>
      <c r="F28" s="79"/>
      <c r="G28" s="80"/>
      <c r="H28" s="75"/>
      <c r="I28" s="62"/>
      <c r="J28" s="51"/>
      <c r="K28" s="78"/>
      <c r="L28" s="51"/>
      <c r="M28" s="52"/>
    </row>
    <row r="29" spans="1:18" s="40" customFormat="1" ht="18" customHeight="1" x14ac:dyDescent="0.3">
      <c r="A29" s="50"/>
      <c r="B29" s="76" t="s">
        <v>81</v>
      </c>
      <c r="C29" s="77"/>
      <c r="E29" s="78"/>
      <c r="F29" s="79"/>
      <c r="G29" s="80" t="s">
        <v>41</v>
      </c>
      <c r="H29" s="75"/>
      <c r="I29" s="81"/>
      <c r="J29" s="82"/>
      <c r="K29" s="78"/>
      <c r="L29" s="78"/>
      <c r="M29" s="83"/>
    </row>
    <row r="30" spans="1:18" s="40" customFormat="1" ht="18" customHeight="1" x14ac:dyDescent="0.3">
      <c r="A30" s="50"/>
      <c r="B30" s="78" t="s">
        <v>42</v>
      </c>
      <c r="C30" s="84"/>
      <c r="E30" s="76"/>
      <c r="F30" s="79"/>
      <c r="G30" s="85" t="s">
        <v>43</v>
      </c>
      <c r="H30" s="75"/>
      <c r="I30" s="81"/>
      <c r="J30" s="82"/>
      <c r="K30" s="76"/>
      <c r="L30" s="78"/>
      <c r="M30" s="83"/>
    </row>
    <row r="31" spans="1:18" s="40" customFormat="1" ht="18" customHeight="1" x14ac:dyDescent="0.3">
      <c r="A31" s="50"/>
      <c r="B31" s="76"/>
      <c r="C31" s="84"/>
      <c r="D31" s="76"/>
      <c r="E31" s="86"/>
      <c r="F31" s="87"/>
      <c r="G31" s="85"/>
      <c r="H31" s="75"/>
      <c r="I31" s="88"/>
      <c r="J31" s="89"/>
      <c r="K31" s="86"/>
      <c r="L31" s="78"/>
      <c r="M31" s="83"/>
    </row>
    <row r="32" spans="1:18" s="40" customFormat="1" ht="15" customHeight="1" thickBot="1" x14ac:dyDescent="0.3">
      <c r="A32" s="90"/>
      <c r="B32" s="91"/>
      <c r="C32" s="91"/>
      <c r="D32" s="91"/>
      <c r="E32" s="91"/>
      <c r="F32" s="90"/>
      <c r="G32" s="92"/>
      <c r="H32" s="91"/>
      <c r="I32" s="93"/>
      <c r="J32" s="94"/>
      <c r="K32" s="94"/>
      <c r="L32" s="94"/>
      <c r="M32" s="95"/>
    </row>
  </sheetData>
  <mergeCells count="38"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5:H15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1:H11"/>
    <mergeCell ref="F12:H12"/>
    <mergeCell ref="F13:H13"/>
    <mergeCell ref="F14:H14"/>
    <mergeCell ref="F16:H16"/>
    <mergeCell ref="F17:H17"/>
    <mergeCell ref="F18:L18"/>
    <mergeCell ref="A20:C20"/>
    <mergeCell ref="F20:G20"/>
    <mergeCell ref="I20:L20"/>
    <mergeCell ref="A23:E23"/>
    <mergeCell ref="A24:C24"/>
    <mergeCell ref="A21:E21"/>
    <mergeCell ref="F21:G21"/>
    <mergeCell ref="I21:L21"/>
    <mergeCell ref="A22:E22"/>
    <mergeCell ref="F22:G22"/>
    <mergeCell ref="J22:L22"/>
  </mergeCells>
  <pageMargins left="0.7" right="0.7" top="0.75" bottom="0.75" header="0.3" footer="0.3"/>
  <pageSetup scale="3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D1A4F-422F-4BD0-8010-42DC58FD6072}">
  <dimension ref="A1:R34"/>
  <sheetViews>
    <sheetView view="pageBreakPreview" zoomScale="55" zoomScaleNormal="55" zoomScaleSheetLayoutView="55" workbookViewId="0">
      <selection activeCell="F11" sqref="F11:H11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7.10937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43">
        <f>+PRESUPUESTO!A17</f>
        <v>1.5</v>
      </c>
      <c r="B9" s="265" t="str">
        <f>+PRESUPUESTO!C17</f>
        <v>Retiro de tuberia existente de acueducto PVC Ø 3"</v>
      </c>
      <c r="C9" s="266"/>
      <c r="D9" s="267"/>
      <c r="E9" s="44" t="str">
        <f>+PRESUPUESTO!E17</f>
        <v>M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45.75" customHeight="1" x14ac:dyDescent="0.3">
      <c r="A11" s="45"/>
      <c r="B11" s="46"/>
      <c r="C11" s="46"/>
      <c r="D11" s="46"/>
      <c r="E11" s="46"/>
      <c r="F11" s="305" t="str">
        <f>+B9</f>
        <v>Retiro de tuberia existente de acueducto PVC Ø 3"</v>
      </c>
      <c r="G11" s="306"/>
      <c r="H11" s="307"/>
      <c r="I11" s="47">
        <v>150</v>
      </c>
      <c r="J11" s="48"/>
      <c r="K11" s="48"/>
      <c r="L11" s="48">
        <v>1</v>
      </c>
      <c r="M11" s="49">
        <f>+I11*L11</f>
        <v>150</v>
      </c>
      <c r="O11"/>
    </row>
    <row r="12" spans="1:15" s="40" customFormat="1" ht="24" customHeight="1" x14ac:dyDescent="0.3">
      <c r="A12" s="50"/>
      <c r="B12" s="51"/>
      <c r="C12" s="51"/>
      <c r="D12" s="51"/>
      <c r="E12" s="51"/>
      <c r="F12" s="217"/>
      <c r="G12" s="300"/>
      <c r="H12" s="301"/>
      <c r="I12" s="47"/>
      <c r="J12" s="48"/>
      <c r="K12" s="48"/>
      <c r="L12" s="48"/>
      <c r="M12" s="49"/>
      <c r="O12"/>
    </row>
    <row r="13" spans="1:15" s="40" customFormat="1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8"/>
      <c r="K13" s="48"/>
      <c r="L13" s="48"/>
      <c r="M13" s="49"/>
      <c r="O13"/>
    </row>
    <row r="14" spans="1:15" s="40" customFormat="1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  <c r="O14"/>
    </row>
    <row r="15" spans="1:15" s="40" customFormat="1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  <c r="O15"/>
    </row>
    <row r="16" spans="1:15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54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94"/>
      <c r="G19" s="295"/>
      <c r="H19" s="296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20" t="s">
        <v>1</v>
      </c>
      <c r="G20" s="221"/>
      <c r="H20" s="221"/>
      <c r="I20" s="221"/>
      <c r="J20" s="221"/>
      <c r="K20" s="221"/>
      <c r="L20" s="222"/>
      <c r="M20" s="55">
        <f>SUM(M11:M19)</f>
        <v>150</v>
      </c>
      <c r="O20"/>
    </row>
    <row r="21" spans="1:18" s="40" customFormat="1" ht="24.75" customHeight="1" x14ac:dyDescent="0.25">
      <c r="A21" s="45"/>
      <c r="B21" s="46"/>
      <c r="C21" s="46"/>
      <c r="D21" s="46"/>
      <c r="E21" s="46"/>
      <c r="F21" s="45"/>
      <c r="G21" s="56"/>
      <c r="H21" s="46"/>
      <c r="I21" s="56"/>
      <c r="J21" s="46"/>
      <c r="K21" s="46"/>
      <c r="L21" s="46"/>
      <c r="M21" s="57"/>
    </row>
    <row r="22" spans="1:18" s="40" customFormat="1" ht="24.75" customHeight="1" x14ac:dyDescent="0.25">
      <c r="A22" s="223" t="s">
        <v>36</v>
      </c>
      <c r="B22" s="224"/>
      <c r="C22" s="224"/>
      <c r="D22" s="58"/>
      <c r="E22" s="59"/>
      <c r="F22" s="211"/>
      <c r="G22" s="212"/>
      <c r="H22" s="60"/>
      <c r="I22" s="225" t="s">
        <v>37</v>
      </c>
      <c r="J22" s="225"/>
      <c r="K22" s="225"/>
      <c r="L22" s="226"/>
      <c r="M22" s="61">
        <f>+M20</f>
        <v>150</v>
      </c>
    </row>
    <row r="23" spans="1:18" s="40" customFormat="1" ht="24.6" customHeight="1" x14ac:dyDescent="0.25">
      <c r="A23" s="208"/>
      <c r="B23" s="209"/>
      <c r="C23" s="209"/>
      <c r="D23" s="209"/>
      <c r="E23" s="210"/>
      <c r="F23" s="211"/>
      <c r="G23" s="212"/>
      <c r="H23" s="60"/>
      <c r="I23" s="213"/>
      <c r="J23" s="213"/>
      <c r="K23" s="213"/>
      <c r="L23" s="214"/>
      <c r="M23" s="61"/>
    </row>
    <row r="24" spans="1:18" s="40" customFormat="1" ht="24.75" customHeight="1" x14ac:dyDescent="0.25">
      <c r="A24" s="208"/>
      <c r="B24" s="209"/>
      <c r="C24" s="209"/>
      <c r="D24" s="209"/>
      <c r="E24" s="210"/>
      <c r="F24" s="211"/>
      <c r="G24" s="212"/>
      <c r="H24" s="60"/>
      <c r="I24" s="62"/>
      <c r="J24" s="215" t="s">
        <v>38</v>
      </c>
      <c r="K24" s="215"/>
      <c r="L24" s="216"/>
      <c r="M24" s="61"/>
    </row>
    <row r="25" spans="1:18" s="40" customFormat="1" ht="24.75" customHeight="1" x14ac:dyDescent="0.25">
      <c r="A25" s="203"/>
      <c r="B25" s="204"/>
      <c r="C25" s="204"/>
      <c r="D25" s="204"/>
      <c r="E25" s="205"/>
      <c r="F25" s="63"/>
      <c r="G25" s="64"/>
      <c r="H25" s="51"/>
      <c r="I25" s="62"/>
      <c r="J25" s="51"/>
      <c r="K25" s="51"/>
      <c r="L25" s="51"/>
      <c r="M25" s="52"/>
    </row>
    <row r="26" spans="1:18" s="40" customFormat="1" ht="24.75" customHeight="1" x14ac:dyDescent="0.25">
      <c r="A26" s="206"/>
      <c r="B26" s="207"/>
      <c r="C26" s="207"/>
      <c r="D26" s="65"/>
      <c r="E26" s="66"/>
      <c r="F26" s="67"/>
      <c r="G26" s="68"/>
      <c r="H26" s="66"/>
      <c r="I26" s="69"/>
      <c r="J26" s="66"/>
      <c r="K26" s="66"/>
      <c r="L26" s="66"/>
      <c r="M26" s="70"/>
      <c r="R26" s="71">
        <f>+M22-M24</f>
        <v>150</v>
      </c>
    </row>
    <row r="27" spans="1:18" s="40" customFormat="1" ht="24.75" customHeight="1" x14ac:dyDescent="0.25">
      <c r="A27" s="50"/>
      <c r="B27" s="51" t="s">
        <v>39</v>
      </c>
      <c r="C27" s="72"/>
      <c r="E27" s="51"/>
      <c r="F27" s="73"/>
      <c r="G27" s="74" t="s">
        <v>40</v>
      </c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73"/>
      <c r="G28" s="74"/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50"/>
      <c r="G29" s="74"/>
      <c r="H29" s="75"/>
      <c r="I29" s="62"/>
      <c r="J29" s="51"/>
      <c r="K29" s="51"/>
      <c r="L29" s="51"/>
      <c r="M29" s="52"/>
    </row>
    <row r="30" spans="1:18" s="40" customFormat="1" ht="20.100000000000001" customHeight="1" x14ac:dyDescent="0.3">
      <c r="A30" s="50"/>
      <c r="B30" s="76"/>
      <c r="C30" s="77"/>
      <c r="E30" s="78"/>
      <c r="F30" s="79"/>
      <c r="G30" s="80"/>
      <c r="H30" s="75"/>
      <c r="I30" s="62"/>
      <c r="J30" s="51"/>
      <c r="K30" s="78"/>
      <c r="L30" s="51"/>
      <c r="M30" s="52"/>
    </row>
    <row r="31" spans="1:18" s="40" customFormat="1" ht="18" customHeight="1" x14ac:dyDescent="0.3">
      <c r="A31" s="50"/>
      <c r="B31" s="76" t="s">
        <v>81</v>
      </c>
      <c r="C31" s="77"/>
      <c r="E31" s="78"/>
      <c r="F31" s="79"/>
      <c r="G31" s="80" t="s">
        <v>41</v>
      </c>
      <c r="H31" s="75"/>
      <c r="I31" s="81"/>
      <c r="J31" s="82"/>
      <c r="K31" s="78"/>
      <c r="L31" s="78"/>
      <c r="M31" s="83"/>
    </row>
    <row r="32" spans="1:18" s="40" customFormat="1" ht="18" customHeight="1" x14ac:dyDescent="0.3">
      <c r="A32" s="50"/>
      <c r="B32" s="78" t="s">
        <v>42</v>
      </c>
      <c r="C32" s="84"/>
      <c r="E32" s="76"/>
      <c r="F32" s="79"/>
      <c r="G32" s="85" t="s">
        <v>43</v>
      </c>
      <c r="H32" s="75"/>
      <c r="I32" s="81"/>
      <c r="J32" s="82"/>
      <c r="K32" s="76"/>
      <c r="L32" s="78"/>
      <c r="M32" s="83"/>
    </row>
    <row r="33" spans="1:13" s="40" customFormat="1" ht="18" customHeight="1" x14ac:dyDescent="0.3">
      <c r="A33" s="50"/>
      <c r="B33" s="76"/>
      <c r="C33" s="84"/>
      <c r="D33" s="76"/>
      <c r="E33" s="86"/>
      <c r="F33" s="87"/>
      <c r="G33" s="85"/>
      <c r="H33" s="75"/>
      <c r="I33" s="88"/>
      <c r="J33" s="89"/>
      <c r="K33" s="86"/>
      <c r="L33" s="78"/>
      <c r="M33" s="83"/>
    </row>
    <row r="34" spans="1:13" s="40" customFormat="1" ht="15" customHeight="1" thickBot="1" x14ac:dyDescent="0.3">
      <c r="A34" s="90"/>
      <c r="B34" s="91"/>
      <c r="C34" s="91"/>
      <c r="D34" s="91"/>
      <c r="E34" s="91"/>
      <c r="F34" s="90"/>
      <c r="G34" s="92"/>
      <c r="H34" s="91"/>
      <c r="I34" s="93"/>
      <c r="J34" s="94"/>
      <c r="K34" s="94"/>
      <c r="L34" s="94"/>
      <c r="M34" s="95"/>
    </row>
  </sheetData>
  <mergeCells count="40">
    <mergeCell ref="C2:E2"/>
    <mergeCell ref="F2:J2"/>
    <mergeCell ref="C3:J4"/>
    <mergeCell ref="C5:E5"/>
    <mergeCell ref="F5:M5"/>
    <mergeCell ref="F11:H11"/>
    <mergeCell ref="F12:H12"/>
    <mergeCell ref="A1:B5"/>
    <mergeCell ref="C1:E1"/>
    <mergeCell ref="F1:J1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K1:M4"/>
    <mergeCell ref="F17:H17"/>
    <mergeCell ref="F13:H13"/>
    <mergeCell ref="F14:H14"/>
    <mergeCell ref="F15:H15"/>
    <mergeCell ref="F16:H16"/>
    <mergeCell ref="F18:H18"/>
    <mergeCell ref="F19:H19"/>
    <mergeCell ref="F20:L20"/>
    <mergeCell ref="A22:C22"/>
    <mergeCell ref="F22:G22"/>
    <mergeCell ref="I22:L22"/>
    <mergeCell ref="A25:E25"/>
    <mergeCell ref="A26:C26"/>
    <mergeCell ref="A23:E23"/>
    <mergeCell ref="F23:G23"/>
    <mergeCell ref="I23:L23"/>
    <mergeCell ref="A24:E24"/>
    <mergeCell ref="F24:G24"/>
    <mergeCell ref="J24:L24"/>
  </mergeCells>
  <pageMargins left="0.7" right="0.7" top="0.75" bottom="0.75" header="0.3" footer="0.3"/>
  <pageSetup scale="3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867C7-6584-4372-A758-C27FE5F3FD34}">
  <dimension ref="A1:R34"/>
  <sheetViews>
    <sheetView view="pageBreakPreview" topLeftCell="D1" zoomScale="60" zoomScaleNormal="55" workbookViewId="0">
      <selection activeCell="K14" sqref="K14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5.4414062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8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8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8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8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8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8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8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8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8" s="40" customFormat="1" ht="49.95" customHeight="1" thickBot="1" x14ac:dyDescent="0.35">
      <c r="A9" s="43">
        <f>+PRESUPUESTO!A18</f>
        <v>1.6</v>
      </c>
      <c r="B9" s="265" t="str">
        <f>+PRESUPUESTO!C18</f>
        <v>Relleno de excavacion (con material local)</v>
      </c>
      <c r="C9" s="266"/>
      <c r="D9" s="267"/>
      <c r="E9" s="44" t="str">
        <f>+PRESUPUESTO!E18</f>
        <v>M3</v>
      </c>
      <c r="F9" s="252"/>
      <c r="G9" s="253"/>
      <c r="H9" s="254"/>
      <c r="I9" s="259"/>
      <c r="J9" s="261"/>
      <c r="K9" s="261"/>
      <c r="L9" s="263"/>
      <c r="M9" s="263"/>
      <c r="O9"/>
    </row>
    <row r="10" spans="1:18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8" s="40" customFormat="1" ht="24" customHeight="1" x14ac:dyDescent="0.3">
      <c r="A11" s="50"/>
      <c r="B11" s="51"/>
      <c r="C11" s="51"/>
      <c r="D11" s="51"/>
      <c r="E11" s="51"/>
      <c r="F11" s="217" t="s">
        <v>72</v>
      </c>
      <c r="G11" s="300"/>
      <c r="H11" s="301"/>
      <c r="I11" s="47">
        <f>+'1,4'!I11</f>
        <v>150</v>
      </c>
      <c r="J11" s="48">
        <f>+'1,4'!J11</f>
        <v>0.4</v>
      </c>
      <c r="K11" s="48">
        <f>'1,4'!K11-(4*0.025)</f>
        <v>0.4</v>
      </c>
      <c r="L11" s="48">
        <f>+'1,4'!L11</f>
        <v>1</v>
      </c>
      <c r="M11" s="49">
        <f>I11*J11*K11*L11</f>
        <v>24</v>
      </c>
      <c r="O11"/>
    </row>
    <row r="12" spans="1:18" s="40" customFormat="1" ht="24" customHeight="1" x14ac:dyDescent="0.3">
      <c r="A12" s="50"/>
      <c r="B12" s="51"/>
      <c r="C12" s="51"/>
      <c r="D12" s="51"/>
      <c r="E12" s="51"/>
      <c r="F12" s="217"/>
      <c r="G12" s="300"/>
      <c r="H12" s="301"/>
      <c r="I12" s="47"/>
      <c r="J12" s="48"/>
      <c r="K12" s="48"/>
      <c r="L12" s="48"/>
      <c r="M12" s="49"/>
      <c r="O12"/>
      <c r="R12" s="53"/>
    </row>
    <row r="13" spans="1:18" s="40" customFormat="1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8"/>
      <c r="K13" s="48"/>
      <c r="L13" s="48"/>
      <c r="M13" s="49"/>
      <c r="O13"/>
    </row>
    <row r="14" spans="1:18" s="40" customFormat="1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  <c r="O14"/>
    </row>
    <row r="15" spans="1:18" s="40" customFormat="1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  <c r="O15"/>
    </row>
    <row r="16" spans="1:18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54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94"/>
      <c r="G19" s="295"/>
      <c r="H19" s="296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20" t="s">
        <v>1</v>
      </c>
      <c r="G20" s="221"/>
      <c r="H20" s="221"/>
      <c r="I20" s="221"/>
      <c r="J20" s="221"/>
      <c r="K20" s="221"/>
      <c r="L20" s="222"/>
      <c r="M20" s="55">
        <f>SUM(M11:M19)</f>
        <v>24</v>
      </c>
      <c r="O20"/>
    </row>
    <row r="21" spans="1:18" s="40" customFormat="1" ht="24.75" customHeight="1" x14ac:dyDescent="0.25">
      <c r="A21" s="45"/>
      <c r="B21" s="46"/>
      <c r="C21" s="46"/>
      <c r="D21" s="46"/>
      <c r="E21" s="46"/>
      <c r="F21" s="45"/>
      <c r="G21" s="56"/>
      <c r="H21" s="46"/>
      <c r="I21" s="56"/>
      <c r="J21" s="46"/>
      <c r="K21" s="46"/>
      <c r="L21" s="46"/>
      <c r="M21" s="57"/>
    </row>
    <row r="22" spans="1:18" s="40" customFormat="1" ht="24.75" customHeight="1" x14ac:dyDescent="0.25">
      <c r="A22" s="223" t="s">
        <v>36</v>
      </c>
      <c r="B22" s="224"/>
      <c r="C22" s="224"/>
      <c r="D22" s="58"/>
      <c r="E22" s="59"/>
      <c r="F22" s="211"/>
      <c r="G22" s="212"/>
      <c r="H22" s="60"/>
      <c r="I22" s="225" t="s">
        <v>37</v>
      </c>
      <c r="J22" s="225"/>
      <c r="K22" s="225"/>
      <c r="L22" s="226"/>
      <c r="M22" s="61">
        <f>+M20</f>
        <v>24</v>
      </c>
    </row>
    <row r="23" spans="1:18" s="40" customFormat="1" ht="24.6" customHeight="1" x14ac:dyDescent="0.25">
      <c r="A23" s="208"/>
      <c r="B23" s="209"/>
      <c r="C23" s="209"/>
      <c r="D23" s="209"/>
      <c r="E23" s="210"/>
      <c r="F23" s="211"/>
      <c r="G23" s="212"/>
      <c r="H23" s="60"/>
      <c r="I23" s="213"/>
      <c r="J23" s="213"/>
      <c r="K23" s="213"/>
      <c r="L23" s="214"/>
      <c r="M23" s="61"/>
    </row>
    <row r="24" spans="1:18" s="40" customFormat="1" ht="24.75" customHeight="1" x14ac:dyDescent="0.25">
      <c r="A24" s="208"/>
      <c r="B24" s="209"/>
      <c r="C24" s="209"/>
      <c r="D24" s="209"/>
      <c r="E24" s="210"/>
      <c r="F24" s="211"/>
      <c r="G24" s="212"/>
      <c r="H24" s="60"/>
      <c r="I24" s="62"/>
      <c r="J24" s="215" t="s">
        <v>38</v>
      </c>
      <c r="K24" s="215"/>
      <c r="L24" s="216"/>
      <c r="M24" s="61"/>
    </row>
    <row r="25" spans="1:18" s="40" customFormat="1" ht="24.75" customHeight="1" x14ac:dyDescent="0.25">
      <c r="A25" s="203"/>
      <c r="B25" s="204"/>
      <c r="C25" s="204"/>
      <c r="D25" s="204"/>
      <c r="E25" s="205"/>
      <c r="F25" s="63"/>
      <c r="G25" s="64"/>
      <c r="H25" s="51"/>
      <c r="I25" s="62"/>
      <c r="J25" s="51"/>
      <c r="K25" s="51"/>
      <c r="L25" s="51"/>
      <c r="M25" s="52"/>
    </row>
    <row r="26" spans="1:18" s="40" customFormat="1" ht="24.75" customHeight="1" x14ac:dyDescent="0.25">
      <c r="A26" s="206"/>
      <c r="B26" s="207"/>
      <c r="C26" s="207"/>
      <c r="D26" s="65"/>
      <c r="E26" s="66"/>
      <c r="F26" s="67"/>
      <c r="G26" s="68"/>
      <c r="H26" s="66"/>
      <c r="I26" s="69"/>
      <c r="J26" s="66"/>
      <c r="K26" s="66"/>
      <c r="L26" s="66"/>
      <c r="M26" s="70"/>
      <c r="R26" s="71">
        <f>+M22-M24</f>
        <v>24</v>
      </c>
    </row>
    <row r="27" spans="1:18" s="40" customFormat="1" ht="24.75" customHeight="1" x14ac:dyDescent="0.25">
      <c r="A27" s="50"/>
      <c r="B27" s="51" t="s">
        <v>39</v>
      </c>
      <c r="C27" s="72"/>
      <c r="E27" s="51"/>
      <c r="F27" s="73"/>
      <c r="G27" s="74" t="s">
        <v>40</v>
      </c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73"/>
      <c r="G28" s="74"/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50"/>
      <c r="G29" s="74"/>
      <c r="H29" s="75"/>
      <c r="I29" s="62"/>
      <c r="J29" s="51"/>
      <c r="K29" s="51"/>
      <c r="L29" s="51"/>
      <c r="M29" s="52"/>
    </row>
    <row r="30" spans="1:18" s="40" customFormat="1" ht="20.100000000000001" customHeight="1" x14ac:dyDescent="0.3">
      <c r="A30" s="50"/>
      <c r="B30" s="76"/>
      <c r="C30" s="77"/>
      <c r="E30" s="78"/>
      <c r="F30" s="79"/>
      <c r="G30" s="80"/>
      <c r="H30" s="75"/>
      <c r="I30" s="62"/>
      <c r="J30" s="51"/>
      <c r="K30" s="78"/>
      <c r="L30" s="51"/>
      <c r="M30" s="52"/>
    </row>
    <row r="31" spans="1:18" s="40" customFormat="1" ht="18" customHeight="1" x14ac:dyDescent="0.3">
      <c r="A31" s="50"/>
      <c r="B31" s="76" t="s">
        <v>81</v>
      </c>
      <c r="C31" s="77"/>
      <c r="E31" s="78"/>
      <c r="F31" s="79"/>
      <c r="G31" s="80" t="s">
        <v>41</v>
      </c>
      <c r="H31" s="75"/>
      <c r="I31" s="81"/>
      <c r="J31" s="82"/>
      <c r="K31" s="78"/>
      <c r="L31" s="78"/>
      <c r="M31" s="83"/>
    </row>
    <row r="32" spans="1:18" s="40" customFormat="1" ht="18" customHeight="1" x14ac:dyDescent="0.3">
      <c r="A32" s="50"/>
      <c r="B32" s="78" t="s">
        <v>42</v>
      </c>
      <c r="C32" s="84"/>
      <c r="E32" s="76"/>
      <c r="F32" s="79"/>
      <c r="G32" s="85" t="s">
        <v>43</v>
      </c>
      <c r="H32" s="75"/>
      <c r="I32" s="81"/>
      <c r="J32" s="82"/>
      <c r="K32" s="76"/>
      <c r="L32" s="78"/>
      <c r="M32" s="83"/>
    </row>
    <row r="33" spans="1:13" s="40" customFormat="1" ht="18" customHeight="1" x14ac:dyDescent="0.3">
      <c r="A33" s="50"/>
      <c r="B33" s="76"/>
      <c r="C33" s="84"/>
      <c r="D33" s="76"/>
      <c r="E33" s="86"/>
      <c r="F33" s="87"/>
      <c r="G33" s="85"/>
      <c r="H33" s="75"/>
      <c r="I33" s="88"/>
      <c r="J33" s="89"/>
      <c r="K33" s="86"/>
      <c r="L33" s="78"/>
      <c r="M33" s="83"/>
    </row>
    <row r="34" spans="1:13" s="40" customFormat="1" ht="15" customHeight="1" thickBot="1" x14ac:dyDescent="0.3">
      <c r="A34" s="90"/>
      <c r="B34" s="91"/>
      <c r="C34" s="91"/>
      <c r="D34" s="91"/>
      <c r="E34" s="91"/>
      <c r="F34" s="90"/>
      <c r="G34" s="92"/>
      <c r="H34" s="91"/>
      <c r="I34" s="93"/>
      <c r="J34" s="94"/>
      <c r="K34" s="94"/>
      <c r="L34" s="94"/>
      <c r="M34" s="95"/>
    </row>
  </sheetData>
  <mergeCells count="40"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1:H11"/>
    <mergeCell ref="F18:H18"/>
    <mergeCell ref="F19:H19"/>
    <mergeCell ref="F20:L20"/>
    <mergeCell ref="A22:C22"/>
    <mergeCell ref="F22:G22"/>
    <mergeCell ref="I22:L22"/>
    <mergeCell ref="F17:H17"/>
    <mergeCell ref="F12:H12"/>
    <mergeCell ref="F13:H13"/>
    <mergeCell ref="F14:H14"/>
    <mergeCell ref="F15:H15"/>
    <mergeCell ref="F16:H16"/>
    <mergeCell ref="A25:E25"/>
    <mergeCell ref="A26:C26"/>
    <mergeCell ref="A23:E23"/>
    <mergeCell ref="F23:G23"/>
    <mergeCell ref="I23:L23"/>
    <mergeCell ref="A24:E24"/>
    <mergeCell ref="F24:G24"/>
    <mergeCell ref="J24:L24"/>
  </mergeCells>
  <pageMargins left="0.7" right="0.7" top="0.75" bottom="0.75" header="0.3" footer="0.3"/>
  <pageSetup scale="34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E652F-5486-4A85-A4CC-35359234B950}">
  <dimension ref="A1:R33"/>
  <sheetViews>
    <sheetView view="pageBreakPreview" topLeftCell="B1" zoomScale="60" zoomScaleNormal="55" workbookViewId="0">
      <selection activeCell="L13" sqref="L13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4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7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7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7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7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7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7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7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7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7" s="40" customFormat="1" ht="49.95" customHeight="1" thickBot="1" x14ac:dyDescent="0.35">
      <c r="A9" s="43">
        <f>+PRESUPUESTO!A19</f>
        <v>1.7</v>
      </c>
      <c r="B9" s="265" t="str">
        <f>+PRESUPUESTO!C19</f>
        <v>Union universal PVC Ø=4". Suministro e Instal.</v>
      </c>
      <c r="C9" s="266"/>
      <c r="D9" s="267"/>
      <c r="E9" s="44" t="str">
        <f>+PRESUPUESTO!E19</f>
        <v>UND</v>
      </c>
      <c r="F9" s="252"/>
      <c r="G9" s="253"/>
      <c r="H9" s="254"/>
      <c r="I9" s="259"/>
      <c r="J9" s="261"/>
      <c r="K9" s="261"/>
      <c r="L9" s="263"/>
      <c r="M9" s="263"/>
      <c r="O9"/>
    </row>
    <row r="10" spans="1:17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7" s="40" customFormat="1" ht="24.75" customHeight="1" x14ac:dyDescent="0.3">
      <c r="A11" s="50"/>
      <c r="B11" s="51"/>
      <c r="C11" s="51"/>
      <c r="D11" s="51"/>
      <c r="E11" s="51"/>
      <c r="F11" s="217" t="s">
        <v>73</v>
      </c>
      <c r="G11" s="300"/>
      <c r="H11" s="301"/>
      <c r="I11" s="47"/>
      <c r="J11" s="48"/>
      <c r="K11" s="48"/>
      <c r="L11" s="48">
        <v>1</v>
      </c>
      <c r="M11" s="49">
        <f>+L11</f>
        <v>1</v>
      </c>
      <c r="O11"/>
    </row>
    <row r="12" spans="1:17" s="40" customFormat="1" ht="24.75" customHeight="1" x14ac:dyDescent="0.3">
      <c r="A12" s="50"/>
      <c r="B12" s="51"/>
      <c r="C12" s="51"/>
      <c r="D12" s="51"/>
      <c r="E12" s="51"/>
      <c r="F12" s="217" t="s">
        <v>74</v>
      </c>
      <c r="G12" s="300"/>
      <c r="H12" s="301"/>
      <c r="I12" s="47"/>
      <c r="J12" s="48"/>
      <c r="K12" s="48"/>
      <c r="L12" s="48">
        <v>2</v>
      </c>
      <c r="M12" s="49">
        <f t="shared" ref="M12:M13" si="0">+L12</f>
        <v>2</v>
      </c>
      <c r="O12"/>
      <c r="Q12" s="113"/>
    </row>
    <row r="13" spans="1:17" s="40" customFormat="1" ht="24.75" customHeight="1" x14ac:dyDescent="0.3">
      <c r="A13" s="50"/>
      <c r="B13" s="51"/>
      <c r="C13" s="51"/>
      <c r="D13" s="51"/>
      <c r="E13" s="51"/>
      <c r="F13" s="217" t="s">
        <v>75</v>
      </c>
      <c r="G13" s="300"/>
      <c r="H13" s="301"/>
      <c r="I13" s="47"/>
      <c r="J13" s="48"/>
      <c r="K13" s="48"/>
      <c r="L13" s="48">
        <v>1</v>
      </c>
      <c r="M13" s="49">
        <f t="shared" si="0"/>
        <v>1</v>
      </c>
      <c r="O13"/>
    </row>
    <row r="14" spans="1:17" s="40" customFormat="1" ht="24.75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  <c r="O14"/>
    </row>
    <row r="15" spans="1:17" s="40" customFormat="1" ht="24.75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  <c r="O15"/>
    </row>
    <row r="16" spans="1:17" s="40" customFormat="1" ht="24.75" customHeight="1" x14ac:dyDescent="0.3">
      <c r="A16" s="50"/>
      <c r="B16" s="51"/>
      <c r="C16" s="51"/>
      <c r="D16" s="51"/>
      <c r="E16" s="51"/>
      <c r="F16" s="217"/>
      <c r="G16" s="300"/>
      <c r="H16" s="301"/>
      <c r="I16" s="54"/>
      <c r="J16" s="48"/>
      <c r="K16" s="48"/>
      <c r="L16" s="48"/>
      <c r="M16" s="49"/>
      <c r="O16"/>
    </row>
    <row r="17" spans="1:18" s="40" customFormat="1" ht="24.75" customHeight="1" x14ac:dyDescent="0.3">
      <c r="A17" s="50"/>
      <c r="B17" s="51"/>
      <c r="C17" s="51"/>
      <c r="D17" s="51"/>
      <c r="E17" s="51"/>
      <c r="F17" s="217"/>
      <c r="G17" s="300"/>
      <c r="H17" s="301"/>
      <c r="I17" s="47"/>
      <c r="J17" s="47"/>
      <c r="K17" s="48"/>
      <c r="L17" s="47"/>
      <c r="M17" s="49"/>
      <c r="O17"/>
    </row>
    <row r="18" spans="1:18" s="40" customFormat="1" ht="24.75" customHeight="1" thickBot="1" x14ac:dyDescent="0.35">
      <c r="A18" s="50"/>
      <c r="B18" s="51"/>
      <c r="C18" s="51"/>
      <c r="D18" s="51"/>
      <c r="E18" s="51"/>
      <c r="F18" s="294"/>
      <c r="G18" s="295"/>
      <c r="H18" s="296"/>
      <c r="I18" s="47"/>
      <c r="J18" s="47"/>
      <c r="K18" s="48"/>
      <c r="L18" s="47"/>
      <c r="M18" s="49"/>
      <c r="O18"/>
    </row>
    <row r="19" spans="1:18" s="40" customFormat="1" ht="24.75" customHeight="1" thickBot="1" x14ac:dyDescent="0.35">
      <c r="A19" s="50"/>
      <c r="B19" s="51"/>
      <c r="C19" s="51"/>
      <c r="D19" s="51"/>
      <c r="E19" s="51"/>
      <c r="F19" s="220" t="s">
        <v>1</v>
      </c>
      <c r="G19" s="221"/>
      <c r="H19" s="221"/>
      <c r="I19" s="221"/>
      <c r="J19" s="221"/>
      <c r="K19" s="221"/>
      <c r="L19" s="222"/>
      <c r="M19" s="55">
        <f>SUM(M11:M18)</f>
        <v>4</v>
      </c>
      <c r="O19"/>
    </row>
    <row r="20" spans="1:18" s="40" customFormat="1" ht="24.75" customHeight="1" x14ac:dyDescent="0.25">
      <c r="A20" s="45"/>
      <c r="B20" s="46"/>
      <c r="C20" s="46"/>
      <c r="D20" s="46"/>
      <c r="E20" s="46"/>
      <c r="F20" s="45"/>
      <c r="G20" s="56"/>
      <c r="H20" s="46"/>
      <c r="I20" s="56"/>
      <c r="J20" s="46"/>
      <c r="K20" s="46"/>
      <c r="L20" s="46"/>
      <c r="M20" s="57"/>
    </row>
    <row r="21" spans="1:18" s="40" customFormat="1" ht="24.75" customHeight="1" x14ac:dyDescent="0.25">
      <c r="A21" s="223" t="s">
        <v>36</v>
      </c>
      <c r="B21" s="224"/>
      <c r="C21" s="224"/>
      <c r="D21" s="58"/>
      <c r="E21" s="59"/>
      <c r="F21" s="211"/>
      <c r="G21" s="212"/>
      <c r="H21" s="60"/>
      <c r="I21" s="225" t="s">
        <v>37</v>
      </c>
      <c r="J21" s="225"/>
      <c r="K21" s="225"/>
      <c r="L21" s="226"/>
      <c r="M21" s="61">
        <f>+M19</f>
        <v>4</v>
      </c>
    </row>
    <row r="22" spans="1:18" s="40" customFormat="1" ht="24.6" customHeight="1" x14ac:dyDescent="0.25">
      <c r="A22" s="208"/>
      <c r="B22" s="209"/>
      <c r="C22" s="209"/>
      <c r="D22" s="209"/>
      <c r="E22" s="210"/>
      <c r="F22" s="211"/>
      <c r="G22" s="212"/>
      <c r="H22" s="60"/>
      <c r="I22" s="213"/>
      <c r="J22" s="213"/>
      <c r="K22" s="213"/>
      <c r="L22" s="214"/>
      <c r="M22" s="61"/>
    </row>
    <row r="23" spans="1:18" s="40" customFormat="1" ht="24.75" customHeight="1" x14ac:dyDescent="0.25">
      <c r="A23" s="208"/>
      <c r="B23" s="209"/>
      <c r="C23" s="209"/>
      <c r="D23" s="209"/>
      <c r="E23" s="210"/>
      <c r="F23" s="211"/>
      <c r="G23" s="212"/>
      <c r="H23" s="60"/>
      <c r="I23" s="62"/>
      <c r="J23" s="215" t="s">
        <v>38</v>
      </c>
      <c r="K23" s="215"/>
      <c r="L23" s="216"/>
      <c r="M23" s="61"/>
    </row>
    <row r="24" spans="1:18" s="40" customFormat="1" ht="24.75" customHeight="1" x14ac:dyDescent="0.25">
      <c r="A24" s="203"/>
      <c r="B24" s="204"/>
      <c r="C24" s="204"/>
      <c r="D24" s="204"/>
      <c r="E24" s="205"/>
      <c r="F24" s="63"/>
      <c r="G24" s="64"/>
      <c r="H24" s="51"/>
      <c r="I24" s="62"/>
      <c r="J24" s="51"/>
      <c r="K24" s="51"/>
      <c r="L24" s="51"/>
      <c r="M24" s="52"/>
    </row>
    <row r="25" spans="1:18" s="40" customFormat="1" ht="24.75" customHeight="1" x14ac:dyDescent="0.25">
      <c r="A25" s="206"/>
      <c r="B25" s="207"/>
      <c r="C25" s="207"/>
      <c r="D25" s="65"/>
      <c r="E25" s="66"/>
      <c r="F25" s="67"/>
      <c r="G25" s="68"/>
      <c r="H25" s="66"/>
      <c r="I25" s="69"/>
      <c r="J25" s="66"/>
      <c r="K25" s="66"/>
      <c r="L25" s="66"/>
      <c r="M25" s="70"/>
      <c r="R25" s="71">
        <f>+M21-M23</f>
        <v>4</v>
      </c>
    </row>
    <row r="26" spans="1:18" s="40" customFormat="1" ht="24.75" customHeight="1" x14ac:dyDescent="0.25">
      <c r="A26" s="50"/>
      <c r="B26" s="51" t="s">
        <v>39</v>
      </c>
      <c r="C26" s="72"/>
      <c r="E26" s="51"/>
      <c r="F26" s="73"/>
      <c r="G26" s="74" t="s">
        <v>40</v>
      </c>
      <c r="H26" s="75"/>
      <c r="I26" s="62"/>
      <c r="J26" s="51"/>
      <c r="K26" s="51"/>
      <c r="L26" s="51"/>
      <c r="M26" s="52"/>
    </row>
    <row r="27" spans="1:18" s="40" customFormat="1" ht="24.75" customHeight="1" x14ac:dyDescent="0.25">
      <c r="A27" s="50"/>
      <c r="B27" s="51"/>
      <c r="C27" s="72"/>
      <c r="E27" s="51"/>
      <c r="F27" s="73"/>
      <c r="G27" s="74"/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50"/>
      <c r="G28" s="74"/>
      <c r="H28" s="75"/>
      <c r="I28" s="62"/>
      <c r="J28" s="51"/>
      <c r="K28" s="51"/>
      <c r="L28" s="51"/>
      <c r="M28" s="52"/>
    </row>
    <row r="29" spans="1:18" s="40" customFormat="1" ht="20.100000000000001" customHeight="1" x14ac:dyDescent="0.3">
      <c r="A29" s="50"/>
      <c r="B29" s="76"/>
      <c r="C29" s="77"/>
      <c r="E29" s="78"/>
      <c r="F29" s="79"/>
      <c r="G29" s="80"/>
      <c r="H29" s="75"/>
      <c r="I29" s="62"/>
      <c r="J29" s="51"/>
      <c r="K29" s="78"/>
      <c r="L29" s="51"/>
      <c r="M29" s="52"/>
    </row>
    <row r="30" spans="1:18" s="40" customFormat="1" ht="18" customHeight="1" x14ac:dyDescent="0.3">
      <c r="A30" s="50"/>
      <c r="B30" s="76" t="s">
        <v>81</v>
      </c>
      <c r="C30" s="77"/>
      <c r="E30" s="78"/>
      <c r="F30" s="79"/>
      <c r="G30" s="80" t="s">
        <v>41</v>
      </c>
      <c r="H30" s="75"/>
      <c r="I30" s="81"/>
      <c r="J30" s="82"/>
      <c r="K30" s="78"/>
      <c r="L30" s="78"/>
      <c r="M30" s="83"/>
    </row>
    <row r="31" spans="1:18" s="40" customFormat="1" ht="18" customHeight="1" x14ac:dyDescent="0.3">
      <c r="A31" s="50"/>
      <c r="B31" s="78" t="s">
        <v>42</v>
      </c>
      <c r="C31" s="84"/>
      <c r="E31" s="76"/>
      <c r="F31" s="79"/>
      <c r="G31" s="85" t="s">
        <v>43</v>
      </c>
      <c r="H31" s="75"/>
      <c r="I31" s="81"/>
      <c r="J31" s="82"/>
      <c r="K31" s="76"/>
      <c r="L31" s="78"/>
      <c r="M31" s="83"/>
    </row>
    <row r="32" spans="1:18" s="40" customFormat="1" ht="18" customHeight="1" x14ac:dyDescent="0.3">
      <c r="A32" s="50"/>
      <c r="B32" s="76"/>
      <c r="C32" s="84"/>
      <c r="D32" s="76"/>
      <c r="E32" s="86"/>
      <c r="F32" s="87"/>
      <c r="G32" s="85"/>
      <c r="H32" s="75"/>
      <c r="I32" s="88"/>
      <c r="J32" s="89"/>
      <c r="K32" s="86"/>
      <c r="L32" s="78"/>
      <c r="M32" s="83"/>
    </row>
    <row r="33" spans="1:13" s="40" customFormat="1" ht="15" customHeight="1" thickBot="1" x14ac:dyDescent="0.3">
      <c r="A33" s="90"/>
      <c r="B33" s="91"/>
      <c r="C33" s="91"/>
      <c r="D33" s="91"/>
      <c r="E33" s="91"/>
      <c r="F33" s="90"/>
      <c r="G33" s="92"/>
      <c r="H33" s="91"/>
      <c r="I33" s="93"/>
      <c r="J33" s="94"/>
      <c r="K33" s="94"/>
      <c r="L33" s="94"/>
      <c r="M33" s="95"/>
    </row>
  </sheetData>
  <mergeCells count="39"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6:H16"/>
    <mergeCell ref="F14:H14"/>
    <mergeCell ref="F15:H15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1:H11"/>
    <mergeCell ref="F12:H12"/>
    <mergeCell ref="F13:H13"/>
    <mergeCell ref="F17:H17"/>
    <mergeCell ref="F18:H18"/>
    <mergeCell ref="F19:L19"/>
    <mergeCell ref="A21:C21"/>
    <mergeCell ref="F21:G21"/>
    <mergeCell ref="I21:L21"/>
    <mergeCell ref="A24:E24"/>
    <mergeCell ref="A25:C25"/>
    <mergeCell ref="A22:E22"/>
    <mergeCell ref="F22:G22"/>
    <mergeCell ref="I22:L22"/>
    <mergeCell ref="A23:E23"/>
    <mergeCell ref="F23:G23"/>
    <mergeCell ref="J23:L23"/>
  </mergeCells>
  <pageMargins left="0.7" right="0.7" top="0.75" bottom="0.75" header="0.3" footer="0.3"/>
  <pageSetup scale="34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F8D0D-729F-4289-BE00-835112C22285}">
  <dimension ref="A1:R34"/>
  <sheetViews>
    <sheetView view="pageBreakPreview" zoomScale="60" zoomScaleNormal="55" workbookViewId="0">
      <selection activeCell="F16" sqref="F16:H16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4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8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8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8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8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8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8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8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8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8" s="40" customFormat="1" ht="49.95" customHeight="1" thickBot="1" x14ac:dyDescent="0.35">
      <c r="A9" s="43">
        <f>+PRESUPUESTO!A20</f>
        <v>1.8</v>
      </c>
      <c r="B9" s="265" t="str">
        <f>+PRESUPUESTO!C20</f>
        <v>Tuberia de Polietileno PE 100  RDE 11 Ø=110 mm = 4"  clase 200</v>
      </c>
      <c r="C9" s="266"/>
      <c r="D9" s="267"/>
      <c r="E9" s="44" t="str">
        <f>+PRESUPUESTO!E20</f>
        <v>M</v>
      </c>
      <c r="F9" s="252"/>
      <c r="G9" s="253"/>
      <c r="H9" s="254"/>
      <c r="I9" s="259"/>
      <c r="J9" s="261"/>
      <c r="K9" s="261"/>
      <c r="L9" s="263"/>
      <c r="M9" s="263"/>
      <c r="O9"/>
    </row>
    <row r="10" spans="1:18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8" s="40" customFormat="1" ht="24" customHeight="1" x14ac:dyDescent="0.3">
      <c r="A11" s="50"/>
      <c r="B11" s="51"/>
      <c r="C11" s="51"/>
      <c r="D11" s="51"/>
      <c r="E11" s="51"/>
      <c r="F11" s="217" t="s">
        <v>76</v>
      </c>
      <c r="G11" s="300"/>
      <c r="H11" s="301"/>
      <c r="I11" s="47">
        <f>+'1,5'!I11</f>
        <v>150</v>
      </c>
      <c r="J11" s="48"/>
      <c r="K11" s="48"/>
      <c r="L11" s="48">
        <f>+'1,5'!L11</f>
        <v>1</v>
      </c>
      <c r="M11" s="49">
        <f>+I11*L11</f>
        <v>150</v>
      </c>
      <c r="O11"/>
    </row>
    <row r="12" spans="1:18" s="40" customFormat="1" ht="24" customHeight="1" x14ac:dyDescent="0.3">
      <c r="A12" s="50"/>
      <c r="B12" s="51"/>
      <c r="C12" s="51"/>
      <c r="D12" s="51"/>
      <c r="E12" s="51"/>
      <c r="F12" s="217"/>
      <c r="G12" s="300"/>
      <c r="H12" s="301"/>
      <c r="I12" s="47"/>
      <c r="J12" s="48"/>
      <c r="K12" s="48"/>
      <c r="L12" s="48"/>
      <c r="M12" s="49"/>
      <c r="O12"/>
      <c r="R12" s="53"/>
    </row>
    <row r="13" spans="1:18" s="40" customFormat="1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8"/>
      <c r="K13" s="48"/>
      <c r="L13" s="48"/>
      <c r="M13" s="49"/>
      <c r="O13"/>
    </row>
    <row r="14" spans="1:18" s="40" customFormat="1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  <c r="O14"/>
    </row>
    <row r="15" spans="1:18" s="40" customFormat="1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  <c r="O15"/>
    </row>
    <row r="16" spans="1:18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54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94"/>
      <c r="G19" s="295"/>
      <c r="H19" s="296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20" t="s">
        <v>1</v>
      </c>
      <c r="G20" s="221"/>
      <c r="H20" s="221"/>
      <c r="I20" s="221"/>
      <c r="J20" s="221"/>
      <c r="K20" s="221"/>
      <c r="L20" s="222"/>
      <c r="M20" s="55">
        <f>SUM(M11:M19)</f>
        <v>150</v>
      </c>
      <c r="O20"/>
    </row>
    <row r="21" spans="1:18" s="40" customFormat="1" ht="24.75" customHeight="1" x14ac:dyDescent="0.25">
      <c r="A21" s="45"/>
      <c r="B21" s="46"/>
      <c r="C21" s="46"/>
      <c r="D21" s="46"/>
      <c r="E21" s="46"/>
      <c r="F21" s="45"/>
      <c r="G21" s="56"/>
      <c r="H21" s="46"/>
      <c r="I21" s="56"/>
      <c r="J21" s="46"/>
      <c r="K21" s="46"/>
      <c r="L21" s="46"/>
      <c r="M21" s="57"/>
    </row>
    <row r="22" spans="1:18" s="40" customFormat="1" ht="24.75" customHeight="1" x14ac:dyDescent="0.25">
      <c r="A22" s="223" t="s">
        <v>36</v>
      </c>
      <c r="B22" s="224"/>
      <c r="C22" s="224"/>
      <c r="D22" s="108"/>
      <c r="E22" s="59"/>
      <c r="F22" s="211"/>
      <c r="G22" s="212"/>
      <c r="H22" s="60"/>
      <c r="I22" s="225" t="s">
        <v>37</v>
      </c>
      <c r="J22" s="225"/>
      <c r="K22" s="225"/>
      <c r="L22" s="226"/>
      <c r="M22" s="61">
        <f>+M20</f>
        <v>150</v>
      </c>
    </row>
    <row r="23" spans="1:18" s="40" customFormat="1" ht="24.6" customHeight="1" x14ac:dyDescent="0.25">
      <c r="A23" s="208"/>
      <c r="B23" s="209"/>
      <c r="C23" s="209"/>
      <c r="D23" s="209"/>
      <c r="E23" s="210"/>
      <c r="F23" s="211"/>
      <c r="G23" s="212"/>
      <c r="H23" s="60"/>
      <c r="I23" s="213"/>
      <c r="J23" s="213"/>
      <c r="K23" s="213"/>
      <c r="L23" s="214"/>
      <c r="M23" s="61"/>
    </row>
    <row r="24" spans="1:18" s="40" customFormat="1" ht="24.75" customHeight="1" x14ac:dyDescent="0.25">
      <c r="A24" s="208"/>
      <c r="B24" s="209"/>
      <c r="C24" s="209"/>
      <c r="D24" s="209"/>
      <c r="E24" s="210"/>
      <c r="F24" s="211"/>
      <c r="G24" s="212"/>
      <c r="H24" s="60"/>
      <c r="I24" s="62"/>
      <c r="J24" s="215" t="s">
        <v>38</v>
      </c>
      <c r="K24" s="215"/>
      <c r="L24" s="216"/>
      <c r="M24" s="61"/>
    </row>
    <row r="25" spans="1:18" s="40" customFormat="1" ht="24.75" customHeight="1" x14ac:dyDescent="0.25">
      <c r="A25" s="203"/>
      <c r="B25" s="204"/>
      <c r="C25" s="204"/>
      <c r="D25" s="204"/>
      <c r="E25" s="205"/>
      <c r="F25" s="63"/>
      <c r="G25" s="64"/>
      <c r="H25" s="51"/>
      <c r="I25" s="62"/>
      <c r="J25" s="51"/>
      <c r="K25" s="51"/>
      <c r="L25" s="51"/>
      <c r="M25" s="52"/>
    </row>
    <row r="26" spans="1:18" s="40" customFormat="1" ht="24.75" customHeight="1" x14ac:dyDescent="0.25">
      <c r="A26" s="206"/>
      <c r="B26" s="207"/>
      <c r="C26" s="207"/>
      <c r="D26" s="107"/>
      <c r="E26" s="66"/>
      <c r="F26" s="67"/>
      <c r="G26" s="68"/>
      <c r="H26" s="66"/>
      <c r="I26" s="69"/>
      <c r="J26" s="66"/>
      <c r="K26" s="66"/>
      <c r="L26" s="66"/>
      <c r="M26" s="70"/>
      <c r="R26" s="71">
        <f>+M22-M24</f>
        <v>150</v>
      </c>
    </row>
    <row r="27" spans="1:18" s="40" customFormat="1" ht="24.75" customHeight="1" x14ac:dyDescent="0.25">
      <c r="A27" s="50"/>
      <c r="B27" s="51" t="s">
        <v>39</v>
      </c>
      <c r="C27" s="72"/>
      <c r="E27" s="51"/>
      <c r="F27" s="73"/>
      <c r="G27" s="74" t="s">
        <v>40</v>
      </c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73"/>
      <c r="G28" s="74"/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50"/>
      <c r="G29" s="74"/>
      <c r="H29" s="75"/>
      <c r="I29" s="62"/>
      <c r="J29" s="51"/>
      <c r="K29" s="51"/>
      <c r="L29" s="51"/>
      <c r="M29" s="52"/>
    </row>
    <row r="30" spans="1:18" s="40" customFormat="1" ht="20.100000000000001" customHeight="1" x14ac:dyDescent="0.3">
      <c r="A30" s="50"/>
      <c r="B30" s="76"/>
      <c r="C30" s="77"/>
      <c r="E30" s="78"/>
      <c r="F30" s="79"/>
      <c r="G30" s="80"/>
      <c r="H30" s="75"/>
      <c r="I30" s="62"/>
      <c r="J30" s="51"/>
      <c r="K30" s="78"/>
      <c r="L30" s="51"/>
      <c r="M30" s="52"/>
    </row>
    <row r="31" spans="1:18" s="40" customFormat="1" ht="18" customHeight="1" x14ac:dyDescent="0.3">
      <c r="A31" s="50"/>
      <c r="B31" s="76" t="s">
        <v>81</v>
      </c>
      <c r="C31" s="77"/>
      <c r="E31" s="78"/>
      <c r="F31" s="79"/>
      <c r="G31" s="80" t="s">
        <v>41</v>
      </c>
      <c r="H31" s="75"/>
      <c r="I31" s="81"/>
      <c r="J31" s="82"/>
      <c r="K31" s="78"/>
      <c r="L31" s="78"/>
      <c r="M31" s="83"/>
    </row>
    <row r="32" spans="1:18" s="40" customFormat="1" ht="18" customHeight="1" x14ac:dyDescent="0.3">
      <c r="A32" s="50"/>
      <c r="B32" s="78" t="s">
        <v>42</v>
      </c>
      <c r="C32" s="84"/>
      <c r="E32" s="76"/>
      <c r="F32" s="79"/>
      <c r="G32" s="85" t="s">
        <v>43</v>
      </c>
      <c r="H32" s="75"/>
      <c r="I32" s="81"/>
      <c r="J32" s="82"/>
      <c r="K32" s="76"/>
      <c r="L32" s="78"/>
      <c r="M32" s="83"/>
    </row>
    <row r="33" spans="1:13" s="40" customFormat="1" ht="18" customHeight="1" x14ac:dyDescent="0.3">
      <c r="A33" s="50"/>
      <c r="B33" s="76"/>
      <c r="C33" s="84"/>
      <c r="D33" s="76"/>
      <c r="E33" s="86"/>
      <c r="F33" s="87"/>
      <c r="G33" s="85"/>
      <c r="H33" s="75"/>
      <c r="I33" s="88"/>
      <c r="J33" s="89"/>
      <c r="K33" s="86"/>
      <c r="L33" s="78"/>
      <c r="M33" s="83"/>
    </row>
    <row r="34" spans="1:13" s="40" customFormat="1" ht="15" customHeight="1" thickBot="1" x14ac:dyDescent="0.3">
      <c r="A34" s="90"/>
      <c r="B34" s="91"/>
      <c r="C34" s="91"/>
      <c r="D34" s="91"/>
      <c r="E34" s="91"/>
      <c r="F34" s="90"/>
      <c r="G34" s="92"/>
      <c r="H34" s="91"/>
      <c r="I34" s="93"/>
      <c r="J34" s="94"/>
      <c r="K34" s="94"/>
      <c r="L34" s="94"/>
      <c r="M34" s="95"/>
    </row>
  </sheetData>
  <mergeCells count="40"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1:H11"/>
    <mergeCell ref="F18:H18"/>
    <mergeCell ref="F19:H19"/>
    <mergeCell ref="F20:L20"/>
    <mergeCell ref="A22:C22"/>
    <mergeCell ref="F22:G22"/>
    <mergeCell ref="I22:L22"/>
    <mergeCell ref="F17:H17"/>
    <mergeCell ref="F12:H12"/>
    <mergeCell ref="F13:H13"/>
    <mergeCell ref="F14:H14"/>
    <mergeCell ref="F15:H15"/>
    <mergeCell ref="F16:H16"/>
    <mergeCell ref="A25:E25"/>
    <mergeCell ref="A26:C26"/>
    <mergeCell ref="A23:E23"/>
    <mergeCell ref="F23:G23"/>
    <mergeCell ref="I23:L23"/>
    <mergeCell ref="A24:E24"/>
    <mergeCell ref="F24:G24"/>
    <mergeCell ref="J24:L24"/>
  </mergeCells>
  <pageMargins left="0.7" right="0.7" top="0.75" bottom="0.75" header="0.3" footer="0.3"/>
  <pageSetup scale="3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C3DC3-3651-46BF-849C-2525A5AA9E9C}">
  <dimension ref="A1:R34"/>
  <sheetViews>
    <sheetView view="pageBreakPreview" zoomScale="60" zoomScaleNormal="55" workbookViewId="0">
      <selection activeCell="I11" sqref="I11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4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8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8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8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8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8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8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8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8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8" s="40" customFormat="1" ht="49.95" customHeight="1" thickBot="1" x14ac:dyDescent="0.35">
      <c r="A9" s="43">
        <f>+PRESUPUESTO!A21</f>
        <v>1.9</v>
      </c>
      <c r="B9" s="265" t="str">
        <f>+PRESUPUESTO!C21</f>
        <v>Picado superficie placa de piso en concreto o cancha con retiro de sobrantes</v>
      </c>
      <c r="C9" s="266"/>
      <c r="D9" s="267"/>
      <c r="E9" s="44" t="str">
        <f>+PRESUPUESTO!E21</f>
        <v>M2</v>
      </c>
      <c r="F9" s="252"/>
      <c r="G9" s="253"/>
      <c r="H9" s="254"/>
      <c r="I9" s="259"/>
      <c r="J9" s="261"/>
      <c r="K9" s="261"/>
      <c r="L9" s="263"/>
      <c r="M9" s="263"/>
      <c r="O9"/>
    </row>
    <row r="10" spans="1:18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8" s="40" customFormat="1" ht="24" customHeight="1" x14ac:dyDescent="0.3">
      <c r="A11" s="50"/>
      <c r="B11" s="51"/>
      <c r="C11" s="51"/>
      <c r="D11" s="51"/>
      <c r="E11" s="51"/>
      <c r="F11" s="217" t="s">
        <v>77</v>
      </c>
      <c r="G11" s="300"/>
      <c r="H11" s="301"/>
      <c r="I11" s="47">
        <f>+'1,11'!I11</f>
        <v>12.5</v>
      </c>
      <c r="J11" s="48">
        <f>+'1,11'!J11</f>
        <v>9.5</v>
      </c>
      <c r="K11" s="48"/>
      <c r="L11" s="48">
        <f>+'1,11'!L12</f>
        <v>1</v>
      </c>
      <c r="M11" s="49">
        <f>+I11*J11*L11</f>
        <v>118.75</v>
      </c>
      <c r="O11"/>
    </row>
    <row r="12" spans="1:18" s="40" customFormat="1" ht="24" customHeight="1" x14ac:dyDescent="0.3">
      <c r="A12" s="50"/>
      <c r="B12" s="51"/>
      <c r="C12" s="51"/>
      <c r="D12" s="51"/>
      <c r="E12" s="51"/>
      <c r="F12" s="217"/>
      <c r="G12" s="300"/>
      <c r="H12" s="301"/>
      <c r="I12" s="47"/>
      <c r="J12" s="48"/>
      <c r="K12" s="48"/>
      <c r="L12" s="48"/>
      <c r="M12" s="49"/>
      <c r="O12"/>
      <c r="R12" s="53"/>
    </row>
    <row r="13" spans="1:18" s="40" customFormat="1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8"/>
      <c r="K13" s="48"/>
      <c r="L13" s="48"/>
      <c r="M13" s="49"/>
      <c r="O13"/>
    </row>
    <row r="14" spans="1:18" s="40" customFormat="1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  <c r="O14"/>
    </row>
    <row r="15" spans="1:18" s="40" customFormat="1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  <c r="O15"/>
    </row>
    <row r="16" spans="1:18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54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94"/>
      <c r="G19" s="295"/>
      <c r="H19" s="296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20" t="s">
        <v>1</v>
      </c>
      <c r="G20" s="221"/>
      <c r="H20" s="221"/>
      <c r="I20" s="221"/>
      <c r="J20" s="221"/>
      <c r="K20" s="221"/>
      <c r="L20" s="222"/>
      <c r="M20" s="55">
        <f>SUM(M11:M19)</f>
        <v>118.75</v>
      </c>
      <c r="O20"/>
    </row>
    <row r="21" spans="1:18" s="40" customFormat="1" ht="24.75" customHeight="1" x14ac:dyDescent="0.25">
      <c r="A21" s="45"/>
      <c r="B21" s="46"/>
      <c r="C21" s="46"/>
      <c r="D21" s="46"/>
      <c r="E21" s="46"/>
      <c r="F21" s="45"/>
      <c r="G21" s="56"/>
      <c r="H21" s="46"/>
      <c r="I21" s="56"/>
      <c r="J21" s="46"/>
      <c r="K21" s="46"/>
      <c r="L21" s="46"/>
      <c r="M21" s="57"/>
    </row>
    <row r="22" spans="1:18" s="40" customFormat="1" ht="24.75" customHeight="1" x14ac:dyDescent="0.25">
      <c r="A22" s="223" t="s">
        <v>36</v>
      </c>
      <c r="B22" s="224"/>
      <c r="C22" s="224"/>
      <c r="D22" s="112"/>
      <c r="E22" s="59"/>
      <c r="F22" s="211"/>
      <c r="G22" s="212"/>
      <c r="H22" s="60"/>
      <c r="I22" s="225" t="s">
        <v>37</v>
      </c>
      <c r="J22" s="225"/>
      <c r="K22" s="225"/>
      <c r="L22" s="226"/>
      <c r="M22" s="61">
        <f>+M20</f>
        <v>118.75</v>
      </c>
    </row>
    <row r="23" spans="1:18" s="40" customFormat="1" ht="24.6" customHeight="1" x14ac:dyDescent="0.25">
      <c r="A23" s="208"/>
      <c r="B23" s="209"/>
      <c r="C23" s="209"/>
      <c r="D23" s="209"/>
      <c r="E23" s="210"/>
      <c r="F23" s="211"/>
      <c r="G23" s="212"/>
      <c r="H23" s="60"/>
      <c r="I23" s="213"/>
      <c r="J23" s="213"/>
      <c r="K23" s="213"/>
      <c r="L23" s="214"/>
      <c r="M23" s="61"/>
    </row>
    <row r="24" spans="1:18" s="40" customFormat="1" ht="24.75" customHeight="1" x14ac:dyDescent="0.25">
      <c r="A24" s="208"/>
      <c r="B24" s="209"/>
      <c r="C24" s="209"/>
      <c r="D24" s="209"/>
      <c r="E24" s="210"/>
      <c r="F24" s="211"/>
      <c r="G24" s="212"/>
      <c r="H24" s="60"/>
      <c r="I24" s="62"/>
      <c r="J24" s="215" t="s">
        <v>38</v>
      </c>
      <c r="K24" s="215"/>
      <c r="L24" s="216"/>
      <c r="M24" s="61"/>
    </row>
    <row r="25" spans="1:18" s="40" customFormat="1" ht="24.75" customHeight="1" x14ac:dyDescent="0.25">
      <c r="A25" s="203"/>
      <c r="B25" s="204"/>
      <c r="C25" s="204"/>
      <c r="D25" s="204"/>
      <c r="E25" s="205"/>
      <c r="F25" s="63"/>
      <c r="G25" s="64"/>
      <c r="H25" s="51"/>
      <c r="I25" s="62"/>
      <c r="J25" s="51"/>
      <c r="K25" s="51"/>
      <c r="L25" s="51"/>
      <c r="M25" s="52"/>
    </row>
    <row r="26" spans="1:18" s="40" customFormat="1" ht="24.75" customHeight="1" x14ac:dyDescent="0.25">
      <c r="A26" s="206"/>
      <c r="B26" s="207"/>
      <c r="C26" s="207"/>
      <c r="D26" s="111"/>
      <c r="E26" s="66"/>
      <c r="F26" s="67"/>
      <c r="G26" s="68"/>
      <c r="H26" s="66"/>
      <c r="I26" s="69"/>
      <c r="J26" s="66"/>
      <c r="K26" s="66"/>
      <c r="L26" s="66"/>
      <c r="M26" s="70"/>
      <c r="R26" s="71">
        <f>+M22-M24</f>
        <v>118.75</v>
      </c>
    </row>
    <row r="27" spans="1:18" s="40" customFormat="1" ht="24.75" customHeight="1" x14ac:dyDescent="0.25">
      <c r="A27" s="50"/>
      <c r="B27" s="51" t="s">
        <v>39</v>
      </c>
      <c r="C27" s="72"/>
      <c r="E27" s="51"/>
      <c r="F27" s="73"/>
      <c r="G27" s="74" t="s">
        <v>40</v>
      </c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73"/>
      <c r="G28" s="74"/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50"/>
      <c r="G29" s="74"/>
      <c r="H29" s="75"/>
      <c r="I29" s="62"/>
      <c r="J29" s="51"/>
      <c r="K29" s="51"/>
      <c r="L29" s="51"/>
      <c r="M29" s="52"/>
    </row>
    <row r="30" spans="1:18" s="40" customFormat="1" ht="20.100000000000001" customHeight="1" x14ac:dyDescent="0.3">
      <c r="A30" s="50"/>
      <c r="B30" s="76"/>
      <c r="C30" s="77"/>
      <c r="E30" s="78"/>
      <c r="F30" s="79"/>
      <c r="G30" s="80"/>
      <c r="H30" s="75"/>
      <c r="I30" s="62"/>
      <c r="J30" s="51"/>
      <c r="K30" s="78"/>
      <c r="L30" s="51"/>
      <c r="M30" s="52"/>
    </row>
    <row r="31" spans="1:18" s="40" customFormat="1" ht="18" customHeight="1" x14ac:dyDescent="0.3">
      <c r="A31" s="50"/>
      <c r="B31" s="76" t="s">
        <v>81</v>
      </c>
      <c r="C31" s="77"/>
      <c r="E31" s="78"/>
      <c r="F31" s="79"/>
      <c r="G31" s="80" t="s">
        <v>41</v>
      </c>
      <c r="H31" s="75"/>
      <c r="I31" s="81"/>
      <c r="J31" s="82"/>
      <c r="K31" s="78"/>
      <c r="L31" s="78"/>
      <c r="M31" s="83"/>
    </row>
    <row r="32" spans="1:18" s="40" customFormat="1" ht="18" customHeight="1" x14ac:dyDescent="0.3">
      <c r="A32" s="50"/>
      <c r="B32" s="78" t="s">
        <v>42</v>
      </c>
      <c r="C32" s="84"/>
      <c r="E32" s="76"/>
      <c r="F32" s="79"/>
      <c r="G32" s="85" t="s">
        <v>43</v>
      </c>
      <c r="H32" s="75"/>
      <c r="I32" s="81"/>
      <c r="J32" s="82"/>
      <c r="K32" s="76"/>
      <c r="L32" s="78"/>
      <c r="M32" s="83"/>
    </row>
    <row r="33" spans="1:13" s="40" customFormat="1" ht="18" customHeight="1" x14ac:dyDescent="0.3">
      <c r="A33" s="50"/>
      <c r="B33" s="76"/>
      <c r="C33" s="84"/>
      <c r="D33" s="76"/>
      <c r="E33" s="86"/>
      <c r="F33" s="87"/>
      <c r="G33" s="85"/>
      <c r="H33" s="75"/>
      <c r="I33" s="88"/>
      <c r="J33" s="89"/>
      <c r="K33" s="86"/>
      <c r="L33" s="78"/>
      <c r="M33" s="83"/>
    </row>
    <row r="34" spans="1:13" s="40" customFormat="1" ht="15" customHeight="1" thickBot="1" x14ac:dyDescent="0.3">
      <c r="A34" s="90"/>
      <c r="B34" s="91"/>
      <c r="C34" s="91"/>
      <c r="D34" s="91"/>
      <c r="E34" s="91"/>
      <c r="F34" s="90"/>
      <c r="G34" s="92"/>
      <c r="H34" s="91"/>
      <c r="I34" s="93"/>
      <c r="J34" s="94"/>
      <c r="K34" s="94"/>
      <c r="L34" s="94"/>
      <c r="M34" s="95"/>
    </row>
  </sheetData>
  <mergeCells count="40"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2:H12"/>
    <mergeCell ref="F11:H11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A23:E23"/>
    <mergeCell ref="F23:G23"/>
    <mergeCell ref="I23:L23"/>
    <mergeCell ref="F13:H13"/>
    <mergeCell ref="F14:H14"/>
    <mergeCell ref="F15:H15"/>
    <mergeCell ref="F16:H16"/>
    <mergeCell ref="F17:H17"/>
    <mergeCell ref="F18:H18"/>
    <mergeCell ref="F19:H19"/>
    <mergeCell ref="F20:L20"/>
    <mergeCell ref="A22:C22"/>
    <mergeCell ref="F22:G22"/>
    <mergeCell ref="I22:L22"/>
    <mergeCell ref="A24:E24"/>
    <mergeCell ref="F24:G24"/>
    <mergeCell ref="J24:L24"/>
    <mergeCell ref="A25:E25"/>
    <mergeCell ref="A26:C26"/>
  </mergeCells>
  <pageMargins left="0.7" right="0.7" top="0.75" bottom="0.75" header="0.3" footer="0.3"/>
  <pageSetup scale="34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36DCB-C021-4D67-ADC4-D8127C7083C3}">
  <dimension ref="A1:R33"/>
  <sheetViews>
    <sheetView view="pageBreakPreview" zoomScale="60" zoomScaleNormal="55" workbookViewId="0">
      <selection activeCell="F15" sqref="F15:H15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4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109">
        <f>+PRESUPUESTO!A22</f>
        <v>1.1000000000000001</v>
      </c>
      <c r="B9" s="265" t="str">
        <f>+PRESUPUESTO!C22</f>
        <v>Concreto ciclopeo de resistencia 2500 psi</v>
      </c>
      <c r="C9" s="266"/>
      <c r="D9" s="267"/>
      <c r="E9" s="44" t="str">
        <f>+PRESUPUESTO!E22</f>
        <v>M3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24" customHeight="1" x14ac:dyDescent="0.3">
      <c r="A11" s="50"/>
      <c r="B11" s="51"/>
      <c r="C11" s="51"/>
      <c r="D11" s="51"/>
      <c r="E11" s="51"/>
      <c r="F11" s="217" t="s">
        <v>78</v>
      </c>
      <c r="G11" s="300"/>
      <c r="H11" s="301"/>
      <c r="I11" s="47">
        <f>+'1,11'!I12</f>
        <v>12.5</v>
      </c>
      <c r="J11" s="48">
        <f>+'1,11'!J12</f>
        <v>3</v>
      </c>
      <c r="K11" s="48">
        <v>0.3</v>
      </c>
      <c r="L11" s="48">
        <f>+'1,11'!L12</f>
        <v>1</v>
      </c>
      <c r="M11" s="49">
        <f>I11*J11*K11*L11</f>
        <v>11.25</v>
      </c>
      <c r="O11"/>
    </row>
    <row r="12" spans="1:15" s="40" customFormat="1" ht="24" customHeight="1" x14ac:dyDescent="0.3">
      <c r="A12" s="50"/>
      <c r="B12" s="51"/>
      <c r="C12" s="51"/>
      <c r="D12" s="51"/>
      <c r="E12" s="51"/>
      <c r="F12" s="217" t="s">
        <v>114</v>
      </c>
      <c r="G12" s="300"/>
      <c r="H12" s="301"/>
      <c r="I12" s="47">
        <f>+'1,11'!I12</f>
        <v>12.5</v>
      </c>
      <c r="J12" s="47">
        <f>+'1,11'!J12</f>
        <v>3</v>
      </c>
      <c r="K12" s="47">
        <v>0.2</v>
      </c>
      <c r="L12" s="47">
        <f>+'1,11'!L12</f>
        <v>1</v>
      </c>
      <c r="M12" s="49">
        <f>I12*J12*K12*L12</f>
        <v>7.5</v>
      </c>
      <c r="O12"/>
    </row>
    <row r="13" spans="1:15" s="40" customFormat="1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7"/>
      <c r="K13" s="47"/>
      <c r="L13" s="47"/>
      <c r="M13" s="49"/>
      <c r="O13"/>
    </row>
    <row r="14" spans="1:15" s="40" customFormat="1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  <c r="O14"/>
    </row>
    <row r="15" spans="1:15" s="40" customFormat="1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  <c r="O15"/>
    </row>
    <row r="16" spans="1:15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54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47"/>
      <c r="J17" s="47"/>
      <c r="K17" s="48"/>
      <c r="L17" s="47"/>
      <c r="M17" s="49"/>
      <c r="O17"/>
    </row>
    <row r="18" spans="1:18" s="40" customFormat="1" ht="24" customHeight="1" thickBot="1" x14ac:dyDescent="0.35">
      <c r="A18" s="50"/>
      <c r="B18" s="51"/>
      <c r="C18" s="51"/>
      <c r="D18" s="51"/>
      <c r="E18" s="51"/>
      <c r="F18" s="294"/>
      <c r="G18" s="295"/>
      <c r="H18" s="296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20" t="s">
        <v>1</v>
      </c>
      <c r="G19" s="221"/>
      <c r="H19" s="221"/>
      <c r="I19" s="221"/>
      <c r="J19" s="221"/>
      <c r="K19" s="221"/>
      <c r="L19" s="222"/>
      <c r="M19" s="55">
        <f>SUM(M11:M18)</f>
        <v>18.75</v>
      </c>
      <c r="O19"/>
    </row>
    <row r="20" spans="1:18" s="40" customFormat="1" ht="24.75" customHeight="1" x14ac:dyDescent="0.25">
      <c r="A20" s="45"/>
      <c r="B20" s="46"/>
      <c r="C20" s="46"/>
      <c r="D20" s="46"/>
      <c r="E20" s="46"/>
      <c r="F20" s="45"/>
      <c r="G20" s="56"/>
      <c r="H20" s="46"/>
      <c r="I20" s="56"/>
      <c r="J20" s="46"/>
      <c r="K20" s="46"/>
      <c r="L20" s="46"/>
      <c r="M20" s="57"/>
    </row>
    <row r="21" spans="1:18" s="40" customFormat="1" ht="24.75" customHeight="1" x14ac:dyDescent="0.25">
      <c r="A21" s="223" t="s">
        <v>36</v>
      </c>
      <c r="B21" s="224"/>
      <c r="C21" s="224"/>
      <c r="D21" s="108"/>
      <c r="E21" s="59"/>
      <c r="F21" s="211"/>
      <c r="G21" s="212"/>
      <c r="H21" s="60"/>
      <c r="I21" s="225" t="s">
        <v>37</v>
      </c>
      <c r="J21" s="225"/>
      <c r="K21" s="225"/>
      <c r="L21" s="226"/>
      <c r="M21" s="61">
        <f>+M19</f>
        <v>18.75</v>
      </c>
    </row>
    <row r="22" spans="1:18" s="40" customFormat="1" ht="24.6" customHeight="1" x14ac:dyDescent="0.25">
      <c r="A22" s="208"/>
      <c r="B22" s="209"/>
      <c r="C22" s="209"/>
      <c r="D22" s="209"/>
      <c r="E22" s="210"/>
      <c r="F22" s="211"/>
      <c r="G22" s="212"/>
      <c r="H22" s="60"/>
      <c r="I22" s="213"/>
      <c r="J22" s="213"/>
      <c r="K22" s="213"/>
      <c r="L22" s="214"/>
      <c r="M22" s="61"/>
    </row>
    <row r="23" spans="1:18" s="40" customFormat="1" ht="24.75" customHeight="1" x14ac:dyDescent="0.25">
      <c r="A23" s="208"/>
      <c r="B23" s="209"/>
      <c r="C23" s="209"/>
      <c r="D23" s="209"/>
      <c r="E23" s="210"/>
      <c r="F23" s="211"/>
      <c r="G23" s="212"/>
      <c r="H23" s="60"/>
      <c r="I23" s="62"/>
      <c r="J23" s="215" t="s">
        <v>38</v>
      </c>
      <c r="K23" s="215"/>
      <c r="L23" s="216"/>
      <c r="M23" s="61"/>
    </row>
    <row r="24" spans="1:18" s="40" customFormat="1" ht="24.75" customHeight="1" x14ac:dyDescent="0.25">
      <c r="A24" s="203"/>
      <c r="B24" s="204"/>
      <c r="C24" s="204"/>
      <c r="D24" s="204"/>
      <c r="E24" s="205"/>
      <c r="F24" s="63"/>
      <c r="G24" s="64"/>
      <c r="H24" s="51"/>
      <c r="I24" s="62"/>
      <c r="J24" s="51"/>
      <c r="K24" s="51"/>
      <c r="L24" s="51"/>
      <c r="M24" s="52"/>
    </row>
    <row r="25" spans="1:18" s="40" customFormat="1" ht="24.75" customHeight="1" x14ac:dyDescent="0.25">
      <c r="A25" s="206"/>
      <c r="B25" s="207"/>
      <c r="C25" s="207"/>
      <c r="D25" s="107"/>
      <c r="E25" s="66"/>
      <c r="F25" s="67"/>
      <c r="G25" s="68"/>
      <c r="H25" s="66"/>
      <c r="I25" s="69"/>
      <c r="J25" s="66"/>
      <c r="K25" s="66"/>
      <c r="L25" s="66"/>
      <c r="M25" s="70"/>
      <c r="R25" s="71">
        <f>+M21-M23</f>
        <v>18.75</v>
      </c>
    </row>
    <row r="26" spans="1:18" s="40" customFormat="1" ht="24.75" customHeight="1" x14ac:dyDescent="0.25">
      <c r="A26" s="50"/>
      <c r="B26" s="51" t="s">
        <v>39</v>
      </c>
      <c r="C26" s="72"/>
      <c r="E26" s="51"/>
      <c r="F26" s="73"/>
      <c r="G26" s="74" t="s">
        <v>40</v>
      </c>
      <c r="H26" s="75"/>
      <c r="I26" s="62"/>
      <c r="J26" s="51"/>
      <c r="K26" s="51"/>
      <c r="L26" s="51"/>
      <c r="M26" s="52"/>
    </row>
    <row r="27" spans="1:18" s="40" customFormat="1" ht="24.75" customHeight="1" x14ac:dyDescent="0.25">
      <c r="A27" s="50"/>
      <c r="B27" s="51"/>
      <c r="C27" s="72"/>
      <c r="E27" s="51"/>
      <c r="F27" s="73"/>
      <c r="G27" s="74"/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50"/>
      <c r="G28" s="74"/>
      <c r="H28" s="75"/>
      <c r="I28" s="62"/>
      <c r="J28" s="51"/>
      <c r="K28" s="51"/>
      <c r="L28" s="51"/>
      <c r="M28" s="52"/>
    </row>
    <row r="29" spans="1:18" s="40" customFormat="1" ht="20.100000000000001" customHeight="1" x14ac:dyDescent="0.3">
      <c r="A29" s="50"/>
      <c r="B29" s="76"/>
      <c r="C29" s="77"/>
      <c r="E29" s="78"/>
      <c r="F29" s="79"/>
      <c r="G29" s="80"/>
      <c r="H29" s="75"/>
      <c r="I29" s="62"/>
      <c r="J29" s="51"/>
      <c r="K29" s="78"/>
      <c r="L29" s="51"/>
      <c r="M29" s="52"/>
    </row>
    <row r="30" spans="1:18" s="40" customFormat="1" ht="18" customHeight="1" x14ac:dyDescent="0.3">
      <c r="A30" s="50"/>
      <c r="B30" s="76" t="s">
        <v>81</v>
      </c>
      <c r="C30" s="77"/>
      <c r="E30" s="78"/>
      <c r="F30" s="79"/>
      <c r="G30" s="80" t="s">
        <v>41</v>
      </c>
      <c r="H30" s="75"/>
      <c r="I30" s="81"/>
      <c r="J30" s="82"/>
      <c r="K30" s="78"/>
      <c r="L30" s="78"/>
      <c r="M30" s="83"/>
    </row>
    <row r="31" spans="1:18" s="40" customFormat="1" ht="18" customHeight="1" x14ac:dyDescent="0.3">
      <c r="A31" s="50"/>
      <c r="B31" s="78" t="s">
        <v>42</v>
      </c>
      <c r="C31" s="84"/>
      <c r="E31" s="76"/>
      <c r="F31" s="79"/>
      <c r="G31" s="85" t="s">
        <v>43</v>
      </c>
      <c r="H31" s="75"/>
      <c r="I31" s="81"/>
      <c r="J31" s="82"/>
      <c r="K31" s="76"/>
      <c r="L31" s="78"/>
      <c r="M31" s="83"/>
    </row>
    <row r="32" spans="1:18" s="40" customFormat="1" ht="18" customHeight="1" x14ac:dyDescent="0.3">
      <c r="A32" s="50"/>
      <c r="B32" s="76"/>
      <c r="C32" s="84"/>
      <c r="D32" s="76"/>
      <c r="E32" s="86"/>
      <c r="F32" s="87"/>
      <c r="G32" s="85"/>
      <c r="H32" s="75"/>
      <c r="I32" s="88"/>
      <c r="J32" s="89"/>
      <c r="K32" s="86"/>
      <c r="L32" s="78"/>
      <c r="M32" s="83"/>
    </row>
    <row r="33" spans="1:13" s="40" customFormat="1" ht="15" customHeight="1" thickBot="1" x14ac:dyDescent="0.3">
      <c r="A33" s="90"/>
      <c r="B33" s="91"/>
      <c r="C33" s="91"/>
      <c r="D33" s="91"/>
      <c r="E33" s="91"/>
      <c r="F33" s="90"/>
      <c r="G33" s="92"/>
      <c r="H33" s="91"/>
      <c r="I33" s="93"/>
      <c r="J33" s="94"/>
      <c r="K33" s="94"/>
      <c r="L33" s="94"/>
      <c r="M33" s="95"/>
    </row>
  </sheetData>
  <mergeCells count="39"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1:H11"/>
    <mergeCell ref="F17:H17"/>
    <mergeCell ref="F18:H18"/>
    <mergeCell ref="F19:L19"/>
    <mergeCell ref="A21:C21"/>
    <mergeCell ref="F21:G21"/>
    <mergeCell ref="I21:L21"/>
    <mergeCell ref="F16:H16"/>
    <mergeCell ref="F12:H12"/>
    <mergeCell ref="F13:H13"/>
    <mergeCell ref="F14:H14"/>
    <mergeCell ref="F15:H15"/>
    <mergeCell ref="A24:E24"/>
    <mergeCell ref="A25:C25"/>
    <mergeCell ref="A22:E22"/>
    <mergeCell ref="F22:G22"/>
    <mergeCell ref="I22:L22"/>
    <mergeCell ref="A23:E23"/>
    <mergeCell ref="F23:G23"/>
    <mergeCell ref="J23:L23"/>
  </mergeCells>
  <pageMargins left="0.7" right="0.7" top="0.75" bottom="0.75" header="0.3" footer="0.3"/>
  <pageSetup scale="34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C1D3-0463-4700-92D3-D01226061F70}">
  <dimension ref="A1:R35"/>
  <sheetViews>
    <sheetView view="pageBreakPreview" topLeftCell="D1" zoomScale="60" zoomScaleNormal="55" workbookViewId="0">
      <selection activeCell="L16" sqref="L16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4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109">
        <f>+PRESUPUESTO!A23</f>
        <v>1.1100000000000001</v>
      </c>
      <c r="B9" s="265" t="str">
        <f>+PRESUPUESTO!C23</f>
        <v>Placa base en concreto impermeabilizado 3000 psi e=0.10 m reforzada con malla Q-5 y polietileno cal. 8</v>
      </c>
      <c r="C9" s="266"/>
      <c r="D9" s="267"/>
      <c r="E9" s="44" t="str">
        <f>+PRESUPUESTO!E23</f>
        <v>M2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24" customHeight="1" x14ac:dyDescent="0.3">
      <c r="A11" s="50"/>
      <c r="B11" s="51"/>
      <c r="C11" s="51"/>
      <c r="D11" s="51"/>
      <c r="E11" s="51"/>
      <c r="F11" s="217" t="s">
        <v>69</v>
      </c>
      <c r="G11" s="300"/>
      <c r="H11" s="301"/>
      <c r="I11" s="47">
        <v>12.5</v>
      </c>
      <c r="J11" s="48">
        <v>9.5</v>
      </c>
      <c r="K11" s="48">
        <v>0.1</v>
      </c>
      <c r="L11" s="48">
        <v>1</v>
      </c>
      <c r="M11" s="49">
        <f>I11*J11*L11</f>
        <v>118.75</v>
      </c>
      <c r="O11"/>
    </row>
    <row r="12" spans="1:15" s="40" customFormat="1" ht="24" customHeight="1" x14ac:dyDescent="0.3">
      <c r="A12" s="50"/>
      <c r="B12" s="51"/>
      <c r="C12" s="51"/>
      <c r="D12" s="51"/>
      <c r="E12" s="51"/>
      <c r="F12" s="217" t="s">
        <v>70</v>
      </c>
      <c r="G12" s="300"/>
      <c r="H12" s="301"/>
      <c r="I12" s="47">
        <v>12.5</v>
      </c>
      <c r="J12" s="48">
        <v>3</v>
      </c>
      <c r="K12" s="48">
        <v>0.1</v>
      </c>
      <c r="L12" s="48">
        <v>1</v>
      </c>
      <c r="M12" s="49">
        <f>I12*J12*L12</f>
        <v>37.5</v>
      </c>
      <c r="O12"/>
    </row>
    <row r="13" spans="1:15" s="40" customFormat="1" ht="24" customHeight="1" x14ac:dyDescent="0.3">
      <c r="A13" s="50"/>
      <c r="B13" s="51"/>
      <c r="C13" s="51"/>
      <c r="D13" s="51"/>
      <c r="E13" s="51"/>
      <c r="F13" s="217" t="s">
        <v>71</v>
      </c>
      <c r="G13" s="300"/>
      <c r="H13" s="301"/>
      <c r="I13" s="47">
        <v>1.25</v>
      </c>
      <c r="J13" s="48">
        <v>1.25</v>
      </c>
      <c r="K13" s="48">
        <v>0.1</v>
      </c>
      <c r="L13" s="48">
        <v>1</v>
      </c>
      <c r="M13" s="49">
        <f>I13*J13*L13</f>
        <v>1.5625</v>
      </c>
      <c r="O13"/>
    </row>
    <row r="14" spans="1:15" s="40" customFormat="1" ht="24" customHeight="1" x14ac:dyDescent="0.3">
      <c r="A14" s="50"/>
      <c r="B14" s="51"/>
      <c r="C14" s="51"/>
      <c r="D14" s="51"/>
      <c r="E14" s="51"/>
      <c r="F14" s="297"/>
      <c r="G14" s="308"/>
      <c r="H14" s="309"/>
      <c r="I14" s="47"/>
      <c r="J14" s="47"/>
      <c r="K14" s="48"/>
      <c r="L14" s="47"/>
      <c r="M14" s="49"/>
      <c r="O14"/>
    </row>
    <row r="15" spans="1:15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</row>
    <row r="16" spans="1:15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47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54"/>
      <c r="J18" s="48"/>
      <c r="K18" s="48"/>
      <c r="L18" s="48"/>
      <c r="M18" s="49"/>
      <c r="O18"/>
    </row>
    <row r="19" spans="1:18" s="40" customFormat="1" ht="24" customHeight="1" x14ac:dyDescent="0.3">
      <c r="A19" s="50"/>
      <c r="B19" s="51"/>
      <c r="C19" s="51"/>
      <c r="D19" s="51"/>
      <c r="E19" s="51"/>
      <c r="F19" s="217"/>
      <c r="G19" s="300"/>
      <c r="H19" s="301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94"/>
      <c r="G20" s="295"/>
      <c r="H20" s="296"/>
      <c r="I20" s="47"/>
      <c r="J20" s="47"/>
      <c r="K20" s="48"/>
      <c r="L20" s="47"/>
      <c r="M20" s="49"/>
      <c r="O20"/>
    </row>
    <row r="21" spans="1:18" s="40" customFormat="1" ht="24" customHeight="1" thickBot="1" x14ac:dyDescent="0.35">
      <c r="A21" s="50"/>
      <c r="B21" s="51"/>
      <c r="C21" s="51"/>
      <c r="D21" s="51"/>
      <c r="E21" s="51"/>
      <c r="F21" s="220" t="s">
        <v>1</v>
      </c>
      <c r="G21" s="221"/>
      <c r="H21" s="221"/>
      <c r="I21" s="221"/>
      <c r="J21" s="221"/>
      <c r="K21" s="221"/>
      <c r="L21" s="222"/>
      <c r="M21" s="55">
        <f>SUM(M11:M20)</f>
        <v>157.8125</v>
      </c>
      <c r="O21"/>
    </row>
    <row r="22" spans="1:18" s="40" customFormat="1" ht="24.75" customHeight="1" x14ac:dyDescent="0.25">
      <c r="A22" s="45"/>
      <c r="B22" s="46"/>
      <c r="C22" s="46"/>
      <c r="D22" s="46"/>
      <c r="E22" s="46"/>
      <c r="F22" s="45"/>
      <c r="G22" s="56"/>
      <c r="H22" s="46"/>
      <c r="I22" s="56"/>
      <c r="J22" s="46"/>
      <c r="K22" s="46"/>
      <c r="L22" s="46"/>
      <c r="M22" s="57"/>
    </row>
    <row r="23" spans="1:18" s="40" customFormat="1" ht="24.75" customHeight="1" x14ac:dyDescent="0.25">
      <c r="A23" s="223" t="s">
        <v>36</v>
      </c>
      <c r="B23" s="224"/>
      <c r="C23" s="224"/>
      <c r="D23" s="108"/>
      <c r="E23" s="59"/>
      <c r="F23" s="211"/>
      <c r="G23" s="212"/>
      <c r="H23" s="60"/>
      <c r="I23" s="225" t="s">
        <v>37</v>
      </c>
      <c r="J23" s="225"/>
      <c r="K23" s="225"/>
      <c r="L23" s="226"/>
      <c r="M23" s="61">
        <f>+M21</f>
        <v>157.8125</v>
      </c>
    </row>
    <row r="24" spans="1:18" s="40" customFormat="1" ht="24.6" customHeight="1" x14ac:dyDescent="0.25">
      <c r="A24" s="208"/>
      <c r="B24" s="209"/>
      <c r="C24" s="209"/>
      <c r="D24" s="209"/>
      <c r="E24" s="210"/>
      <c r="F24" s="211"/>
      <c r="G24" s="212"/>
      <c r="H24" s="60"/>
      <c r="I24" s="213"/>
      <c r="J24" s="213"/>
      <c r="K24" s="213"/>
      <c r="L24" s="214"/>
      <c r="M24" s="61"/>
    </row>
    <row r="25" spans="1:18" s="40" customFormat="1" ht="24.75" customHeight="1" x14ac:dyDescent="0.25">
      <c r="A25" s="208"/>
      <c r="B25" s="209"/>
      <c r="C25" s="209"/>
      <c r="D25" s="209"/>
      <c r="E25" s="210"/>
      <c r="F25" s="211"/>
      <c r="G25" s="212"/>
      <c r="H25" s="60"/>
      <c r="I25" s="62"/>
      <c r="J25" s="215" t="s">
        <v>38</v>
      </c>
      <c r="K25" s="215"/>
      <c r="L25" s="216"/>
      <c r="M25" s="61"/>
    </row>
    <row r="26" spans="1:18" s="40" customFormat="1" ht="24.75" customHeight="1" x14ac:dyDescent="0.25">
      <c r="A26" s="203"/>
      <c r="B26" s="204"/>
      <c r="C26" s="204"/>
      <c r="D26" s="204"/>
      <c r="E26" s="205"/>
      <c r="F26" s="63"/>
      <c r="G26" s="64"/>
      <c r="H26" s="51"/>
      <c r="I26" s="62"/>
      <c r="J26" s="51"/>
      <c r="K26" s="51"/>
      <c r="L26" s="51"/>
      <c r="M26" s="52"/>
    </row>
    <row r="27" spans="1:18" s="40" customFormat="1" ht="24.75" customHeight="1" x14ac:dyDescent="0.25">
      <c r="A27" s="206"/>
      <c r="B27" s="207"/>
      <c r="C27" s="207"/>
      <c r="D27" s="107"/>
      <c r="E27" s="66"/>
      <c r="F27" s="67"/>
      <c r="G27" s="68"/>
      <c r="H27" s="66"/>
      <c r="I27" s="69"/>
      <c r="J27" s="66"/>
      <c r="K27" s="66"/>
      <c r="L27" s="66"/>
      <c r="M27" s="70"/>
      <c r="R27" s="71">
        <f>+M23-M25</f>
        <v>157.8125</v>
      </c>
    </row>
    <row r="28" spans="1:18" s="40" customFormat="1" ht="24.75" customHeight="1" x14ac:dyDescent="0.25">
      <c r="A28" s="50"/>
      <c r="B28" s="51" t="s">
        <v>39</v>
      </c>
      <c r="C28" s="72"/>
      <c r="E28" s="51"/>
      <c r="F28" s="73"/>
      <c r="G28" s="74" t="s">
        <v>40</v>
      </c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73"/>
      <c r="G29" s="74"/>
      <c r="H29" s="75"/>
      <c r="I29" s="62"/>
      <c r="J29" s="51"/>
      <c r="K29" s="51"/>
      <c r="L29" s="51"/>
      <c r="M29" s="52"/>
    </row>
    <row r="30" spans="1:18" s="40" customFormat="1" ht="24.75" customHeight="1" x14ac:dyDescent="0.25">
      <c r="A30" s="50"/>
      <c r="B30" s="51"/>
      <c r="C30" s="72"/>
      <c r="E30" s="51"/>
      <c r="F30" s="50"/>
      <c r="G30" s="74"/>
      <c r="H30" s="75"/>
      <c r="I30" s="62"/>
      <c r="J30" s="51"/>
      <c r="K30" s="51"/>
      <c r="L30" s="51"/>
      <c r="M30" s="52"/>
    </row>
    <row r="31" spans="1:18" s="40" customFormat="1" ht="20.100000000000001" customHeight="1" x14ac:dyDescent="0.3">
      <c r="A31" s="50"/>
      <c r="B31" s="76"/>
      <c r="C31" s="77"/>
      <c r="E31" s="78"/>
      <c r="F31" s="79"/>
      <c r="G31" s="80"/>
      <c r="H31" s="75"/>
      <c r="I31" s="62"/>
      <c r="J31" s="51"/>
      <c r="K31" s="78"/>
      <c r="L31" s="51"/>
      <c r="M31" s="52"/>
    </row>
    <row r="32" spans="1:18" s="40" customFormat="1" ht="18" customHeight="1" x14ac:dyDescent="0.3">
      <c r="A32" s="50"/>
      <c r="B32" s="76" t="s">
        <v>81</v>
      </c>
      <c r="C32" s="77"/>
      <c r="E32" s="78"/>
      <c r="F32" s="79"/>
      <c r="G32" s="80" t="s">
        <v>41</v>
      </c>
      <c r="H32" s="75"/>
      <c r="I32" s="81"/>
      <c r="J32" s="82"/>
      <c r="K32" s="78"/>
      <c r="L32" s="78"/>
      <c r="M32" s="83"/>
    </row>
    <row r="33" spans="1:13" s="40" customFormat="1" ht="18" customHeight="1" x14ac:dyDescent="0.3">
      <c r="A33" s="50"/>
      <c r="B33" s="78" t="s">
        <v>42</v>
      </c>
      <c r="C33" s="84"/>
      <c r="E33" s="76"/>
      <c r="F33" s="79"/>
      <c r="G33" s="85" t="s">
        <v>43</v>
      </c>
      <c r="H33" s="75"/>
      <c r="I33" s="81"/>
      <c r="J33" s="82"/>
      <c r="K33" s="76"/>
      <c r="L33" s="78"/>
      <c r="M33" s="83"/>
    </row>
    <row r="34" spans="1:13" s="40" customFormat="1" ht="18" customHeight="1" x14ac:dyDescent="0.3">
      <c r="A34" s="50"/>
      <c r="B34" s="76"/>
      <c r="C34" s="84"/>
      <c r="D34" s="76"/>
      <c r="E34" s="86"/>
      <c r="F34" s="87"/>
      <c r="G34" s="85"/>
      <c r="H34" s="75"/>
      <c r="I34" s="88"/>
      <c r="J34" s="89"/>
      <c r="K34" s="86"/>
      <c r="L34" s="78"/>
      <c r="M34" s="83"/>
    </row>
    <row r="35" spans="1:13" s="40" customFormat="1" ht="15" customHeight="1" thickBot="1" x14ac:dyDescent="0.3">
      <c r="A35" s="90"/>
      <c r="B35" s="91"/>
      <c r="C35" s="91"/>
      <c r="D35" s="91"/>
      <c r="E35" s="91"/>
      <c r="F35" s="90"/>
      <c r="G35" s="92"/>
      <c r="H35" s="91"/>
      <c r="I35" s="93"/>
      <c r="J35" s="94"/>
      <c r="K35" s="94"/>
      <c r="L35" s="94"/>
      <c r="M35" s="95"/>
    </row>
  </sheetData>
  <mergeCells count="41">
    <mergeCell ref="K1:M4"/>
    <mergeCell ref="C2:E2"/>
    <mergeCell ref="F2:J2"/>
    <mergeCell ref="C3:J4"/>
    <mergeCell ref="C5:E5"/>
    <mergeCell ref="F5:M5"/>
    <mergeCell ref="F13:H13"/>
    <mergeCell ref="F14:H14"/>
    <mergeCell ref="A1:B5"/>
    <mergeCell ref="C1:E1"/>
    <mergeCell ref="F1:J1"/>
    <mergeCell ref="F18:H18"/>
    <mergeCell ref="F16:H16"/>
    <mergeCell ref="F17:H17"/>
    <mergeCell ref="F15:H15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1:H11"/>
    <mergeCell ref="F12:H12"/>
    <mergeCell ref="F19:H19"/>
    <mergeCell ref="F20:H20"/>
    <mergeCell ref="F21:L21"/>
    <mergeCell ref="A23:C23"/>
    <mergeCell ref="F23:G23"/>
    <mergeCell ref="I23:L23"/>
    <mergeCell ref="A26:E26"/>
    <mergeCell ref="A27:C27"/>
    <mergeCell ref="A24:E24"/>
    <mergeCell ref="F24:G24"/>
    <mergeCell ref="I24:L24"/>
    <mergeCell ref="A25:E25"/>
    <mergeCell ref="F25:G25"/>
    <mergeCell ref="J25:L25"/>
  </mergeCells>
  <pageMargins left="0.7" right="0.7" top="0.75" bottom="0.75" header="0.3" footer="0.3"/>
  <pageSetup scale="34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7DC47-9E85-4613-96E4-581AFE1ED7FD}">
  <dimension ref="A1:R34"/>
  <sheetViews>
    <sheetView view="pageBreakPreview" topLeftCell="D1" zoomScale="60" zoomScaleNormal="55" workbookViewId="0">
      <selection activeCell="F17" sqref="F17:H17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4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8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8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8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8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8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8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8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8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8" s="40" customFormat="1" ht="49.95" customHeight="1" thickBot="1" x14ac:dyDescent="0.35">
      <c r="A9" s="43">
        <f>+PRESUPUESTO!A24</f>
        <v>1.1200000000000001</v>
      </c>
      <c r="B9" s="265" t="str">
        <f>+PRESUPUESTO!C24</f>
        <v>Relleno con material crudo de rio sin seleccionar (conformacion, riego y compactacion) con transp.</v>
      </c>
      <c r="C9" s="266"/>
      <c r="D9" s="267"/>
      <c r="E9" s="44" t="str">
        <f>+PRESUPUESTO!E24</f>
        <v>M3</v>
      </c>
      <c r="F9" s="252"/>
      <c r="G9" s="253"/>
      <c r="H9" s="254"/>
      <c r="I9" s="259"/>
      <c r="J9" s="261"/>
      <c r="K9" s="261"/>
      <c r="L9" s="263"/>
      <c r="M9" s="263"/>
      <c r="O9"/>
    </row>
    <row r="10" spans="1:18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8" s="40" customFormat="1" ht="24" customHeight="1" x14ac:dyDescent="0.3">
      <c r="A11" s="50"/>
      <c r="B11" s="51"/>
      <c r="C11" s="51"/>
      <c r="D11" s="51"/>
      <c r="E11" s="51"/>
      <c r="F11" s="217" t="str">
        <f>+'1,11'!F12:H12</f>
        <v>Placa Nueva Extencion</v>
      </c>
      <c r="G11" s="300"/>
      <c r="H11" s="301"/>
      <c r="I11" s="47">
        <f>+'1,11'!I12</f>
        <v>12.5</v>
      </c>
      <c r="J11" s="48">
        <f>+'1,11'!J12</f>
        <v>3</v>
      </c>
      <c r="K11" s="48">
        <v>0.3</v>
      </c>
      <c r="L11" s="48">
        <f>+'1,11'!L12</f>
        <v>1</v>
      </c>
      <c r="M11" s="49">
        <f>I11*J11*K11*L11</f>
        <v>11.25</v>
      </c>
      <c r="O11"/>
    </row>
    <row r="12" spans="1:18" s="40" customFormat="1" ht="24" customHeight="1" x14ac:dyDescent="0.3">
      <c r="A12" s="50"/>
      <c r="B12" s="51"/>
      <c r="C12" s="51"/>
      <c r="D12" s="51"/>
      <c r="E12" s="51"/>
      <c r="F12" s="217"/>
      <c r="G12" s="300"/>
      <c r="H12" s="301"/>
      <c r="I12" s="47"/>
      <c r="J12" s="48"/>
      <c r="K12" s="48"/>
      <c r="L12" s="48"/>
      <c r="M12" s="49"/>
      <c r="O12"/>
      <c r="R12" s="53"/>
    </row>
    <row r="13" spans="1:18" s="40" customFormat="1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8"/>
      <c r="K13" s="48"/>
      <c r="L13" s="48"/>
      <c r="M13" s="49"/>
      <c r="O13"/>
    </row>
    <row r="14" spans="1:18" s="40" customFormat="1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  <c r="O14"/>
    </row>
    <row r="15" spans="1:18" s="40" customFormat="1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  <c r="O15"/>
    </row>
    <row r="16" spans="1:18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54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94"/>
      <c r="G19" s="295"/>
      <c r="H19" s="296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20" t="s">
        <v>1</v>
      </c>
      <c r="G20" s="221"/>
      <c r="H20" s="221"/>
      <c r="I20" s="221"/>
      <c r="J20" s="221"/>
      <c r="K20" s="221"/>
      <c r="L20" s="222"/>
      <c r="M20" s="55">
        <f>SUM(M11:M19)</f>
        <v>11.25</v>
      </c>
      <c r="O20"/>
    </row>
    <row r="21" spans="1:18" s="40" customFormat="1" ht="24.75" customHeight="1" x14ac:dyDescent="0.25">
      <c r="A21" s="45"/>
      <c r="B21" s="46"/>
      <c r="C21" s="46"/>
      <c r="D21" s="46"/>
      <c r="E21" s="46"/>
      <c r="F21" s="45"/>
      <c r="G21" s="56"/>
      <c r="H21" s="46"/>
      <c r="I21" s="56"/>
      <c r="J21" s="46"/>
      <c r="K21" s="46"/>
      <c r="L21" s="46"/>
      <c r="M21" s="57"/>
    </row>
    <row r="22" spans="1:18" s="40" customFormat="1" ht="24.75" customHeight="1" x14ac:dyDescent="0.25">
      <c r="A22" s="223" t="s">
        <v>36</v>
      </c>
      <c r="B22" s="224"/>
      <c r="C22" s="224"/>
      <c r="D22" s="108"/>
      <c r="E22" s="59"/>
      <c r="F22" s="211"/>
      <c r="G22" s="212"/>
      <c r="H22" s="60"/>
      <c r="I22" s="225" t="s">
        <v>37</v>
      </c>
      <c r="J22" s="225"/>
      <c r="K22" s="225"/>
      <c r="L22" s="226"/>
      <c r="M22" s="61">
        <f>+M20</f>
        <v>11.25</v>
      </c>
    </row>
    <row r="23" spans="1:18" s="40" customFormat="1" ht="24.6" customHeight="1" x14ac:dyDescent="0.25">
      <c r="A23" s="208"/>
      <c r="B23" s="209"/>
      <c r="C23" s="209"/>
      <c r="D23" s="209"/>
      <c r="E23" s="210"/>
      <c r="F23" s="211"/>
      <c r="G23" s="212"/>
      <c r="H23" s="60"/>
      <c r="I23" s="213"/>
      <c r="J23" s="213"/>
      <c r="K23" s="213"/>
      <c r="L23" s="214"/>
      <c r="M23" s="61"/>
    </row>
    <row r="24" spans="1:18" s="40" customFormat="1" ht="24.75" customHeight="1" x14ac:dyDescent="0.25">
      <c r="A24" s="208"/>
      <c r="B24" s="209"/>
      <c r="C24" s="209"/>
      <c r="D24" s="209"/>
      <c r="E24" s="210"/>
      <c r="F24" s="211"/>
      <c r="G24" s="212"/>
      <c r="H24" s="60"/>
      <c r="I24" s="62"/>
      <c r="J24" s="215" t="s">
        <v>38</v>
      </c>
      <c r="K24" s="215"/>
      <c r="L24" s="216"/>
      <c r="M24" s="61"/>
    </row>
    <row r="25" spans="1:18" s="40" customFormat="1" ht="24.75" customHeight="1" x14ac:dyDescent="0.25">
      <c r="A25" s="203"/>
      <c r="B25" s="204"/>
      <c r="C25" s="204"/>
      <c r="D25" s="204"/>
      <c r="E25" s="205"/>
      <c r="F25" s="63"/>
      <c r="G25" s="64"/>
      <c r="H25" s="51"/>
      <c r="I25" s="62"/>
      <c r="J25" s="51"/>
      <c r="K25" s="51"/>
      <c r="L25" s="51"/>
      <c r="M25" s="52"/>
    </row>
    <row r="26" spans="1:18" s="40" customFormat="1" ht="24.75" customHeight="1" x14ac:dyDescent="0.25">
      <c r="A26" s="206"/>
      <c r="B26" s="207"/>
      <c r="C26" s="207"/>
      <c r="D26" s="107"/>
      <c r="E26" s="66"/>
      <c r="F26" s="67"/>
      <c r="G26" s="68"/>
      <c r="H26" s="66"/>
      <c r="I26" s="69"/>
      <c r="J26" s="66"/>
      <c r="K26" s="66"/>
      <c r="L26" s="66"/>
      <c r="M26" s="70"/>
      <c r="R26" s="71">
        <f>+M22-M24</f>
        <v>11.25</v>
      </c>
    </row>
    <row r="27" spans="1:18" s="40" customFormat="1" ht="24.75" customHeight="1" x14ac:dyDescent="0.25">
      <c r="A27" s="50"/>
      <c r="B27" s="51" t="s">
        <v>39</v>
      </c>
      <c r="C27" s="72"/>
      <c r="E27" s="51"/>
      <c r="F27" s="73"/>
      <c r="G27" s="74" t="s">
        <v>40</v>
      </c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73"/>
      <c r="G28" s="74"/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50"/>
      <c r="G29" s="74"/>
      <c r="H29" s="75"/>
      <c r="I29" s="62"/>
      <c r="J29" s="51"/>
      <c r="K29" s="51"/>
      <c r="L29" s="51"/>
      <c r="M29" s="52"/>
    </row>
    <row r="30" spans="1:18" s="40" customFormat="1" ht="20.100000000000001" customHeight="1" x14ac:dyDescent="0.3">
      <c r="A30" s="50"/>
      <c r="B30" s="76"/>
      <c r="C30" s="77"/>
      <c r="E30" s="78"/>
      <c r="F30" s="79"/>
      <c r="G30" s="80"/>
      <c r="H30" s="75"/>
      <c r="I30" s="62"/>
      <c r="J30" s="51"/>
      <c r="K30" s="78"/>
      <c r="L30" s="51"/>
      <c r="M30" s="52"/>
    </row>
    <row r="31" spans="1:18" s="40" customFormat="1" ht="18" customHeight="1" x14ac:dyDescent="0.3">
      <c r="A31" s="50"/>
      <c r="B31" s="76" t="s">
        <v>81</v>
      </c>
      <c r="C31" s="77"/>
      <c r="E31" s="78"/>
      <c r="F31" s="79"/>
      <c r="G31" s="80" t="s">
        <v>41</v>
      </c>
      <c r="H31" s="75"/>
      <c r="I31" s="81"/>
      <c r="J31" s="82"/>
      <c r="K31" s="78"/>
      <c r="L31" s="78"/>
      <c r="M31" s="83"/>
    </row>
    <row r="32" spans="1:18" s="40" customFormat="1" ht="18" customHeight="1" x14ac:dyDescent="0.3">
      <c r="A32" s="50"/>
      <c r="B32" s="78" t="s">
        <v>42</v>
      </c>
      <c r="C32" s="84"/>
      <c r="E32" s="76"/>
      <c r="F32" s="79"/>
      <c r="G32" s="85" t="s">
        <v>43</v>
      </c>
      <c r="H32" s="75"/>
      <c r="I32" s="81"/>
      <c r="J32" s="82"/>
      <c r="K32" s="76"/>
      <c r="L32" s="78"/>
      <c r="M32" s="83"/>
    </row>
    <row r="33" spans="1:13" s="40" customFormat="1" ht="18" customHeight="1" x14ac:dyDescent="0.3">
      <c r="A33" s="50"/>
      <c r="B33" s="76"/>
      <c r="C33" s="84"/>
      <c r="D33" s="76"/>
      <c r="E33" s="86"/>
      <c r="F33" s="87"/>
      <c r="G33" s="85"/>
      <c r="H33" s="75"/>
      <c r="I33" s="88"/>
      <c r="J33" s="89"/>
      <c r="K33" s="86"/>
      <c r="L33" s="78"/>
      <c r="M33" s="83"/>
    </row>
    <row r="34" spans="1:13" s="40" customFormat="1" ht="15" customHeight="1" thickBot="1" x14ac:dyDescent="0.3">
      <c r="A34" s="90"/>
      <c r="B34" s="91"/>
      <c r="C34" s="91"/>
      <c r="D34" s="91"/>
      <c r="E34" s="91"/>
      <c r="F34" s="90"/>
      <c r="G34" s="92"/>
      <c r="H34" s="91"/>
      <c r="I34" s="93"/>
      <c r="J34" s="94"/>
      <c r="K34" s="94"/>
      <c r="L34" s="94"/>
      <c r="M34" s="95"/>
    </row>
  </sheetData>
  <mergeCells count="40"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1:H11"/>
    <mergeCell ref="F18:H18"/>
    <mergeCell ref="F19:H19"/>
    <mergeCell ref="F20:L20"/>
    <mergeCell ref="A22:C22"/>
    <mergeCell ref="F22:G22"/>
    <mergeCell ref="I22:L22"/>
    <mergeCell ref="F17:H17"/>
    <mergeCell ref="F12:H12"/>
    <mergeCell ref="F13:H13"/>
    <mergeCell ref="F14:H14"/>
    <mergeCell ref="F15:H15"/>
    <mergeCell ref="F16:H16"/>
    <mergeCell ref="A25:E25"/>
    <mergeCell ref="A26:C26"/>
    <mergeCell ref="A23:E23"/>
    <mergeCell ref="F23:G23"/>
    <mergeCell ref="I23:L23"/>
    <mergeCell ref="A24:E24"/>
    <mergeCell ref="F24:G24"/>
    <mergeCell ref="J24:L24"/>
  </mergeCells>
  <pageMargins left="0.7" right="0.7" top="0.75" bottom="0.75" header="0.3" footer="0.3"/>
  <pageSetup scale="34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CAC45-47D5-403A-BEA8-A6D29057450C}">
  <dimension ref="A1:R35"/>
  <sheetViews>
    <sheetView view="pageBreakPreview" zoomScale="60" zoomScaleNormal="55" workbookViewId="0">
      <selection activeCell="K15" sqref="K15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4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8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8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8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8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8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8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8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8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8" s="40" customFormat="1" ht="49.95" customHeight="1" thickBot="1" x14ac:dyDescent="0.35">
      <c r="A9" s="43">
        <f>+PRESUPUESTO!A25</f>
        <v>1.1299999999999999</v>
      </c>
      <c r="B9" s="265" t="str">
        <f>+PRESUPUESTO!C25</f>
        <v>Mediacaña mortero imp 1:3 esmaltado 0.12 x 0.12 m</v>
      </c>
      <c r="C9" s="266"/>
      <c r="D9" s="267"/>
      <c r="E9" s="44" t="str">
        <f>+PRESUPUESTO!E25</f>
        <v>M</v>
      </c>
      <c r="F9" s="252"/>
      <c r="G9" s="253"/>
      <c r="H9" s="254"/>
      <c r="I9" s="259"/>
      <c r="J9" s="261"/>
      <c r="K9" s="261"/>
      <c r="L9" s="263"/>
      <c r="M9" s="263"/>
      <c r="O9"/>
    </row>
    <row r="10" spans="1:18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8" s="40" customFormat="1" ht="24" customHeight="1" x14ac:dyDescent="0.3">
      <c r="A11" s="50"/>
      <c r="B11" s="51"/>
      <c r="C11" s="51"/>
      <c r="D11" s="51"/>
      <c r="E11" s="51"/>
      <c r="F11" s="217" t="s">
        <v>79</v>
      </c>
      <c r="G11" s="300"/>
      <c r="H11" s="301"/>
      <c r="I11" s="47">
        <f>+'1,1'!K13+'1,1'!I13+'1,1'!K13</f>
        <v>22.5</v>
      </c>
      <c r="J11" s="48"/>
      <c r="K11" s="48"/>
      <c r="L11" s="48">
        <v>1</v>
      </c>
      <c r="M11" s="49">
        <f>I11*L11</f>
        <v>22.5</v>
      </c>
      <c r="O11"/>
    </row>
    <row r="12" spans="1:18" ht="24" customHeight="1" x14ac:dyDescent="0.3">
      <c r="A12" s="50"/>
      <c r="B12" s="51"/>
      <c r="C12" s="51"/>
      <c r="D12" s="51"/>
      <c r="E12" s="52"/>
      <c r="F12" s="217"/>
      <c r="G12" s="300"/>
      <c r="H12" s="301"/>
      <c r="I12" s="47"/>
      <c r="J12" s="48"/>
      <c r="K12" s="48"/>
      <c r="L12" s="48"/>
      <c r="M12" s="49"/>
    </row>
    <row r="13" spans="1:18" s="40" customFormat="1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8"/>
      <c r="K13" s="48"/>
      <c r="L13" s="48"/>
      <c r="M13" s="49"/>
      <c r="O13"/>
      <c r="R13" s="53"/>
    </row>
    <row r="14" spans="1:18" s="40" customFormat="1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  <c r="O14"/>
    </row>
    <row r="15" spans="1:18" s="40" customFormat="1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  <c r="O15"/>
    </row>
    <row r="16" spans="1:18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47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54"/>
      <c r="J18" s="48"/>
      <c r="K18" s="48"/>
      <c r="L18" s="48"/>
      <c r="M18" s="49"/>
      <c r="O18"/>
    </row>
    <row r="19" spans="1:18" s="40" customFormat="1" ht="24" customHeight="1" x14ac:dyDescent="0.3">
      <c r="A19" s="50"/>
      <c r="B19" s="51"/>
      <c r="C19" s="51"/>
      <c r="D19" s="51"/>
      <c r="E19" s="51"/>
      <c r="F19" s="217"/>
      <c r="G19" s="300"/>
      <c r="H19" s="301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94"/>
      <c r="G20" s="295"/>
      <c r="H20" s="296"/>
      <c r="I20" s="47"/>
      <c r="J20" s="47"/>
      <c r="K20" s="48"/>
      <c r="L20" s="47"/>
      <c r="M20" s="49"/>
      <c r="O20"/>
    </row>
    <row r="21" spans="1:18" s="40" customFormat="1" ht="24" customHeight="1" thickBot="1" x14ac:dyDescent="0.35">
      <c r="A21" s="50"/>
      <c r="B21" s="51"/>
      <c r="C21" s="51"/>
      <c r="D21" s="51"/>
      <c r="E21" s="51"/>
      <c r="F21" s="220" t="s">
        <v>1</v>
      </c>
      <c r="G21" s="221"/>
      <c r="H21" s="221"/>
      <c r="I21" s="221"/>
      <c r="J21" s="221"/>
      <c r="K21" s="221"/>
      <c r="L21" s="222"/>
      <c r="M21" s="55">
        <f>SUM(M11:M20)</f>
        <v>22.5</v>
      </c>
      <c r="O21"/>
    </row>
    <row r="22" spans="1:18" s="40" customFormat="1" ht="24.75" customHeight="1" x14ac:dyDescent="0.25">
      <c r="A22" s="45"/>
      <c r="B22" s="46"/>
      <c r="C22" s="46"/>
      <c r="D22" s="46"/>
      <c r="E22" s="46"/>
      <c r="F22" s="45"/>
      <c r="G22" s="56"/>
      <c r="H22" s="46"/>
      <c r="I22" s="56"/>
      <c r="J22" s="46"/>
      <c r="K22" s="46"/>
      <c r="L22" s="46"/>
      <c r="M22" s="57"/>
    </row>
    <row r="23" spans="1:18" s="40" customFormat="1" ht="24.75" customHeight="1" x14ac:dyDescent="0.25">
      <c r="A23" s="223" t="s">
        <v>36</v>
      </c>
      <c r="B23" s="224"/>
      <c r="C23" s="224"/>
      <c r="D23" s="108"/>
      <c r="E23" s="59"/>
      <c r="F23" s="211"/>
      <c r="G23" s="212"/>
      <c r="H23" s="60"/>
      <c r="I23" s="225" t="s">
        <v>37</v>
      </c>
      <c r="J23" s="225"/>
      <c r="K23" s="225"/>
      <c r="L23" s="226"/>
      <c r="M23" s="61">
        <f>+M21</f>
        <v>22.5</v>
      </c>
    </row>
    <row r="24" spans="1:18" s="40" customFormat="1" ht="24.6" customHeight="1" x14ac:dyDescent="0.25">
      <c r="A24" s="208"/>
      <c r="B24" s="209"/>
      <c r="C24" s="209"/>
      <c r="D24" s="209"/>
      <c r="E24" s="210"/>
      <c r="F24" s="211"/>
      <c r="G24" s="212"/>
      <c r="H24" s="60"/>
      <c r="I24" s="213"/>
      <c r="J24" s="213"/>
      <c r="K24" s="213"/>
      <c r="L24" s="214"/>
      <c r="M24" s="61"/>
    </row>
    <row r="25" spans="1:18" s="40" customFormat="1" ht="24.75" customHeight="1" x14ac:dyDescent="0.25">
      <c r="A25" s="208"/>
      <c r="B25" s="209"/>
      <c r="C25" s="209"/>
      <c r="D25" s="209"/>
      <c r="E25" s="210"/>
      <c r="F25" s="211"/>
      <c r="G25" s="212"/>
      <c r="H25" s="60"/>
      <c r="I25" s="62"/>
      <c r="J25" s="215" t="s">
        <v>38</v>
      </c>
      <c r="K25" s="215"/>
      <c r="L25" s="216"/>
      <c r="M25" s="61"/>
    </row>
    <row r="26" spans="1:18" s="40" customFormat="1" ht="24.75" customHeight="1" x14ac:dyDescent="0.25">
      <c r="A26" s="203"/>
      <c r="B26" s="204"/>
      <c r="C26" s="204"/>
      <c r="D26" s="204"/>
      <c r="E26" s="205"/>
      <c r="F26" s="63"/>
      <c r="G26" s="64"/>
      <c r="H26" s="51"/>
      <c r="I26" s="62"/>
      <c r="J26" s="51"/>
      <c r="K26" s="51"/>
      <c r="L26" s="51"/>
      <c r="M26" s="52"/>
    </row>
    <row r="27" spans="1:18" s="40" customFormat="1" ht="24.75" customHeight="1" x14ac:dyDescent="0.25">
      <c r="A27" s="206"/>
      <c r="B27" s="207"/>
      <c r="C27" s="207"/>
      <c r="D27" s="107"/>
      <c r="E27" s="66"/>
      <c r="F27" s="67"/>
      <c r="G27" s="68"/>
      <c r="H27" s="66"/>
      <c r="I27" s="69"/>
      <c r="J27" s="66"/>
      <c r="K27" s="66"/>
      <c r="L27" s="66"/>
      <c r="M27" s="70"/>
      <c r="R27" s="71">
        <f>+M23-M25</f>
        <v>22.5</v>
      </c>
    </row>
    <row r="28" spans="1:18" s="40" customFormat="1" ht="24.75" customHeight="1" x14ac:dyDescent="0.25">
      <c r="A28" s="50"/>
      <c r="B28" s="51" t="s">
        <v>39</v>
      </c>
      <c r="C28" s="72"/>
      <c r="E28" s="51"/>
      <c r="F28" s="73"/>
      <c r="G28" s="74" t="s">
        <v>40</v>
      </c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73"/>
      <c r="G29" s="74"/>
      <c r="H29" s="75"/>
      <c r="I29" s="62"/>
      <c r="J29" s="51"/>
      <c r="K29" s="51"/>
      <c r="L29" s="51"/>
      <c r="M29" s="52"/>
    </row>
    <row r="30" spans="1:18" s="40" customFormat="1" ht="24.75" customHeight="1" x14ac:dyDescent="0.25">
      <c r="A30" s="50"/>
      <c r="B30" s="51"/>
      <c r="C30" s="72"/>
      <c r="E30" s="51"/>
      <c r="F30" s="50"/>
      <c r="G30" s="74"/>
      <c r="H30" s="75"/>
      <c r="I30" s="62"/>
      <c r="J30" s="51"/>
      <c r="K30" s="51"/>
      <c r="L30" s="51"/>
      <c r="M30" s="52"/>
    </row>
    <row r="31" spans="1:18" s="40" customFormat="1" ht="20.100000000000001" customHeight="1" x14ac:dyDescent="0.3">
      <c r="A31" s="50"/>
      <c r="B31" s="76"/>
      <c r="C31" s="77"/>
      <c r="E31" s="78"/>
      <c r="F31" s="79"/>
      <c r="G31" s="80"/>
      <c r="H31" s="75"/>
      <c r="I31" s="62"/>
      <c r="J31" s="51"/>
      <c r="K31" s="78"/>
      <c r="L31" s="51"/>
      <c r="M31" s="52"/>
    </row>
    <row r="32" spans="1:18" s="40" customFormat="1" ht="18" customHeight="1" x14ac:dyDescent="0.3">
      <c r="A32" s="50"/>
      <c r="B32" s="76" t="s">
        <v>81</v>
      </c>
      <c r="C32" s="77"/>
      <c r="E32" s="78"/>
      <c r="F32" s="79"/>
      <c r="G32" s="80" t="s">
        <v>41</v>
      </c>
      <c r="H32" s="75"/>
      <c r="I32" s="81"/>
      <c r="J32" s="82"/>
      <c r="K32" s="78"/>
      <c r="L32" s="78"/>
      <c r="M32" s="83"/>
    </row>
    <row r="33" spans="1:13" s="40" customFormat="1" ht="18" customHeight="1" x14ac:dyDescent="0.3">
      <c r="A33" s="50"/>
      <c r="B33" s="78" t="s">
        <v>42</v>
      </c>
      <c r="C33" s="84"/>
      <c r="E33" s="76"/>
      <c r="F33" s="79"/>
      <c r="G33" s="85" t="s">
        <v>43</v>
      </c>
      <c r="H33" s="75"/>
      <c r="I33" s="81"/>
      <c r="J33" s="82"/>
      <c r="K33" s="76"/>
      <c r="L33" s="78"/>
      <c r="M33" s="83"/>
    </row>
    <row r="34" spans="1:13" s="40" customFormat="1" ht="18" customHeight="1" x14ac:dyDescent="0.3">
      <c r="A34" s="50"/>
      <c r="B34" s="76"/>
      <c r="C34" s="84"/>
      <c r="D34" s="76"/>
      <c r="E34" s="86"/>
      <c r="F34" s="87"/>
      <c r="G34" s="85"/>
      <c r="H34" s="75"/>
      <c r="I34" s="88"/>
      <c r="J34" s="89"/>
      <c r="K34" s="86"/>
      <c r="L34" s="78"/>
      <c r="M34" s="83"/>
    </row>
    <row r="35" spans="1:13" s="40" customFormat="1" ht="15" customHeight="1" thickBot="1" x14ac:dyDescent="0.3">
      <c r="A35" s="90"/>
      <c r="B35" s="91"/>
      <c r="C35" s="91"/>
      <c r="D35" s="91"/>
      <c r="E35" s="91"/>
      <c r="F35" s="90"/>
      <c r="G35" s="92"/>
      <c r="H35" s="91"/>
      <c r="I35" s="93"/>
      <c r="J35" s="94"/>
      <c r="K35" s="94"/>
      <c r="L35" s="94"/>
      <c r="M35" s="95"/>
    </row>
  </sheetData>
  <mergeCells count="41"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1:H11"/>
    <mergeCell ref="F19:H19"/>
    <mergeCell ref="F20:H20"/>
    <mergeCell ref="F21:L21"/>
    <mergeCell ref="A23:C23"/>
    <mergeCell ref="F23:G23"/>
    <mergeCell ref="I23:L23"/>
    <mergeCell ref="F18:H18"/>
    <mergeCell ref="F12:H12"/>
    <mergeCell ref="F13:H13"/>
    <mergeCell ref="F14:H14"/>
    <mergeCell ref="F15:H15"/>
    <mergeCell ref="F16:H16"/>
    <mergeCell ref="F17:H17"/>
    <mergeCell ref="A26:E26"/>
    <mergeCell ref="A27:C27"/>
    <mergeCell ref="A24:E24"/>
    <mergeCell ref="F24:G24"/>
    <mergeCell ref="I24:L24"/>
    <mergeCell ref="A25:E25"/>
    <mergeCell ref="F25:G25"/>
    <mergeCell ref="J25:L25"/>
  </mergeCells>
  <pageMargins left="0.7" right="0.7" top="0.75" bottom="0.75" header="0.3" footer="0.3"/>
  <pageSetup scale="34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18B4C-339C-4E31-AF03-A82529B506F9}">
  <dimension ref="A1:R35"/>
  <sheetViews>
    <sheetView view="pageBreakPreview" zoomScale="60" zoomScaleNormal="55" workbookViewId="0">
      <selection activeCell="M12" sqref="M12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4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8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8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8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8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8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8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8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8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8" s="40" customFormat="1" ht="49.95" customHeight="1" thickBot="1" x14ac:dyDescent="0.35">
      <c r="A9" s="43">
        <f>+PRESUPUESTO!A26</f>
        <v>1.1399999999999999</v>
      </c>
      <c r="B9" s="265" t="str">
        <f>+PRESUPUESTO!C26</f>
        <v>Muro en concreto 3000 psi impermeabilizado de resistencia 210 kg/cm².</v>
      </c>
      <c r="C9" s="266"/>
      <c r="D9" s="267"/>
      <c r="E9" s="44" t="str">
        <f>+PRESUPUESTO!E26</f>
        <v>M3</v>
      </c>
      <c r="F9" s="252"/>
      <c r="G9" s="253"/>
      <c r="H9" s="254"/>
      <c r="I9" s="259"/>
      <c r="J9" s="261"/>
      <c r="K9" s="261"/>
      <c r="L9" s="263"/>
      <c r="M9" s="263"/>
      <c r="O9"/>
    </row>
    <row r="10" spans="1:18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8" s="40" customFormat="1" ht="24" customHeight="1" x14ac:dyDescent="0.3">
      <c r="A11" s="50"/>
      <c r="B11" s="51"/>
      <c r="C11" s="51"/>
      <c r="D11" s="51"/>
      <c r="E11" s="51"/>
      <c r="F11" s="217" t="s">
        <v>95</v>
      </c>
      <c r="G11" s="300"/>
      <c r="H11" s="301"/>
      <c r="I11" s="47">
        <v>10</v>
      </c>
      <c r="J11" s="48">
        <v>0.25</v>
      </c>
      <c r="K11" s="48">
        <v>0.8</v>
      </c>
      <c r="L11" s="48">
        <v>1</v>
      </c>
      <c r="M11" s="49">
        <f>I11*J11*K11*L11</f>
        <v>2</v>
      </c>
      <c r="O11"/>
    </row>
    <row r="12" spans="1:18" ht="24" customHeight="1" x14ac:dyDescent="0.3">
      <c r="A12" s="50"/>
      <c r="B12" s="51"/>
      <c r="C12" s="51"/>
      <c r="D12" s="51"/>
      <c r="E12" s="52"/>
      <c r="F12" s="217"/>
      <c r="G12" s="300"/>
      <c r="H12" s="301"/>
      <c r="I12" s="47"/>
      <c r="J12" s="48"/>
      <c r="K12" s="48"/>
      <c r="L12" s="48"/>
      <c r="M12" s="49"/>
    </row>
    <row r="13" spans="1:18" s="40" customFormat="1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8"/>
      <c r="K13" s="48"/>
      <c r="L13" s="48"/>
      <c r="M13" s="49"/>
      <c r="O13"/>
      <c r="R13" s="53"/>
    </row>
    <row r="14" spans="1:18" s="40" customFormat="1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  <c r="O14"/>
    </row>
    <row r="15" spans="1:18" s="40" customFormat="1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  <c r="O15"/>
    </row>
    <row r="16" spans="1:18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47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54"/>
      <c r="J18" s="48"/>
      <c r="K18" s="48"/>
      <c r="L18" s="48"/>
      <c r="M18" s="49"/>
      <c r="O18"/>
    </row>
    <row r="19" spans="1:18" s="40" customFormat="1" ht="24" customHeight="1" x14ac:dyDescent="0.3">
      <c r="A19" s="50"/>
      <c r="B19" s="51"/>
      <c r="C19" s="51"/>
      <c r="D19" s="51"/>
      <c r="E19" s="51"/>
      <c r="F19" s="217"/>
      <c r="G19" s="300"/>
      <c r="H19" s="301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94"/>
      <c r="G20" s="295"/>
      <c r="H20" s="296"/>
      <c r="I20" s="47"/>
      <c r="J20" s="47"/>
      <c r="K20" s="48"/>
      <c r="L20" s="47"/>
      <c r="M20" s="49"/>
      <c r="O20"/>
    </row>
    <row r="21" spans="1:18" s="40" customFormat="1" ht="24" customHeight="1" thickBot="1" x14ac:dyDescent="0.35">
      <c r="A21" s="50"/>
      <c r="B21" s="51"/>
      <c r="C21" s="51"/>
      <c r="D21" s="51"/>
      <c r="E21" s="51"/>
      <c r="F21" s="220" t="s">
        <v>1</v>
      </c>
      <c r="G21" s="221"/>
      <c r="H21" s="221"/>
      <c r="I21" s="221"/>
      <c r="J21" s="221"/>
      <c r="K21" s="221"/>
      <c r="L21" s="222"/>
      <c r="M21" s="55">
        <f>SUM(M11:M20)</f>
        <v>2</v>
      </c>
      <c r="O21"/>
    </row>
    <row r="22" spans="1:18" s="40" customFormat="1" ht="24.75" customHeight="1" x14ac:dyDescent="0.25">
      <c r="A22" s="45"/>
      <c r="B22" s="46"/>
      <c r="C22" s="46"/>
      <c r="D22" s="46"/>
      <c r="E22" s="46"/>
      <c r="F22" s="45"/>
      <c r="G22" s="56"/>
      <c r="H22" s="46"/>
      <c r="I22" s="56"/>
      <c r="J22" s="46"/>
      <c r="K22" s="46"/>
      <c r="L22" s="46"/>
      <c r="M22" s="57"/>
    </row>
    <row r="23" spans="1:18" s="40" customFormat="1" ht="24.75" customHeight="1" x14ac:dyDescent="0.25">
      <c r="A23" s="223" t="s">
        <v>36</v>
      </c>
      <c r="B23" s="224"/>
      <c r="C23" s="224"/>
      <c r="D23" s="142"/>
      <c r="E23" s="59"/>
      <c r="F23" s="211"/>
      <c r="G23" s="212"/>
      <c r="H23" s="60"/>
      <c r="I23" s="225" t="s">
        <v>37</v>
      </c>
      <c r="J23" s="225"/>
      <c r="K23" s="225"/>
      <c r="L23" s="226"/>
      <c r="M23" s="61">
        <f>+M21</f>
        <v>2</v>
      </c>
    </row>
    <row r="24" spans="1:18" s="40" customFormat="1" ht="24.6" customHeight="1" x14ac:dyDescent="0.25">
      <c r="A24" s="208"/>
      <c r="B24" s="209"/>
      <c r="C24" s="209"/>
      <c r="D24" s="209"/>
      <c r="E24" s="210"/>
      <c r="F24" s="211"/>
      <c r="G24" s="212"/>
      <c r="H24" s="60"/>
      <c r="I24" s="213"/>
      <c r="J24" s="213"/>
      <c r="K24" s="213"/>
      <c r="L24" s="214"/>
      <c r="M24" s="61"/>
    </row>
    <row r="25" spans="1:18" s="40" customFormat="1" ht="24.75" customHeight="1" x14ac:dyDescent="0.25">
      <c r="A25" s="208"/>
      <c r="B25" s="209"/>
      <c r="C25" s="209"/>
      <c r="D25" s="209"/>
      <c r="E25" s="210"/>
      <c r="F25" s="211"/>
      <c r="G25" s="212"/>
      <c r="H25" s="60"/>
      <c r="I25" s="62"/>
      <c r="J25" s="215" t="s">
        <v>38</v>
      </c>
      <c r="K25" s="215"/>
      <c r="L25" s="216"/>
      <c r="M25" s="61"/>
    </row>
    <row r="26" spans="1:18" s="40" customFormat="1" ht="24.75" customHeight="1" x14ac:dyDescent="0.25">
      <c r="A26" s="203"/>
      <c r="B26" s="204"/>
      <c r="C26" s="204"/>
      <c r="D26" s="204"/>
      <c r="E26" s="205"/>
      <c r="F26" s="63"/>
      <c r="G26" s="64"/>
      <c r="H26" s="51"/>
      <c r="I26" s="62"/>
      <c r="J26" s="51"/>
      <c r="K26" s="51"/>
      <c r="L26" s="51"/>
      <c r="M26" s="52"/>
    </row>
    <row r="27" spans="1:18" s="40" customFormat="1" ht="24.75" customHeight="1" x14ac:dyDescent="0.25">
      <c r="A27" s="206"/>
      <c r="B27" s="207"/>
      <c r="C27" s="207"/>
      <c r="D27" s="141"/>
      <c r="E27" s="66"/>
      <c r="F27" s="67"/>
      <c r="G27" s="68"/>
      <c r="H27" s="66"/>
      <c r="I27" s="69"/>
      <c r="J27" s="66"/>
      <c r="K27" s="66"/>
      <c r="L27" s="66"/>
      <c r="M27" s="70"/>
      <c r="R27" s="71">
        <f>+M23-M25</f>
        <v>2</v>
      </c>
    </row>
    <row r="28" spans="1:18" s="40" customFormat="1" ht="24.75" customHeight="1" x14ac:dyDescent="0.25">
      <c r="A28" s="50"/>
      <c r="B28" s="51" t="s">
        <v>39</v>
      </c>
      <c r="C28" s="72"/>
      <c r="E28" s="51"/>
      <c r="F28" s="73"/>
      <c r="G28" s="74" t="s">
        <v>40</v>
      </c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73"/>
      <c r="G29" s="74"/>
      <c r="H29" s="75"/>
      <c r="I29" s="62"/>
      <c r="J29" s="51"/>
      <c r="K29" s="51"/>
      <c r="L29" s="51"/>
      <c r="M29" s="52"/>
    </row>
    <row r="30" spans="1:18" s="40" customFormat="1" ht="24.75" customHeight="1" x14ac:dyDescent="0.25">
      <c r="A30" s="50"/>
      <c r="B30" s="51"/>
      <c r="C30" s="72"/>
      <c r="E30" s="51"/>
      <c r="F30" s="50"/>
      <c r="G30" s="74"/>
      <c r="H30" s="75"/>
      <c r="I30" s="62"/>
      <c r="J30" s="51"/>
      <c r="K30" s="51"/>
      <c r="L30" s="51"/>
      <c r="M30" s="52"/>
    </row>
    <row r="31" spans="1:18" s="40" customFormat="1" ht="20.100000000000001" customHeight="1" x14ac:dyDescent="0.3">
      <c r="A31" s="50"/>
      <c r="B31" s="76"/>
      <c r="C31" s="77"/>
      <c r="E31" s="78"/>
      <c r="F31" s="79"/>
      <c r="G31" s="80"/>
      <c r="H31" s="75"/>
      <c r="I31" s="62"/>
      <c r="J31" s="51"/>
      <c r="K31" s="78"/>
      <c r="L31" s="51"/>
      <c r="M31" s="52"/>
    </row>
    <row r="32" spans="1:18" s="40" customFormat="1" ht="18" customHeight="1" x14ac:dyDescent="0.3">
      <c r="A32" s="50"/>
      <c r="B32" s="76" t="s">
        <v>81</v>
      </c>
      <c r="C32" s="77"/>
      <c r="E32" s="78"/>
      <c r="F32" s="79"/>
      <c r="G32" s="80" t="s">
        <v>41</v>
      </c>
      <c r="H32" s="75"/>
      <c r="I32" s="81"/>
      <c r="J32" s="82"/>
      <c r="K32" s="78"/>
      <c r="L32" s="78"/>
      <c r="M32" s="83"/>
    </row>
    <row r="33" spans="1:13" s="40" customFormat="1" ht="18" customHeight="1" x14ac:dyDescent="0.3">
      <c r="A33" s="50"/>
      <c r="B33" s="78" t="s">
        <v>42</v>
      </c>
      <c r="C33" s="84"/>
      <c r="E33" s="76"/>
      <c r="F33" s="79"/>
      <c r="G33" s="85" t="s">
        <v>43</v>
      </c>
      <c r="H33" s="75"/>
      <c r="I33" s="81"/>
      <c r="J33" s="82"/>
      <c r="K33" s="76"/>
      <c r="L33" s="78"/>
      <c r="M33" s="83"/>
    </row>
    <row r="34" spans="1:13" s="40" customFormat="1" ht="18" customHeight="1" x14ac:dyDescent="0.3">
      <c r="A34" s="50"/>
      <c r="B34" s="76"/>
      <c r="C34" s="84"/>
      <c r="D34" s="76"/>
      <c r="E34" s="86"/>
      <c r="F34" s="87"/>
      <c r="G34" s="85"/>
      <c r="H34" s="75"/>
      <c r="I34" s="88"/>
      <c r="J34" s="89"/>
      <c r="K34" s="86"/>
      <c r="L34" s="78"/>
      <c r="M34" s="83"/>
    </row>
    <row r="35" spans="1:13" s="40" customFormat="1" ht="15" customHeight="1" thickBot="1" x14ac:dyDescent="0.3">
      <c r="A35" s="90"/>
      <c r="B35" s="91"/>
      <c r="C35" s="91"/>
      <c r="D35" s="91"/>
      <c r="E35" s="91"/>
      <c r="F35" s="90"/>
      <c r="G35" s="92"/>
      <c r="H35" s="91"/>
      <c r="I35" s="93"/>
      <c r="J35" s="94"/>
      <c r="K35" s="94"/>
      <c r="L35" s="94"/>
      <c r="M35" s="95"/>
    </row>
  </sheetData>
  <mergeCells count="41"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A23:C23"/>
    <mergeCell ref="F23:G23"/>
    <mergeCell ref="I23:L23"/>
    <mergeCell ref="F11:H11"/>
    <mergeCell ref="F12:H12"/>
    <mergeCell ref="F13:H13"/>
    <mergeCell ref="F14:H14"/>
    <mergeCell ref="F15:H15"/>
    <mergeCell ref="F16:H16"/>
    <mergeCell ref="F17:H17"/>
    <mergeCell ref="F18:H18"/>
    <mergeCell ref="F19:H19"/>
    <mergeCell ref="F20:H20"/>
    <mergeCell ref="F21:L21"/>
    <mergeCell ref="A26:E26"/>
    <mergeCell ref="A27:C27"/>
    <mergeCell ref="A24:E24"/>
    <mergeCell ref="F24:G24"/>
    <mergeCell ref="I24:L24"/>
    <mergeCell ref="A25:E25"/>
    <mergeCell ref="F25:G25"/>
    <mergeCell ref="J25:L25"/>
  </mergeCells>
  <pageMargins left="0.7" right="0.7" top="0.75" bottom="0.75" header="0.3" footer="0.3"/>
  <pageSetup scale="34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BD8EA-F1E1-47BF-B0D7-476A3CA9C5CB}">
  <dimension ref="A1:S35"/>
  <sheetViews>
    <sheetView view="pageBreakPreview" zoomScale="60" zoomScaleNormal="55" workbookViewId="0">
      <selection activeCell="K20" sqref="K20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18.5546875" style="96" customWidth="1"/>
    <col min="5" max="5" width="31.109375" style="96" customWidth="1"/>
    <col min="6" max="6" width="19.6640625" style="96" customWidth="1"/>
    <col min="7" max="7" width="19.6640625" style="97" customWidth="1"/>
    <col min="8" max="8" width="19.6640625" style="96" customWidth="1"/>
    <col min="9" max="9" width="5.6640625" style="96" customWidth="1"/>
    <col min="10" max="10" width="15.44140625" style="98" customWidth="1"/>
    <col min="11" max="14" width="14" style="99" customWidth="1"/>
    <col min="15" max="15" width="11.5546875" style="40"/>
    <col min="19" max="19" width="15.44140625" bestFit="1" customWidth="1"/>
  </cols>
  <sheetData>
    <row r="1" spans="1:19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7"/>
      <c r="K1" s="238"/>
      <c r="L1" s="270"/>
      <c r="M1" s="271"/>
      <c r="N1" s="272"/>
      <c r="P1"/>
    </row>
    <row r="2" spans="1:19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3"/>
      <c r="K2" s="284"/>
      <c r="L2" s="273"/>
      <c r="M2" s="274"/>
      <c r="N2" s="275"/>
      <c r="P2"/>
    </row>
    <row r="3" spans="1:19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6"/>
      <c r="K3" s="287"/>
      <c r="L3" s="273"/>
      <c r="M3" s="274"/>
      <c r="N3" s="275"/>
      <c r="P3"/>
    </row>
    <row r="4" spans="1:19" s="40" customFormat="1" ht="31.5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0"/>
      <c r="K4" s="281"/>
      <c r="L4" s="276"/>
      <c r="M4" s="277"/>
      <c r="N4" s="278"/>
      <c r="P4"/>
    </row>
    <row r="5" spans="1:19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2"/>
      <c r="N5" s="293"/>
      <c r="P5"/>
    </row>
    <row r="6" spans="1:19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0"/>
      <c r="N6" s="242"/>
      <c r="P6"/>
    </row>
    <row r="7" spans="1:19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5"/>
      <c r="P7"/>
    </row>
    <row r="8" spans="1:19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310" t="s">
        <v>115</v>
      </c>
      <c r="J8" s="258" t="s">
        <v>32</v>
      </c>
      <c r="K8" s="252" t="s">
        <v>117</v>
      </c>
      <c r="L8" s="252" t="s">
        <v>3</v>
      </c>
      <c r="M8" s="252" t="s">
        <v>116</v>
      </c>
      <c r="N8" s="263" t="s">
        <v>1</v>
      </c>
      <c r="P8"/>
    </row>
    <row r="9" spans="1:19" s="40" customFormat="1" ht="49.95" customHeight="1" thickBot="1" x14ac:dyDescent="0.35">
      <c r="A9" s="43">
        <f>+PRESUPUESTO!A27</f>
        <v>1.1499999999999999</v>
      </c>
      <c r="B9" s="265" t="str">
        <f>+PRESUPUESTO!C27</f>
        <v>Acero de Refuerzo Grado 60</v>
      </c>
      <c r="C9" s="266"/>
      <c r="D9" s="267"/>
      <c r="E9" s="44" t="str">
        <f>+PRESUPUESTO!E27</f>
        <v>KG</v>
      </c>
      <c r="F9" s="252"/>
      <c r="G9" s="253"/>
      <c r="H9" s="254"/>
      <c r="I9" s="311"/>
      <c r="J9" s="259"/>
      <c r="K9" s="252"/>
      <c r="L9" s="252"/>
      <c r="M9" s="252"/>
      <c r="N9" s="263"/>
      <c r="P9"/>
    </row>
    <row r="10" spans="1:19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312"/>
      <c r="J10" s="260"/>
      <c r="K10" s="255"/>
      <c r="L10" s="255"/>
      <c r="M10" s="255"/>
      <c r="N10" s="264"/>
      <c r="P10"/>
    </row>
    <row r="11" spans="1:19" s="40" customFormat="1" ht="24" customHeight="1" x14ac:dyDescent="0.3">
      <c r="A11" s="50"/>
      <c r="B11" s="51"/>
      <c r="C11" s="51"/>
      <c r="D11" s="51"/>
      <c r="E11" s="51"/>
      <c r="F11" s="297" t="s">
        <v>95</v>
      </c>
      <c r="G11" s="308"/>
      <c r="H11" s="309"/>
      <c r="I11" s="143"/>
      <c r="J11" s="47"/>
      <c r="K11" s="48"/>
      <c r="L11" s="48"/>
      <c r="M11" s="48"/>
      <c r="N11" s="49"/>
      <c r="P11"/>
    </row>
    <row r="12" spans="1:19" ht="24" customHeight="1" x14ac:dyDescent="0.3">
      <c r="A12" s="50"/>
      <c r="B12" s="51"/>
      <c r="C12" s="51"/>
      <c r="D12" s="51"/>
      <c r="E12" s="52"/>
      <c r="F12" s="217" t="s">
        <v>118</v>
      </c>
      <c r="G12" s="300"/>
      <c r="H12" s="301"/>
      <c r="I12" s="144" t="s">
        <v>121</v>
      </c>
      <c r="J12" s="100">
        <f>+('1,14'!I11)+(('1,14'!I11/6)*0.6)</f>
        <v>11</v>
      </c>
      <c r="K12" s="146">
        <f>ROUNDUP('1,14'!K11/0.15,0)</f>
        <v>6</v>
      </c>
      <c r="L12" s="146">
        <v>1</v>
      </c>
      <c r="M12" s="146">
        <v>0.25</v>
      </c>
      <c r="N12" s="147">
        <f>J12*K12*L12*M12</f>
        <v>16.5</v>
      </c>
    </row>
    <row r="13" spans="1:19" s="40" customFormat="1" ht="24" customHeight="1" x14ac:dyDescent="0.3">
      <c r="A13" s="50"/>
      <c r="B13" s="51"/>
      <c r="C13" s="51"/>
      <c r="D13" s="51"/>
      <c r="E13" s="51"/>
      <c r="F13" s="217" t="s">
        <v>119</v>
      </c>
      <c r="G13" s="300"/>
      <c r="H13" s="301"/>
      <c r="I13" s="144" t="s">
        <v>120</v>
      </c>
      <c r="J13" s="100">
        <f>+(0.6+'1,14'!K11+0.15)+(((0.6+'1,14'!K11+0.15)/6)*0.75)</f>
        <v>1.7437499999999999</v>
      </c>
      <c r="K13" s="146">
        <f>ROUNDUP('1,14'!I11/0.2,0)</f>
        <v>50</v>
      </c>
      <c r="L13" s="146">
        <f>+L12</f>
        <v>1</v>
      </c>
      <c r="M13" s="146">
        <v>0.99399999999999999</v>
      </c>
      <c r="N13" s="147">
        <f>J13*K13*L13*M13</f>
        <v>86.664374999999993</v>
      </c>
      <c r="P13"/>
      <c r="S13" s="53"/>
    </row>
    <row r="14" spans="1:19" s="40" customFormat="1" ht="24" customHeight="1" x14ac:dyDescent="0.3">
      <c r="A14" s="50"/>
      <c r="B14" s="51"/>
      <c r="C14" s="51"/>
      <c r="D14" s="51"/>
      <c r="E14" s="51"/>
      <c r="F14" s="313" t="s">
        <v>122</v>
      </c>
      <c r="G14" s="314"/>
      <c r="H14" s="315"/>
      <c r="I14" s="144"/>
      <c r="J14" s="47"/>
      <c r="K14" s="48"/>
      <c r="L14" s="48"/>
      <c r="M14" s="48"/>
      <c r="N14" s="49"/>
      <c r="P14"/>
    </row>
    <row r="15" spans="1:19" s="40" customFormat="1" ht="24" customHeight="1" x14ac:dyDescent="0.3">
      <c r="A15" s="50"/>
      <c r="B15" s="51"/>
      <c r="C15" s="51"/>
      <c r="D15" s="51"/>
      <c r="E15" s="51"/>
      <c r="F15" s="217" t="s">
        <v>118</v>
      </c>
      <c r="G15" s="300"/>
      <c r="H15" s="301"/>
      <c r="I15" s="144" t="s">
        <v>120</v>
      </c>
      <c r="J15" s="100">
        <f>+J13</f>
        <v>1.7437499999999999</v>
      </c>
      <c r="K15" s="146">
        <v>4</v>
      </c>
      <c r="L15" s="146">
        <f>+'1,14'!I11/2.5+2</f>
        <v>6</v>
      </c>
      <c r="M15" s="146">
        <v>0.99399999999999999</v>
      </c>
      <c r="N15" s="147">
        <f>J15*K15*L15*M15</f>
        <v>41.598899999999993</v>
      </c>
      <c r="P15"/>
    </row>
    <row r="16" spans="1:19" s="40" customFormat="1" ht="24" customHeight="1" x14ac:dyDescent="0.3">
      <c r="A16" s="50"/>
      <c r="B16" s="51"/>
      <c r="C16" s="51"/>
      <c r="D16" s="51"/>
      <c r="E16" s="51"/>
      <c r="F16" s="217" t="s">
        <v>123</v>
      </c>
      <c r="G16" s="300"/>
      <c r="H16" s="301"/>
      <c r="I16" s="144" t="s">
        <v>121</v>
      </c>
      <c r="J16" s="100">
        <f>(0.1+(('1,14'!J11-0.07)*4)+0.1)</f>
        <v>0.91999999999999993</v>
      </c>
      <c r="K16" s="146">
        <f>+'1,14'!K11/0.15</f>
        <v>5.3333333333333339</v>
      </c>
      <c r="L16" s="146">
        <f>+L15</f>
        <v>6</v>
      </c>
      <c r="M16" s="146">
        <v>0.25</v>
      </c>
      <c r="N16" s="147">
        <f>J16*K16*L16*M16</f>
        <v>7.3600000000000012</v>
      </c>
      <c r="P16"/>
    </row>
    <row r="17" spans="1:19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144"/>
      <c r="J17" s="47"/>
      <c r="K17" s="48"/>
      <c r="L17" s="48"/>
      <c r="M17" s="48"/>
      <c r="N17" s="49"/>
      <c r="P17"/>
    </row>
    <row r="18" spans="1:19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144"/>
      <c r="J18" s="54"/>
      <c r="K18" s="48"/>
      <c r="L18" s="48"/>
      <c r="M18" s="48"/>
      <c r="N18" s="49"/>
      <c r="P18"/>
    </row>
    <row r="19" spans="1:19" s="40" customFormat="1" ht="24" customHeight="1" x14ac:dyDescent="0.3">
      <c r="A19" s="50"/>
      <c r="B19" s="51"/>
      <c r="C19" s="51"/>
      <c r="D19" s="51"/>
      <c r="E19" s="51"/>
      <c r="F19" s="217"/>
      <c r="G19" s="300"/>
      <c r="H19" s="301"/>
      <c r="I19" s="144"/>
      <c r="J19" s="47"/>
      <c r="K19" s="47"/>
      <c r="L19" s="48"/>
      <c r="M19" s="47"/>
      <c r="N19" s="49"/>
      <c r="P19"/>
    </row>
    <row r="20" spans="1:19" s="40" customFormat="1" ht="24" customHeight="1" thickBot="1" x14ac:dyDescent="0.35">
      <c r="A20" s="50"/>
      <c r="B20" s="51"/>
      <c r="C20" s="51"/>
      <c r="D20" s="51"/>
      <c r="E20" s="51"/>
      <c r="F20" s="294"/>
      <c r="G20" s="295"/>
      <c r="H20" s="296"/>
      <c r="I20" s="145"/>
      <c r="J20" s="47"/>
      <c r="K20" s="47"/>
      <c r="L20" s="48"/>
      <c r="M20" s="47"/>
      <c r="N20" s="49"/>
      <c r="P20"/>
    </row>
    <row r="21" spans="1:19" s="40" customFormat="1" ht="24" customHeight="1" thickBot="1" x14ac:dyDescent="0.35">
      <c r="A21" s="50"/>
      <c r="B21" s="51"/>
      <c r="C21" s="51"/>
      <c r="D21" s="51"/>
      <c r="E21" s="51"/>
      <c r="F21" s="220" t="s">
        <v>1</v>
      </c>
      <c r="G21" s="221"/>
      <c r="H21" s="221"/>
      <c r="I21" s="221"/>
      <c r="J21" s="221"/>
      <c r="K21" s="221"/>
      <c r="L21" s="221"/>
      <c r="M21" s="222"/>
      <c r="N21" s="55">
        <f>SUM(N11:N20)</f>
        <v>152.12327500000001</v>
      </c>
      <c r="P21"/>
    </row>
    <row r="22" spans="1:19" s="40" customFormat="1" ht="24.75" customHeight="1" x14ac:dyDescent="0.25">
      <c r="A22" s="45"/>
      <c r="B22" s="46"/>
      <c r="C22" s="46"/>
      <c r="D22" s="46"/>
      <c r="E22" s="46"/>
      <c r="F22" s="45"/>
      <c r="G22" s="56"/>
      <c r="H22" s="46"/>
      <c r="I22" s="46"/>
      <c r="J22" s="56"/>
      <c r="K22" s="46"/>
      <c r="L22" s="46"/>
      <c r="M22" s="46"/>
      <c r="N22" s="57"/>
    </row>
    <row r="23" spans="1:19" s="40" customFormat="1" ht="24.75" customHeight="1" x14ac:dyDescent="0.25">
      <c r="A23" s="223" t="s">
        <v>36</v>
      </c>
      <c r="B23" s="224"/>
      <c r="C23" s="224"/>
      <c r="D23" s="142"/>
      <c r="E23" s="59"/>
      <c r="F23" s="211"/>
      <c r="G23" s="212"/>
      <c r="H23" s="60"/>
      <c r="I23" s="60"/>
      <c r="J23" s="225" t="s">
        <v>37</v>
      </c>
      <c r="K23" s="225"/>
      <c r="L23" s="225"/>
      <c r="M23" s="226"/>
      <c r="N23" s="61">
        <f>+N21</f>
        <v>152.12327500000001</v>
      </c>
    </row>
    <row r="24" spans="1:19" s="40" customFormat="1" ht="24.6" customHeight="1" x14ac:dyDescent="0.25">
      <c r="A24" s="208"/>
      <c r="B24" s="209"/>
      <c r="C24" s="209"/>
      <c r="D24" s="209"/>
      <c r="E24" s="210"/>
      <c r="F24" s="211"/>
      <c r="G24" s="212"/>
      <c r="H24" s="60"/>
      <c r="I24" s="60"/>
      <c r="J24" s="213"/>
      <c r="K24" s="213"/>
      <c r="L24" s="213"/>
      <c r="M24" s="214"/>
      <c r="N24" s="61"/>
    </row>
    <row r="25" spans="1:19" s="40" customFormat="1" ht="24.75" customHeight="1" x14ac:dyDescent="0.25">
      <c r="A25" s="208"/>
      <c r="B25" s="209"/>
      <c r="C25" s="209"/>
      <c r="D25" s="209"/>
      <c r="E25" s="210"/>
      <c r="F25" s="211"/>
      <c r="G25" s="212"/>
      <c r="H25" s="60"/>
      <c r="I25" s="60"/>
      <c r="J25" s="62"/>
      <c r="K25" s="215" t="s">
        <v>38</v>
      </c>
      <c r="L25" s="215"/>
      <c r="M25" s="216"/>
      <c r="N25" s="61"/>
    </row>
    <row r="26" spans="1:19" s="40" customFormat="1" ht="24.75" customHeight="1" x14ac:dyDescent="0.25">
      <c r="A26" s="203"/>
      <c r="B26" s="204"/>
      <c r="C26" s="204"/>
      <c r="D26" s="204"/>
      <c r="E26" s="205"/>
      <c r="F26" s="63"/>
      <c r="G26" s="64"/>
      <c r="H26" s="51"/>
      <c r="I26" s="51"/>
      <c r="J26" s="62"/>
      <c r="K26" s="51"/>
      <c r="L26" s="51"/>
      <c r="M26" s="51"/>
      <c r="N26" s="52"/>
    </row>
    <row r="27" spans="1:19" s="40" customFormat="1" ht="24.75" customHeight="1" x14ac:dyDescent="0.25">
      <c r="A27" s="206"/>
      <c r="B27" s="207"/>
      <c r="C27" s="207"/>
      <c r="D27" s="141"/>
      <c r="E27" s="66"/>
      <c r="F27" s="67"/>
      <c r="G27" s="68"/>
      <c r="H27" s="66"/>
      <c r="I27" s="66"/>
      <c r="J27" s="69"/>
      <c r="K27" s="66"/>
      <c r="L27" s="66"/>
      <c r="M27" s="66"/>
      <c r="N27" s="70"/>
      <c r="S27" s="71">
        <f>+N23-N25</f>
        <v>152.12327500000001</v>
      </c>
    </row>
    <row r="28" spans="1:19" s="40" customFormat="1" ht="24.75" customHeight="1" x14ac:dyDescent="0.25">
      <c r="A28" s="50"/>
      <c r="B28" s="51" t="s">
        <v>39</v>
      </c>
      <c r="C28" s="72"/>
      <c r="E28" s="51"/>
      <c r="F28" s="73"/>
      <c r="G28" s="74" t="s">
        <v>40</v>
      </c>
      <c r="H28" s="75"/>
      <c r="I28" s="75"/>
      <c r="J28" s="62"/>
      <c r="K28" s="51"/>
      <c r="L28" s="51"/>
      <c r="M28" s="51"/>
      <c r="N28" s="52"/>
    </row>
    <row r="29" spans="1:19" s="40" customFormat="1" ht="24.75" customHeight="1" x14ac:dyDescent="0.25">
      <c r="A29" s="50"/>
      <c r="B29" s="51"/>
      <c r="C29" s="72"/>
      <c r="E29" s="51"/>
      <c r="F29" s="73"/>
      <c r="G29" s="74"/>
      <c r="H29" s="75"/>
      <c r="I29" s="75"/>
      <c r="J29" s="62"/>
      <c r="K29" s="51"/>
      <c r="L29" s="51"/>
      <c r="M29" s="51"/>
      <c r="N29" s="52"/>
    </row>
    <row r="30" spans="1:19" s="40" customFormat="1" ht="24.75" customHeight="1" x14ac:dyDescent="0.25">
      <c r="A30" s="50"/>
      <c r="B30" s="51"/>
      <c r="C30" s="72"/>
      <c r="E30" s="51"/>
      <c r="F30" s="50"/>
      <c r="G30" s="74"/>
      <c r="H30" s="75"/>
      <c r="I30" s="75"/>
      <c r="J30" s="62"/>
      <c r="K30" s="51"/>
      <c r="L30" s="51"/>
      <c r="M30" s="51"/>
      <c r="N30" s="52"/>
    </row>
    <row r="31" spans="1:19" s="40" customFormat="1" ht="20.100000000000001" customHeight="1" x14ac:dyDescent="0.3">
      <c r="A31" s="50"/>
      <c r="B31" s="76"/>
      <c r="C31" s="77"/>
      <c r="E31" s="78"/>
      <c r="F31" s="79"/>
      <c r="G31" s="80"/>
      <c r="H31" s="75"/>
      <c r="I31" s="75"/>
      <c r="J31" s="62"/>
      <c r="K31" s="51"/>
      <c r="L31" s="78"/>
      <c r="M31" s="51"/>
      <c r="N31" s="52"/>
    </row>
    <row r="32" spans="1:19" s="40" customFormat="1" ht="18" customHeight="1" x14ac:dyDescent="0.3">
      <c r="A32" s="50"/>
      <c r="B32" s="76" t="s">
        <v>81</v>
      </c>
      <c r="C32" s="77"/>
      <c r="E32" s="78"/>
      <c r="F32" s="79"/>
      <c r="G32" s="80" t="s">
        <v>41</v>
      </c>
      <c r="H32" s="75"/>
      <c r="I32" s="75"/>
      <c r="J32" s="81"/>
      <c r="K32" s="82"/>
      <c r="L32" s="78"/>
      <c r="M32" s="78"/>
      <c r="N32" s="83"/>
    </row>
    <row r="33" spans="1:14" s="40" customFormat="1" ht="18" customHeight="1" x14ac:dyDescent="0.3">
      <c r="A33" s="50"/>
      <c r="B33" s="78" t="s">
        <v>42</v>
      </c>
      <c r="C33" s="84"/>
      <c r="E33" s="76"/>
      <c r="F33" s="79"/>
      <c r="G33" s="85" t="s">
        <v>43</v>
      </c>
      <c r="H33" s="75"/>
      <c r="I33" s="75"/>
      <c r="J33" s="81"/>
      <c r="K33" s="82"/>
      <c r="L33" s="76"/>
      <c r="M33" s="78"/>
      <c r="N33" s="83"/>
    </row>
    <row r="34" spans="1:14" s="40" customFormat="1" ht="18" customHeight="1" x14ac:dyDescent="0.3">
      <c r="A34" s="50"/>
      <c r="B34" s="76"/>
      <c r="C34" s="84"/>
      <c r="D34" s="76"/>
      <c r="E34" s="86"/>
      <c r="F34" s="87"/>
      <c r="G34" s="85"/>
      <c r="H34" s="75"/>
      <c r="I34" s="75"/>
      <c r="J34" s="88"/>
      <c r="K34" s="89"/>
      <c r="L34" s="86"/>
      <c r="M34" s="78"/>
      <c r="N34" s="83"/>
    </row>
    <row r="35" spans="1:14" s="40" customFormat="1" ht="15" customHeight="1" thickBot="1" x14ac:dyDescent="0.3">
      <c r="A35" s="90"/>
      <c r="B35" s="91"/>
      <c r="C35" s="91"/>
      <c r="D35" s="91"/>
      <c r="E35" s="91"/>
      <c r="F35" s="90"/>
      <c r="G35" s="92"/>
      <c r="H35" s="91"/>
      <c r="I35" s="91"/>
      <c r="J35" s="93"/>
      <c r="K35" s="94"/>
      <c r="L35" s="94"/>
      <c r="M35" s="94"/>
      <c r="N35" s="95"/>
    </row>
  </sheetData>
  <mergeCells count="42">
    <mergeCell ref="A1:B5"/>
    <mergeCell ref="C1:E1"/>
    <mergeCell ref="F1:K1"/>
    <mergeCell ref="L1:N4"/>
    <mergeCell ref="C2:E2"/>
    <mergeCell ref="F2:K2"/>
    <mergeCell ref="C3:K4"/>
    <mergeCell ref="C5:E5"/>
    <mergeCell ref="F5:N5"/>
    <mergeCell ref="A6:N7"/>
    <mergeCell ref="B8:D8"/>
    <mergeCell ref="F8:H10"/>
    <mergeCell ref="J8:J10"/>
    <mergeCell ref="M8:M10"/>
    <mergeCell ref="L8:L10"/>
    <mergeCell ref="N8:N10"/>
    <mergeCell ref="B9:D9"/>
    <mergeCell ref="A10:E10"/>
    <mergeCell ref="F23:G23"/>
    <mergeCell ref="J23:M23"/>
    <mergeCell ref="F11:H11"/>
    <mergeCell ref="F12:H12"/>
    <mergeCell ref="F13:H13"/>
    <mergeCell ref="F14:H14"/>
    <mergeCell ref="F15:H15"/>
    <mergeCell ref="F16:H16"/>
    <mergeCell ref="A26:E26"/>
    <mergeCell ref="A27:C27"/>
    <mergeCell ref="I8:I10"/>
    <mergeCell ref="K8:K10"/>
    <mergeCell ref="A24:E24"/>
    <mergeCell ref="F24:G24"/>
    <mergeCell ref="J24:M24"/>
    <mergeCell ref="A25:E25"/>
    <mergeCell ref="F25:G25"/>
    <mergeCell ref="K25:M25"/>
    <mergeCell ref="F17:H17"/>
    <mergeCell ref="F18:H18"/>
    <mergeCell ref="F19:H19"/>
    <mergeCell ref="F20:H20"/>
    <mergeCell ref="F21:M21"/>
    <mergeCell ref="A23:C23"/>
  </mergeCells>
  <pageMargins left="0.7" right="0.7" top="0.75" bottom="0.75" header="0.3" footer="0.3"/>
  <pageSetup scale="34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36254-A0E4-4F1D-9792-FDA230BEF3D1}">
  <dimension ref="A1:R35"/>
  <sheetViews>
    <sheetView view="pageBreakPreview" zoomScale="60" zoomScaleNormal="55" workbookViewId="0">
      <selection activeCell="P17" sqref="P17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7.3320312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8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8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8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8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8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8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8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8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8" s="40" customFormat="1" ht="49.95" customHeight="1" thickBot="1" x14ac:dyDescent="0.35">
      <c r="A9" s="43">
        <f>+PRESUPUESTO!A28</f>
        <v>1.1599999999999999</v>
      </c>
      <c r="B9" s="265" t="str">
        <f>+PRESUPUESTO!C28</f>
        <v>Lamina en acero inoxidable C.16 con anclaje. Suministro e Instal.</v>
      </c>
      <c r="C9" s="266"/>
      <c r="D9" s="267"/>
      <c r="E9" s="44" t="str">
        <f>+PRESUPUESTO!E28</f>
        <v>M2</v>
      </c>
      <c r="F9" s="252"/>
      <c r="G9" s="253"/>
      <c r="H9" s="254"/>
      <c r="I9" s="259"/>
      <c r="J9" s="261"/>
      <c r="K9" s="261"/>
      <c r="L9" s="263"/>
      <c r="M9" s="263"/>
      <c r="O9"/>
    </row>
    <row r="10" spans="1:18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8" s="40" customFormat="1" ht="33" customHeight="1" x14ac:dyDescent="0.3">
      <c r="A11" s="50"/>
      <c r="B11" s="51"/>
      <c r="C11" s="51"/>
      <c r="D11" s="51"/>
      <c r="E11" s="51"/>
      <c r="F11" s="217" t="s">
        <v>131</v>
      </c>
      <c r="G11" s="300"/>
      <c r="H11" s="301"/>
      <c r="I11" s="47">
        <f>+I12+J12+I12+J12</f>
        <v>5</v>
      </c>
      <c r="J11" s="48"/>
      <c r="K11" s="48">
        <v>0.6</v>
      </c>
      <c r="L11" s="48">
        <v>1</v>
      </c>
      <c r="M11" s="49">
        <f>I11*K11*L11</f>
        <v>3</v>
      </c>
      <c r="O11"/>
    </row>
    <row r="12" spans="1:18" ht="24" customHeight="1" x14ac:dyDescent="0.3">
      <c r="A12" s="50"/>
      <c r="B12" s="51"/>
      <c r="C12" s="51"/>
      <c r="D12" s="51"/>
      <c r="E12" s="52"/>
      <c r="F12" s="217" t="s">
        <v>132</v>
      </c>
      <c r="G12" s="300"/>
      <c r="H12" s="301"/>
      <c r="I12" s="47">
        <v>1.25</v>
      </c>
      <c r="J12" s="48">
        <v>1.25</v>
      </c>
      <c r="K12" s="48"/>
      <c r="L12" s="48">
        <v>2</v>
      </c>
      <c r="M12" s="49">
        <f>I12*J12*L12</f>
        <v>3.125</v>
      </c>
    </row>
    <row r="13" spans="1:18" s="40" customFormat="1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8"/>
      <c r="K13" s="48"/>
      <c r="L13" s="48"/>
      <c r="M13" s="49"/>
      <c r="O13"/>
      <c r="R13" s="53"/>
    </row>
    <row r="14" spans="1:18" s="40" customFormat="1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  <c r="O14"/>
    </row>
    <row r="15" spans="1:18" s="40" customFormat="1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  <c r="O15"/>
    </row>
    <row r="16" spans="1:18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47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54"/>
      <c r="J18" s="48"/>
      <c r="K18" s="48"/>
      <c r="L18" s="48"/>
      <c r="M18" s="49"/>
      <c r="O18"/>
    </row>
    <row r="19" spans="1:18" s="40" customFormat="1" ht="24" customHeight="1" x14ac:dyDescent="0.3">
      <c r="A19" s="50"/>
      <c r="B19" s="51"/>
      <c r="C19" s="51"/>
      <c r="D19" s="51"/>
      <c r="E19" s="51"/>
      <c r="F19" s="217"/>
      <c r="G19" s="300"/>
      <c r="H19" s="301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94"/>
      <c r="G20" s="295"/>
      <c r="H20" s="296"/>
      <c r="I20" s="47"/>
      <c r="J20" s="47"/>
      <c r="K20" s="48"/>
      <c r="L20" s="47"/>
      <c r="M20" s="49"/>
      <c r="O20"/>
    </row>
    <row r="21" spans="1:18" s="40" customFormat="1" ht="24" customHeight="1" thickBot="1" x14ac:dyDescent="0.35">
      <c r="A21" s="50"/>
      <c r="B21" s="51"/>
      <c r="C21" s="51"/>
      <c r="D21" s="51"/>
      <c r="E21" s="51"/>
      <c r="F21" s="220" t="s">
        <v>1</v>
      </c>
      <c r="G21" s="221"/>
      <c r="H21" s="221"/>
      <c r="I21" s="221"/>
      <c r="J21" s="221"/>
      <c r="K21" s="221"/>
      <c r="L21" s="222"/>
      <c r="M21" s="55">
        <f>SUM(M11:M20)</f>
        <v>6.125</v>
      </c>
      <c r="O21"/>
    </row>
    <row r="22" spans="1:18" s="40" customFormat="1" ht="24.75" customHeight="1" x14ac:dyDescent="0.25">
      <c r="A22" s="45"/>
      <c r="B22" s="46"/>
      <c r="C22" s="46"/>
      <c r="D22" s="46"/>
      <c r="E22" s="46"/>
      <c r="F22" s="45"/>
      <c r="G22" s="56"/>
      <c r="H22" s="46"/>
      <c r="I22" s="56"/>
      <c r="J22" s="46"/>
      <c r="K22" s="46"/>
      <c r="L22" s="46"/>
      <c r="M22" s="57"/>
    </row>
    <row r="23" spans="1:18" s="40" customFormat="1" ht="24.75" customHeight="1" x14ac:dyDescent="0.25">
      <c r="A23" s="223" t="s">
        <v>36</v>
      </c>
      <c r="B23" s="224"/>
      <c r="C23" s="224"/>
      <c r="D23" s="148"/>
      <c r="E23" s="59"/>
      <c r="F23" s="211"/>
      <c r="G23" s="212"/>
      <c r="H23" s="60"/>
      <c r="I23" s="225" t="s">
        <v>37</v>
      </c>
      <c r="J23" s="225"/>
      <c r="K23" s="225"/>
      <c r="L23" s="226"/>
      <c r="M23" s="61">
        <f>+M21</f>
        <v>6.125</v>
      </c>
    </row>
    <row r="24" spans="1:18" s="40" customFormat="1" ht="24.6" customHeight="1" x14ac:dyDescent="0.25">
      <c r="A24" s="208"/>
      <c r="B24" s="209"/>
      <c r="C24" s="209"/>
      <c r="D24" s="209"/>
      <c r="E24" s="210"/>
      <c r="F24" s="211"/>
      <c r="G24" s="212"/>
      <c r="H24" s="60"/>
      <c r="I24" s="213"/>
      <c r="J24" s="213"/>
      <c r="K24" s="213"/>
      <c r="L24" s="214"/>
      <c r="M24" s="61"/>
    </row>
    <row r="25" spans="1:18" s="40" customFormat="1" ht="24.75" customHeight="1" x14ac:dyDescent="0.25">
      <c r="A25" s="208"/>
      <c r="B25" s="209"/>
      <c r="C25" s="209"/>
      <c r="D25" s="209"/>
      <c r="E25" s="210"/>
      <c r="F25" s="211"/>
      <c r="G25" s="212"/>
      <c r="H25" s="60"/>
      <c r="I25" s="62"/>
      <c r="J25" s="215" t="s">
        <v>38</v>
      </c>
      <c r="K25" s="215"/>
      <c r="L25" s="216"/>
      <c r="M25" s="61"/>
    </row>
    <row r="26" spans="1:18" s="40" customFormat="1" ht="24.75" customHeight="1" x14ac:dyDescent="0.25">
      <c r="A26" s="203"/>
      <c r="B26" s="204"/>
      <c r="C26" s="204"/>
      <c r="D26" s="204"/>
      <c r="E26" s="205"/>
      <c r="F26" s="63"/>
      <c r="G26" s="64"/>
      <c r="H26" s="51"/>
      <c r="I26" s="62"/>
      <c r="J26" s="51"/>
      <c r="K26" s="51"/>
      <c r="L26" s="51"/>
      <c r="M26" s="52"/>
    </row>
    <row r="27" spans="1:18" s="40" customFormat="1" ht="24.75" customHeight="1" x14ac:dyDescent="0.25">
      <c r="A27" s="206"/>
      <c r="B27" s="207"/>
      <c r="C27" s="207"/>
      <c r="D27" s="149"/>
      <c r="E27" s="66"/>
      <c r="F27" s="67"/>
      <c r="G27" s="68"/>
      <c r="H27" s="66"/>
      <c r="I27" s="69"/>
      <c r="J27" s="66"/>
      <c r="K27" s="66"/>
      <c r="L27" s="66"/>
      <c r="M27" s="70"/>
      <c r="R27" s="71">
        <f>+M23-M25</f>
        <v>6.125</v>
      </c>
    </row>
    <row r="28" spans="1:18" s="40" customFormat="1" ht="24.75" customHeight="1" x14ac:dyDescent="0.25">
      <c r="A28" s="50"/>
      <c r="B28" s="51" t="s">
        <v>39</v>
      </c>
      <c r="C28" s="72"/>
      <c r="E28" s="51"/>
      <c r="F28" s="73"/>
      <c r="G28" s="74" t="s">
        <v>40</v>
      </c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73"/>
      <c r="G29" s="74"/>
      <c r="H29" s="75"/>
      <c r="I29" s="62"/>
      <c r="J29" s="51"/>
      <c r="K29" s="51"/>
      <c r="L29" s="51"/>
      <c r="M29" s="52"/>
    </row>
    <row r="30" spans="1:18" s="40" customFormat="1" ht="24.75" customHeight="1" x14ac:dyDescent="0.25">
      <c r="A30" s="50"/>
      <c r="B30" s="51"/>
      <c r="C30" s="72"/>
      <c r="E30" s="51"/>
      <c r="F30" s="50"/>
      <c r="G30" s="74"/>
      <c r="H30" s="75"/>
      <c r="I30" s="62"/>
      <c r="J30" s="51"/>
      <c r="K30" s="51"/>
      <c r="L30" s="51"/>
      <c r="M30" s="52"/>
    </row>
    <row r="31" spans="1:18" s="40" customFormat="1" ht="20.100000000000001" customHeight="1" x14ac:dyDescent="0.3">
      <c r="A31" s="50"/>
      <c r="B31" s="76"/>
      <c r="C31" s="77"/>
      <c r="E31" s="78"/>
      <c r="F31" s="79"/>
      <c r="G31" s="80"/>
      <c r="H31" s="75"/>
      <c r="I31" s="62"/>
      <c r="J31" s="51"/>
      <c r="K31" s="78"/>
      <c r="L31" s="51"/>
      <c r="M31" s="52"/>
    </row>
    <row r="32" spans="1:18" s="40" customFormat="1" ht="18" customHeight="1" x14ac:dyDescent="0.3">
      <c r="A32" s="50"/>
      <c r="B32" s="76" t="s">
        <v>81</v>
      </c>
      <c r="C32" s="77"/>
      <c r="E32" s="78"/>
      <c r="F32" s="79"/>
      <c r="G32" s="80" t="s">
        <v>41</v>
      </c>
      <c r="H32" s="75"/>
      <c r="I32" s="81"/>
      <c r="J32" s="82"/>
      <c r="K32" s="78"/>
      <c r="L32" s="78"/>
      <c r="M32" s="83"/>
    </row>
    <row r="33" spans="1:13" s="40" customFormat="1" ht="18" customHeight="1" x14ac:dyDescent="0.3">
      <c r="A33" s="50"/>
      <c r="B33" s="78" t="s">
        <v>42</v>
      </c>
      <c r="C33" s="84"/>
      <c r="E33" s="76"/>
      <c r="F33" s="79"/>
      <c r="G33" s="85" t="s">
        <v>43</v>
      </c>
      <c r="H33" s="75"/>
      <c r="I33" s="81"/>
      <c r="J33" s="82"/>
      <c r="K33" s="76"/>
      <c r="L33" s="78"/>
      <c r="M33" s="83"/>
    </row>
    <row r="34" spans="1:13" s="40" customFormat="1" ht="18" customHeight="1" x14ac:dyDescent="0.3">
      <c r="A34" s="50"/>
      <c r="B34" s="76"/>
      <c r="C34" s="84"/>
      <c r="D34" s="76"/>
      <c r="E34" s="86"/>
      <c r="F34" s="87"/>
      <c r="G34" s="85"/>
      <c r="H34" s="75"/>
      <c r="I34" s="88"/>
      <c r="J34" s="89"/>
      <c r="K34" s="86"/>
      <c r="L34" s="78"/>
      <c r="M34" s="83"/>
    </row>
    <row r="35" spans="1:13" s="40" customFormat="1" ht="15" customHeight="1" thickBot="1" x14ac:dyDescent="0.3">
      <c r="A35" s="90"/>
      <c r="B35" s="91"/>
      <c r="C35" s="91"/>
      <c r="D35" s="91"/>
      <c r="E35" s="91"/>
      <c r="F35" s="90"/>
      <c r="G35" s="92"/>
      <c r="H35" s="91"/>
      <c r="I35" s="93"/>
      <c r="J35" s="94"/>
      <c r="K35" s="94"/>
      <c r="L35" s="94"/>
      <c r="M35" s="95"/>
    </row>
  </sheetData>
  <mergeCells count="41">
    <mergeCell ref="A26:E26"/>
    <mergeCell ref="A27:C27"/>
    <mergeCell ref="A24:E24"/>
    <mergeCell ref="F24:G24"/>
    <mergeCell ref="I24:L24"/>
    <mergeCell ref="A25:E25"/>
    <mergeCell ref="F25:G25"/>
    <mergeCell ref="J25:L25"/>
    <mergeCell ref="A23:C23"/>
    <mergeCell ref="F23:G23"/>
    <mergeCell ref="I23:L23"/>
    <mergeCell ref="F11:H11"/>
    <mergeCell ref="F12:H12"/>
    <mergeCell ref="F13:H13"/>
    <mergeCell ref="F14:H14"/>
    <mergeCell ref="F15:H15"/>
    <mergeCell ref="F16:H16"/>
    <mergeCell ref="F17:H17"/>
    <mergeCell ref="F18:H18"/>
    <mergeCell ref="F19:H19"/>
    <mergeCell ref="F20:H20"/>
    <mergeCell ref="F21:L21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A1:B5"/>
    <mergeCell ref="C1:E1"/>
    <mergeCell ref="F1:J1"/>
    <mergeCell ref="K1:M4"/>
    <mergeCell ref="C2:E2"/>
    <mergeCell ref="F2:J2"/>
    <mergeCell ref="C3:J4"/>
    <mergeCell ref="C5:E5"/>
    <mergeCell ref="F5:M5"/>
  </mergeCells>
  <pageMargins left="0.7" right="0.7" top="0.75" bottom="0.75" header="0.3" footer="0.3"/>
  <pageSetup scale="34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AF3CE-6D11-4BA8-8A02-D8A659E7CCDB}">
  <dimension ref="A1:T47"/>
  <sheetViews>
    <sheetView view="pageBreakPreview" topLeftCell="B16" zoomScale="60" zoomScaleNormal="55" workbookViewId="0">
      <selection activeCell="K27" sqref="K27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4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8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8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8" s="40" customFormat="1" ht="28.5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8" s="40" customFormat="1" ht="28.5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8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8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8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8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8" s="40" customFormat="1" ht="49.95" customHeight="1" thickBot="1" x14ac:dyDescent="0.35">
      <c r="A9" s="43">
        <f>+PRESUPUESTO!A30</f>
        <v>2.1</v>
      </c>
      <c r="B9" s="265" t="str">
        <f>+PRESUPUESTO!C30</f>
        <v>Limpieza, raspado y lavado de placas, muros, pisos en concreto existente</v>
      </c>
      <c r="C9" s="266"/>
      <c r="D9" s="267"/>
      <c r="E9" s="44" t="str">
        <f>+PRESUPUESTO!E30</f>
        <v>M2</v>
      </c>
      <c r="F9" s="252"/>
      <c r="G9" s="253"/>
      <c r="H9" s="254"/>
      <c r="I9" s="259"/>
      <c r="J9" s="261"/>
      <c r="K9" s="261"/>
      <c r="L9" s="263"/>
      <c r="M9" s="263"/>
      <c r="O9"/>
    </row>
    <row r="10" spans="1:18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8" s="40" customFormat="1" ht="27" customHeight="1" x14ac:dyDescent="0.3">
      <c r="A11" s="136"/>
      <c r="B11" s="72"/>
      <c r="C11" s="72"/>
      <c r="D11" s="72"/>
      <c r="E11" s="72"/>
      <c r="F11" s="316" t="s">
        <v>99</v>
      </c>
      <c r="G11" s="317"/>
      <c r="H11" s="318"/>
      <c r="I11" s="137"/>
      <c r="J11" s="134"/>
      <c r="K11" s="134"/>
      <c r="L11" s="135"/>
      <c r="M11" s="138"/>
      <c r="O11"/>
    </row>
    <row r="12" spans="1:18" s="40" customFormat="1" ht="24" customHeight="1" x14ac:dyDescent="0.3">
      <c r="A12" s="50"/>
      <c r="B12" s="51"/>
      <c r="C12" s="51"/>
      <c r="D12" s="51"/>
      <c r="E12" s="51"/>
      <c r="F12" s="319" t="s">
        <v>100</v>
      </c>
      <c r="G12" s="320"/>
      <c r="H12" s="321"/>
      <c r="I12" s="130">
        <f>J14+I14+J14</f>
        <v>3.35</v>
      </c>
      <c r="J12" s="131">
        <v>0.15</v>
      </c>
      <c r="K12" s="131">
        <v>1</v>
      </c>
      <c r="L12" s="131">
        <v>1</v>
      </c>
      <c r="M12" s="102">
        <f t="shared" ref="M12:M21" si="0">+I12*(J12+K12)*L12</f>
        <v>3.8524999999999996</v>
      </c>
      <c r="O12"/>
    </row>
    <row r="13" spans="1:18" s="40" customFormat="1" ht="24" customHeight="1" x14ac:dyDescent="0.3">
      <c r="A13" s="50"/>
      <c r="B13" s="51"/>
      <c r="C13" s="51"/>
      <c r="D13" s="51"/>
      <c r="E13" s="51"/>
      <c r="F13" s="319" t="s">
        <v>101</v>
      </c>
      <c r="G13" s="320"/>
      <c r="H13" s="321"/>
      <c r="I13" s="130">
        <f>(J14-J12)+(I14-J12-J12)+(J14-J12)+(I14-J12-J12)</f>
        <v>4</v>
      </c>
      <c r="J13" s="131"/>
      <c r="K13" s="131">
        <f>K12-J12-K14</f>
        <v>0.79999999999999993</v>
      </c>
      <c r="L13" s="131">
        <f>+L12</f>
        <v>1</v>
      </c>
      <c r="M13" s="102">
        <f t="shared" si="0"/>
        <v>3.1999999999999997</v>
      </c>
      <c r="O13"/>
    </row>
    <row r="14" spans="1:18" s="40" customFormat="1" ht="24" customHeight="1" x14ac:dyDescent="0.3">
      <c r="A14" s="50"/>
      <c r="B14" s="51"/>
      <c r="C14" s="51"/>
      <c r="D14" s="51"/>
      <c r="E14" s="51"/>
      <c r="F14" s="319" t="s">
        <v>90</v>
      </c>
      <c r="G14" s="320"/>
      <c r="H14" s="321"/>
      <c r="I14" s="130">
        <v>1.55</v>
      </c>
      <c r="J14" s="131">
        <v>0.9</v>
      </c>
      <c r="K14" s="131">
        <v>0.05</v>
      </c>
      <c r="L14" s="131">
        <v>3</v>
      </c>
      <c r="M14" s="102">
        <f t="shared" si="0"/>
        <v>4.4175000000000004</v>
      </c>
      <c r="O14"/>
      <c r="P14" s="40" t="s">
        <v>96</v>
      </c>
    </row>
    <row r="15" spans="1:18" s="40" customFormat="1" ht="24" customHeight="1" x14ac:dyDescent="0.3">
      <c r="A15" s="50"/>
      <c r="B15" s="51"/>
      <c r="C15" s="51"/>
      <c r="D15" s="51"/>
      <c r="E15" s="51"/>
      <c r="F15" s="319" t="s">
        <v>102</v>
      </c>
      <c r="G15" s="320"/>
      <c r="H15" s="321"/>
      <c r="I15" s="130">
        <f>+I17+J17+I17+J17</f>
        <v>26.299999999999997</v>
      </c>
      <c r="J15" s="131"/>
      <c r="K15" s="131">
        <v>2.25</v>
      </c>
      <c r="L15" s="131">
        <v>1</v>
      </c>
      <c r="M15" s="102">
        <f t="shared" si="0"/>
        <v>59.174999999999997</v>
      </c>
      <c r="O15"/>
      <c r="P15" s="40" t="s">
        <v>34</v>
      </c>
      <c r="Q15" s="126">
        <v>2.25</v>
      </c>
      <c r="R15" s="126">
        <v>2</v>
      </c>
    </row>
    <row r="16" spans="1:18" ht="24" customHeight="1" x14ac:dyDescent="0.3">
      <c r="A16" s="50"/>
      <c r="B16" s="51"/>
      <c r="C16" s="51"/>
      <c r="D16" s="51"/>
      <c r="E16" s="51"/>
      <c r="F16" s="319" t="s">
        <v>103</v>
      </c>
      <c r="G16" s="320"/>
      <c r="H16" s="321"/>
      <c r="I16" s="130">
        <f>(J17-J12-J12)+(I17-J12-J12)+(J17-J12-J12)+(I17-J12-J12)</f>
        <v>25.099999999999998</v>
      </c>
      <c r="J16" s="131"/>
      <c r="K16" s="131">
        <f>+K15-J12-K17</f>
        <v>2.0500000000000003</v>
      </c>
      <c r="L16" s="131">
        <f>+L15</f>
        <v>1</v>
      </c>
      <c r="M16" s="102">
        <f t="shared" si="0"/>
        <v>51.455000000000005</v>
      </c>
      <c r="P16" s="127" t="s">
        <v>97</v>
      </c>
      <c r="Q16">
        <v>2.5499999999999998</v>
      </c>
      <c r="R16">
        <v>2.4</v>
      </c>
    </row>
    <row r="17" spans="1:18" ht="24" customHeight="1" x14ac:dyDescent="0.3">
      <c r="A17" s="50"/>
      <c r="B17" s="51"/>
      <c r="C17" s="51"/>
      <c r="D17" s="51"/>
      <c r="E17" s="51"/>
      <c r="F17" s="319" t="s">
        <v>80</v>
      </c>
      <c r="G17" s="320"/>
      <c r="H17" s="321"/>
      <c r="I17" s="130">
        <v>2.5499999999999998</v>
      </c>
      <c r="J17" s="131">
        <v>10.6</v>
      </c>
      <c r="K17" s="131">
        <v>0.05</v>
      </c>
      <c r="L17" s="131">
        <v>2</v>
      </c>
      <c r="M17" s="102">
        <f t="shared" si="0"/>
        <v>54.314999999999998</v>
      </c>
      <c r="P17" s="40" t="s">
        <v>98</v>
      </c>
      <c r="Q17">
        <v>10.6</v>
      </c>
      <c r="R17">
        <v>9.5</v>
      </c>
    </row>
    <row r="18" spans="1:18" ht="24" customHeight="1" x14ac:dyDescent="0.35">
      <c r="A18" s="50"/>
      <c r="B18" s="51"/>
      <c r="C18" s="51"/>
      <c r="D18" s="51"/>
      <c r="E18" s="51"/>
      <c r="F18" s="319" t="s">
        <v>104</v>
      </c>
      <c r="G18" s="320"/>
      <c r="H18" s="321"/>
      <c r="I18" s="130">
        <f>+I17-J12-J12</f>
        <v>2.25</v>
      </c>
      <c r="K18" s="131">
        <f>+K16-0.55+K17</f>
        <v>1.5500000000000003</v>
      </c>
      <c r="L18" s="131">
        <f>2*2</f>
        <v>4</v>
      </c>
      <c r="M18" s="102">
        <f t="shared" si="0"/>
        <v>13.950000000000003</v>
      </c>
    </row>
    <row r="19" spans="1:18" s="40" customFormat="1" ht="24" customHeight="1" x14ac:dyDescent="0.3">
      <c r="A19" s="50"/>
      <c r="B19" s="51"/>
      <c r="C19" s="51"/>
      <c r="D19" s="51"/>
      <c r="E19" s="51"/>
      <c r="F19" s="319" t="s">
        <v>105</v>
      </c>
      <c r="G19" s="320"/>
      <c r="H19" s="321"/>
      <c r="I19" s="130">
        <f>J21+I21+J21</f>
        <v>3.75</v>
      </c>
      <c r="J19" s="131">
        <v>0.15</v>
      </c>
      <c r="K19" s="131">
        <v>1.4</v>
      </c>
      <c r="L19" s="131">
        <v>1</v>
      </c>
      <c r="M19" s="102">
        <f t="shared" si="0"/>
        <v>5.8124999999999991</v>
      </c>
      <c r="O19"/>
      <c r="P19" s="40" t="s">
        <v>96</v>
      </c>
    </row>
    <row r="20" spans="1:18" s="40" customFormat="1" ht="24" customHeight="1" x14ac:dyDescent="0.3">
      <c r="A20" s="50"/>
      <c r="B20" s="51"/>
      <c r="C20" s="51"/>
      <c r="D20" s="51"/>
      <c r="E20" s="51"/>
      <c r="F20" s="319" t="s">
        <v>106</v>
      </c>
      <c r="G20" s="320"/>
      <c r="H20" s="321"/>
      <c r="I20" s="130">
        <f>(J21-J19)+(I21-J19-J19)+(J21-J19)+(I21-J19-J19)</f>
        <v>5.4</v>
      </c>
      <c r="J20" s="131"/>
      <c r="K20" s="131">
        <f>K19-J19-K21</f>
        <v>1.2</v>
      </c>
      <c r="L20" s="131">
        <f>+L19</f>
        <v>1</v>
      </c>
      <c r="M20" s="102">
        <f t="shared" si="0"/>
        <v>6.48</v>
      </c>
      <c r="O20"/>
    </row>
    <row r="21" spans="1:18" s="40" customFormat="1" ht="24" customHeight="1" x14ac:dyDescent="0.3">
      <c r="A21" s="50"/>
      <c r="B21" s="51"/>
      <c r="C21" s="51"/>
      <c r="D21" s="51"/>
      <c r="E21" s="51"/>
      <c r="F21" s="319" t="s">
        <v>90</v>
      </c>
      <c r="G21" s="320"/>
      <c r="H21" s="321"/>
      <c r="I21" s="130">
        <v>2.5499999999999998</v>
      </c>
      <c r="J21" s="131">
        <v>0.6</v>
      </c>
      <c r="K21" s="131">
        <v>0.05</v>
      </c>
      <c r="L21" s="131">
        <v>3</v>
      </c>
      <c r="M21" s="102">
        <f t="shared" si="0"/>
        <v>4.9725000000000001</v>
      </c>
      <c r="O21"/>
    </row>
    <row r="22" spans="1:18" s="40" customFormat="1" ht="24" customHeight="1" x14ac:dyDescent="0.3">
      <c r="A22" s="50"/>
      <c r="B22" s="51"/>
      <c r="C22" s="51"/>
      <c r="D22" s="51"/>
      <c r="E22" s="51"/>
      <c r="F22" s="316" t="s">
        <v>135</v>
      </c>
      <c r="G22" s="322"/>
      <c r="H22" s="323"/>
      <c r="I22" s="132"/>
      <c r="J22" s="133"/>
      <c r="K22" s="133"/>
      <c r="L22" s="133"/>
      <c r="M22" s="102"/>
      <c r="O22"/>
    </row>
    <row r="23" spans="1:18" s="40" customFormat="1" ht="24" customHeight="1" x14ac:dyDescent="0.3">
      <c r="A23" s="50"/>
      <c r="B23" s="51"/>
      <c r="C23" s="51"/>
      <c r="D23" s="51"/>
      <c r="E23" s="51"/>
      <c r="F23" s="319" t="s">
        <v>100</v>
      </c>
      <c r="G23" s="320"/>
      <c r="H23" s="321"/>
      <c r="I23" s="130">
        <f>J25+I25+J25</f>
        <v>3.35</v>
      </c>
      <c r="J23" s="131">
        <v>0.15</v>
      </c>
      <c r="K23" s="131">
        <v>1</v>
      </c>
      <c r="L23" s="131">
        <v>1</v>
      </c>
      <c r="M23" s="102">
        <f t="shared" ref="M23:M32" si="1">+I23*(J23+K23)*L23</f>
        <v>3.8524999999999996</v>
      </c>
      <c r="O23"/>
      <c r="Q23" s="126"/>
    </row>
    <row r="24" spans="1:18" s="40" customFormat="1" ht="24" customHeight="1" x14ac:dyDescent="0.3">
      <c r="A24" s="50"/>
      <c r="B24" s="51"/>
      <c r="C24" s="51"/>
      <c r="D24" s="51"/>
      <c r="E24" s="51"/>
      <c r="F24" s="319" t="s">
        <v>101</v>
      </c>
      <c r="G24" s="320"/>
      <c r="H24" s="321"/>
      <c r="I24" s="130">
        <f>(J25-J23)+(I25-J23-J23)+(J25-J23)+(I25-J23-J23)</f>
        <v>4</v>
      </c>
      <c r="J24" s="131"/>
      <c r="K24" s="131">
        <f>K23-J23-K25</f>
        <v>0.79999999999999993</v>
      </c>
      <c r="L24" s="131">
        <f>+L23</f>
        <v>1</v>
      </c>
      <c r="M24" s="102">
        <f t="shared" si="1"/>
        <v>3.1999999999999997</v>
      </c>
      <c r="O24"/>
    </row>
    <row r="25" spans="1:18" s="40" customFormat="1" ht="24" customHeight="1" x14ac:dyDescent="0.3">
      <c r="A25" s="50"/>
      <c r="B25" s="51"/>
      <c r="C25" s="51"/>
      <c r="D25" s="51"/>
      <c r="E25" s="51"/>
      <c r="F25" s="319" t="s">
        <v>90</v>
      </c>
      <c r="G25" s="320"/>
      <c r="H25" s="321"/>
      <c r="I25" s="130">
        <v>1.55</v>
      </c>
      <c r="J25" s="131">
        <v>0.9</v>
      </c>
      <c r="K25" s="131">
        <v>0.05</v>
      </c>
      <c r="L25" s="131">
        <v>3</v>
      </c>
      <c r="M25" s="102">
        <f t="shared" si="1"/>
        <v>4.4175000000000004</v>
      </c>
      <c r="O25"/>
    </row>
    <row r="26" spans="1:18" s="40" customFormat="1" ht="24" customHeight="1" x14ac:dyDescent="0.3">
      <c r="A26" s="50"/>
      <c r="B26" s="51"/>
      <c r="C26" s="51"/>
      <c r="D26" s="51"/>
      <c r="E26" s="51"/>
      <c r="F26" s="319" t="s">
        <v>102</v>
      </c>
      <c r="G26" s="320"/>
      <c r="H26" s="321"/>
      <c r="I26" s="130">
        <f>+I28+J28+I28+J28</f>
        <v>23</v>
      </c>
      <c r="J26" s="131"/>
      <c r="K26" s="131">
        <v>2</v>
      </c>
      <c r="L26" s="131">
        <v>1</v>
      </c>
      <c r="M26" s="102">
        <f t="shared" si="1"/>
        <v>46</v>
      </c>
      <c r="O26"/>
      <c r="Q26" s="126"/>
    </row>
    <row r="27" spans="1:18" s="40" customFormat="1" ht="24" customHeight="1" x14ac:dyDescent="0.3">
      <c r="A27" s="50"/>
      <c r="B27" s="51"/>
      <c r="C27" s="51"/>
      <c r="D27" s="51"/>
      <c r="E27" s="51"/>
      <c r="F27" s="319" t="s">
        <v>103</v>
      </c>
      <c r="G27" s="320"/>
      <c r="H27" s="321"/>
      <c r="I27" s="130">
        <f>(J28-J23-J23)+(I28-J23-J23)+(J28-J23-J23)+(I28-J23-J23)</f>
        <v>21.799999999999997</v>
      </c>
      <c r="J27" s="131"/>
      <c r="K27" s="131">
        <f>+K26-J23-K28</f>
        <v>1.8</v>
      </c>
      <c r="L27" s="131">
        <f>+L26</f>
        <v>1</v>
      </c>
      <c r="M27" s="102">
        <f t="shared" si="1"/>
        <v>39.239999999999995</v>
      </c>
      <c r="O27"/>
    </row>
    <row r="28" spans="1:18" s="40" customFormat="1" ht="24" customHeight="1" x14ac:dyDescent="0.3">
      <c r="A28" s="50"/>
      <c r="B28" s="51"/>
      <c r="C28" s="51"/>
      <c r="D28" s="51"/>
      <c r="E28" s="51"/>
      <c r="F28" s="319" t="s">
        <v>80</v>
      </c>
      <c r="G28" s="320"/>
      <c r="H28" s="321"/>
      <c r="I28" s="130">
        <v>2</v>
      </c>
      <c r="J28" s="131">
        <v>9.5</v>
      </c>
      <c r="K28" s="131">
        <v>0.05</v>
      </c>
      <c r="L28" s="131">
        <v>2</v>
      </c>
      <c r="M28" s="102">
        <f t="shared" si="1"/>
        <v>38.200000000000003</v>
      </c>
      <c r="O28"/>
    </row>
    <row r="29" spans="1:18" s="40" customFormat="1" ht="24" customHeight="1" x14ac:dyDescent="0.35">
      <c r="A29" s="50"/>
      <c r="B29" s="51"/>
      <c r="C29" s="51"/>
      <c r="D29" s="51"/>
      <c r="E29" s="51"/>
      <c r="F29" s="319" t="s">
        <v>104</v>
      </c>
      <c r="G29" s="320"/>
      <c r="H29" s="321"/>
      <c r="I29" s="130">
        <v>2</v>
      </c>
      <c r="J29" s="99"/>
      <c r="K29" s="131">
        <f>+K27-0.55+K28</f>
        <v>1.3</v>
      </c>
      <c r="L29" s="131">
        <f>2*2</f>
        <v>4</v>
      </c>
      <c r="M29" s="102">
        <f t="shared" si="1"/>
        <v>10.4</v>
      </c>
      <c r="O29"/>
      <c r="Q29" s="126"/>
    </row>
    <row r="30" spans="1:18" s="40" customFormat="1" ht="24" customHeight="1" x14ac:dyDescent="0.3">
      <c r="A30" s="50"/>
      <c r="B30" s="51"/>
      <c r="C30" s="51"/>
      <c r="D30" s="51"/>
      <c r="E30" s="51"/>
      <c r="F30" s="319" t="s">
        <v>105</v>
      </c>
      <c r="G30" s="320"/>
      <c r="H30" s="321"/>
      <c r="I30" s="130">
        <f>J32+I32+J32</f>
        <v>3.75</v>
      </c>
      <c r="J30" s="131">
        <v>0.15</v>
      </c>
      <c r="K30" s="131">
        <v>1.4</v>
      </c>
      <c r="L30" s="131">
        <v>1</v>
      </c>
      <c r="M30" s="102">
        <f t="shared" si="1"/>
        <v>5.8124999999999991</v>
      </c>
      <c r="O30"/>
      <c r="Q30" s="126"/>
    </row>
    <row r="31" spans="1:18" s="40" customFormat="1" ht="24" customHeight="1" x14ac:dyDescent="0.3">
      <c r="A31" s="50"/>
      <c r="B31" s="51"/>
      <c r="C31" s="51"/>
      <c r="D31" s="51"/>
      <c r="E31" s="51"/>
      <c r="F31" s="319" t="s">
        <v>106</v>
      </c>
      <c r="G31" s="320"/>
      <c r="H31" s="321"/>
      <c r="I31" s="130">
        <f>(J32-J30)+(I32-J30-J30)+(J32-J30)+(I32-J30-J30)</f>
        <v>5.4</v>
      </c>
      <c r="J31" s="131"/>
      <c r="K31" s="131">
        <f>K30-J30-K32</f>
        <v>1.2</v>
      </c>
      <c r="L31" s="131">
        <f>+L30</f>
        <v>1</v>
      </c>
      <c r="M31" s="102">
        <f t="shared" si="1"/>
        <v>6.48</v>
      </c>
      <c r="O31"/>
      <c r="P31" s="127" t="s">
        <v>97</v>
      </c>
      <c r="Q31">
        <v>2.1</v>
      </c>
    </row>
    <row r="32" spans="1:18" s="40" customFormat="1" ht="24" customHeight="1" thickBot="1" x14ac:dyDescent="0.35">
      <c r="A32" s="50"/>
      <c r="B32" s="51"/>
      <c r="C32" s="51"/>
      <c r="D32" s="51"/>
      <c r="E32" s="51"/>
      <c r="F32" s="319" t="s">
        <v>90</v>
      </c>
      <c r="G32" s="320"/>
      <c r="H32" s="321"/>
      <c r="I32" s="130">
        <v>2.5499999999999998</v>
      </c>
      <c r="J32" s="131">
        <v>0.6</v>
      </c>
      <c r="K32" s="131">
        <v>0.05</v>
      </c>
      <c r="L32" s="131">
        <v>3</v>
      </c>
      <c r="M32" s="102">
        <f t="shared" si="1"/>
        <v>4.9725000000000001</v>
      </c>
      <c r="O32"/>
      <c r="P32" s="40" t="s">
        <v>98</v>
      </c>
      <c r="Q32">
        <v>6</v>
      </c>
    </row>
    <row r="33" spans="1:20" s="40" customFormat="1" ht="24" customHeight="1" thickBot="1" x14ac:dyDescent="0.35">
      <c r="A33" s="50"/>
      <c r="B33" s="51"/>
      <c r="C33" s="51"/>
      <c r="D33" s="51"/>
      <c r="E33" s="51"/>
      <c r="F33" s="220" t="s">
        <v>1</v>
      </c>
      <c r="G33" s="221"/>
      <c r="H33" s="221"/>
      <c r="I33" s="221"/>
      <c r="J33" s="221"/>
      <c r="K33" s="221"/>
      <c r="L33" s="222"/>
      <c r="M33" s="55">
        <f>SUM(M12:M32)</f>
        <v>370.20499999999998</v>
      </c>
      <c r="O33"/>
    </row>
    <row r="34" spans="1:20" s="40" customFormat="1" ht="24.75" customHeight="1" x14ac:dyDescent="0.25">
      <c r="A34" s="45"/>
      <c r="B34" s="46"/>
      <c r="C34" s="46"/>
      <c r="D34" s="46"/>
      <c r="E34" s="46"/>
      <c r="F34" s="45"/>
      <c r="G34" s="56"/>
      <c r="H34" s="46"/>
      <c r="I34" s="56"/>
      <c r="J34" s="46"/>
      <c r="K34" s="46"/>
      <c r="L34" s="46"/>
      <c r="M34" s="57"/>
    </row>
    <row r="35" spans="1:20" s="40" customFormat="1" ht="24.75" customHeight="1" x14ac:dyDescent="0.25">
      <c r="A35" s="223" t="s">
        <v>36</v>
      </c>
      <c r="B35" s="224"/>
      <c r="C35" s="224"/>
      <c r="D35" s="58"/>
      <c r="E35" s="59"/>
      <c r="F35" s="211"/>
      <c r="G35" s="212"/>
      <c r="H35" s="60"/>
      <c r="I35" s="225" t="s">
        <v>37</v>
      </c>
      <c r="J35" s="225"/>
      <c r="K35" s="225"/>
      <c r="L35" s="226"/>
      <c r="M35" s="61">
        <f>+M33</f>
        <v>370.20499999999998</v>
      </c>
    </row>
    <row r="36" spans="1:20" s="40" customFormat="1" ht="24.6" customHeight="1" x14ac:dyDescent="0.25">
      <c r="A36" s="208"/>
      <c r="B36" s="209"/>
      <c r="C36" s="209"/>
      <c r="D36" s="209"/>
      <c r="E36" s="210"/>
      <c r="F36" s="211"/>
      <c r="G36" s="212"/>
      <c r="H36" s="60"/>
      <c r="I36" s="213"/>
      <c r="J36" s="213"/>
      <c r="K36" s="213"/>
      <c r="L36" s="214"/>
      <c r="M36" s="61"/>
    </row>
    <row r="37" spans="1:20" s="40" customFormat="1" ht="24.75" customHeight="1" x14ac:dyDescent="0.25">
      <c r="A37" s="208"/>
      <c r="B37" s="209"/>
      <c r="C37" s="209"/>
      <c r="D37" s="209"/>
      <c r="E37" s="210"/>
      <c r="F37" s="211"/>
      <c r="G37" s="212"/>
      <c r="H37" s="60"/>
      <c r="I37" s="62"/>
      <c r="J37" s="215" t="s">
        <v>38</v>
      </c>
      <c r="K37" s="215"/>
      <c r="L37" s="216"/>
      <c r="M37" s="61"/>
    </row>
    <row r="38" spans="1:20" s="40" customFormat="1" ht="24.75" customHeight="1" x14ac:dyDescent="0.25">
      <c r="A38" s="203"/>
      <c r="B38" s="204"/>
      <c r="C38" s="204"/>
      <c r="D38" s="204"/>
      <c r="E38" s="205"/>
      <c r="F38" s="63"/>
      <c r="G38" s="64"/>
      <c r="H38" s="51"/>
      <c r="I38" s="62"/>
      <c r="J38" s="51"/>
      <c r="K38" s="51"/>
      <c r="L38" s="51"/>
      <c r="M38" s="52"/>
      <c r="Q38" s="126">
        <f>I15-I16</f>
        <v>1.1999999999999993</v>
      </c>
      <c r="T38" s="40">
        <f>10.2+10.2+2.15+2.15</f>
        <v>24.699999999999996</v>
      </c>
    </row>
    <row r="39" spans="1:20" s="40" customFormat="1" ht="24.75" customHeight="1" x14ac:dyDescent="0.25">
      <c r="A39" s="206"/>
      <c r="B39" s="207"/>
      <c r="C39" s="207"/>
      <c r="D39" s="65"/>
      <c r="E39" s="66"/>
      <c r="F39" s="67"/>
      <c r="G39" s="68"/>
      <c r="H39" s="66"/>
      <c r="I39" s="69"/>
      <c r="J39" s="66"/>
      <c r="K39" s="66"/>
      <c r="L39" s="66"/>
      <c r="M39" s="70"/>
      <c r="R39" s="71"/>
    </row>
    <row r="40" spans="1:20" s="40" customFormat="1" ht="24.75" customHeight="1" x14ac:dyDescent="0.25">
      <c r="A40" s="50"/>
      <c r="B40" s="51" t="s">
        <v>39</v>
      </c>
      <c r="C40" s="72"/>
      <c r="E40" s="51"/>
      <c r="F40" s="73"/>
      <c r="G40" s="74" t="s">
        <v>40</v>
      </c>
      <c r="H40" s="75"/>
      <c r="I40" s="62"/>
      <c r="J40" s="51"/>
      <c r="K40" s="51"/>
      <c r="L40" s="51"/>
      <c r="M40" s="52"/>
    </row>
    <row r="41" spans="1:20" s="40" customFormat="1" ht="24.75" customHeight="1" x14ac:dyDescent="0.25">
      <c r="A41" s="50"/>
      <c r="B41" s="51"/>
      <c r="C41" s="72"/>
      <c r="E41" s="51"/>
      <c r="F41" s="73"/>
      <c r="G41" s="74"/>
      <c r="H41" s="75"/>
      <c r="I41" s="62"/>
      <c r="J41" s="51"/>
      <c r="K41" s="51"/>
      <c r="L41" s="51"/>
      <c r="M41" s="52"/>
    </row>
    <row r="42" spans="1:20" s="40" customFormat="1" ht="24.75" customHeight="1" x14ac:dyDescent="0.25">
      <c r="A42" s="50"/>
      <c r="B42" s="51"/>
      <c r="C42" s="72"/>
      <c r="E42" s="51"/>
      <c r="F42" s="50"/>
      <c r="G42" s="74"/>
      <c r="H42" s="75"/>
      <c r="I42" s="62"/>
      <c r="J42" s="51"/>
      <c r="K42" s="51"/>
      <c r="L42" s="51"/>
      <c r="M42" s="52"/>
    </row>
    <row r="43" spans="1:20" s="40" customFormat="1" ht="20.100000000000001" customHeight="1" x14ac:dyDescent="0.3">
      <c r="A43" s="50"/>
      <c r="B43" s="76"/>
      <c r="C43" s="77"/>
      <c r="E43" s="78"/>
      <c r="F43" s="79"/>
      <c r="G43" s="80"/>
      <c r="H43" s="75"/>
      <c r="I43" s="62"/>
      <c r="J43" s="51"/>
      <c r="K43" s="78"/>
      <c r="L43" s="51"/>
      <c r="M43" s="52"/>
    </row>
    <row r="44" spans="1:20" s="40" customFormat="1" ht="18" customHeight="1" x14ac:dyDescent="0.3">
      <c r="A44" s="50"/>
      <c r="B44" s="76" t="s">
        <v>81</v>
      </c>
      <c r="C44" s="77"/>
      <c r="E44" s="78"/>
      <c r="F44" s="79"/>
      <c r="G44" s="80" t="s">
        <v>41</v>
      </c>
      <c r="H44" s="75"/>
      <c r="I44" s="81"/>
      <c r="J44" s="82"/>
      <c r="K44" s="78"/>
      <c r="L44" s="78"/>
      <c r="M44" s="83"/>
    </row>
    <row r="45" spans="1:20" s="40" customFormat="1" ht="18" customHeight="1" x14ac:dyDescent="0.3">
      <c r="A45" s="50"/>
      <c r="B45" s="78" t="s">
        <v>42</v>
      </c>
      <c r="C45" s="84"/>
      <c r="E45" s="76"/>
      <c r="F45" s="79"/>
      <c r="G45" s="85" t="s">
        <v>43</v>
      </c>
      <c r="H45" s="75"/>
      <c r="I45" s="81"/>
      <c r="J45" s="82"/>
      <c r="K45" s="76"/>
      <c r="L45" s="78"/>
      <c r="M45" s="83"/>
    </row>
    <row r="46" spans="1:20" s="40" customFormat="1" ht="18" customHeight="1" x14ac:dyDescent="0.3">
      <c r="A46" s="50"/>
      <c r="B46" s="76"/>
      <c r="C46" s="84"/>
      <c r="D46" s="76"/>
      <c r="E46" s="86"/>
      <c r="F46" s="87"/>
      <c r="G46" s="85"/>
      <c r="H46" s="75"/>
      <c r="I46" s="88"/>
      <c r="J46" s="89"/>
      <c r="K46" s="86"/>
      <c r="L46" s="78"/>
      <c r="M46" s="83"/>
    </row>
    <row r="47" spans="1:20" s="40" customFormat="1" ht="15" customHeight="1" thickBot="1" x14ac:dyDescent="0.3">
      <c r="A47" s="90"/>
      <c r="B47" s="91"/>
      <c r="C47" s="91"/>
      <c r="D47" s="91"/>
      <c r="E47" s="91"/>
      <c r="F47" s="90"/>
      <c r="G47" s="92"/>
      <c r="H47" s="91"/>
      <c r="I47" s="93"/>
      <c r="J47" s="94"/>
      <c r="K47" s="94"/>
      <c r="L47" s="94"/>
      <c r="M47" s="95"/>
    </row>
  </sheetData>
  <mergeCells count="53">
    <mergeCell ref="F24:H24"/>
    <mergeCell ref="F25:H25"/>
    <mergeCell ref="C3:J4"/>
    <mergeCell ref="C5:E5"/>
    <mergeCell ref="F5:M5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A1:B5"/>
    <mergeCell ref="C1:E1"/>
    <mergeCell ref="F1:J1"/>
    <mergeCell ref="K1:M4"/>
    <mergeCell ref="C2:E2"/>
    <mergeCell ref="F2:J2"/>
    <mergeCell ref="F22:H22"/>
    <mergeCell ref="I36:L36"/>
    <mergeCell ref="A37:E37"/>
    <mergeCell ref="F37:G37"/>
    <mergeCell ref="J37:L37"/>
    <mergeCell ref="F31:H31"/>
    <mergeCell ref="F32:H32"/>
    <mergeCell ref="F33:L33"/>
    <mergeCell ref="A35:C35"/>
    <mergeCell ref="F35:G35"/>
    <mergeCell ref="I35:L35"/>
    <mergeCell ref="F29:H29"/>
    <mergeCell ref="F23:H23"/>
    <mergeCell ref="F26:H26"/>
    <mergeCell ref="F27:H27"/>
    <mergeCell ref="F28:H28"/>
    <mergeCell ref="A38:E38"/>
    <mergeCell ref="A39:C39"/>
    <mergeCell ref="A36:E36"/>
    <mergeCell ref="F36:G36"/>
    <mergeCell ref="F30:H30"/>
    <mergeCell ref="F11:H11"/>
    <mergeCell ref="F13:H13"/>
    <mergeCell ref="F20:H20"/>
    <mergeCell ref="F21:H21"/>
    <mergeCell ref="F15:H15"/>
    <mergeCell ref="F17:H17"/>
    <mergeCell ref="F18:H18"/>
    <mergeCell ref="F19:H19"/>
    <mergeCell ref="F16:H16"/>
    <mergeCell ref="F12:H12"/>
    <mergeCell ref="F14:H14"/>
  </mergeCells>
  <pageMargins left="0.7" right="0.7" top="0.75" bottom="0.75" header="0.3" footer="0.3"/>
  <pageSetup scale="34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A2E6C-FB04-42BA-A9DD-FCA00524D05F}">
  <dimension ref="A1:R41"/>
  <sheetViews>
    <sheetView view="pageBreakPreview" zoomScale="60" zoomScaleNormal="55" workbookViewId="0">
      <selection activeCell="J18" sqref="J18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4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43">
        <f>+PRESUPUESTO!A31</f>
        <v>2.2000000000000002</v>
      </c>
      <c r="B9" s="265" t="str">
        <f>+PRESUPUESTO!C31</f>
        <v>Recubrimieno impermeable para muros, dos capas</v>
      </c>
      <c r="C9" s="266"/>
      <c r="D9" s="267"/>
      <c r="E9" s="44" t="str">
        <f>+PRESUPUESTO!E31</f>
        <v>M2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24" customHeight="1" x14ac:dyDescent="0.3">
      <c r="A11" s="50"/>
      <c r="B11" s="51"/>
      <c r="C11" s="51"/>
      <c r="D11" s="51"/>
      <c r="E11" s="51"/>
      <c r="F11" s="325" t="str">
        <f>+'2,1'!F11:H11</f>
        <v>Desarenador Grande</v>
      </c>
      <c r="G11" s="308"/>
      <c r="H11" s="309"/>
      <c r="I11" s="47"/>
      <c r="J11" s="47"/>
      <c r="K11" s="47"/>
      <c r="L11" s="47"/>
      <c r="M11" s="102"/>
      <c r="O11"/>
    </row>
    <row r="12" spans="1:15" s="40" customFormat="1" ht="24" customHeight="1" x14ac:dyDescent="0.3">
      <c r="A12" s="50"/>
      <c r="B12" s="51"/>
      <c r="C12" s="51"/>
      <c r="D12" s="51"/>
      <c r="E12" s="51"/>
      <c r="F12" s="324" t="str">
        <f>+'2,1'!F12:H12</f>
        <v xml:space="preserve">Paredes Externas Caja Entrada </v>
      </c>
      <c r="G12" s="300"/>
      <c r="H12" s="301"/>
      <c r="I12" s="47">
        <f>+'2,1'!I12</f>
        <v>3.35</v>
      </c>
      <c r="J12" s="47">
        <f>+'2,1'!J12</f>
        <v>0.15</v>
      </c>
      <c r="K12" s="47">
        <f>+'2,1'!K12</f>
        <v>1</v>
      </c>
      <c r="L12" s="47">
        <f>+'2,1'!L12</f>
        <v>1</v>
      </c>
      <c r="M12" s="102">
        <f>+I12*(J12+K12)*L12</f>
        <v>3.8524999999999996</v>
      </c>
      <c r="O12"/>
    </row>
    <row r="13" spans="1:15" s="40" customFormat="1" ht="24" customHeight="1" x14ac:dyDescent="0.3">
      <c r="A13" s="50"/>
      <c r="B13" s="51"/>
      <c r="C13" s="51"/>
      <c r="D13" s="51"/>
      <c r="E13" s="51"/>
      <c r="F13" s="324" t="str">
        <f>+'2,1'!F13:H13</f>
        <v xml:space="preserve">Paredes Interna Caja Entrada </v>
      </c>
      <c r="G13" s="300"/>
      <c r="H13" s="301"/>
      <c r="I13" s="47">
        <f>+'2,1'!I13</f>
        <v>4</v>
      </c>
      <c r="J13" s="47">
        <f>+'2,1'!J13</f>
        <v>0</v>
      </c>
      <c r="K13" s="47">
        <f>+'2,1'!K13</f>
        <v>0.79999999999999993</v>
      </c>
      <c r="L13" s="47">
        <f>+'2,1'!L13</f>
        <v>1</v>
      </c>
      <c r="M13" s="102">
        <f>+I13*(J13+K13)*L13</f>
        <v>3.1999999999999997</v>
      </c>
      <c r="O13"/>
    </row>
    <row r="14" spans="1:15" s="40" customFormat="1" ht="24" customHeight="1" x14ac:dyDescent="0.3">
      <c r="A14" s="50"/>
      <c r="B14" s="51"/>
      <c r="C14" s="51"/>
      <c r="D14" s="51"/>
      <c r="E14" s="51"/>
      <c r="F14" s="324" t="str">
        <f>+'2,1'!F14:H14</f>
        <v xml:space="preserve">Placa de Piso y Tapa Cajas </v>
      </c>
      <c r="G14" s="300"/>
      <c r="H14" s="301"/>
      <c r="I14" s="47">
        <f>+'2,1'!I14</f>
        <v>1.55</v>
      </c>
      <c r="J14" s="47">
        <f>+'2,1'!J14</f>
        <v>0.9</v>
      </c>
      <c r="K14" s="47">
        <f>+'2,1'!K14</f>
        <v>0.05</v>
      </c>
      <c r="L14" s="47">
        <f>+'2,1'!L14</f>
        <v>3</v>
      </c>
      <c r="M14" s="102">
        <f t="shared" ref="M14:M25" si="0">+I14*(J14+K14)*L14</f>
        <v>4.4175000000000004</v>
      </c>
      <c r="O14"/>
    </row>
    <row r="15" spans="1:15" ht="24" customHeight="1" x14ac:dyDescent="0.3">
      <c r="A15" s="50"/>
      <c r="B15" s="51"/>
      <c r="C15" s="51"/>
      <c r="D15" s="51"/>
      <c r="E15" s="51"/>
      <c r="F15" s="324" t="str">
        <f>+'2,1'!F15:H15</f>
        <v>Paredes Tanque Central Externas</v>
      </c>
      <c r="G15" s="300"/>
      <c r="H15" s="301"/>
      <c r="I15" s="47">
        <f>+'2,1'!I15</f>
        <v>26.299999999999997</v>
      </c>
      <c r="J15" s="47">
        <f>+'2,1'!J15</f>
        <v>0</v>
      </c>
      <c r="K15" s="47">
        <f>+'2,1'!K15</f>
        <v>2.25</v>
      </c>
      <c r="L15" s="47">
        <f>+'2,1'!L15</f>
        <v>1</v>
      </c>
      <c r="M15" s="102">
        <f t="shared" si="0"/>
        <v>59.174999999999997</v>
      </c>
    </row>
    <row r="16" spans="1:15" ht="24" customHeight="1" x14ac:dyDescent="0.3">
      <c r="A16" s="50"/>
      <c r="B16" s="51"/>
      <c r="C16" s="51"/>
      <c r="D16" s="51"/>
      <c r="E16" s="51"/>
      <c r="F16" s="324" t="str">
        <f>+'2,1'!F16:H16</f>
        <v>Paredes Tanque Central Internas</v>
      </c>
      <c r="G16" s="300"/>
      <c r="H16" s="301"/>
      <c r="I16" s="47">
        <f>+'2,1'!I16</f>
        <v>25.099999999999998</v>
      </c>
      <c r="J16" s="47">
        <f>+'2,1'!J16</f>
        <v>0</v>
      </c>
      <c r="K16" s="47">
        <f>+'2,1'!K16</f>
        <v>2.0500000000000003</v>
      </c>
      <c r="L16" s="47">
        <f>+'2,1'!L16</f>
        <v>1</v>
      </c>
      <c r="M16" s="102">
        <f t="shared" si="0"/>
        <v>51.455000000000005</v>
      </c>
    </row>
    <row r="17" spans="1:15" ht="24" customHeight="1" x14ac:dyDescent="0.3">
      <c r="A17" s="50"/>
      <c r="B17" s="51"/>
      <c r="C17" s="51"/>
      <c r="D17" s="51"/>
      <c r="E17" s="51"/>
      <c r="F17" s="324" t="str">
        <f>+'2,1'!F17:H17</f>
        <v>Placa piso y techo</v>
      </c>
      <c r="G17" s="300"/>
      <c r="H17" s="301"/>
      <c r="I17" s="47">
        <f>+'2,1'!I17</f>
        <v>2.5499999999999998</v>
      </c>
      <c r="J17" s="47">
        <f>+'2,1'!J17</f>
        <v>10.6</v>
      </c>
      <c r="K17" s="47">
        <f>+'2,1'!K17</f>
        <v>0.05</v>
      </c>
      <c r="L17" s="47">
        <f>+'2,1'!L17</f>
        <v>2</v>
      </c>
      <c r="M17" s="102">
        <f t="shared" si="0"/>
        <v>54.314999999999998</v>
      </c>
    </row>
    <row r="18" spans="1:15" ht="24" customHeight="1" x14ac:dyDescent="0.3">
      <c r="A18" s="50"/>
      <c r="B18" s="51"/>
      <c r="C18" s="51"/>
      <c r="D18" s="51"/>
      <c r="E18" s="51"/>
      <c r="F18" s="324" t="str">
        <f>+'2,1'!F18:H18</f>
        <v>Pantallas Internas</v>
      </c>
      <c r="G18" s="300"/>
      <c r="H18" s="301"/>
      <c r="I18" s="47">
        <f>+'2,1'!I18</f>
        <v>2.25</v>
      </c>
      <c r="J18" s="47">
        <f>+'2,1'!J18</f>
        <v>0</v>
      </c>
      <c r="K18" s="47">
        <f>+'2,1'!K18</f>
        <v>1.5500000000000003</v>
      </c>
      <c r="L18" s="47">
        <f>+'2,1'!L18</f>
        <v>4</v>
      </c>
      <c r="M18" s="102">
        <f t="shared" si="0"/>
        <v>13.950000000000003</v>
      </c>
    </row>
    <row r="19" spans="1:15" ht="24" customHeight="1" x14ac:dyDescent="0.3">
      <c r="A19" s="50"/>
      <c r="B19" s="51"/>
      <c r="C19" s="51"/>
      <c r="D19" s="51"/>
      <c r="E19" s="51"/>
      <c r="F19" s="324" t="str">
        <f>+'2,1'!F19:H19</f>
        <v>Paredes Externas Caja Salida</v>
      </c>
      <c r="G19" s="300"/>
      <c r="H19" s="301"/>
      <c r="I19" s="47">
        <f>+'2,1'!I19</f>
        <v>3.75</v>
      </c>
      <c r="J19" s="47">
        <f>+'2,1'!J19</f>
        <v>0.15</v>
      </c>
      <c r="K19" s="47">
        <f>+'2,1'!K19</f>
        <v>1.4</v>
      </c>
      <c r="L19" s="47">
        <f>+'2,1'!L19</f>
        <v>1</v>
      </c>
      <c r="M19" s="102">
        <f t="shared" si="0"/>
        <v>5.8124999999999991</v>
      </c>
    </row>
    <row r="20" spans="1:15" ht="24" customHeight="1" x14ac:dyDescent="0.3">
      <c r="A20" s="50"/>
      <c r="B20" s="51"/>
      <c r="C20" s="51"/>
      <c r="D20" s="51"/>
      <c r="E20" s="51"/>
      <c r="F20" s="324" t="str">
        <f>+'2,1'!F20:H20</f>
        <v>Paredes Interna Caja Salida</v>
      </c>
      <c r="G20" s="300"/>
      <c r="H20" s="301"/>
      <c r="I20" s="47">
        <f>+'2,1'!I20</f>
        <v>5.4</v>
      </c>
      <c r="J20" s="47">
        <f>+'2,1'!J20</f>
        <v>0</v>
      </c>
      <c r="K20" s="47">
        <f>+'2,1'!K20</f>
        <v>1.2</v>
      </c>
      <c r="L20" s="47">
        <f>+'2,1'!L20</f>
        <v>1</v>
      </c>
      <c r="M20" s="102">
        <f t="shared" si="0"/>
        <v>6.48</v>
      </c>
    </row>
    <row r="21" spans="1:15" ht="24" customHeight="1" x14ac:dyDescent="0.3">
      <c r="A21" s="50"/>
      <c r="B21" s="51"/>
      <c r="C21" s="51"/>
      <c r="D21" s="51"/>
      <c r="E21" s="51"/>
      <c r="F21" s="324" t="str">
        <f>+'2,1'!F21:H21</f>
        <v xml:space="preserve">Placa de Piso y Tapa Cajas </v>
      </c>
      <c r="G21" s="300"/>
      <c r="H21" s="301"/>
      <c r="I21" s="47">
        <f>+'2,1'!I21</f>
        <v>2.5499999999999998</v>
      </c>
      <c r="J21" s="47">
        <f>+'2,1'!J21</f>
        <v>0.6</v>
      </c>
      <c r="K21" s="47">
        <f>+'2,1'!K21</f>
        <v>0.05</v>
      </c>
      <c r="L21" s="47">
        <f>+'2,1'!L21</f>
        <v>3</v>
      </c>
      <c r="M21" s="102">
        <f t="shared" si="0"/>
        <v>4.9725000000000001</v>
      </c>
    </row>
    <row r="22" spans="1:15" ht="24" customHeight="1" x14ac:dyDescent="0.3">
      <c r="A22" s="50"/>
      <c r="B22" s="51"/>
      <c r="C22" s="51"/>
      <c r="D22" s="51"/>
      <c r="E22" s="51"/>
      <c r="F22" s="324"/>
      <c r="G22" s="300"/>
      <c r="H22" s="301"/>
      <c r="I22" s="47"/>
      <c r="J22" s="48"/>
      <c r="K22" s="48"/>
      <c r="L22" s="48"/>
      <c r="M22" s="102">
        <f t="shared" si="0"/>
        <v>0</v>
      </c>
    </row>
    <row r="23" spans="1:15" ht="24" customHeight="1" x14ac:dyDescent="0.3">
      <c r="A23" s="50"/>
      <c r="B23" s="51"/>
      <c r="C23" s="51"/>
      <c r="D23" s="51"/>
      <c r="E23" s="51"/>
      <c r="F23" s="324"/>
      <c r="G23" s="300"/>
      <c r="H23" s="301"/>
      <c r="I23" s="47"/>
      <c r="J23" s="48"/>
      <c r="K23" s="48"/>
      <c r="L23" s="48"/>
      <c r="M23" s="102">
        <f t="shared" si="0"/>
        <v>0</v>
      </c>
    </row>
    <row r="24" spans="1:15" ht="24" customHeight="1" x14ac:dyDescent="0.3">
      <c r="A24" s="50"/>
      <c r="B24" s="51"/>
      <c r="C24" s="51"/>
      <c r="D24" s="51"/>
      <c r="E24" s="51"/>
      <c r="F24" s="324"/>
      <c r="G24" s="300"/>
      <c r="H24" s="301"/>
      <c r="I24" s="47"/>
      <c r="J24" s="48"/>
      <c r="K24" s="48"/>
      <c r="L24" s="48"/>
      <c r="M24" s="102">
        <f t="shared" si="0"/>
        <v>0</v>
      </c>
    </row>
    <row r="25" spans="1:15" s="40" customFormat="1" ht="24" customHeight="1" x14ac:dyDescent="0.3">
      <c r="A25" s="50"/>
      <c r="B25" s="51"/>
      <c r="C25" s="51"/>
      <c r="D25" s="51"/>
      <c r="E25" s="51"/>
      <c r="F25" s="324"/>
      <c r="G25" s="300"/>
      <c r="H25" s="301"/>
      <c r="I25" s="47"/>
      <c r="J25" s="48"/>
      <c r="K25" s="48"/>
      <c r="L25" s="48"/>
      <c r="M25" s="102">
        <f t="shared" si="0"/>
        <v>0</v>
      </c>
      <c r="O25"/>
    </row>
    <row r="26" spans="1:15" s="40" customFormat="1" ht="24" customHeight="1" thickBot="1" x14ac:dyDescent="0.35">
      <c r="A26" s="50"/>
      <c r="B26" s="51"/>
      <c r="C26" s="51"/>
      <c r="D26" s="51"/>
      <c r="E26" s="51"/>
      <c r="F26" s="294"/>
      <c r="G26" s="295"/>
      <c r="H26" s="296"/>
      <c r="I26" s="47"/>
      <c r="J26" s="47"/>
      <c r="K26" s="48"/>
      <c r="L26" s="47"/>
      <c r="M26" s="102">
        <f t="shared" ref="M26" si="1">+I26*(J26+K26)*L26</f>
        <v>0</v>
      </c>
      <c r="O26"/>
    </row>
    <row r="27" spans="1:15" s="40" customFormat="1" ht="24" customHeight="1" thickBot="1" x14ac:dyDescent="0.35">
      <c r="A27" s="50"/>
      <c r="B27" s="51"/>
      <c r="C27" s="51"/>
      <c r="D27" s="51"/>
      <c r="E27" s="51"/>
      <c r="F27" s="220" t="s">
        <v>1</v>
      </c>
      <c r="G27" s="221"/>
      <c r="H27" s="221"/>
      <c r="I27" s="221"/>
      <c r="J27" s="221"/>
      <c r="K27" s="221"/>
      <c r="L27" s="222"/>
      <c r="M27" s="55">
        <f>SUM(M11:M26)</f>
        <v>207.63</v>
      </c>
      <c r="O27"/>
    </row>
    <row r="28" spans="1:15" s="40" customFormat="1" ht="24.75" customHeight="1" x14ac:dyDescent="0.25">
      <c r="A28" s="45"/>
      <c r="B28" s="46"/>
      <c r="C28" s="46"/>
      <c r="D28" s="46"/>
      <c r="E28" s="46"/>
      <c r="F28" s="45"/>
      <c r="G28" s="56"/>
      <c r="H28" s="46"/>
      <c r="I28" s="56"/>
      <c r="J28" s="46"/>
      <c r="K28" s="46"/>
      <c r="L28" s="46"/>
      <c r="M28" s="57"/>
    </row>
    <row r="29" spans="1:15" s="40" customFormat="1" ht="24.75" customHeight="1" x14ac:dyDescent="0.25">
      <c r="A29" s="223" t="s">
        <v>36</v>
      </c>
      <c r="B29" s="224"/>
      <c r="C29" s="224"/>
      <c r="D29" s="58"/>
      <c r="E29" s="59"/>
      <c r="F29" s="211"/>
      <c r="G29" s="212"/>
      <c r="H29" s="60"/>
      <c r="I29" s="225" t="s">
        <v>37</v>
      </c>
      <c r="J29" s="225"/>
      <c r="K29" s="225"/>
      <c r="L29" s="226"/>
      <c r="M29" s="61">
        <f>+M27</f>
        <v>207.63</v>
      </c>
    </row>
    <row r="30" spans="1:15" s="40" customFormat="1" ht="24.6" customHeight="1" x14ac:dyDescent="0.25">
      <c r="A30" s="208"/>
      <c r="B30" s="209"/>
      <c r="C30" s="209"/>
      <c r="D30" s="209"/>
      <c r="E30" s="210"/>
      <c r="F30" s="211"/>
      <c r="G30" s="212"/>
      <c r="H30" s="60"/>
      <c r="I30" s="213"/>
      <c r="J30" s="213"/>
      <c r="K30" s="213"/>
      <c r="L30" s="214"/>
      <c r="M30" s="61"/>
    </row>
    <row r="31" spans="1:15" s="40" customFormat="1" ht="24.75" customHeight="1" x14ac:dyDescent="0.25">
      <c r="A31" s="208"/>
      <c r="B31" s="209"/>
      <c r="C31" s="209"/>
      <c r="D31" s="209"/>
      <c r="E31" s="210"/>
      <c r="F31" s="211"/>
      <c r="G31" s="212"/>
      <c r="H31" s="60"/>
      <c r="I31" s="62"/>
      <c r="J31" s="215" t="s">
        <v>38</v>
      </c>
      <c r="K31" s="215"/>
      <c r="L31" s="216"/>
      <c r="M31" s="61"/>
    </row>
    <row r="32" spans="1:15" s="40" customFormat="1" ht="24.75" customHeight="1" x14ac:dyDescent="0.25">
      <c r="A32" s="203"/>
      <c r="B32" s="204"/>
      <c r="C32" s="204"/>
      <c r="D32" s="204"/>
      <c r="E32" s="205"/>
      <c r="F32" s="63"/>
      <c r="G32" s="64"/>
      <c r="H32" s="51"/>
      <c r="I32" s="62"/>
      <c r="J32" s="51"/>
      <c r="K32" s="51"/>
      <c r="L32" s="51"/>
      <c r="M32" s="52"/>
    </row>
    <row r="33" spans="1:18" s="40" customFormat="1" ht="24.75" customHeight="1" x14ac:dyDescent="0.25">
      <c r="A33" s="206"/>
      <c r="B33" s="207"/>
      <c r="C33" s="207"/>
      <c r="D33" s="65"/>
      <c r="E33" s="66"/>
      <c r="F33" s="67"/>
      <c r="G33" s="68"/>
      <c r="H33" s="66"/>
      <c r="I33" s="69"/>
      <c r="J33" s="66"/>
      <c r="K33" s="66"/>
      <c r="L33" s="66"/>
      <c r="M33" s="70"/>
      <c r="R33" s="71"/>
    </row>
    <row r="34" spans="1:18" s="40" customFormat="1" ht="24.75" customHeight="1" x14ac:dyDescent="0.25">
      <c r="A34" s="50"/>
      <c r="B34" s="51" t="s">
        <v>39</v>
      </c>
      <c r="C34" s="72"/>
      <c r="E34" s="51"/>
      <c r="F34" s="73"/>
      <c r="G34" s="74" t="s">
        <v>40</v>
      </c>
      <c r="H34" s="75"/>
      <c r="I34" s="62"/>
      <c r="J34" s="51"/>
      <c r="K34" s="51"/>
      <c r="L34" s="51"/>
      <c r="M34" s="52"/>
    </row>
    <row r="35" spans="1:18" s="40" customFormat="1" ht="24.75" customHeight="1" x14ac:dyDescent="0.25">
      <c r="A35" s="50"/>
      <c r="B35" s="51"/>
      <c r="C35" s="72"/>
      <c r="E35" s="51"/>
      <c r="F35" s="73"/>
      <c r="G35" s="74"/>
      <c r="H35" s="75"/>
      <c r="I35" s="62"/>
      <c r="J35" s="51"/>
      <c r="K35" s="51"/>
      <c r="L35" s="51"/>
      <c r="M35" s="52"/>
    </row>
    <row r="36" spans="1:18" s="40" customFormat="1" ht="24.75" customHeight="1" x14ac:dyDescent="0.25">
      <c r="A36" s="50"/>
      <c r="B36" s="51"/>
      <c r="C36" s="72"/>
      <c r="E36" s="51"/>
      <c r="F36" s="50"/>
      <c r="G36" s="74"/>
      <c r="H36" s="75"/>
      <c r="I36" s="62"/>
      <c r="J36" s="51"/>
      <c r="K36" s="51"/>
      <c r="L36" s="51"/>
      <c r="M36" s="52"/>
    </row>
    <row r="37" spans="1:18" s="40" customFormat="1" ht="20.100000000000001" customHeight="1" x14ac:dyDescent="0.3">
      <c r="A37" s="50"/>
      <c r="B37" s="76"/>
      <c r="C37" s="77"/>
      <c r="E37" s="78"/>
      <c r="F37" s="79"/>
      <c r="G37" s="80"/>
      <c r="H37" s="75"/>
      <c r="I37" s="62"/>
      <c r="J37" s="51"/>
      <c r="K37" s="78"/>
      <c r="L37" s="51"/>
      <c r="M37" s="52"/>
    </row>
    <row r="38" spans="1:18" s="40" customFormat="1" ht="18" customHeight="1" x14ac:dyDescent="0.3">
      <c r="A38" s="50"/>
      <c r="B38" s="76" t="s">
        <v>81</v>
      </c>
      <c r="C38" s="77"/>
      <c r="E38" s="78"/>
      <c r="F38" s="79"/>
      <c r="G38" s="80" t="s">
        <v>41</v>
      </c>
      <c r="H38" s="75"/>
      <c r="I38" s="81"/>
      <c r="J38" s="82"/>
      <c r="K38" s="78"/>
      <c r="L38" s="78"/>
      <c r="M38" s="83"/>
    </row>
    <row r="39" spans="1:18" s="40" customFormat="1" ht="18" customHeight="1" x14ac:dyDescent="0.3">
      <c r="A39" s="50"/>
      <c r="B39" s="78" t="s">
        <v>42</v>
      </c>
      <c r="C39" s="84"/>
      <c r="E39" s="76"/>
      <c r="F39" s="79"/>
      <c r="G39" s="85" t="s">
        <v>43</v>
      </c>
      <c r="H39" s="75"/>
      <c r="I39" s="81"/>
      <c r="J39" s="82"/>
      <c r="K39" s="76"/>
      <c r="L39" s="78"/>
      <c r="M39" s="83"/>
    </row>
    <row r="40" spans="1:18" s="40" customFormat="1" ht="18" customHeight="1" x14ac:dyDescent="0.3">
      <c r="A40" s="50"/>
      <c r="B40" s="76"/>
      <c r="C40" s="84"/>
      <c r="D40" s="76"/>
      <c r="E40" s="86"/>
      <c r="F40" s="87"/>
      <c r="G40" s="85"/>
      <c r="H40" s="75"/>
      <c r="I40" s="88"/>
      <c r="J40" s="89"/>
      <c r="K40" s="86"/>
      <c r="L40" s="78"/>
      <c r="M40" s="83"/>
    </row>
    <row r="41" spans="1:18" s="40" customFormat="1" ht="15" customHeight="1" thickBot="1" x14ac:dyDescent="0.3">
      <c r="A41" s="90"/>
      <c r="B41" s="91"/>
      <c r="C41" s="91"/>
      <c r="D41" s="91"/>
      <c r="E41" s="91"/>
      <c r="F41" s="90"/>
      <c r="G41" s="92"/>
      <c r="H41" s="91"/>
      <c r="I41" s="93"/>
      <c r="J41" s="94"/>
      <c r="K41" s="94"/>
      <c r="L41" s="94"/>
      <c r="M41" s="95"/>
    </row>
  </sheetData>
  <mergeCells count="47"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6:H16"/>
    <mergeCell ref="F15:H15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1:H11"/>
    <mergeCell ref="F12:H12"/>
    <mergeCell ref="F13:H13"/>
    <mergeCell ref="F14:H14"/>
    <mergeCell ref="F25:H25"/>
    <mergeCell ref="F26:H26"/>
    <mergeCell ref="F27:L27"/>
    <mergeCell ref="A29:C29"/>
    <mergeCell ref="F29:G29"/>
    <mergeCell ref="I29:L29"/>
    <mergeCell ref="A32:E32"/>
    <mergeCell ref="A33:C33"/>
    <mergeCell ref="A30:E30"/>
    <mergeCell ref="F30:G30"/>
    <mergeCell ref="I30:L30"/>
    <mergeCell ref="A31:E31"/>
    <mergeCell ref="F31:G31"/>
    <mergeCell ref="J31:L31"/>
    <mergeCell ref="F23:H23"/>
    <mergeCell ref="F24:H24"/>
    <mergeCell ref="F17:H17"/>
    <mergeCell ref="F18:H18"/>
    <mergeCell ref="F19:H19"/>
    <mergeCell ref="F20:H20"/>
    <mergeCell ref="F21:H21"/>
    <mergeCell ref="F22:H22"/>
  </mergeCells>
  <pageMargins left="0.7" right="0.7" top="0.75" bottom="0.75" header="0.3" footer="0.3"/>
  <pageSetup scale="34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5288-3550-4472-B4B2-1E38EE01BC25}">
  <dimension ref="A1:R33"/>
  <sheetViews>
    <sheetView view="pageBreakPreview" zoomScale="60" zoomScaleNormal="55" workbookViewId="0">
      <selection activeCell="F17" sqref="F17:H17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43">
        <f>+PRESUPUESTO!A33</f>
        <v>3.1</v>
      </c>
      <c r="B9" s="265" t="str">
        <f>+PRESUPUESTO!C33</f>
        <v>Valvula de mariposa en HD Ø 6" wafer con disco en acero inoxidable con actuador tipo palanca. Suministro e Instal.</v>
      </c>
      <c r="C9" s="266"/>
      <c r="D9" s="267"/>
      <c r="E9" s="44" t="str">
        <f>+PRESUPUESTO!E33</f>
        <v>UND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24" customHeight="1" x14ac:dyDescent="0.3">
      <c r="A11" s="50"/>
      <c r="B11" s="51"/>
      <c r="C11" s="51"/>
      <c r="D11" s="51"/>
      <c r="E11" s="51"/>
      <c r="F11" s="326" t="s">
        <v>88</v>
      </c>
      <c r="G11" s="327"/>
      <c r="H11" s="328"/>
      <c r="I11" s="47"/>
      <c r="J11" s="48"/>
      <c r="K11" s="48"/>
      <c r="L11" s="48">
        <v>5</v>
      </c>
      <c r="M11" s="49">
        <f>L11</f>
        <v>5</v>
      </c>
      <c r="O11"/>
    </row>
    <row r="12" spans="1:15" s="40" customFormat="1" ht="24" customHeight="1" x14ac:dyDescent="0.3">
      <c r="A12" s="50"/>
      <c r="B12" s="51"/>
      <c r="C12" s="51"/>
      <c r="D12" s="51"/>
      <c r="E12" s="51"/>
      <c r="F12" s="217"/>
      <c r="G12" s="300"/>
      <c r="H12" s="301"/>
      <c r="I12" s="47"/>
      <c r="J12" s="48"/>
      <c r="K12" s="48"/>
      <c r="L12" s="48"/>
      <c r="M12" s="49"/>
      <c r="O12"/>
    </row>
    <row r="13" spans="1:15" s="40" customFormat="1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8"/>
      <c r="K13" s="48"/>
      <c r="L13" s="48"/>
      <c r="M13" s="49"/>
      <c r="O13"/>
    </row>
    <row r="14" spans="1:15" s="40" customFormat="1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  <c r="O14"/>
    </row>
    <row r="15" spans="1:15" s="40" customFormat="1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  <c r="O15"/>
    </row>
    <row r="16" spans="1:15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54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47"/>
      <c r="J17" s="47"/>
      <c r="K17" s="48"/>
      <c r="L17" s="47"/>
      <c r="M17" s="49"/>
      <c r="O17"/>
    </row>
    <row r="18" spans="1:18" s="40" customFormat="1" ht="24" customHeight="1" thickBot="1" x14ac:dyDescent="0.35">
      <c r="A18" s="50"/>
      <c r="B18" s="51"/>
      <c r="C18" s="51"/>
      <c r="D18" s="51"/>
      <c r="E18" s="51"/>
      <c r="F18" s="294"/>
      <c r="G18" s="295"/>
      <c r="H18" s="296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20" t="s">
        <v>1</v>
      </c>
      <c r="G19" s="221"/>
      <c r="H19" s="221"/>
      <c r="I19" s="221"/>
      <c r="J19" s="221"/>
      <c r="K19" s="221"/>
      <c r="L19" s="222"/>
      <c r="M19" s="55">
        <f>SUM(M11:M18)</f>
        <v>5</v>
      </c>
      <c r="O19"/>
    </row>
    <row r="20" spans="1:18" s="40" customFormat="1" ht="24.75" customHeight="1" x14ac:dyDescent="0.25">
      <c r="A20" s="45"/>
      <c r="B20" s="46"/>
      <c r="C20" s="46"/>
      <c r="D20" s="46"/>
      <c r="E20" s="46"/>
      <c r="F20" s="45"/>
      <c r="G20" s="56"/>
      <c r="H20" s="46"/>
      <c r="I20" s="56"/>
      <c r="J20" s="46"/>
      <c r="K20" s="46"/>
      <c r="L20" s="46"/>
      <c r="M20" s="57"/>
    </row>
    <row r="21" spans="1:18" s="40" customFormat="1" ht="24.75" customHeight="1" x14ac:dyDescent="0.25">
      <c r="A21" s="223" t="s">
        <v>36</v>
      </c>
      <c r="B21" s="224"/>
      <c r="C21" s="224"/>
      <c r="D21" s="112"/>
      <c r="E21" s="59"/>
      <c r="F21" s="211"/>
      <c r="G21" s="212"/>
      <c r="H21" s="60"/>
      <c r="I21" s="225" t="s">
        <v>37</v>
      </c>
      <c r="J21" s="225"/>
      <c r="K21" s="225"/>
      <c r="L21" s="226"/>
      <c r="M21" s="61">
        <f>+M19</f>
        <v>5</v>
      </c>
    </row>
    <row r="22" spans="1:18" s="40" customFormat="1" ht="24.6" customHeight="1" x14ac:dyDescent="0.25">
      <c r="A22" s="208"/>
      <c r="B22" s="209"/>
      <c r="C22" s="209"/>
      <c r="D22" s="209"/>
      <c r="E22" s="210"/>
      <c r="F22" s="211"/>
      <c r="G22" s="212"/>
      <c r="H22" s="60"/>
      <c r="I22" s="213"/>
      <c r="J22" s="213"/>
      <c r="K22" s="213"/>
      <c r="L22" s="214"/>
      <c r="M22" s="61"/>
    </row>
    <row r="23" spans="1:18" s="40" customFormat="1" ht="24.75" customHeight="1" x14ac:dyDescent="0.25">
      <c r="A23" s="208"/>
      <c r="B23" s="209"/>
      <c r="C23" s="209"/>
      <c r="D23" s="209"/>
      <c r="E23" s="210"/>
      <c r="F23" s="211"/>
      <c r="G23" s="212"/>
      <c r="H23" s="60"/>
      <c r="I23" s="62"/>
      <c r="J23" s="215" t="s">
        <v>38</v>
      </c>
      <c r="K23" s="215"/>
      <c r="L23" s="216"/>
      <c r="M23" s="61"/>
    </row>
    <row r="24" spans="1:18" s="40" customFormat="1" ht="24.75" customHeight="1" x14ac:dyDescent="0.25">
      <c r="A24" s="203"/>
      <c r="B24" s="204"/>
      <c r="C24" s="204"/>
      <c r="D24" s="204"/>
      <c r="E24" s="205"/>
      <c r="F24" s="63"/>
      <c r="G24" s="64"/>
      <c r="H24" s="51"/>
      <c r="I24" s="62"/>
      <c r="J24" s="51"/>
      <c r="K24" s="51"/>
      <c r="L24" s="51"/>
      <c r="M24" s="52"/>
    </row>
    <row r="25" spans="1:18" s="40" customFormat="1" ht="24.75" customHeight="1" x14ac:dyDescent="0.25">
      <c r="A25" s="206"/>
      <c r="B25" s="207"/>
      <c r="C25" s="207"/>
      <c r="D25" s="111"/>
      <c r="E25" s="66"/>
      <c r="F25" s="67"/>
      <c r="G25" s="68"/>
      <c r="H25" s="66"/>
      <c r="I25" s="69"/>
      <c r="J25" s="66"/>
      <c r="K25" s="66"/>
      <c r="L25" s="66"/>
      <c r="M25" s="70"/>
      <c r="R25" s="71">
        <f>+M21-M23</f>
        <v>5</v>
      </c>
    </row>
    <row r="26" spans="1:18" s="40" customFormat="1" ht="24.75" customHeight="1" x14ac:dyDescent="0.25">
      <c r="A26" s="50"/>
      <c r="B26" s="51" t="s">
        <v>39</v>
      </c>
      <c r="C26" s="72"/>
      <c r="E26" s="51"/>
      <c r="F26" s="73"/>
      <c r="G26" s="74" t="s">
        <v>40</v>
      </c>
      <c r="H26" s="75"/>
      <c r="I26" s="62"/>
      <c r="J26" s="51"/>
      <c r="K26" s="51"/>
      <c r="L26" s="51"/>
      <c r="M26" s="52"/>
    </row>
    <row r="27" spans="1:18" s="40" customFormat="1" ht="24.75" customHeight="1" x14ac:dyDescent="0.25">
      <c r="A27" s="50"/>
      <c r="B27" s="51"/>
      <c r="C27" s="72"/>
      <c r="E27" s="51"/>
      <c r="F27" s="73"/>
      <c r="G27" s="74"/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50"/>
      <c r="G28" s="74"/>
      <c r="H28" s="75"/>
      <c r="I28" s="62"/>
      <c r="J28" s="51"/>
      <c r="K28" s="51"/>
      <c r="L28" s="51"/>
      <c r="M28" s="52"/>
    </row>
    <row r="29" spans="1:18" s="40" customFormat="1" ht="20.100000000000001" customHeight="1" x14ac:dyDescent="0.3">
      <c r="A29" s="50"/>
      <c r="B29" s="76"/>
      <c r="C29" s="77"/>
      <c r="E29" s="78"/>
      <c r="F29" s="79"/>
      <c r="G29" s="80"/>
      <c r="H29" s="75"/>
      <c r="I29" s="62"/>
      <c r="J29" s="51"/>
      <c r="K29" s="78"/>
      <c r="L29" s="51"/>
      <c r="M29" s="52"/>
    </row>
    <row r="30" spans="1:18" s="40" customFormat="1" ht="18" customHeight="1" x14ac:dyDescent="0.3">
      <c r="A30" s="50"/>
      <c r="B30" s="76" t="s">
        <v>81</v>
      </c>
      <c r="C30" s="77"/>
      <c r="E30" s="78"/>
      <c r="F30" s="79"/>
      <c r="G30" s="80" t="s">
        <v>41</v>
      </c>
      <c r="H30" s="75"/>
      <c r="I30" s="81"/>
      <c r="J30" s="82"/>
      <c r="K30" s="78"/>
      <c r="L30" s="78"/>
      <c r="M30" s="83"/>
    </row>
    <row r="31" spans="1:18" s="40" customFormat="1" ht="18" customHeight="1" x14ac:dyDescent="0.3">
      <c r="A31" s="50"/>
      <c r="B31" s="78" t="s">
        <v>42</v>
      </c>
      <c r="C31" s="84"/>
      <c r="E31" s="76"/>
      <c r="F31" s="79"/>
      <c r="G31" s="85" t="s">
        <v>43</v>
      </c>
      <c r="H31" s="75"/>
      <c r="I31" s="81"/>
      <c r="J31" s="82"/>
      <c r="K31" s="76"/>
      <c r="L31" s="78"/>
      <c r="M31" s="83"/>
    </row>
    <row r="32" spans="1:18" s="40" customFormat="1" ht="18" customHeight="1" x14ac:dyDescent="0.3">
      <c r="A32" s="50"/>
      <c r="B32" s="76"/>
      <c r="C32" s="84"/>
      <c r="D32" s="76"/>
      <c r="E32" s="86"/>
      <c r="F32" s="87"/>
      <c r="G32" s="85"/>
      <c r="H32" s="75"/>
      <c r="I32" s="88"/>
      <c r="J32" s="89"/>
      <c r="K32" s="86"/>
      <c r="L32" s="78"/>
      <c r="M32" s="83"/>
    </row>
    <row r="33" spans="1:13" s="40" customFormat="1" ht="15" customHeight="1" thickBot="1" x14ac:dyDescent="0.3">
      <c r="A33" s="90"/>
      <c r="B33" s="91"/>
      <c r="C33" s="91"/>
      <c r="D33" s="91"/>
      <c r="E33" s="91"/>
      <c r="F33" s="90"/>
      <c r="G33" s="92"/>
      <c r="H33" s="91"/>
      <c r="I33" s="93"/>
      <c r="J33" s="94"/>
      <c r="K33" s="94"/>
      <c r="L33" s="94"/>
      <c r="M33" s="95"/>
    </row>
  </sheetData>
  <mergeCells count="39"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6:H16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1:H11"/>
    <mergeCell ref="F12:H12"/>
    <mergeCell ref="F13:H13"/>
    <mergeCell ref="F14:H14"/>
    <mergeCell ref="F15:H15"/>
    <mergeCell ref="F17:H17"/>
    <mergeCell ref="F18:H18"/>
    <mergeCell ref="F19:L19"/>
    <mergeCell ref="A21:C21"/>
    <mergeCell ref="F21:G21"/>
    <mergeCell ref="I21:L21"/>
    <mergeCell ref="A24:E24"/>
    <mergeCell ref="A25:C25"/>
    <mergeCell ref="A22:E22"/>
    <mergeCell ref="F22:G22"/>
    <mergeCell ref="I22:L22"/>
    <mergeCell ref="A23:E23"/>
    <mergeCell ref="F23:G23"/>
    <mergeCell ref="J23:L23"/>
  </mergeCells>
  <pageMargins left="0.7" right="0.7" top="0.75" bottom="0.75" header="0.3" footer="0.3"/>
  <pageSetup scale="34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35086-F1C1-42B7-92C6-510F0A47AC75}">
  <dimension ref="A1:R32"/>
  <sheetViews>
    <sheetView view="pageBreakPreview" zoomScale="60" zoomScaleNormal="55" workbookViewId="0">
      <selection activeCell="L12" sqref="L12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4.6640625" style="96" customWidth="1"/>
    <col min="9" max="9" width="1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43">
        <f>+PRESUPUESTO!A34</f>
        <v>3.2</v>
      </c>
      <c r="B9" s="265" t="str">
        <f>+PRESUPUESTO!C34</f>
        <v>Estación macromedidora Ø=4" con accesorios. Suministro e Instal..</v>
      </c>
      <c r="C9" s="266"/>
      <c r="D9" s="267"/>
      <c r="E9" s="44" t="str">
        <f>+PRESUPUESTO!E34</f>
        <v>UND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22.5" customHeight="1" x14ac:dyDescent="0.3">
      <c r="A11" s="50"/>
      <c r="B11" s="51"/>
      <c r="C11" s="51"/>
      <c r="D11" s="51"/>
      <c r="E11" s="51"/>
      <c r="F11" s="217" t="s">
        <v>94</v>
      </c>
      <c r="G11" s="300"/>
      <c r="H11" s="301"/>
      <c r="I11" s="47"/>
      <c r="J11" s="47"/>
      <c r="K11" s="48"/>
      <c r="L11" s="47">
        <v>1</v>
      </c>
      <c r="M11" s="48">
        <f t="shared" ref="M11:M15" si="0">+L11</f>
        <v>1</v>
      </c>
      <c r="O11"/>
    </row>
    <row r="12" spans="1:15" ht="35.25" customHeight="1" x14ac:dyDescent="0.3">
      <c r="A12" s="50"/>
      <c r="B12" s="51"/>
      <c r="C12" s="51"/>
      <c r="D12" s="51"/>
      <c r="E12" s="51"/>
      <c r="F12" s="217" t="s">
        <v>84</v>
      </c>
      <c r="G12" s="300"/>
      <c r="H12" s="301"/>
      <c r="I12" s="47"/>
      <c r="J12" s="48"/>
      <c r="K12" s="48"/>
      <c r="L12" s="48">
        <v>1</v>
      </c>
      <c r="M12" s="48">
        <f t="shared" ref="M12" si="1">+L12</f>
        <v>1</v>
      </c>
    </row>
    <row r="13" spans="1:15" ht="24" customHeight="1" x14ac:dyDescent="0.3">
      <c r="A13" s="50"/>
      <c r="B13" s="51"/>
      <c r="C13" s="51"/>
      <c r="D13" s="51"/>
      <c r="E13" s="51"/>
      <c r="F13" s="217"/>
      <c r="G13" s="300"/>
      <c r="H13" s="301"/>
      <c r="I13" s="47"/>
      <c r="J13" s="48"/>
      <c r="K13" s="48"/>
      <c r="L13" s="48"/>
      <c r="M13" s="48">
        <f t="shared" si="0"/>
        <v>0</v>
      </c>
    </row>
    <row r="14" spans="1:15" ht="44.25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>
        <f>L14</f>
        <v>0</v>
      </c>
    </row>
    <row r="15" spans="1:15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8">
        <f t="shared" si="0"/>
        <v>0</v>
      </c>
    </row>
    <row r="16" spans="1:15" ht="24" customHeight="1" x14ac:dyDescent="0.3">
      <c r="A16" s="50"/>
      <c r="B16" s="51"/>
      <c r="C16" s="51"/>
      <c r="D16" s="51"/>
      <c r="E16" s="52"/>
      <c r="F16" s="217"/>
      <c r="G16" s="300"/>
      <c r="H16" s="301"/>
      <c r="I16" s="47"/>
      <c r="J16" s="48"/>
      <c r="K16" s="48"/>
      <c r="L16" s="48"/>
      <c r="M16" s="49"/>
    </row>
    <row r="17" spans="1:18" s="40" customFormat="1" ht="24" customHeight="1" thickBot="1" x14ac:dyDescent="0.35">
      <c r="A17" s="50"/>
      <c r="B17" s="51"/>
      <c r="C17" s="51"/>
      <c r="D17" s="51"/>
      <c r="E17" s="51"/>
      <c r="F17" s="294"/>
      <c r="G17" s="295"/>
      <c r="H17" s="296"/>
      <c r="I17" s="47"/>
      <c r="J17" s="47"/>
      <c r="K17" s="48"/>
      <c r="L17" s="47"/>
      <c r="M17" s="49"/>
      <c r="O17"/>
    </row>
    <row r="18" spans="1:18" s="40" customFormat="1" ht="24" customHeight="1" thickBot="1" x14ac:dyDescent="0.35">
      <c r="A18" s="50"/>
      <c r="B18" s="51"/>
      <c r="C18" s="51"/>
      <c r="D18" s="51"/>
      <c r="E18" s="51"/>
      <c r="F18" s="220" t="s">
        <v>1</v>
      </c>
      <c r="G18" s="221"/>
      <c r="H18" s="221"/>
      <c r="I18" s="221"/>
      <c r="J18" s="221"/>
      <c r="K18" s="221"/>
      <c r="L18" s="222"/>
      <c r="M18" s="55">
        <f>SUM(M11:M17)</f>
        <v>2</v>
      </c>
      <c r="O18"/>
    </row>
    <row r="19" spans="1:18" s="40" customFormat="1" ht="24.75" customHeight="1" x14ac:dyDescent="0.25">
      <c r="A19" s="45"/>
      <c r="B19" s="46"/>
      <c r="C19" s="46"/>
      <c r="D19" s="46"/>
      <c r="E19" s="46"/>
      <c r="F19" s="45"/>
      <c r="G19" s="56"/>
      <c r="H19" s="46"/>
      <c r="I19" s="56"/>
      <c r="J19" s="46"/>
      <c r="K19" s="46"/>
      <c r="L19" s="46"/>
      <c r="M19" s="57"/>
    </row>
    <row r="20" spans="1:18" s="40" customFormat="1" ht="24.75" customHeight="1" x14ac:dyDescent="0.25">
      <c r="A20" s="223" t="s">
        <v>36</v>
      </c>
      <c r="B20" s="224"/>
      <c r="C20" s="224"/>
      <c r="D20" s="108"/>
      <c r="E20" s="59"/>
      <c r="F20" s="211"/>
      <c r="G20" s="212"/>
      <c r="H20" s="60"/>
      <c r="I20" s="225" t="s">
        <v>37</v>
      </c>
      <c r="J20" s="225"/>
      <c r="K20" s="225"/>
      <c r="L20" s="226"/>
      <c r="M20" s="61">
        <f>+M18</f>
        <v>2</v>
      </c>
    </row>
    <row r="21" spans="1:18" s="40" customFormat="1" ht="24.6" customHeight="1" x14ac:dyDescent="0.25">
      <c r="A21" s="208"/>
      <c r="B21" s="209"/>
      <c r="C21" s="209"/>
      <c r="D21" s="209"/>
      <c r="E21" s="210"/>
      <c r="F21" s="211"/>
      <c r="G21" s="212"/>
      <c r="H21" s="60"/>
      <c r="I21" s="213"/>
      <c r="J21" s="213"/>
      <c r="K21" s="213"/>
      <c r="L21" s="214"/>
      <c r="M21" s="61"/>
    </row>
    <row r="22" spans="1:18" s="40" customFormat="1" ht="24.75" customHeight="1" x14ac:dyDescent="0.25">
      <c r="A22" s="208"/>
      <c r="B22" s="209"/>
      <c r="C22" s="209"/>
      <c r="D22" s="209"/>
      <c r="E22" s="210"/>
      <c r="F22" s="211"/>
      <c r="G22" s="212"/>
      <c r="H22" s="60"/>
      <c r="I22" s="62"/>
      <c r="J22" s="215" t="s">
        <v>38</v>
      </c>
      <c r="K22" s="215"/>
      <c r="L22" s="216"/>
      <c r="M22" s="61"/>
    </row>
    <row r="23" spans="1:18" s="40" customFormat="1" ht="24.75" customHeight="1" x14ac:dyDescent="0.25">
      <c r="A23" s="203"/>
      <c r="B23" s="204"/>
      <c r="C23" s="204"/>
      <c r="D23" s="204"/>
      <c r="E23" s="205"/>
      <c r="F23" s="63"/>
      <c r="G23" s="64"/>
      <c r="H23" s="51"/>
      <c r="I23" s="62"/>
      <c r="J23" s="51"/>
      <c r="K23" s="51"/>
      <c r="L23" s="51"/>
      <c r="M23" s="52"/>
    </row>
    <row r="24" spans="1:18" s="40" customFormat="1" ht="24.75" customHeight="1" x14ac:dyDescent="0.25">
      <c r="A24" s="206"/>
      <c r="B24" s="207"/>
      <c r="C24" s="207"/>
      <c r="D24" s="107"/>
      <c r="E24" s="66"/>
      <c r="F24" s="67"/>
      <c r="G24" s="68"/>
      <c r="H24" s="66"/>
      <c r="I24" s="69"/>
      <c r="J24" s="66"/>
      <c r="K24" s="66"/>
      <c r="L24" s="66"/>
      <c r="M24" s="70"/>
      <c r="R24" s="71">
        <f>+M20-M22</f>
        <v>2</v>
      </c>
    </row>
    <row r="25" spans="1:18" s="40" customFormat="1" ht="24.75" customHeight="1" x14ac:dyDescent="0.25">
      <c r="A25" s="50"/>
      <c r="B25" s="51" t="s">
        <v>39</v>
      </c>
      <c r="C25" s="72"/>
      <c r="E25" s="51"/>
      <c r="F25" s="73"/>
      <c r="G25" s="74" t="s">
        <v>40</v>
      </c>
      <c r="H25" s="75"/>
      <c r="I25" s="62"/>
      <c r="J25" s="51"/>
      <c r="K25" s="51"/>
      <c r="L25" s="51"/>
      <c r="M25" s="52"/>
    </row>
    <row r="26" spans="1:18" s="40" customFormat="1" ht="24.75" customHeight="1" x14ac:dyDescent="0.25">
      <c r="A26" s="50"/>
      <c r="B26" s="51"/>
      <c r="C26" s="72"/>
      <c r="E26" s="51"/>
      <c r="F26" s="73"/>
      <c r="G26" s="74"/>
      <c r="H26" s="75"/>
      <c r="I26" s="62"/>
      <c r="J26" s="51"/>
      <c r="K26" s="51"/>
      <c r="L26" s="51"/>
      <c r="M26" s="52"/>
    </row>
    <row r="27" spans="1:18" s="40" customFormat="1" ht="24.75" customHeight="1" x14ac:dyDescent="0.25">
      <c r="A27" s="50"/>
      <c r="B27" s="51"/>
      <c r="C27" s="72"/>
      <c r="E27" s="51"/>
      <c r="F27" s="50"/>
      <c r="G27" s="74"/>
      <c r="H27" s="75"/>
      <c r="I27" s="62"/>
      <c r="J27" s="51"/>
      <c r="K27" s="51"/>
      <c r="L27" s="51"/>
      <c r="M27" s="52"/>
    </row>
    <row r="28" spans="1:18" s="40" customFormat="1" ht="20.100000000000001" customHeight="1" x14ac:dyDescent="0.3">
      <c r="A28" s="50"/>
      <c r="B28" s="76"/>
      <c r="C28" s="77"/>
      <c r="E28" s="78"/>
      <c r="F28" s="79"/>
      <c r="G28" s="80"/>
      <c r="H28" s="75"/>
      <c r="I28" s="62"/>
      <c r="J28" s="51"/>
      <c r="K28" s="78"/>
      <c r="L28" s="51"/>
      <c r="M28" s="52"/>
    </row>
    <row r="29" spans="1:18" s="40" customFormat="1" ht="18" customHeight="1" x14ac:dyDescent="0.3">
      <c r="A29" s="50"/>
      <c r="B29" s="76" t="s">
        <v>81</v>
      </c>
      <c r="C29" s="77"/>
      <c r="E29" s="78"/>
      <c r="F29" s="79"/>
      <c r="G29" s="80" t="s">
        <v>41</v>
      </c>
      <c r="H29" s="75"/>
      <c r="I29" s="81"/>
      <c r="J29" s="82"/>
      <c r="K29" s="78"/>
      <c r="L29" s="78"/>
      <c r="M29" s="83"/>
    </row>
    <row r="30" spans="1:18" s="40" customFormat="1" ht="18" customHeight="1" x14ac:dyDescent="0.3">
      <c r="A30" s="50"/>
      <c r="B30" s="78" t="s">
        <v>42</v>
      </c>
      <c r="C30" s="84"/>
      <c r="E30" s="76"/>
      <c r="F30" s="79"/>
      <c r="G30" s="85" t="s">
        <v>43</v>
      </c>
      <c r="H30" s="75"/>
      <c r="I30" s="81"/>
      <c r="J30" s="82"/>
      <c r="K30" s="76"/>
      <c r="L30" s="78"/>
      <c r="M30" s="83"/>
    </row>
    <row r="31" spans="1:18" s="40" customFormat="1" ht="18" customHeight="1" x14ac:dyDescent="0.3">
      <c r="A31" s="50"/>
      <c r="B31" s="76"/>
      <c r="C31" s="84"/>
      <c r="D31" s="76"/>
      <c r="E31" s="86"/>
      <c r="F31" s="87"/>
      <c r="G31" s="85"/>
      <c r="H31" s="75"/>
      <c r="I31" s="88"/>
      <c r="J31" s="89"/>
      <c r="K31" s="86"/>
      <c r="L31" s="78"/>
      <c r="M31" s="83"/>
    </row>
    <row r="32" spans="1:18" s="40" customFormat="1" ht="15" customHeight="1" thickBot="1" x14ac:dyDescent="0.3">
      <c r="A32" s="90"/>
      <c r="B32" s="91"/>
      <c r="C32" s="91"/>
      <c r="D32" s="91"/>
      <c r="E32" s="91"/>
      <c r="F32" s="90"/>
      <c r="G32" s="92"/>
      <c r="H32" s="91"/>
      <c r="I32" s="93"/>
      <c r="J32" s="94"/>
      <c r="K32" s="94"/>
      <c r="L32" s="94"/>
      <c r="M32" s="95"/>
    </row>
  </sheetData>
  <mergeCells count="38">
    <mergeCell ref="F12:H12"/>
    <mergeCell ref="C3:J4"/>
    <mergeCell ref="C5:E5"/>
    <mergeCell ref="F5:M5"/>
    <mergeCell ref="F11:H11"/>
    <mergeCell ref="J8:J10"/>
    <mergeCell ref="K8:K10"/>
    <mergeCell ref="L8:L10"/>
    <mergeCell ref="M8:M10"/>
    <mergeCell ref="B9:D9"/>
    <mergeCell ref="A10:E10"/>
    <mergeCell ref="A1:B5"/>
    <mergeCell ref="C1:E1"/>
    <mergeCell ref="F1:J1"/>
    <mergeCell ref="A6:M7"/>
    <mergeCell ref="B8:D8"/>
    <mergeCell ref="F8:H10"/>
    <mergeCell ref="I8:I10"/>
    <mergeCell ref="K1:M4"/>
    <mergeCell ref="C2:E2"/>
    <mergeCell ref="F2:J2"/>
    <mergeCell ref="F13:H13"/>
    <mergeCell ref="F14:H14"/>
    <mergeCell ref="F15:H15"/>
    <mergeCell ref="F16:H16"/>
    <mergeCell ref="F17:H17"/>
    <mergeCell ref="F18:L18"/>
    <mergeCell ref="A20:C20"/>
    <mergeCell ref="F20:G20"/>
    <mergeCell ref="I20:L20"/>
    <mergeCell ref="A23:E23"/>
    <mergeCell ref="A24:C24"/>
    <mergeCell ref="A21:E21"/>
    <mergeCell ref="F21:G21"/>
    <mergeCell ref="I21:L21"/>
    <mergeCell ref="A22:E22"/>
    <mergeCell ref="F22:G22"/>
    <mergeCell ref="J22:L22"/>
  </mergeCells>
  <pageMargins left="0.7" right="0.7" top="0.75" bottom="0.75" header="0.3" footer="0.3"/>
  <pageSetup scale="34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F7AC3-8198-4DC4-B5C1-C8BD9E346D55}">
  <dimension ref="A1:R34"/>
  <sheetViews>
    <sheetView view="pageBreakPreview" zoomScale="55" zoomScaleNormal="55" zoomScaleSheetLayoutView="55" workbookViewId="0">
      <selection activeCell="P19" sqref="P19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43">
        <f>+PRESUPUESTO!A35</f>
        <v>3.3</v>
      </c>
      <c r="B9" s="265" t="str">
        <f>+PRESUPUESTO!C35</f>
        <v>Estación macromedidora Ø=2" con accesorios. Suministro e Instal..</v>
      </c>
      <c r="C9" s="266"/>
      <c r="D9" s="267"/>
      <c r="E9" s="44" t="str">
        <f>+PRESUPUESTO!E35</f>
        <v>UND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30" customHeight="1" x14ac:dyDescent="0.3">
      <c r="A11" s="115"/>
      <c r="B11" s="116"/>
      <c r="C11" s="116"/>
      <c r="D11" s="116"/>
      <c r="E11" s="116"/>
      <c r="F11" s="217" t="s">
        <v>82</v>
      </c>
      <c r="G11" s="300"/>
      <c r="H11" s="301"/>
      <c r="I11" s="47"/>
      <c r="J11" s="48"/>
      <c r="K11" s="48"/>
      <c r="L11" s="48">
        <v>1</v>
      </c>
      <c r="M11" s="49">
        <f>L11</f>
        <v>1</v>
      </c>
      <c r="O11" s="117"/>
    </row>
    <row r="12" spans="1:15" s="40" customFormat="1" ht="24" customHeight="1" x14ac:dyDescent="0.3">
      <c r="A12" s="50"/>
      <c r="B12" s="51"/>
      <c r="C12" s="51"/>
      <c r="D12" s="51"/>
      <c r="E12" s="51"/>
      <c r="F12" s="217"/>
      <c r="G12" s="300"/>
      <c r="H12" s="301"/>
      <c r="I12" s="47"/>
      <c r="J12" s="48"/>
      <c r="K12" s="48"/>
      <c r="L12" s="48"/>
      <c r="M12" s="49"/>
      <c r="O12"/>
    </row>
    <row r="13" spans="1:15" s="40" customFormat="1" ht="28.5" customHeight="1" x14ac:dyDescent="0.3">
      <c r="A13" s="50"/>
      <c r="B13" s="51"/>
      <c r="C13" s="51"/>
      <c r="D13" s="51"/>
      <c r="E13" s="51"/>
      <c r="F13" s="297"/>
      <c r="G13" s="308"/>
      <c r="H13" s="309"/>
      <c r="I13" s="47"/>
      <c r="J13" s="47"/>
      <c r="K13" s="48"/>
      <c r="L13" s="47"/>
      <c r="M13" s="49"/>
      <c r="O13"/>
    </row>
    <row r="14" spans="1:15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</row>
    <row r="15" spans="1:15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</row>
    <row r="16" spans="1:15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54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94"/>
      <c r="G19" s="295"/>
      <c r="H19" s="296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20" t="s">
        <v>1</v>
      </c>
      <c r="G20" s="221"/>
      <c r="H20" s="221"/>
      <c r="I20" s="221"/>
      <c r="J20" s="221"/>
      <c r="K20" s="221"/>
      <c r="L20" s="222"/>
      <c r="M20" s="55">
        <f>SUM(M11:M19)</f>
        <v>1</v>
      </c>
      <c r="O20"/>
    </row>
    <row r="21" spans="1:18" s="40" customFormat="1" ht="24.75" customHeight="1" x14ac:dyDescent="0.25">
      <c r="A21" s="45"/>
      <c r="B21" s="46"/>
      <c r="C21" s="46"/>
      <c r="D21" s="46"/>
      <c r="E21" s="46"/>
      <c r="F21" s="45"/>
      <c r="G21" s="56"/>
      <c r="H21" s="46"/>
      <c r="I21" s="56"/>
      <c r="J21" s="46"/>
      <c r="K21" s="46"/>
      <c r="L21" s="46"/>
      <c r="M21" s="57"/>
    </row>
    <row r="22" spans="1:18" s="40" customFormat="1" ht="24.75" customHeight="1" x14ac:dyDescent="0.25">
      <c r="A22" s="223" t="s">
        <v>36</v>
      </c>
      <c r="B22" s="224"/>
      <c r="C22" s="224"/>
      <c r="D22" s="108"/>
      <c r="E22" s="59"/>
      <c r="F22" s="211"/>
      <c r="G22" s="212"/>
      <c r="H22" s="60"/>
      <c r="I22" s="225" t="s">
        <v>37</v>
      </c>
      <c r="J22" s="225"/>
      <c r="K22" s="225"/>
      <c r="L22" s="226"/>
      <c r="M22" s="61">
        <f>+M20</f>
        <v>1</v>
      </c>
    </row>
    <row r="23" spans="1:18" s="40" customFormat="1" ht="24.6" customHeight="1" x14ac:dyDescent="0.25">
      <c r="A23" s="208"/>
      <c r="B23" s="209"/>
      <c r="C23" s="209"/>
      <c r="D23" s="209"/>
      <c r="E23" s="210"/>
      <c r="F23" s="211"/>
      <c r="G23" s="212"/>
      <c r="H23" s="60"/>
      <c r="I23" s="213"/>
      <c r="J23" s="213"/>
      <c r="K23" s="213"/>
      <c r="L23" s="214"/>
      <c r="M23" s="61"/>
    </row>
    <row r="24" spans="1:18" s="40" customFormat="1" ht="24.75" customHeight="1" x14ac:dyDescent="0.25">
      <c r="A24" s="208"/>
      <c r="B24" s="209"/>
      <c r="C24" s="209"/>
      <c r="D24" s="209"/>
      <c r="E24" s="210"/>
      <c r="F24" s="211"/>
      <c r="G24" s="212"/>
      <c r="H24" s="60"/>
      <c r="I24" s="62"/>
      <c r="J24" s="215" t="s">
        <v>38</v>
      </c>
      <c r="K24" s="215"/>
      <c r="L24" s="216"/>
      <c r="M24" s="61"/>
    </row>
    <row r="25" spans="1:18" s="40" customFormat="1" ht="24.75" customHeight="1" x14ac:dyDescent="0.25">
      <c r="A25" s="203"/>
      <c r="B25" s="204"/>
      <c r="C25" s="204"/>
      <c r="D25" s="204"/>
      <c r="E25" s="205"/>
      <c r="F25" s="63"/>
      <c r="G25" s="64"/>
      <c r="H25" s="51"/>
      <c r="I25" s="62"/>
      <c r="J25" s="51"/>
      <c r="K25" s="51"/>
      <c r="L25" s="51"/>
      <c r="M25" s="52"/>
    </row>
    <row r="26" spans="1:18" s="40" customFormat="1" ht="24.75" customHeight="1" x14ac:dyDescent="0.25">
      <c r="A26" s="206"/>
      <c r="B26" s="207"/>
      <c r="C26" s="207"/>
      <c r="D26" s="107"/>
      <c r="E26" s="66"/>
      <c r="F26" s="67"/>
      <c r="G26" s="68"/>
      <c r="H26" s="66"/>
      <c r="I26" s="69"/>
      <c r="J26" s="66"/>
      <c r="K26" s="66"/>
      <c r="L26" s="66"/>
      <c r="M26" s="70"/>
      <c r="R26" s="71">
        <f>+M22-M24</f>
        <v>1</v>
      </c>
    </row>
    <row r="27" spans="1:18" s="40" customFormat="1" ht="24.75" customHeight="1" x14ac:dyDescent="0.25">
      <c r="A27" s="50"/>
      <c r="B27" s="51" t="s">
        <v>39</v>
      </c>
      <c r="C27" s="72"/>
      <c r="E27" s="51"/>
      <c r="F27" s="73"/>
      <c r="G27" s="74" t="s">
        <v>40</v>
      </c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73"/>
      <c r="G28" s="74"/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50"/>
      <c r="G29" s="74"/>
      <c r="H29" s="75"/>
      <c r="I29" s="62"/>
      <c r="J29" s="51"/>
      <c r="K29" s="51"/>
      <c r="L29" s="51"/>
      <c r="M29" s="52"/>
    </row>
    <row r="30" spans="1:18" s="40" customFormat="1" ht="20.100000000000001" customHeight="1" x14ac:dyDescent="0.3">
      <c r="A30" s="50"/>
      <c r="B30" s="76"/>
      <c r="C30" s="77"/>
      <c r="E30" s="78"/>
      <c r="F30" s="79"/>
      <c r="G30" s="80"/>
      <c r="H30" s="75"/>
      <c r="I30" s="62"/>
      <c r="J30" s="51"/>
      <c r="K30" s="78"/>
      <c r="L30" s="51"/>
      <c r="M30" s="52"/>
    </row>
    <row r="31" spans="1:18" s="40" customFormat="1" ht="18" customHeight="1" x14ac:dyDescent="0.3">
      <c r="A31" s="50"/>
      <c r="B31" s="76" t="s">
        <v>81</v>
      </c>
      <c r="C31" s="77"/>
      <c r="E31" s="78"/>
      <c r="F31" s="79"/>
      <c r="G31" s="80" t="s">
        <v>41</v>
      </c>
      <c r="H31" s="75"/>
      <c r="I31" s="81"/>
      <c r="J31" s="82"/>
      <c r="K31" s="78"/>
      <c r="L31" s="78"/>
      <c r="M31" s="83"/>
    </row>
    <row r="32" spans="1:18" s="40" customFormat="1" ht="18" customHeight="1" x14ac:dyDescent="0.3">
      <c r="A32" s="50"/>
      <c r="B32" s="78" t="s">
        <v>42</v>
      </c>
      <c r="C32" s="84"/>
      <c r="E32" s="76"/>
      <c r="F32" s="79"/>
      <c r="G32" s="85" t="s">
        <v>43</v>
      </c>
      <c r="H32" s="75"/>
      <c r="I32" s="81"/>
      <c r="J32" s="82"/>
      <c r="K32" s="76"/>
      <c r="L32" s="78"/>
      <c r="M32" s="83"/>
    </row>
    <row r="33" spans="1:13" s="40" customFormat="1" ht="18" customHeight="1" x14ac:dyDescent="0.3">
      <c r="A33" s="50"/>
      <c r="B33" s="76"/>
      <c r="C33" s="84"/>
      <c r="D33" s="76"/>
      <c r="E33" s="86"/>
      <c r="F33" s="87"/>
      <c r="G33" s="85"/>
      <c r="H33" s="75"/>
      <c r="I33" s="88"/>
      <c r="J33" s="89"/>
      <c r="K33" s="86"/>
      <c r="L33" s="78"/>
      <c r="M33" s="83"/>
    </row>
    <row r="34" spans="1:13" s="40" customFormat="1" ht="15" customHeight="1" thickBot="1" x14ac:dyDescent="0.3">
      <c r="A34" s="90"/>
      <c r="B34" s="91"/>
      <c r="C34" s="91"/>
      <c r="D34" s="91"/>
      <c r="E34" s="91"/>
      <c r="F34" s="90"/>
      <c r="G34" s="92"/>
      <c r="H34" s="91"/>
      <c r="I34" s="93"/>
      <c r="J34" s="94"/>
      <c r="K34" s="94"/>
      <c r="L34" s="94"/>
      <c r="M34" s="95"/>
    </row>
  </sheetData>
  <mergeCells count="40">
    <mergeCell ref="F13:H13"/>
    <mergeCell ref="A1:B5"/>
    <mergeCell ref="C1:E1"/>
    <mergeCell ref="F1:J1"/>
    <mergeCell ref="K1:M4"/>
    <mergeCell ref="C2:E2"/>
    <mergeCell ref="F2:J2"/>
    <mergeCell ref="C3:J4"/>
    <mergeCell ref="C5:E5"/>
    <mergeCell ref="F5:M5"/>
    <mergeCell ref="F17:H17"/>
    <mergeCell ref="F15:H15"/>
    <mergeCell ref="F16:H16"/>
    <mergeCell ref="F14:H14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1:H11"/>
    <mergeCell ref="F12:H12"/>
    <mergeCell ref="F18:H18"/>
    <mergeCell ref="F19:H19"/>
    <mergeCell ref="F20:L20"/>
    <mergeCell ref="A22:C22"/>
    <mergeCell ref="F22:G22"/>
    <mergeCell ref="I22:L22"/>
    <mergeCell ref="A25:E25"/>
    <mergeCell ref="A26:C26"/>
    <mergeCell ref="A23:E23"/>
    <mergeCell ref="F23:G23"/>
    <mergeCell ref="I23:L23"/>
    <mergeCell ref="A24:E24"/>
    <mergeCell ref="F24:G24"/>
    <mergeCell ref="J24:L24"/>
  </mergeCells>
  <pageMargins left="0.7" right="0.7" top="0.75" bottom="0.75" header="0.3" footer="0.3"/>
  <pageSetup scale="34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CF0C7-B69C-4CFD-AE0D-C00940B57638}">
  <dimension ref="A1:R35"/>
  <sheetViews>
    <sheetView view="pageBreakPreview" zoomScale="55" zoomScaleNormal="55" zoomScaleSheetLayoutView="55" workbookViewId="0">
      <selection activeCell="C20" sqref="C20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150">
        <f>+PRESUPUESTO!A37</f>
        <v>4.0999999999999996</v>
      </c>
      <c r="B9" s="329" t="str">
        <f>+PRESUPUESTO!C37</f>
        <v>Lavado y desinfeccion de placa - muros para tanques</v>
      </c>
      <c r="C9" s="330"/>
      <c r="D9" s="331"/>
      <c r="E9" s="151" t="str">
        <f>+PRESUPUESTO!E37</f>
        <v>M2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30" customHeight="1" x14ac:dyDescent="0.3">
      <c r="A11" s="115"/>
      <c r="B11" s="116"/>
      <c r="C11" s="116"/>
      <c r="D11" s="116"/>
      <c r="E11" s="116"/>
      <c r="F11" s="217" t="s">
        <v>125</v>
      </c>
      <c r="G11" s="300"/>
      <c r="H11" s="301"/>
      <c r="I11" s="47"/>
      <c r="J11" s="48"/>
      <c r="K11" s="48"/>
      <c r="L11" s="48"/>
      <c r="M11" s="49">
        <f>(I11+J11)*K11</f>
        <v>0</v>
      </c>
      <c r="O11" s="117"/>
    </row>
    <row r="12" spans="1:15" s="40" customFormat="1" ht="24" customHeight="1" x14ac:dyDescent="0.3">
      <c r="A12" s="50"/>
      <c r="B12" s="51"/>
      <c r="C12" s="51"/>
      <c r="D12" s="51"/>
      <c r="E12" s="51"/>
      <c r="F12" s="217" t="s">
        <v>126</v>
      </c>
      <c r="G12" s="300"/>
      <c r="H12" s="301"/>
      <c r="I12" s="47">
        <v>4.4000000000000004</v>
      </c>
      <c r="J12" s="48">
        <v>0.1</v>
      </c>
      <c r="K12" s="48">
        <v>2.7</v>
      </c>
      <c r="L12" s="48">
        <v>2</v>
      </c>
      <c r="M12" s="49">
        <f>(I12+J12)*K12*L12</f>
        <v>24.3</v>
      </c>
      <c r="O12"/>
    </row>
    <row r="13" spans="1:15" s="40" customFormat="1" ht="24" customHeight="1" x14ac:dyDescent="0.3">
      <c r="A13" s="50"/>
      <c r="B13" s="51"/>
      <c r="C13" s="51"/>
      <c r="D13" s="51"/>
      <c r="E13" s="51"/>
      <c r="F13" s="217" t="s">
        <v>133</v>
      </c>
      <c r="G13" s="300"/>
      <c r="H13" s="301"/>
      <c r="I13" s="47">
        <f>+I12</f>
        <v>4.4000000000000004</v>
      </c>
      <c r="J13" s="48">
        <v>0.1</v>
      </c>
      <c r="K13" s="48">
        <f>+K12</f>
        <v>2.7</v>
      </c>
      <c r="L13" s="48">
        <v>2</v>
      </c>
      <c r="M13" s="49">
        <f>(I13+J13)*K13*L13</f>
        <v>24.3</v>
      </c>
      <c r="O13"/>
    </row>
    <row r="14" spans="1:15" s="40" customFormat="1" ht="28.5" customHeight="1" x14ac:dyDescent="0.3">
      <c r="A14" s="50"/>
      <c r="B14" s="51"/>
      <c r="C14" s="51"/>
      <c r="D14" s="51"/>
      <c r="E14" s="51"/>
      <c r="F14" s="297" t="s">
        <v>127</v>
      </c>
      <c r="G14" s="308"/>
      <c r="H14" s="309"/>
      <c r="I14" s="47">
        <v>4.4000000000000004</v>
      </c>
      <c r="J14" s="47">
        <v>0.1</v>
      </c>
      <c r="K14" s="48">
        <v>2.7</v>
      </c>
      <c r="L14" s="47">
        <v>2</v>
      </c>
      <c r="M14" s="49">
        <f t="shared" ref="M14:M16" si="0">(I14+J14)*K14*L14</f>
        <v>24.3</v>
      </c>
      <c r="O14"/>
    </row>
    <row r="15" spans="1:15" ht="24" customHeight="1" x14ac:dyDescent="0.3">
      <c r="A15" s="50"/>
      <c r="B15" s="51"/>
      <c r="C15" s="51"/>
      <c r="D15" s="51"/>
      <c r="E15" s="51"/>
      <c r="F15" s="217" t="s">
        <v>128</v>
      </c>
      <c r="G15" s="300"/>
      <c r="H15" s="301"/>
      <c r="I15" s="47">
        <v>8.5</v>
      </c>
      <c r="J15" s="48">
        <v>0.1</v>
      </c>
      <c r="K15" s="48">
        <v>2.7</v>
      </c>
      <c r="L15" s="48">
        <v>2</v>
      </c>
      <c r="M15" s="49">
        <f t="shared" si="0"/>
        <v>46.44</v>
      </c>
    </row>
    <row r="16" spans="1:15" ht="24" customHeight="1" x14ac:dyDescent="0.3">
      <c r="A16" s="50"/>
      <c r="B16" s="51"/>
      <c r="C16" s="51"/>
      <c r="D16" s="51"/>
      <c r="E16" s="51"/>
      <c r="F16" s="217" t="s">
        <v>129</v>
      </c>
      <c r="G16" s="300"/>
      <c r="H16" s="301"/>
      <c r="I16" s="47">
        <v>8.5</v>
      </c>
      <c r="J16" s="48">
        <v>0.1</v>
      </c>
      <c r="K16" s="48">
        <v>2.7</v>
      </c>
      <c r="L16" s="48">
        <v>2</v>
      </c>
      <c r="M16" s="49">
        <f t="shared" si="0"/>
        <v>46.44</v>
      </c>
    </row>
    <row r="17" spans="1:18" s="40" customFormat="1" ht="24" customHeight="1" x14ac:dyDescent="0.3">
      <c r="A17" s="50"/>
      <c r="B17" s="51"/>
      <c r="C17" s="51"/>
      <c r="D17" s="51"/>
      <c r="E17" s="51"/>
      <c r="F17" s="217" t="s">
        <v>130</v>
      </c>
      <c r="G17" s="300"/>
      <c r="H17" s="301"/>
      <c r="I17" s="47">
        <v>4.4000000000000004</v>
      </c>
      <c r="J17" s="48">
        <v>8.5</v>
      </c>
      <c r="K17" s="48"/>
      <c r="L17" s="48">
        <v>1</v>
      </c>
      <c r="M17" s="49">
        <f>I17*J17*L17</f>
        <v>37.400000000000006</v>
      </c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54"/>
      <c r="J18" s="48"/>
      <c r="K18" s="48"/>
      <c r="L18" s="48"/>
      <c r="M18" s="49"/>
      <c r="O18"/>
    </row>
    <row r="19" spans="1:18" s="40" customFormat="1" ht="24" customHeight="1" x14ac:dyDescent="0.3">
      <c r="A19" s="50"/>
      <c r="B19" s="51"/>
      <c r="C19" s="51"/>
      <c r="D19" s="51"/>
      <c r="E19" s="51"/>
      <c r="F19" s="217"/>
      <c r="G19" s="300"/>
      <c r="H19" s="301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94"/>
      <c r="G20" s="295"/>
      <c r="H20" s="296"/>
      <c r="I20" s="47"/>
      <c r="J20" s="47"/>
      <c r="K20" s="48"/>
      <c r="L20" s="47"/>
      <c r="M20" s="49"/>
      <c r="O20"/>
    </row>
    <row r="21" spans="1:18" s="40" customFormat="1" ht="24" customHeight="1" thickBot="1" x14ac:dyDescent="0.35">
      <c r="A21" s="50"/>
      <c r="B21" s="51"/>
      <c r="C21" s="51"/>
      <c r="D21" s="51"/>
      <c r="E21" s="51"/>
      <c r="F21" s="220" t="s">
        <v>1</v>
      </c>
      <c r="G21" s="221"/>
      <c r="H21" s="221"/>
      <c r="I21" s="221"/>
      <c r="J21" s="221"/>
      <c r="K21" s="221"/>
      <c r="L21" s="222"/>
      <c r="M21" s="55">
        <f>SUM(M11:M20)</f>
        <v>203.18</v>
      </c>
      <c r="O21"/>
    </row>
    <row r="22" spans="1:18" s="40" customFormat="1" ht="24.75" customHeight="1" x14ac:dyDescent="0.25">
      <c r="A22" s="45"/>
      <c r="B22" s="46"/>
      <c r="C22" s="46"/>
      <c r="D22" s="46"/>
      <c r="E22" s="46"/>
      <c r="F22" s="45"/>
      <c r="G22" s="56"/>
      <c r="H22" s="46"/>
      <c r="I22" s="56"/>
      <c r="J22" s="46"/>
      <c r="K22" s="46"/>
      <c r="L22" s="46"/>
      <c r="M22" s="57"/>
    </row>
    <row r="23" spans="1:18" s="40" customFormat="1" ht="24.75" customHeight="1" x14ac:dyDescent="0.25">
      <c r="A23" s="223" t="s">
        <v>36</v>
      </c>
      <c r="B23" s="224"/>
      <c r="C23" s="224"/>
      <c r="D23" s="148"/>
      <c r="E23" s="59"/>
      <c r="F23" s="211"/>
      <c r="G23" s="212"/>
      <c r="H23" s="60"/>
      <c r="I23" s="225" t="s">
        <v>37</v>
      </c>
      <c r="J23" s="225"/>
      <c r="K23" s="225"/>
      <c r="L23" s="226"/>
      <c r="M23" s="61">
        <f>+M21</f>
        <v>203.18</v>
      </c>
    </row>
    <row r="24" spans="1:18" s="40" customFormat="1" ht="24.6" customHeight="1" x14ac:dyDescent="0.25">
      <c r="A24" s="208"/>
      <c r="B24" s="209"/>
      <c r="C24" s="209"/>
      <c r="D24" s="209"/>
      <c r="E24" s="210"/>
      <c r="F24" s="211"/>
      <c r="G24" s="212"/>
      <c r="H24" s="60"/>
      <c r="I24" s="213"/>
      <c r="J24" s="213"/>
      <c r="K24" s="213"/>
      <c r="L24" s="214"/>
      <c r="M24" s="61"/>
    </row>
    <row r="25" spans="1:18" s="40" customFormat="1" ht="24.75" customHeight="1" x14ac:dyDescent="0.25">
      <c r="A25" s="208"/>
      <c r="B25" s="209"/>
      <c r="C25" s="209"/>
      <c r="D25" s="209"/>
      <c r="E25" s="210"/>
      <c r="F25" s="211"/>
      <c r="G25" s="212"/>
      <c r="H25" s="60"/>
      <c r="I25" s="62"/>
      <c r="J25" s="215" t="s">
        <v>38</v>
      </c>
      <c r="K25" s="215"/>
      <c r="L25" s="216"/>
      <c r="M25" s="61"/>
    </row>
    <row r="26" spans="1:18" s="40" customFormat="1" ht="24.75" customHeight="1" x14ac:dyDescent="0.25">
      <c r="A26" s="203"/>
      <c r="B26" s="204"/>
      <c r="C26" s="204"/>
      <c r="D26" s="204"/>
      <c r="E26" s="205"/>
      <c r="F26" s="63"/>
      <c r="G26" s="64"/>
      <c r="H26" s="51"/>
      <c r="I26" s="62"/>
      <c r="J26" s="51"/>
      <c r="K26" s="51"/>
      <c r="L26" s="51"/>
      <c r="M26" s="52"/>
    </row>
    <row r="27" spans="1:18" s="40" customFormat="1" ht="24.75" customHeight="1" x14ac:dyDescent="0.25">
      <c r="A27" s="206"/>
      <c r="B27" s="207"/>
      <c r="C27" s="207"/>
      <c r="D27" s="149"/>
      <c r="E27" s="66"/>
      <c r="F27" s="67"/>
      <c r="G27" s="68"/>
      <c r="H27" s="66"/>
      <c r="I27" s="69"/>
      <c r="J27" s="66"/>
      <c r="K27" s="66"/>
      <c r="L27" s="66"/>
      <c r="M27" s="70"/>
      <c r="R27" s="71">
        <f>+M23-M25</f>
        <v>203.18</v>
      </c>
    </row>
    <row r="28" spans="1:18" s="40" customFormat="1" ht="24.75" customHeight="1" x14ac:dyDescent="0.25">
      <c r="A28" s="50"/>
      <c r="B28" s="51" t="s">
        <v>39</v>
      </c>
      <c r="C28" s="72"/>
      <c r="E28" s="51"/>
      <c r="F28" s="73"/>
      <c r="G28" s="74" t="s">
        <v>40</v>
      </c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73"/>
      <c r="G29" s="74"/>
      <c r="H29" s="75"/>
      <c r="I29" s="62"/>
      <c r="J29" s="51"/>
      <c r="K29" s="51"/>
      <c r="L29" s="51"/>
      <c r="M29" s="52"/>
    </row>
    <row r="30" spans="1:18" s="40" customFormat="1" ht="24.75" customHeight="1" x14ac:dyDescent="0.25">
      <c r="A30" s="50"/>
      <c r="B30" s="51"/>
      <c r="C30" s="72"/>
      <c r="E30" s="51"/>
      <c r="F30" s="50"/>
      <c r="G30" s="74"/>
      <c r="H30" s="75"/>
      <c r="I30" s="62"/>
      <c r="J30" s="51"/>
      <c r="K30" s="51"/>
      <c r="L30" s="51"/>
      <c r="M30" s="52"/>
    </row>
    <row r="31" spans="1:18" s="40" customFormat="1" ht="20.100000000000001" customHeight="1" x14ac:dyDescent="0.3">
      <c r="A31" s="50"/>
      <c r="B31" s="76"/>
      <c r="C31" s="77"/>
      <c r="E31" s="78"/>
      <c r="F31" s="79"/>
      <c r="G31" s="80"/>
      <c r="H31" s="75"/>
      <c r="I31" s="62"/>
      <c r="J31" s="51"/>
      <c r="K31" s="78"/>
      <c r="L31" s="51"/>
      <c r="M31" s="52"/>
    </row>
    <row r="32" spans="1:18" s="40" customFormat="1" ht="18" customHeight="1" x14ac:dyDescent="0.3">
      <c r="A32" s="50"/>
      <c r="B32" s="76" t="s">
        <v>81</v>
      </c>
      <c r="C32" s="77"/>
      <c r="E32" s="78"/>
      <c r="F32" s="79"/>
      <c r="G32" s="80" t="s">
        <v>41</v>
      </c>
      <c r="H32" s="75"/>
      <c r="I32" s="81"/>
      <c r="J32" s="82"/>
      <c r="K32" s="78"/>
      <c r="L32" s="78"/>
      <c r="M32" s="83"/>
    </row>
    <row r="33" spans="1:13" s="40" customFormat="1" ht="18" customHeight="1" x14ac:dyDescent="0.3">
      <c r="A33" s="50"/>
      <c r="B33" s="78" t="s">
        <v>42</v>
      </c>
      <c r="C33" s="84"/>
      <c r="E33" s="76"/>
      <c r="F33" s="79"/>
      <c r="G33" s="85" t="s">
        <v>43</v>
      </c>
      <c r="H33" s="75"/>
      <c r="I33" s="81"/>
      <c r="J33" s="82"/>
      <c r="K33" s="76"/>
      <c r="L33" s="78"/>
      <c r="M33" s="83"/>
    </row>
    <row r="34" spans="1:13" s="40" customFormat="1" ht="18" customHeight="1" x14ac:dyDescent="0.3">
      <c r="A34" s="50"/>
      <c r="B34" s="76"/>
      <c r="C34" s="84"/>
      <c r="D34" s="76"/>
      <c r="E34" s="86"/>
      <c r="F34" s="87"/>
      <c r="G34" s="85"/>
      <c r="H34" s="75"/>
      <c r="I34" s="88"/>
      <c r="J34" s="89"/>
      <c r="K34" s="86"/>
      <c r="L34" s="78"/>
      <c r="M34" s="83"/>
    </row>
    <row r="35" spans="1:13" s="40" customFormat="1" ht="15" customHeight="1" thickBot="1" x14ac:dyDescent="0.3">
      <c r="A35" s="90"/>
      <c r="B35" s="91"/>
      <c r="C35" s="91"/>
      <c r="D35" s="91"/>
      <c r="E35" s="91"/>
      <c r="F35" s="90"/>
      <c r="G35" s="92"/>
      <c r="H35" s="91"/>
      <c r="I35" s="93"/>
      <c r="J35" s="94"/>
      <c r="K35" s="94"/>
      <c r="L35" s="94"/>
      <c r="M35" s="95"/>
    </row>
  </sheetData>
  <mergeCells count="41">
    <mergeCell ref="A23:C23"/>
    <mergeCell ref="F23:G23"/>
    <mergeCell ref="I23:L23"/>
    <mergeCell ref="A26:E26"/>
    <mergeCell ref="A27:C27"/>
    <mergeCell ref="A24:E24"/>
    <mergeCell ref="F24:G24"/>
    <mergeCell ref="I24:L24"/>
    <mergeCell ref="A25:E25"/>
    <mergeCell ref="F25:G25"/>
    <mergeCell ref="J25:L25"/>
    <mergeCell ref="F16:H16"/>
    <mergeCell ref="F18:H18"/>
    <mergeCell ref="F19:H19"/>
    <mergeCell ref="F20:H20"/>
    <mergeCell ref="F21:L21"/>
    <mergeCell ref="F17:H17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3:H13"/>
    <mergeCell ref="F11:H11"/>
    <mergeCell ref="F12:H12"/>
    <mergeCell ref="F14:H14"/>
    <mergeCell ref="F15:H15"/>
    <mergeCell ref="A1:B5"/>
    <mergeCell ref="C1:E1"/>
    <mergeCell ref="F1:J1"/>
    <mergeCell ref="K1:M4"/>
    <mergeCell ref="C2:E2"/>
    <mergeCell ref="F2:J2"/>
    <mergeCell ref="C3:J4"/>
    <mergeCell ref="C5:E5"/>
    <mergeCell ref="F5:M5"/>
  </mergeCells>
  <pageMargins left="0.7" right="0.7" top="0.75" bottom="0.75" header="0.3" footer="0.3"/>
  <pageSetup scale="34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6D849-D2AD-4D04-892B-56EBC88DAED3}">
  <dimension ref="A1:R35"/>
  <sheetViews>
    <sheetView view="pageBreakPreview" zoomScale="55" zoomScaleNormal="55" zoomScaleSheetLayoutView="55" workbookViewId="0">
      <selection activeCell="Q19" sqref="Q19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150">
        <f>+PRESUPUESTO!A38</f>
        <v>4.2</v>
      </c>
      <c r="B9" s="329" t="str">
        <f>+PRESUPUESTO!C38</f>
        <v>Recubrimieno impermeable para muros, dos capas</v>
      </c>
      <c r="C9" s="330"/>
      <c r="D9" s="331"/>
      <c r="E9" s="151" t="str">
        <f>+PRESUPUESTO!E38</f>
        <v>M2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30" customHeight="1" x14ac:dyDescent="0.3">
      <c r="A11" s="115"/>
      <c r="B11" s="116"/>
      <c r="C11" s="116"/>
      <c r="D11" s="116"/>
      <c r="E11" s="116"/>
      <c r="F11" s="217" t="str">
        <f>+'4,1'!F11:H11</f>
        <v xml:space="preserve">TANQUES ALMACENAMIENTO </v>
      </c>
      <c r="G11" s="300"/>
      <c r="H11" s="301"/>
      <c r="I11" s="47"/>
      <c r="J11" s="47"/>
      <c r="K11" s="47"/>
      <c r="L11" s="47">
        <f>+'4,1'!L11</f>
        <v>0</v>
      </c>
      <c r="M11" s="49">
        <f>(I11+J11)*K11</f>
        <v>0</v>
      </c>
      <c r="O11" s="117"/>
    </row>
    <row r="12" spans="1:15" s="40" customFormat="1" ht="24" customHeight="1" x14ac:dyDescent="0.3">
      <c r="A12" s="50"/>
      <c r="B12" s="51"/>
      <c r="C12" s="51"/>
      <c r="D12" s="51"/>
      <c r="E12" s="51"/>
      <c r="F12" s="217" t="str">
        <f>+'4,1'!F12:H12</f>
        <v>LADO DERECHO</v>
      </c>
      <c r="G12" s="300"/>
      <c r="H12" s="301"/>
      <c r="I12" s="47">
        <f>+'4,1'!I12</f>
        <v>4.4000000000000004</v>
      </c>
      <c r="J12" s="47">
        <f>+'4,1'!J12</f>
        <v>0.1</v>
      </c>
      <c r="K12" s="47">
        <f>+'4,1'!K12</f>
        <v>2.7</v>
      </c>
      <c r="L12" s="47">
        <f>+'4,1'!L12</f>
        <v>2</v>
      </c>
      <c r="M12" s="49">
        <f>(I12+J12)*K12*L12</f>
        <v>24.3</v>
      </c>
      <c r="O12"/>
    </row>
    <row r="13" spans="1:15" s="40" customFormat="1" ht="24" customHeight="1" x14ac:dyDescent="0.3">
      <c r="A13" s="50"/>
      <c r="B13" s="51"/>
      <c r="C13" s="51"/>
      <c r="D13" s="51"/>
      <c r="E13" s="51"/>
      <c r="F13" s="217" t="str">
        <f>+'4,1'!F13:H13</f>
        <v>DIVISION TANQUES</v>
      </c>
      <c r="G13" s="300"/>
      <c r="H13" s="301"/>
      <c r="I13" s="47">
        <f>+'4,1'!I13</f>
        <v>4.4000000000000004</v>
      </c>
      <c r="J13" s="47">
        <f>+'4,1'!J13</f>
        <v>0.1</v>
      </c>
      <c r="K13" s="47">
        <f>+'4,1'!K13</f>
        <v>2.7</v>
      </c>
      <c r="L13" s="47">
        <f>+'4,1'!L13</f>
        <v>2</v>
      </c>
      <c r="M13" s="49">
        <f>(I13+J13)*K13*L13</f>
        <v>24.3</v>
      </c>
      <c r="O13"/>
    </row>
    <row r="14" spans="1:15" s="40" customFormat="1" ht="28.5" customHeight="1" x14ac:dyDescent="0.3">
      <c r="A14" s="50"/>
      <c r="B14" s="51"/>
      <c r="C14" s="51"/>
      <c r="D14" s="51"/>
      <c r="E14" s="51"/>
      <c r="F14" s="217" t="str">
        <f>+'4,1'!F14:H14</f>
        <v>LADO IZQUIERDO</v>
      </c>
      <c r="G14" s="300"/>
      <c r="H14" s="301"/>
      <c r="I14" s="47">
        <f>+'4,1'!I14</f>
        <v>4.4000000000000004</v>
      </c>
      <c r="J14" s="47">
        <f>+'4,1'!J14</f>
        <v>0.1</v>
      </c>
      <c r="K14" s="47">
        <f>+'4,1'!K14</f>
        <v>2.7</v>
      </c>
      <c r="L14" s="47">
        <f>+'4,1'!L14</f>
        <v>2</v>
      </c>
      <c r="M14" s="49">
        <f t="shared" ref="M14:M16" si="0">(I14+J14)*K14*L14</f>
        <v>24.3</v>
      </c>
      <c r="O14"/>
    </row>
    <row r="15" spans="1:15" ht="24" customHeight="1" x14ac:dyDescent="0.3">
      <c r="A15" s="50"/>
      <c r="B15" s="51"/>
      <c r="C15" s="51"/>
      <c r="D15" s="51"/>
      <c r="E15" s="51"/>
      <c r="F15" s="217" t="str">
        <f>+'4,1'!F15:H15</f>
        <v>PARED FONDO</v>
      </c>
      <c r="G15" s="300"/>
      <c r="H15" s="301"/>
      <c r="I15" s="47">
        <f>+'4,1'!I15</f>
        <v>8.5</v>
      </c>
      <c r="J15" s="47">
        <f>+'4,1'!J15</f>
        <v>0.1</v>
      </c>
      <c r="K15" s="47">
        <f>+'4,1'!K15</f>
        <v>2.7</v>
      </c>
      <c r="L15" s="47">
        <f>+'4,1'!L15</f>
        <v>2</v>
      </c>
      <c r="M15" s="49">
        <f t="shared" si="0"/>
        <v>46.44</v>
      </c>
    </row>
    <row r="16" spans="1:15" ht="24" customHeight="1" x14ac:dyDescent="0.3">
      <c r="A16" s="50"/>
      <c r="B16" s="51"/>
      <c r="C16" s="51"/>
      <c r="D16" s="51"/>
      <c r="E16" s="51"/>
      <c r="F16" s="217" t="str">
        <f>+'4,1'!F16:H16</f>
        <v>PARED FRENTE</v>
      </c>
      <c r="G16" s="300"/>
      <c r="H16" s="301"/>
      <c r="I16" s="47">
        <f>+'4,1'!I16</f>
        <v>8.5</v>
      </c>
      <c r="J16" s="47">
        <f>+'4,1'!J16</f>
        <v>0.1</v>
      </c>
      <c r="K16" s="47">
        <f>+'4,1'!K16</f>
        <v>2.7</v>
      </c>
      <c r="L16" s="47">
        <f>+'4,1'!L16</f>
        <v>2</v>
      </c>
      <c r="M16" s="49">
        <f t="shared" si="0"/>
        <v>46.44</v>
      </c>
    </row>
    <row r="17" spans="1:18" s="40" customFormat="1" ht="24" customHeight="1" x14ac:dyDescent="0.3">
      <c r="A17" s="50"/>
      <c r="B17" s="51"/>
      <c r="C17" s="51"/>
      <c r="D17" s="51"/>
      <c r="E17" s="51"/>
      <c r="F17" s="217" t="str">
        <f>+'4,1'!F17:H17</f>
        <v>PARED PISO</v>
      </c>
      <c r="G17" s="300"/>
      <c r="H17" s="301"/>
      <c r="I17" s="47">
        <f>+'4,1'!I17</f>
        <v>4.4000000000000004</v>
      </c>
      <c r="J17" s="47">
        <f>+'4,1'!J17</f>
        <v>8.5</v>
      </c>
      <c r="K17" s="47">
        <f>+'4,1'!K17</f>
        <v>0</v>
      </c>
      <c r="L17" s="47">
        <f>+'4,1'!L17</f>
        <v>1</v>
      </c>
      <c r="M17" s="49">
        <f>I17*J17*L17</f>
        <v>37.400000000000006</v>
      </c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54"/>
      <c r="J18" s="48"/>
      <c r="K18" s="48"/>
      <c r="L18" s="48"/>
      <c r="M18" s="49"/>
      <c r="O18"/>
    </row>
    <row r="19" spans="1:18" s="40" customFormat="1" ht="24" customHeight="1" x14ac:dyDescent="0.3">
      <c r="A19" s="50"/>
      <c r="B19" s="51"/>
      <c r="C19" s="51"/>
      <c r="D19" s="51"/>
      <c r="E19" s="51"/>
      <c r="F19" s="217"/>
      <c r="G19" s="300"/>
      <c r="H19" s="301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94"/>
      <c r="G20" s="295"/>
      <c r="H20" s="296"/>
      <c r="I20" s="47"/>
      <c r="J20" s="47"/>
      <c r="K20" s="48"/>
      <c r="L20" s="47"/>
      <c r="M20" s="49"/>
      <c r="O20"/>
    </row>
    <row r="21" spans="1:18" s="40" customFormat="1" ht="24" customHeight="1" thickBot="1" x14ac:dyDescent="0.35">
      <c r="A21" s="50"/>
      <c r="B21" s="51"/>
      <c r="C21" s="51"/>
      <c r="D21" s="51"/>
      <c r="E21" s="51"/>
      <c r="F21" s="220" t="s">
        <v>1</v>
      </c>
      <c r="G21" s="221"/>
      <c r="H21" s="221"/>
      <c r="I21" s="221"/>
      <c r="J21" s="221"/>
      <c r="K21" s="221"/>
      <c r="L21" s="222"/>
      <c r="M21" s="55">
        <f>SUM(M11:M20)</f>
        <v>203.18</v>
      </c>
      <c r="O21"/>
    </row>
    <row r="22" spans="1:18" s="40" customFormat="1" ht="24.75" customHeight="1" x14ac:dyDescent="0.25">
      <c r="A22" s="45"/>
      <c r="B22" s="46"/>
      <c r="C22" s="46"/>
      <c r="D22" s="46"/>
      <c r="E22" s="46"/>
      <c r="F22" s="45"/>
      <c r="G22" s="56"/>
      <c r="H22" s="46"/>
      <c r="I22" s="56"/>
      <c r="J22" s="46"/>
      <c r="K22" s="46"/>
      <c r="L22" s="46"/>
      <c r="M22" s="57"/>
    </row>
    <row r="23" spans="1:18" s="40" customFormat="1" ht="24.75" customHeight="1" x14ac:dyDescent="0.25">
      <c r="A23" s="223" t="s">
        <v>36</v>
      </c>
      <c r="B23" s="224"/>
      <c r="C23" s="224"/>
      <c r="D23" s="148"/>
      <c r="E23" s="59"/>
      <c r="F23" s="211"/>
      <c r="G23" s="212"/>
      <c r="H23" s="60"/>
      <c r="I23" s="225" t="s">
        <v>37</v>
      </c>
      <c r="J23" s="225"/>
      <c r="K23" s="225"/>
      <c r="L23" s="226"/>
      <c r="M23" s="61">
        <f>+M21</f>
        <v>203.18</v>
      </c>
    </row>
    <row r="24" spans="1:18" s="40" customFormat="1" ht="24.6" customHeight="1" x14ac:dyDescent="0.25">
      <c r="A24" s="208"/>
      <c r="B24" s="209"/>
      <c r="C24" s="209"/>
      <c r="D24" s="209"/>
      <c r="E24" s="210"/>
      <c r="F24" s="211"/>
      <c r="G24" s="212"/>
      <c r="H24" s="60"/>
      <c r="I24" s="213"/>
      <c r="J24" s="213"/>
      <c r="K24" s="213"/>
      <c r="L24" s="214"/>
      <c r="M24" s="61"/>
    </row>
    <row r="25" spans="1:18" s="40" customFormat="1" ht="24.75" customHeight="1" x14ac:dyDescent="0.25">
      <c r="A25" s="208"/>
      <c r="B25" s="209"/>
      <c r="C25" s="209"/>
      <c r="D25" s="209"/>
      <c r="E25" s="210"/>
      <c r="F25" s="211"/>
      <c r="G25" s="212"/>
      <c r="H25" s="60"/>
      <c r="I25" s="62"/>
      <c r="J25" s="215" t="s">
        <v>38</v>
      </c>
      <c r="K25" s="215"/>
      <c r="L25" s="216"/>
      <c r="M25" s="61"/>
    </row>
    <row r="26" spans="1:18" s="40" customFormat="1" ht="24.75" customHeight="1" x14ac:dyDescent="0.25">
      <c r="A26" s="203"/>
      <c r="B26" s="204"/>
      <c r="C26" s="204"/>
      <c r="D26" s="204"/>
      <c r="E26" s="205"/>
      <c r="F26" s="63"/>
      <c r="G26" s="64"/>
      <c r="H26" s="51"/>
      <c r="I26" s="62"/>
      <c r="J26" s="51"/>
      <c r="K26" s="51"/>
      <c r="L26" s="51"/>
      <c r="M26" s="52"/>
    </row>
    <row r="27" spans="1:18" s="40" customFormat="1" ht="24.75" customHeight="1" x14ac:dyDescent="0.25">
      <c r="A27" s="206"/>
      <c r="B27" s="207"/>
      <c r="C27" s="207"/>
      <c r="D27" s="149"/>
      <c r="E27" s="66"/>
      <c r="F27" s="67"/>
      <c r="G27" s="68"/>
      <c r="H27" s="66"/>
      <c r="I27" s="69"/>
      <c r="J27" s="66"/>
      <c r="K27" s="66"/>
      <c r="L27" s="66"/>
      <c r="M27" s="70"/>
      <c r="R27" s="71">
        <f>+M23-M25</f>
        <v>203.18</v>
      </c>
    </row>
    <row r="28" spans="1:18" s="40" customFormat="1" ht="24.75" customHeight="1" x14ac:dyDescent="0.25">
      <c r="A28" s="50"/>
      <c r="B28" s="51" t="s">
        <v>39</v>
      </c>
      <c r="C28" s="72"/>
      <c r="E28" s="51"/>
      <c r="F28" s="73"/>
      <c r="G28" s="74" t="s">
        <v>40</v>
      </c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73"/>
      <c r="G29" s="74"/>
      <c r="H29" s="75"/>
      <c r="I29" s="62"/>
      <c r="J29" s="51"/>
      <c r="K29" s="51"/>
      <c r="L29" s="51"/>
      <c r="M29" s="52"/>
    </row>
    <row r="30" spans="1:18" s="40" customFormat="1" ht="24.75" customHeight="1" x14ac:dyDescent="0.25">
      <c r="A30" s="50"/>
      <c r="B30" s="51"/>
      <c r="C30" s="72"/>
      <c r="E30" s="51"/>
      <c r="F30" s="50"/>
      <c r="G30" s="74"/>
      <c r="H30" s="75"/>
      <c r="I30" s="62"/>
      <c r="J30" s="51"/>
      <c r="K30" s="51"/>
      <c r="L30" s="51"/>
      <c r="M30" s="52"/>
    </row>
    <row r="31" spans="1:18" s="40" customFormat="1" ht="20.100000000000001" customHeight="1" x14ac:dyDescent="0.3">
      <c r="A31" s="50"/>
      <c r="B31" s="76"/>
      <c r="C31" s="77"/>
      <c r="E31" s="78"/>
      <c r="F31" s="79"/>
      <c r="G31" s="80"/>
      <c r="H31" s="75"/>
      <c r="I31" s="62"/>
      <c r="J31" s="51"/>
      <c r="K31" s="78"/>
      <c r="L31" s="51"/>
      <c r="M31" s="52"/>
    </row>
    <row r="32" spans="1:18" s="40" customFormat="1" ht="18" customHeight="1" x14ac:dyDescent="0.3">
      <c r="A32" s="50"/>
      <c r="B32" s="76" t="s">
        <v>81</v>
      </c>
      <c r="C32" s="77"/>
      <c r="E32" s="78"/>
      <c r="F32" s="79"/>
      <c r="G32" s="80" t="s">
        <v>41</v>
      </c>
      <c r="H32" s="75"/>
      <c r="I32" s="81"/>
      <c r="J32" s="82"/>
      <c r="K32" s="78"/>
      <c r="L32" s="78"/>
      <c r="M32" s="83"/>
    </row>
    <row r="33" spans="1:13" s="40" customFormat="1" ht="18" customHeight="1" x14ac:dyDescent="0.3">
      <c r="A33" s="50"/>
      <c r="B33" s="78" t="s">
        <v>42</v>
      </c>
      <c r="C33" s="84"/>
      <c r="E33" s="76"/>
      <c r="F33" s="79"/>
      <c r="G33" s="85" t="s">
        <v>43</v>
      </c>
      <c r="H33" s="75"/>
      <c r="I33" s="81"/>
      <c r="J33" s="82"/>
      <c r="K33" s="76"/>
      <c r="L33" s="78"/>
      <c r="M33" s="83"/>
    </row>
    <row r="34" spans="1:13" s="40" customFormat="1" ht="18" customHeight="1" x14ac:dyDescent="0.3">
      <c r="A34" s="50"/>
      <c r="B34" s="76"/>
      <c r="C34" s="84"/>
      <c r="D34" s="76"/>
      <c r="E34" s="86"/>
      <c r="F34" s="87"/>
      <c r="G34" s="85"/>
      <c r="H34" s="75"/>
      <c r="I34" s="88"/>
      <c r="J34" s="89"/>
      <c r="K34" s="86"/>
      <c r="L34" s="78"/>
      <c r="M34" s="83"/>
    </row>
    <row r="35" spans="1:13" s="40" customFormat="1" ht="15" customHeight="1" thickBot="1" x14ac:dyDescent="0.3">
      <c r="A35" s="90"/>
      <c r="B35" s="91"/>
      <c r="C35" s="91"/>
      <c r="D35" s="91"/>
      <c r="E35" s="91"/>
      <c r="F35" s="90"/>
      <c r="G35" s="92"/>
      <c r="H35" s="91"/>
      <c r="I35" s="93"/>
      <c r="J35" s="94"/>
      <c r="K35" s="94"/>
      <c r="L35" s="94"/>
      <c r="M35" s="95"/>
    </row>
  </sheetData>
  <mergeCells count="41">
    <mergeCell ref="A23:C23"/>
    <mergeCell ref="F23:G23"/>
    <mergeCell ref="I23:L23"/>
    <mergeCell ref="A26:E26"/>
    <mergeCell ref="A27:C27"/>
    <mergeCell ref="A24:E24"/>
    <mergeCell ref="F24:G24"/>
    <mergeCell ref="I24:L24"/>
    <mergeCell ref="A25:E25"/>
    <mergeCell ref="F25:G25"/>
    <mergeCell ref="J25:L25"/>
    <mergeCell ref="F16:H16"/>
    <mergeCell ref="F18:H18"/>
    <mergeCell ref="F19:H19"/>
    <mergeCell ref="F20:H20"/>
    <mergeCell ref="F21:L21"/>
    <mergeCell ref="F17:H17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3:H13"/>
    <mergeCell ref="F11:H11"/>
    <mergeCell ref="F12:H12"/>
    <mergeCell ref="F14:H14"/>
    <mergeCell ref="F15:H15"/>
    <mergeCell ref="A1:B5"/>
    <mergeCell ref="C1:E1"/>
    <mergeCell ref="F1:J1"/>
    <mergeCell ref="K1:M4"/>
    <mergeCell ref="C2:E2"/>
    <mergeCell ref="F2:J2"/>
    <mergeCell ref="C3:J4"/>
    <mergeCell ref="C5:E5"/>
    <mergeCell ref="F5:M5"/>
  </mergeCells>
  <pageMargins left="0.7" right="0.7" top="0.75" bottom="0.75" header="0.3" footer="0.3"/>
  <pageSetup scale="34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310BC-84F2-4D04-BFF6-FCFB16D5EA01}">
  <dimension ref="A1:R34"/>
  <sheetViews>
    <sheetView view="pageBreakPreview" zoomScale="55" zoomScaleNormal="55" zoomScaleSheetLayoutView="55" workbookViewId="0">
      <selection activeCell="L17" sqref="L17:L18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43">
        <f>+PRESUPUESTO!A39</f>
        <v>4.3</v>
      </c>
      <c r="B9" s="265" t="str">
        <f>+PRESUPUESTO!C39</f>
        <v>Grava 1/2" - 1/4" para filtros. Suministro e Instal.</v>
      </c>
      <c r="C9" s="266"/>
      <c r="D9" s="267"/>
      <c r="E9" s="44" t="str">
        <f>+PRESUPUESTO!E39</f>
        <v>M3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30" customHeight="1" x14ac:dyDescent="0.3">
      <c r="A11" s="115"/>
      <c r="B11" s="116"/>
      <c r="C11" s="116"/>
      <c r="D11" s="116"/>
      <c r="E11" s="116"/>
      <c r="F11" s="324" t="str">
        <f>+B9</f>
        <v>Grava 1/2" - 1/4" para filtros. Suministro e Instal.</v>
      </c>
      <c r="G11" s="300"/>
      <c r="H11" s="301"/>
      <c r="I11" s="47"/>
      <c r="J11" s="48">
        <v>1.2</v>
      </c>
      <c r="K11" s="48">
        <v>1</v>
      </c>
      <c r="L11" s="48">
        <v>4</v>
      </c>
      <c r="M11" s="49">
        <f>((PI())*((J11/2)^2))*K11*L11</f>
        <v>4.5238934211693023</v>
      </c>
      <c r="O11" s="117"/>
    </row>
    <row r="12" spans="1:15" s="40" customFormat="1" ht="24" customHeight="1" x14ac:dyDescent="0.3">
      <c r="A12" s="50"/>
      <c r="B12" s="51"/>
      <c r="C12" s="51"/>
      <c r="D12" s="51"/>
      <c r="E12" s="51"/>
      <c r="F12" s="217" t="s">
        <v>134</v>
      </c>
      <c r="G12" s="300"/>
      <c r="H12" s="301"/>
      <c r="I12" s="47">
        <f>+'1,16'!I12</f>
        <v>1.25</v>
      </c>
      <c r="J12" s="48">
        <f>+'1,16'!J12</f>
        <v>1.25</v>
      </c>
      <c r="K12" s="48">
        <f>+'1,16'!K11</f>
        <v>0.6</v>
      </c>
      <c r="L12" s="48">
        <f>+'1,16'!L11</f>
        <v>1</v>
      </c>
      <c r="M12" s="49">
        <f>I12*J12*K12*L12</f>
        <v>0.9375</v>
      </c>
      <c r="O12"/>
    </row>
    <row r="13" spans="1:15" s="40" customFormat="1" ht="28.5" customHeight="1" x14ac:dyDescent="0.3">
      <c r="A13" s="50"/>
      <c r="B13" s="51"/>
      <c r="C13" s="51"/>
      <c r="D13" s="51"/>
      <c r="E13" s="51"/>
      <c r="F13" s="297"/>
      <c r="G13" s="308"/>
      <c r="H13" s="309"/>
      <c r="I13" s="47"/>
      <c r="J13" s="47"/>
      <c r="K13" s="48"/>
      <c r="L13" s="47"/>
      <c r="M13" s="49"/>
      <c r="O13"/>
    </row>
    <row r="14" spans="1:15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</row>
    <row r="15" spans="1:15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</row>
    <row r="16" spans="1:15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54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94"/>
      <c r="G19" s="295"/>
      <c r="H19" s="296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20" t="s">
        <v>1</v>
      </c>
      <c r="G20" s="221"/>
      <c r="H20" s="221"/>
      <c r="I20" s="221"/>
      <c r="J20" s="221"/>
      <c r="K20" s="221"/>
      <c r="L20" s="222"/>
      <c r="M20" s="55">
        <f>SUM(M11:M19)</f>
        <v>5.4613934211693023</v>
      </c>
      <c r="O20"/>
    </row>
    <row r="21" spans="1:18" s="40" customFormat="1" ht="24.75" customHeight="1" x14ac:dyDescent="0.25">
      <c r="A21" s="45"/>
      <c r="B21" s="46"/>
      <c r="C21" s="46"/>
      <c r="D21" s="46"/>
      <c r="E21" s="46"/>
      <c r="F21" s="45"/>
      <c r="G21" s="56"/>
      <c r="H21" s="46"/>
      <c r="I21" s="56"/>
      <c r="J21" s="46"/>
      <c r="K21" s="46"/>
      <c r="L21" s="46"/>
      <c r="M21" s="57"/>
    </row>
    <row r="22" spans="1:18" s="40" customFormat="1" ht="24.75" customHeight="1" x14ac:dyDescent="0.25">
      <c r="A22" s="223" t="s">
        <v>36</v>
      </c>
      <c r="B22" s="224"/>
      <c r="C22" s="224"/>
      <c r="D22" s="148"/>
      <c r="E22" s="59"/>
      <c r="F22" s="211"/>
      <c r="G22" s="212"/>
      <c r="H22" s="60"/>
      <c r="I22" s="225" t="s">
        <v>37</v>
      </c>
      <c r="J22" s="225"/>
      <c r="K22" s="225"/>
      <c r="L22" s="226"/>
      <c r="M22" s="61">
        <f>+M20</f>
        <v>5.4613934211693023</v>
      </c>
    </row>
    <row r="23" spans="1:18" s="40" customFormat="1" ht="24.6" customHeight="1" x14ac:dyDescent="0.25">
      <c r="A23" s="208"/>
      <c r="B23" s="209"/>
      <c r="C23" s="209"/>
      <c r="D23" s="209"/>
      <c r="E23" s="210"/>
      <c r="F23" s="211"/>
      <c r="G23" s="212"/>
      <c r="H23" s="60"/>
      <c r="I23" s="213"/>
      <c r="J23" s="213"/>
      <c r="K23" s="213"/>
      <c r="L23" s="214"/>
      <c r="M23" s="61"/>
    </row>
    <row r="24" spans="1:18" s="40" customFormat="1" ht="24.75" customHeight="1" x14ac:dyDescent="0.25">
      <c r="A24" s="208"/>
      <c r="B24" s="209"/>
      <c r="C24" s="209"/>
      <c r="D24" s="209"/>
      <c r="E24" s="210"/>
      <c r="F24" s="211"/>
      <c r="G24" s="212"/>
      <c r="H24" s="60"/>
      <c r="I24" s="62"/>
      <c r="J24" s="215" t="s">
        <v>38</v>
      </c>
      <c r="K24" s="215"/>
      <c r="L24" s="216"/>
      <c r="M24" s="61"/>
    </row>
    <row r="25" spans="1:18" s="40" customFormat="1" ht="24.75" customHeight="1" x14ac:dyDescent="0.25">
      <c r="A25" s="203"/>
      <c r="B25" s="204"/>
      <c r="C25" s="204"/>
      <c r="D25" s="204"/>
      <c r="E25" s="205"/>
      <c r="F25" s="63"/>
      <c r="G25" s="64"/>
      <c r="H25" s="51"/>
      <c r="I25" s="62"/>
      <c r="J25" s="51"/>
      <c r="K25" s="51"/>
      <c r="L25" s="51"/>
      <c r="M25" s="52"/>
    </row>
    <row r="26" spans="1:18" s="40" customFormat="1" ht="24.75" customHeight="1" x14ac:dyDescent="0.25">
      <c r="A26" s="206"/>
      <c r="B26" s="207"/>
      <c r="C26" s="207"/>
      <c r="D26" s="149"/>
      <c r="E26" s="66"/>
      <c r="F26" s="67"/>
      <c r="G26" s="68"/>
      <c r="H26" s="66"/>
      <c r="I26" s="69"/>
      <c r="J26" s="66"/>
      <c r="K26" s="66"/>
      <c r="L26" s="66"/>
      <c r="M26" s="70"/>
      <c r="R26" s="71"/>
    </row>
    <row r="27" spans="1:18" s="40" customFormat="1" ht="24.75" customHeight="1" x14ac:dyDescent="0.25">
      <c r="A27" s="50"/>
      <c r="B27" s="51" t="s">
        <v>39</v>
      </c>
      <c r="C27" s="72"/>
      <c r="E27" s="51"/>
      <c r="F27" s="73"/>
      <c r="G27" s="74" t="s">
        <v>40</v>
      </c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73"/>
      <c r="G28" s="74"/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50"/>
      <c r="G29" s="74"/>
      <c r="H29" s="75"/>
      <c r="I29" s="62"/>
      <c r="J29" s="51"/>
      <c r="K29" s="51"/>
      <c r="L29" s="51"/>
      <c r="M29" s="52"/>
    </row>
    <row r="30" spans="1:18" s="40" customFormat="1" ht="20.100000000000001" customHeight="1" x14ac:dyDescent="0.3">
      <c r="A30" s="50"/>
      <c r="B30" s="76"/>
      <c r="C30" s="77"/>
      <c r="E30" s="78"/>
      <c r="F30" s="79"/>
      <c r="G30" s="80"/>
      <c r="H30" s="75"/>
      <c r="I30" s="62"/>
      <c r="J30" s="51"/>
      <c r="K30" s="78"/>
      <c r="L30" s="51"/>
      <c r="M30" s="52"/>
    </row>
    <row r="31" spans="1:18" s="40" customFormat="1" ht="18" customHeight="1" x14ac:dyDescent="0.3">
      <c r="A31" s="50"/>
      <c r="B31" s="76" t="s">
        <v>81</v>
      </c>
      <c r="C31" s="77"/>
      <c r="E31" s="78"/>
      <c r="F31" s="79"/>
      <c r="G31" s="80" t="s">
        <v>41</v>
      </c>
      <c r="H31" s="75"/>
      <c r="I31" s="81"/>
      <c r="J31" s="82"/>
      <c r="K31" s="78"/>
      <c r="L31" s="78"/>
      <c r="M31" s="83"/>
    </row>
    <row r="32" spans="1:18" s="40" customFormat="1" ht="18" customHeight="1" x14ac:dyDescent="0.3">
      <c r="A32" s="50"/>
      <c r="B32" s="78" t="s">
        <v>42</v>
      </c>
      <c r="C32" s="84"/>
      <c r="E32" s="76"/>
      <c r="F32" s="79"/>
      <c r="G32" s="85" t="s">
        <v>43</v>
      </c>
      <c r="H32" s="75"/>
      <c r="I32" s="81"/>
      <c r="J32" s="82"/>
      <c r="K32" s="76"/>
      <c r="L32" s="78"/>
      <c r="M32" s="83"/>
    </row>
    <row r="33" spans="1:13" s="40" customFormat="1" ht="18" customHeight="1" x14ac:dyDescent="0.3">
      <c r="A33" s="50"/>
      <c r="B33" s="76"/>
      <c r="C33" s="84"/>
      <c r="D33" s="76"/>
      <c r="E33" s="86"/>
      <c r="F33" s="87"/>
      <c r="G33" s="85"/>
      <c r="H33" s="75"/>
      <c r="I33" s="88"/>
      <c r="J33" s="89"/>
      <c r="K33" s="86"/>
      <c r="L33" s="78"/>
      <c r="M33" s="83"/>
    </row>
    <row r="34" spans="1:13" s="40" customFormat="1" ht="15" customHeight="1" thickBot="1" x14ac:dyDescent="0.3">
      <c r="A34" s="90"/>
      <c r="B34" s="91"/>
      <c r="C34" s="91"/>
      <c r="D34" s="91"/>
      <c r="E34" s="91"/>
      <c r="F34" s="90"/>
      <c r="G34" s="92"/>
      <c r="H34" s="91"/>
      <c r="I34" s="93"/>
      <c r="J34" s="94"/>
      <c r="K34" s="94"/>
      <c r="L34" s="94"/>
      <c r="M34" s="95"/>
    </row>
  </sheetData>
  <mergeCells count="40">
    <mergeCell ref="A25:E25"/>
    <mergeCell ref="A26:C26"/>
    <mergeCell ref="A23:E23"/>
    <mergeCell ref="F23:G23"/>
    <mergeCell ref="I23:L23"/>
    <mergeCell ref="A24:E24"/>
    <mergeCell ref="F24:G24"/>
    <mergeCell ref="J24:L24"/>
    <mergeCell ref="F17:H17"/>
    <mergeCell ref="F18:H18"/>
    <mergeCell ref="F19:H19"/>
    <mergeCell ref="F20:L20"/>
    <mergeCell ref="A22:C22"/>
    <mergeCell ref="F22:G22"/>
    <mergeCell ref="I22:L22"/>
    <mergeCell ref="F16:H16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1:H11"/>
    <mergeCell ref="F12:H12"/>
    <mergeCell ref="F13:H13"/>
    <mergeCell ref="F14:H14"/>
    <mergeCell ref="F15:H15"/>
    <mergeCell ref="A1:B5"/>
    <mergeCell ref="C1:E1"/>
    <mergeCell ref="F1:J1"/>
    <mergeCell ref="K1:M4"/>
    <mergeCell ref="C2:E2"/>
    <mergeCell ref="F2:J2"/>
    <mergeCell ref="C3:J4"/>
    <mergeCell ref="C5:E5"/>
    <mergeCell ref="F5:M5"/>
  </mergeCells>
  <pageMargins left="0.7" right="0.7" top="0.75" bottom="0.75" header="0.3" footer="0.3"/>
  <pageSetup scale="34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8BE11-61D9-4A83-BABD-53D68BC62150}">
  <dimension ref="A1:R34"/>
  <sheetViews>
    <sheetView view="pageBreakPreview" zoomScale="55" zoomScaleNormal="55" zoomScaleSheetLayoutView="55" workbookViewId="0">
      <selection activeCell="U38" sqref="U38"/>
    </sheetView>
  </sheetViews>
  <sheetFormatPr baseColWidth="10" defaultColWidth="11.5546875" defaultRowHeight="20.399999999999999" x14ac:dyDescent="0.35"/>
  <cols>
    <col min="1" max="1" width="12.6640625" style="96" customWidth="1"/>
    <col min="2" max="2" width="31.88671875" style="96" customWidth="1"/>
    <col min="3" max="3" width="35.33203125" style="96" customWidth="1"/>
    <col min="4" max="4" width="35.44140625" style="96" customWidth="1"/>
    <col min="5" max="5" width="31.109375" style="96" customWidth="1"/>
    <col min="6" max="6" width="20.33203125" style="96" customWidth="1"/>
    <col min="7" max="7" width="14.109375" style="97" customWidth="1"/>
    <col min="8" max="8" width="12.88671875" style="96" customWidth="1"/>
    <col min="9" max="9" width="15" style="98" customWidth="1"/>
    <col min="10" max="13" width="14" style="99" customWidth="1"/>
    <col min="14" max="14" width="11.5546875" style="40"/>
    <col min="18" max="18" width="15.44140625" bestFit="1" customWidth="1"/>
  </cols>
  <sheetData>
    <row r="1" spans="1:15" s="40" customFormat="1" ht="28.35" customHeight="1" x14ac:dyDescent="0.3">
      <c r="A1" s="230"/>
      <c r="B1" s="231"/>
      <c r="C1" s="236" t="s">
        <v>24</v>
      </c>
      <c r="D1" s="237"/>
      <c r="E1" s="238"/>
      <c r="F1" s="236" t="s">
        <v>25</v>
      </c>
      <c r="G1" s="237"/>
      <c r="H1" s="237"/>
      <c r="I1" s="237"/>
      <c r="J1" s="238"/>
      <c r="K1" s="270"/>
      <c r="L1" s="271"/>
      <c r="M1" s="272"/>
      <c r="O1"/>
    </row>
    <row r="2" spans="1:15" s="40" customFormat="1" ht="28.35" customHeight="1" thickBot="1" x14ac:dyDescent="0.35">
      <c r="A2" s="232"/>
      <c r="B2" s="233"/>
      <c r="C2" s="279" t="s">
        <v>26</v>
      </c>
      <c r="D2" s="280"/>
      <c r="E2" s="281"/>
      <c r="F2" s="282" t="s">
        <v>26</v>
      </c>
      <c r="G2" s="283"/>
      <c r="H2" s="283"/>
      <c r="I2" s="283"/>
      <c r="J2" s="284"/>
      <c r="K2" s="273"/>
      <c r="L2" s="274"/>
      <c r="M2" s="275"/>
      <c r="O2"/>
    </row>
    <row r="3" spans="1:15" s="40" customFormat="1" ht="30.6" customHeight="1" x14ac:dyDescent="0.3">
      <c r="A3" s="232"/>
      <c r="B3" s="233"/>
      <c r="C3" s="285" t="str">
        <f>+PRESUPUESTO!A5</f>
        <v>OBJETO: CONSTRUCCIÓN, OPTIMIZACIÓN Y MANTENIMIENTO DEL SISTEMA DE ABASTECIMIENTO DE AGUA POTABLE QUE GARANTICEN LA CONTINUIDAD, CALIDAD Y EFICIENCIA EN LA PRESTACIÓN DEL SERVICIO PÚBLICO DE ACUEDUCTO URBANO EN EL MUNICIPIO DE SÁCAMA CASANARE</v>
      </c>
      <c r="D3" s="286"/>
      <c r="E3" s="286"/>
      <c r="F3" s="286"/>
      <c r="G3" s="286"/>
      <c r="H3" s="286"/>
      <c r="I3" s="286"/>
      <c r="J3" s="287"/>
      <c r="K3" s="273"/>
      <c r="L3" s="274"/>
      <c r="M3" s="275"/>
      <c r="O3"/>
    </row>
    <row r="4" spans="1:15" s="40" customFormat="1" ht="15.6" customHeight="1" thickBot="1" x14ac:dyDescent="0.35">
      <c r="A4" s="232"/>
      <c r="B4" s="233"/>
      <c r="C4" s="279"/>
      <c r="D4" s="280"/>
      <c r="E4" s="280"/>
      <c r="F4" s="280"/>
      <c r="G4" s="280"/>
      <c r="H4" s="280"/>
      <c r="I4" s="280"/>
      <c r="J4" s="281"/>
      <c r="K4" s="276"/>
      <c r="L4" s="277"/>
      <c r="M4" s="278"/>
      <c r="O4"/>
    </row>
    <row r="5" spans="1:15" s="40" customFormat="1" ht="29.25" customHeight="1" thickBot="1" x14ac:dyDescent="0.35">
      <c r="A5" s="234"/>
      <c r="B5" s="235"/>
      <c r="C5" s="288" t="s">
        <v>92</v>
      </c>
      <c r="D5" s="289"/>
      <c r="E5" s="290"/>
      <c r="F5" s="291" t="s">
        <v>93</v>
      </c>
      <c r="G5" s="292"/>
      <c r="H5" s="292"/>
      <c r="I5" s="292"/>
      <c r="J5" s="292"/>
      <c r="K5" s="292"/>
      <c r="L5" s="292"/>
      <c r="M5" s="293"/>
      <c r="O5"/>
    </row>
    <row r="6" spans="1:15" s="40" customFormat="1" ht="14.4" x14ac:dyDescent="0.3">
      <c r="A6" s="239" t="s">
        <v>27</v>
      </c>
      <c r="B6" s="240"/>
      <c r="C6" s="241"/>
      <c r="D6" s="241"/>
      <c r="E6" s="240"/>
      <c r="F6" s="240"/>
      <c r="G6" s="240"/>
      <c r="H6" s="240"/>
      <c r="I6" s="240"/>
      <c r="J6" s="240"/>
      <c r="K6" s="240"/>
      <c r="L6" s="240"/>
      <c r="M6" s="242"/>
      <c r="O6"/>
    </row>
    <row r="7" spans="1:15" s="40" customFormat="1" ht="15" thickBot="1" x14ac:dyDescent="0.35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5"/>
      <c r="O7"/>
    </row>
    <row r="8" spans="1:15" s="40" customFormat="1" ht="27" customHeight="1" x14ac:dyDescent="0.3">
      <c r="A8" s="41" t="s">
        <v>28</v>
      </c>
      <c r="B8" s="246" t="s">
        <v>29</v>
      </c>
      <c r="C8" s="247"/>
      <c r="D8" s="248"/>
      <c r="E8" s="42" t="s">
        <v>30</v>
      </c>
      <c r="F8" s="249" t="s">
        <v>31</v>
      </c>
      <c r="G8" s="250"/>
      <c r="H8" s="251"/>
      <c r="I8" s="258" t="s">
        <v>32</v>
      </c>
      <c r="J8" s="261" t="s">
        <v>33</v>
      </c>
      <c r="K8" s="261" t="s">
        <v>34</v>
      </c>
      <c r="L8" s="263" t="s">
        <v>3</v>
      </c>
      <c r="M8" s="263" t="s">
        <v>1</v>
      </c>
      <c r="O8"/>
    </row>
    <row r="9" spans="1:15" s="40" customFormat="1" ht="49.95" customHeight="1" thickBot="1" x14ac:dyDescent="0.35">
      <c r="A9" s="43">
        <f>+PRESUPUESTO!A40</f>
        <v>4.4000000000000004</v>
      </c>
      <c r="B9" s="265" t="str">
        <f>+PRESUPUESTO!C40</f>
        <v>Arena silice malla 20 - 40 para filtros. Suministro e Instal.</v>
      </c>
      <c r="C9" s="266"/>
      <c r="D9" s="267"/>
      <c r="E9" s="44" t="str">
        <f>+PRESUPUESTO!E40</f>
        <v>M3</v>
      </c>
      <c r="F9" s="252"/>
      <c r="G9" s="253"/>
      <c r="H9" s="254"/>
      <c r="I9" s="259"/>
      <c r="J9" s="261"/>
      <c r="K9" s="261"/>
      <c r="L9" s="263"/>
      <c r="M9" s="263"/>
      <c r="O9"/>
    </row>
    <row r="10" spans="1:15" s="40" customFormat="1" ht="27" customHeight="1" thickBot="1" x14ac:dyDescent="0.35">
      <c r="A10" s="268" t="s">
        <v>35</v>
      </c>
      <c r="B10" s="269"/>
      <c r="C10" s="269"/>
      <c r="D10" s="269"/>
      <c r="E10" s="269"/>
      <c r="F10" s="255"/>
      <c r="G10" s="256"/>
      <c r="H10" s="257"/>
      <c r="I10" s="260"/>
      <c r="J10" s="262"/>
      <c r="K10" s="262"/>
      <c r="L10" s="264"/>
      <c r="M10" s="264"/>
      <c r="O10"/>
    </row>
    <row r="11" spans="1:15" s="40" customFormat="1" ht="30" customHeight="1" x14ac:dyDescent="0.3">
      <c r="A11" s="115"/>
      <c r="B11" s="116"/>
      <c r="C11" s="116"/>
      <c r="D11" s="116"/>
      <c r="E11" s="116"/>
      <c r="F11" s="324" t="str">
        <f>+B9</f>
        <v>Arena silice malla 20 - 40 para filtros. Suministro e Instal.</v>
      </c>
      <c r="G11" s="300"/>
      <c r="H11" s="301"/>
      <c r="I11" s="47"/>
      <c r="J11" s="48">
        <v>1.2</v>
      </c>
      <c r="K11" s="48">
        <v>0.5</v>
      </c>
      <c r="L11" s="48">
        <v>4</v>
      </c>
      <c r="M11" s="49">
        <f>((PI())*((J11/2)^2))*K11*L11</f>
        <v>2.2619467105846511</v>
      </c>
      <c r="O11" s="117"/>
    </row>
    <row r="12" spans="1:15" s="40" customFormat="1" ht="24" customHeight="1" x14ac:dyDescent="0.3">
      <c r="A12" s="50"/>
      <c r="B12" s="51"/>
      <c r="C12" s="51"/>
      <c r="D12" s="51"/>
      <c r="E12" s="51"/>
      <c r="F12" s="217"/>
      <c r="G12" s="300"/>
      <c r="H12" s="301"/>
      <c r="I12" s="47"/>
      <c r="J12" s="48"/>
      <c r="K12" s="48"/>
      <c r="L12" s="48"/>
      <c r="M12" s="49"/>
      <c r="O12"/>
    </row>
    <row r="13" spans="1:15" s="40" customFormat="1" ht="28.5" customHeight="1" x14ac:dyDescent="0.3">
      <c r="A13" s="50"/>
      <c r="B13" s="51"/>
      <c r="C13" s="51"/>
      <c r="D13" s="51"/>
      <c r="E13" s="51"/>
      <c r="F13" s="297"/>
      <c r="G13" s="308"/>
      <c r="H13" s="309"/>
      <c r="I13" s="47"/>
      <c r="J13" s="47"/>
      <c r="K13" s="48"/>
      <c r="L13" s="47"/>
      <c r="M13" s="49"/>
      <c r="O13"/>
    </row>
    <row r="14" spans="1:15" ht="24" customHeight="1" x14ac:dyDescent="0.3">
      <c r="A14" s="50"/>
      <c r="B14" s="51"/>
      <c r="C14" s="51"/>
      <c r="D14" s="51"/>
      <c r="E14" s="51"/>
      <c r="F14" s="217"/>
      <c r="G14" s="300"/>
      <c r="H14" s="301"/>
      <c r="I14" s="47"/>
      <c r="J14" s="48"/>
      <c r="K14" s="48"/>
      <c r="L14" s="48"/>
      <c r="M14" s="49"/>
    </row>
    <row r="15" spans="1:15" ht="24" customHeight="1" x14ac:dyDescent="0.3">
      <c r="A15" s="50"/>
      <c r="B15" s="51"/>
      <c r="C15" s="51"/>
      <c r="D15" s="51"/>
      <c r="E15" s="51"/>
      <c r="F15" s="217"/>
      <c r="G15" s="300"/>
      <c r="H15" s="301"/>
      <c r="I15" s="47"/>
      <c r="J15" s="48"/>
      <c r="K15" s="48"/>
      <c r="L15" s="48"/>
      <c r="M15" s="49"/>
    </row>
    <row r="16" spans="1:15" s="40" customFormat="1" ht="24" customHeight="1" x14ac:dyDescent="0.3">
      <c r="A16" s="50"/>
      <c r="B16" s="51"/>
      <c r="C16" s="51"/>
      <c r="D16" s="51"/>
      <c r="E16" s="51"/>
      <c r="F16" s="217"/>
      <c r="G16" s="300"/>
      <c r="H16" s="301"/>
      <c r="I16" s="47"/>
      <c r="J16" s="48"/>
      <c r="K16" s="48"/>
      <c r="L16" s="48"/>
      <c r="M16" s="49"/>
      <c r="O16"/>
    </row>
    <row r="17" spans="1:18" s="40" customFormat="1" ht="24" customHeight="1" x14ac:dyDescent="0.3">
      <c r="A17" s="50"/>
      <c r="B17" s="51"/>
      <c r="C17" s="51"/>
      <c r="D17" s="51"/>
      <c r="E17" s="51"/>
      <c r="F17" s="217"/>
      <c r="G17" s="300"/>
      <c r="H17" s="301"/>
      <c r="I17" s="54"/>
      <c r="J17" s="48"/>
      <c r="K17" s="48"/>
      <c r="L17" s="48"/>
      <c r="M17" s="49"/>
      <c r="O17"/>
    </row>
    <row r="18" spans="1:18" s="40" customFormat="1" ht="24" customHeight="1" x14ac:dyDescent="0.3">
      <c r="A18" s="50"/>
      <c r="B18" s="51"/>
      <c r="C18" s="51"/>
      <c r="D18" s="51"/>
      <c r="E18" s="51"/>
      <c r="F18" s="217"/>
      <c r="G18" s="300"/>
      <c r="H18" s="301"/>
      <c r="I18" s="47"/>
      <c r="J18" s="47"/>
      <c r="K18" s="48"/>
      <c r="L18" s="47"/>
      <c r="M18" s="49"/>
      <c r="O18"/>
    </row>
    <row r="19" spans="1:18" s="40" customFormat="1" ht="24" customHeight="1" thickBot="1" x14ac:dyDescent="0.35">
      <c r="A19" s="50"/>
      <c r="B19" s="51"/>
      <c r="C19" s="51"/>
      <c r="D19" s="51"/>
      <c r="E19" s="51"/>
      <c r="F19" s="294"/>
      <c r="G19" s="295"/>
      <c r="H19" s="296"/>
      <c r="I19" s="47"/>
      <c r="J19" s="47"/>
      <c r="K19" s="48"/>
      <c r="L19" s="47"/>
      <c r="M19" s="49"/>
      <c r="O19"/>
    </row>
    <row r="20" spans="1:18" s="40" customFormat="1" ht="24" customHeight="1" thickBot="1" x14ac:dyDescent="0.35">
      <c r="A20" s="50"/>
      <c r="B20" s="51"/>
      <c r="C20" s="51"/>
      <c r="D20" s="51"/>
      <c r="E20" s="51"/>
      <c r="F20" s="220" t="s">
        <v>1</v>
      </c>
      <c r="G20" s="221"/>
      <c r="H20" s="221"/>
      <c r="I20" s="221"/>
      <c r="J20" s="221"/>
      <c r="K20" s="221"/>
      <c r="L20" s="222"/>
      <c r="M20" s="55">
        <f>SUM(M11:M19)</f>
        <v>2.2619467105846511</v>
      </c>
      <c r="O20"/>
    </row>
    <row r="21" spans="1:18" s="40" customFormat="1" ht="24.75" customHeight="1" x14ac:dyDescent="0.25">
      <c r="A21" s="45"/>
      <c r="B21" s="46"/>
      <c r="C21" s="46"/>
      <c r="D21" s="46"/>
      <c r="E21" s="46"/>
      <c r="F21" s="45"/>
      <c r="G21" s="56"/>
      <c r="H21" s="46"/>
      <c r="I21" s="56"/>
      <c r="J21" s="46"/>
      <c r="K21" s="46"/>
      <c r="L21" s="46"/>
      <c r="M21" s="57"/>
    </row>
    <row r="22" spans="1:18" s="40" customFormat="1" ht="24.75" customHeight="1" x14ac:dyDescent="0.25">
      <c r="A22" s="223" t="s">
        <v>36</v>
      </c>
      <c r="B22" s="224"/>
      <c r="C22" s="224"/>
      <c r="D22" s="148"/>
      <c r="E22" s="59"/>
      <c r="F22" s="211"/>
      <c r="G22" s="212"/>
      <c r="H22" s="60"/>
      <c r="I22" s="225" t="s">
        <v>37</v>
      </c>
      <c r="J22" s="225"/>
      <c r="K22" s="225"/>
      <c r="L22" s="226"/>
      <c r="M22" s="61">
        <f>+M20</f>
        <v>2.2619467105846511</v>
      </c>
    </row>
    <row r="23" spans="1:18" s="40" customFormat="1" ht="24.6" customHeight="1" x14ac:dyDescent="0.25">
      <c r="A23" s="208"/>
      <c r="B23" s="209"/>
      <c r="C23" s="209"/>
      <c r="D23" s="209"/>
      <c r="E23" s="210"/>
      <c r="F23" s="211"/>
      <c r="G23" s="212"/>
      <c r="H23" s="60"/>
      <c r="I23" s="213"/>
      <c r="J23" s="213"/>
      <c r="K23" s="213"/>
      <c r="L23" s="214"/>
      <c r="M23" s="61"/>
    </row>
    <row r="24" spans="1:18" s="40" customFormat="1" ht="24.75" customHeight="1" x14ac:dyDescent="0.25">
      <c r="A24" s="208"/>
      <c r="B24" s="209"/>
      <c r="C24" s="209"/>
      <c r="D24" s="209"/>
      <c r="E24" s="210"/>
      <c r="F24" s="211"/>
      <c r="G24" s="212"/>
      <c r="H24" s="60"/>
      <c r="I24" s="62"/>
      <c r="J24" s="215" t="s">
        <v>38</v>
      </c>
      <c r="K24" s="215"/>
      <c r="L24" s="216"/>
      <c r="M24" s="61"/>
    </row>
    <row r="25" spans="1:18" s="40" customFormat="1" ht="24.75" customHeight="1" x14ac:dyDescent="0.25">
      <c r="A25" s="203"/>
      <c r="B25" s="204"/>
      <c r="C25" s="204"/>
      <c r="D25" s="204"/>
      <c r="E25" s="205"/>
      <c r="F25" s="63"/>
      <c r="G25" s="64"/>
      <c r="H25" s="51"/>
      <c r="I25" s="62"/>
      <c r="J25" s="51"/>
      <c r="K25" s="51"/>
      <c r="L25" s="51"/>
      <c r="M25" s="52"/>
    </row>
    <row r="26" spans="1:18" s="40" customFormat="1" ht="24.75" customHeight="1" x14ac:dyDescent="0.25">
      <c r="A26" s="206"/>
      <c r="B26" s="207"/>
      <c r="C26" s="207"/>
      <c r="D26" s="149"/>
      <c r="E26" s="66"/>
      <c r="F26" s="67"/>
      <c r="G26" s="68"/>
      <c r="H26" s="66"/>
      <c r="I26" s="69"/>
      <c r="J26" s="66"/>
      <c r="K26" s="66"/>
      <c r="L26" s="66"/>
      <c r="M26" s="70"/>
      <c r="R26" s="71">
        <f>+M22-M24</f>
        <v>2.2619467105846511</v>
      </c>
    </row>
    <row r="27" spans="1:18" s="40" customFormat="1" ht="24.75" customHeight="1" x14ac:dyDescent="0.25">
      <c r="A27" s="50"/>
      <c r="B27" s="51" t="s">
        <v>39</v>
      </c>
      <c r="C27" s="72"/>
      <c r="E27" s="51"/>
      <c r="F27" s="73"/>
      <c r="G27" s="74" t="s">
        <v>40</v>
      </c>
      <c r="H27" s="75"/>
      <c r="I27" s="62"/>
      <c r="J27" s="51"/>
      <c r="K27" s="51"/>
      <c r="L27" s="51"/>
      <c r="M27" s="52"/>
    </row>
    <row r="28" spans="1:18" s="40" customFormat="1" ht="24.75" customHeight="1" x14ac:dyDescent="0.25">
      <c r="A28" s="50"/>
      <c r="B28" s="51"/>
      <c r="C28" s="72"/>
      <c r="E28" s="51"/>
      <c r="F28" s="73"/>
      <c r="G28" s="74"/>
      <c r="H28" s="75"/>
      <c r="I28" s="62"/>
      <c r="J28" s="51"/>
      <c r="K28" s="51"/>
      <c r="L28" s="51"/>
      <c r="M28" s="52"/>
    </row>
    <row r="29" spans="1:18" s="40" customFormat="1" ht="24.75" customHeight="1" x14ac:dyDescent="0.25">
      <c r="A29" s="50"/>
      <c r="B29" s="51"/>
      <c r="C29" s="72"/>
      <c r="E29" s="51"/>
      <c r="F29" s="50"/>
      <c r="G29" s="74"/>
      <c r="H29" s="75"/>
      <c r="I29" s="62"/>
      <c r="J29" s="51"/>
      <c r="K29" s="51"/>
      <c r="L29" s="51"/>
      <c r="M29" s="52"/>
    </row>
    <row r="30" spans="1:18" s="40" customFormat="1" ht="20.100000000000001" customHeight="1" x14ac:dyDescent="0.3">
      <c r="A30" s="50"/>
      <c r="B30" s="76"/>
      <c r="C30" s="77"/>
      <c r="E30" s="78"/>
      <c r="F30" s="79"/>
      <c r="G30" s="80"/>
      <c r="H30" s="75"/>
      <c r="I30" s="62"/>
      <c r="J30" s="51"/>
      <c r="K30" s="78"/>
      <c r="L30" s="51"/>
      <c r="M30" s="52"/>
    </row>
    <row r="31" spans="1:18" s="40" customFormat="1" ht="18" customHeight="1" x14ac:dyDescent="0.3">
      <c r="A31" s="50"/>
      <c r="B31" s="76" t="s">
        <v>81</v>
      </c>
      <c r="C31" s="77"/>
      <c r="E31" s="78"/>
      <c r="F31" s="79"/>
      <c r="G31" s="80" t="s">
        <v>41</v>
      </c>
      <c r="H31" s="75"/>
      <c r="I31" s="81"/>
      <c r="J31" s="82"/>
      <c r="K31" s="78"/>
      <c r="L31" s="78"/>
      <c r="M31" s="83"/>
    </row>
    <row r="32" spans="1:18" s="40" customFormat="1" ht="18" customHeight="1" x14ac:dyDescent="0.3">
      <c r="A32" s="50"/>
      <c r="B32" s="78" t="s">
        <v>42</v>
      </c>
      <c r="C32" s="84"/>
      <c r="E32" s="76"/>
      <c r="F32" s="79"/>
      <c r="G32" s="85" t="s">
        <v>43</v>
      </c>
      <c r="H32" s="75"/>
      <c r="I32" s="81"/>
      <c r="J32" s="82"/>
      <c r="K32" s="76"/>
      <c r="L32" s="78"/>
      <c r="M32" s="83"/>
    </row>
    <row r="33" spans="1:13" s="40" customFormat="1" ht="18" customHeight="1" x14ac:dyDescent="0.3">
      <c r="A33" s="50"/>
      <c r="B33" s="76"/>
      <c r="C33" s="84"/>
      <c r="D33" s="76"/>
      <c r="E33" s="86"/>
      <c r="F33" s="87"/>
      <c r="G33" s="85"/>
      <c r="H33" s="75"/>
      <c r="I33" s="88"/>
      <c r="J33" s="89"/>
      <c r="K33" s="86"/>
      <c r="L33" s="78"/>
      <c r="M33" s="83"/>
    </row>
    <row r="34" spans="1:13" s="40" customFormat="1" ht="15" customHeight="1" thickBot="1" x14ac:dyDescent="0.3">
      <c r="A34" s="90"/>
      <c r="B34" s="91"/>
      <c r="C34" s="91"/>
      <c r="D34" s="91"/>
      <c r="E34" s="91"/>
      <c r="F34" s="90"/>
      <c r="G34" s="92"/>
      <c r="H34" s="91"/>
      <c r="I34" s="93"/>
      <c r="J34" s="94"/>
      <c r="K34" s="94"/>
      <c r="L34" s="94"/>
      <c r="M34" s="95"/>
    </row>
  </sheetData>
  <mergeCells count="40">
    <mergeCell ref="A25:E25"/>
    <mergeCell ref="A26:C26"/>
    <mergeCell ref="A23:E23"/>
    <mergeCell ref="F23:G23"/>
    <mergeCell ref="I23:L23"/>
    <mergeCell ref="A24:E24"/>
    <mergeCell ref="F24:G24"/>
    <mergeCell ref="J24:L24"/>
    <mergeCell ref="F17:H17"/>
    <mergeCell ref="F18:H18"/>
    <mergeCell ref="F19:H19"/>
    <mergeCell ref="F20:L20"/>
    <mergeCell ref="A22:C22"/>
    <mergeCell ref="F22:G22"/>
    <mergeCell ref="I22:L22"/>
    <mergeCell ref="F16:H16"/>
    <mergeCell ref="A6:M7"/>
    <mergeCell ref="B8:D8"/>
    <mergeCell ref="F8:H10"/>
    <mergeCell ref="I8:I10"/>
    <mergeCell ref="J8:J10"/>
    <mergeCell ref="K8:K10"/>
    <mergeCell ref="L8:L10"/>
    <mergeCell ref="M8:M10"/>
    <mergeCell ref="B9:D9"/>
    <mergeCell ref="A10:E10"/>
    <mergeCell ref="F11:H11"/>
    <mergeCell ref="F12:H12"/>
    <mergeCell ref="F13:H13"/>
    <mergeCell ref="F14:H14"/>
    <mergeCell ref="F15:H15"/>
    <mergeCell ref="A1:B5"/>
    <mergeCell ref="C1:E1"/>
    <mergeCell ref="F1:J1"/>
    <mergeCell ref="K1:M4"/>
    <mergeCell ref="C2:E2"/>
    <mergeCell ref="F2:J2"/>
    <mergeCell ref="C3:J4"/>
    <mergeCell ref="C5:E5"/>
    <mergeCell ref="F5:M5"/>
  </mergeCells>
  <pageMargins left="0.7" right="0.7" top="0.75" bottom="0.75" header="0.3" footer="0.3"/>
  <pageSetup scale="3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26</vt:i4>
      </vt:variant>
      <vt:variant>
        <vt:lpstr>Rangos con nombre</vt:lpstr>
      </vt:variant>
      <vt:variant>
        <vt:i4>26</vt:i4>
      </vt:variant>
    </vt:vector>
  </HeadingPairs>
  <TitlesOfParts>
    <vt:vector size="52" baseType="lpstr">
      <vt:lpstr>PRESUPUESTO</vt:lpstr>
      <vt:lpstr>1,1</vt:lpstr>
      <vt:lpstr>1,2</vt:lpstr>
      <vt:lpstr>1,3</vt:lpstr>
      <vt:lpstr>1,4</vt:lpstr>
      <vt:lpstr>1,5</vt:lpstr>
      <vt:lpstr>1,6</vt:lpstr>
      <vt:lpstr>1,7</vt:lpstr>
      <vt:lpstr>1,8</vt:lpstr>
      <vt:lpstr>1,9</vt:lpstr>
      <vt:lpstr>1,10</vt:lpstr>
      <vt:lpstr>1,11</vt:lpstr>
      <vt:lpstr>1,12</vt:lpstr>
      <vt:lpstr>1,13</vt:lpstr>
      <vt:lpstr>1,14</vt:lpstr>
      <vt:lpstr>1,15</vt:lpstr>
      <vt:lpstr>1,16</vt:lpstr>
      <vt:lpstr>2,1</vt:lpstr>
      <vt:lpstr>2,2</vt:lpstr>
      <vt:lpstr>3,1</vt:lpstr>
      <vt:lpstr>3,2</vt:lpstr>
      <vt:lpstr>3,3</vt:lpstr>
      <vt:lpstr>4,1</vt:lpstr>
      <vt:lpstr>4,2</vt:lpstr>
      <vt:lpstr>4,3</vt:lpstr>
      <vt:lpstr>4,4</vt:lpstr>
      <vt:lpstr>'1,1'!Área_de_impresión</vt:lpstr>
      <vt:lpstr>'1,10'!Área_de_impresión</vt:lpstr>
      <vt:lpstr>'1,11'!Área_de_impresión</vt:lpstr>
      <vt:lpstr>'1,12'!Área_de_impresión</vt:lpstr>
      <vt:lpstr>'1,13'!Área_de_impresión</vt:lpstr>
      <vt:lpstr>'1,14'!Área_de_impresión</vt:lpstr>
      <vt:lpstr>'1,15'!Área_de_impresión</vt:lpstr>
      <vt:lpstr>'1,16'!Área_de_impresión</vt:lpstr>
      <vt:lpstr>'1,2'!Área_de_impresión</vt:lpstr>
      <vt:lpstr>'1,3'!Área_de_impresión</vt:lpstr>
      <vt:lpstr>'1,4'!Área_de_impresión</vt:lpstr>
      <vt:lpstr>'1,5'!Área_de_impresión</vt:lpstr>
      <vt:lpstr>'1,6'!Área_de_impresión</vt:lpstr>
      <vt:lpstr>'1,7'!Área_de_impresión</vt:lpstr>
      <vt:lpstr>'1,8'!Área_de_impresión</vt:lpstr>
      <vt:lpstr>'1,9'!Área_de_impresión</vt:lpstr>
      <vt:lpstr>'2,1'!Área_de_impresión</vt:lpstr>
      <vt:lpstr>'2,2'!Área_de_impresión</vt:lpstr>
      <vt:lpstr>'3,1'!Área_de_impresión</vt:lpstr>
      <vt:lpstr>'3,2'!Área_de_impresión</vt:lpstr>
      <vt:lpstr>'3,3'!Área_de_impresión</vt:lpstr>
      <vt:lpstr>'4,1'!Área_de_impresión</vt:lpstr>
      <vt:lpstr>'4,2'!Área_de_impresión</vt:lpstr>
      <vt:lpstr>'4,3'!Área_de_impresión</vt:lpstr>
      <vt:lpstr>'4,4'!Área_de_impresión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Asistente Planeacion</dc:creator>
  <cp:lastModifiedBy>USUARIO</cp:lastModifiedBy>
  <cp:lastPrinted>2025-02-26T00:39:10Z</cp:lastPrinted>
  <dcterms:created xsi:type="dcterms:W3CDTF">2024-08-06T14:07:47Z</dcterms:created>
  <dcterms:modified xsi:type="dcterms:W3CDTF">2026-09-29T19:02:32Z</dcterms:modified>
</cp:coreProperties>
</file>