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BIAN\OneDrive\Desktop\FDLCH ALCALDIA\CONSULTORIA MALLA 2026\FORMULACION INTERVENTORIA MALLA\Interventoria  V 2026-09-15\"/>
    </mc:Choice>
  </mc:AlternateContent>
  <xr:revisionPtr revIDLastSave="0" documentId="13_ncr:1_{150FA58C-B9F4-4C51-A361-C2EA33A283CE}" xr6:coauthVersionLast="47" xr6:coauthVersionMax="47" xr10:uidLastSave="{00000000-0000-0000-0000-000000000000}"/>
  <bookViews>
    <workbookView xWindow="-120" yWindow="-120" windowWidth="20730" windowHeight="11160" xr2:uid="{FDE28B89-AC72-470F-B317-631A13E0A558}"/>
  </bookViews>
  <sheets>
    <sheet name="INTER CUATRO MES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N17" i="1"/>
  <c r="AK36" i="1"/>
  <c r="AM31" i="1" l="1"/>
  <c r="M5" i="1" l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M4" i="1"/>
  <c r="N4" i="1" s="1"/>
  <c r="M17" i="1" l="1"/>
  <c r="M18" i="1"/>
  <c r="M19" i="1"/>
  <c r="N19" i="1" s="1"/>
  <c r="N18" i="1" l="1"/>
  <c r="Q43" i="1" l="1"/>
  <c r="N20" i="1"/>
  <c r="N14" i="1"/>
  <c r="R15" i="1"/>
  <c r="M21" i="1" l="1"/>
  <c r="N32" i="1"/>
  <c r="M22" i="1" l="1"/>
  <c r="M23" i="1" s="1"/>
  <c r="AL29" i="1" l="1"/>
  <c r="AK39" i="1" s="1"/>
  <c r="AK40" i="1" s="1"/>
  <c r="T17" i="1"/>
  <c r="U27" i="1"/>
  <c r="R5" i="1"/>
  <c r="U10" i="1"/>
  <c r="AL34" i="1" l="1"/>
  <c r="AL31" i="1"/>
</calcChain>
</file>

<file path=xl/sharedStrings.xml><?xml version="1.0" encoding="utf-8"?>
<sst xmlns="http://schemas.openxmlformats.org/spreadsheetml/2006/main" count="86" uniqueCount="59">
  <si>
    <t>CODIGO IDU</t>
  </si>
  <si>
    <t>ITEM</t>
  </si>
  <si>
    <t>DESCRIPCIÓN</t>
  </si>
  <si>
    <t xml:space="preserve">CATEGORIA </t>
  </si>
  <si>
    <t>UNIDAD</t>
  </si>
  <si>
    <t>CANT.</t>
  </si>
  <si>
    <t>VALOR UNITARIO</t>
  </si>
  <si>
    <r>
      <rPr>
        <b/>
        <sz val="10"/>
        <color rgb="FF000000"/>
        <rFont val="Calibri"/>
        <family val="2"/>
      </rPr>
      <t>FACTOR
MULTIPLIC.</t>
    </r>
  </si>
  <si>
    <t>MES 1</t>
  </si>
  <si>
    <t xml:space="preserve">MES 2 </t>
  </si>
  <si>
    <t>MES 3</t>
  </si>
  <si>
    <t xml:space="preserve">MES 4 </t>
  </si>
  <si>
    <t xml:space="preserve">TOTAL DEDICACION </t>
  </si>
  <si>
    <t>VALOR TOTAL</t>
  </si>
  <si>
    <t xml:space="preserve">1. </t>
  </si>
  <si>
    <t>PERSONAL PROFESIONAL Y TECNICO</t>
  </si>
  <si>
    <t>1.1.</t>
  </si>
  <si>
    <t>UND</t>
  </si>
  <si>
    <t>1.2.</t>
  </si>
  <si>
    <t>1.3.</t>
  </si>
  <si>
    <t xml:space="preserve">Especialista en transito y transporte (Ingeniero (a) Civil o de Vías y Transporte) </t>
  </si>
  <si>
    <t>1.4.</t>
  </si>
  <si>
    <t>1.5.</t>
  </si>
  <si>
    <t xml:space="preserve">Especialista Hidráulico  (Ingeniero (a) Civil  o ingeniero en transporte y vías o Ingeniero hidráulico o sanitario o  Posgrado en Hidráulica </t>
  </si>
  <si>
    <t>1.6.</t>
  </si>
  <si>
    <t>1.7.</t>
  </si>
  <si>
    <t xml:space="preserve">Especialista en diseño geométrico de vías y seguridad vial y señalización (Ingeniero Civil o Ingeniero en Transporte y Vías) </t>
  </si>
  <si>
    <t>1.9.</t>
  </si>
  <si>
    <t>Especialista en presupuesto y programación de obra (Ingeniero (a) civil o de Vías y Transporte o Arquitecto (a) con tarjeta profesional vigente.Certificar manejo en software Microsoft Project o BIM)</t>
  </si>
  <si>
    <t xml:space="preserve">Especialista ambiental y SST y/o biólogo (Ingeniero (a) ambiental y/o sanitario, ingeniero de recursos hídricos y gestión ambiental o administrador ambienta  con especialización en SST ) </t>
  </si>
  <si>
    <t xml:space="preserve">Profesional social  </t>
  </si>
  <si>
    <t xml:space="preserve">Topografo Inspector  </t>
  </si>
  <si>
    <t xml:space="preserve">PROFESIONAL TÉCNICO </t>
  </si>
  <si>
    <t>TOTAL</t>
  </si>
  <si>
    <t xml:space="preserve">COSTOS DE OPERACIÓN </t>
  </si>
  <si>
    <t>M2/MES</t>
  </si>
  <si>
    <t>DIA</t>
  </si>
  <si>
    <t>MES</t>
  </si>
  <si>
    <t>SUB TOTAL  (COSTOS DIRECTOS) PERSONAL TECNICO +COSTOS OPERACIÓN</t>
  </si>
  <si>
    <t>3,1,</t>
  </si>
  <si>
    <t xml:space="preserve">IMPUESTO AL VALOR AGREGADO (IVA) 19% COSTOS DIRECTOS </t>
  </si>
  <si>
    <t>3,2,</t>
  </si>
  <si>
    <t>Director(a) de interventoría</t>
  </si>
  <si>
    <t xml:space="preserve">Coordinador de interventoría (Ingeniero Civil o Ingeniero en Transporte y Vías) </t>
  </si>
  <si>
    <t>Especialista en Suelos Geotecnia  vial, pavimentos y estructuras</t>
  </si>
  <si>
    <t xml:space="preserve">Costo Interventoría </t>
  </si>
  <si>
    <t xml:space="preserve">Costo Consultoría </t>
  </si>
  <si>
    <t xml:space="preserve">Costo proceso </t>
  </si>
  <si>
    <t xml:space="preserve">Costo estimado </t>
  </si>
  <si>
    <t>1.8.</t>
  </si>
  <si>
    <t>1.10.</t>
  </si>
  <si>
    <t>2.1.</t>
  </si>
  <si>
    <t>2.2.</t>
  </si>
  <si>
    <t>2.3</t>
  </si>
  <si>
    <t xml:space="preserve">Porcentaje de control </t>
  </si>
  <si>
    <t>ALQUILER DÍA - LABORATORIO - Para verificación  (Equipo completo)</t>
  </si>
  <si>
    <t>ALQUILER MES - ARRIENDO OFICINA INCL. ADMINISTRACIÓN, SERVICIOS PÚBLICOS, COMUNICACIONES ENTRE 10 M2</t>
  </si>
  <si>
    <t>Saldo Liberado</t>
  </si>
  <si>
    <t xml:space="preserve">EQUIPO DE TOPOGRAFÍA para control y verificación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</si>
</sst>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00"/>
  </numFmts>
  <fonts count="10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0"/>
      <color theme="1"/>
      <name val="Calibri"/>
      <family val="2"/>
    </font>
    <font>
      <sz val="10"/>
      <color rgb="FF000000"/>
      <name val="Times New Roman"/>
      <family val="1"/>
    </font>
    <font>
      <b/>
      <sz val="10"/>
      <color rgb="FF000000"/>
      <name val="Calibri"/>
      <family val="2"/>
    </font>
    <font>
      <b/>
      <sz val="10"/>
      <color rgb="FF000000"/>
      <name val="Aptos Narrow"/>
      <family val="2"/>
      <scheme val="minor"/>
    </font>
    <font>
      <sz val="10"/>
      <name val="Open Sans"/>
      <family val="2"/>
    </font>
    <font>
      <sz val="10"/>
      <color theme="1"/>
      <name val="Calibri"/>
      <family val="2"/>
    </font>
    <font>
      <sz val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DDDDDD"/>
        <bgColor rgb="FFDDDDDD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4" fontId="0" fillId="0" borderId="0" xfId="0" applyNumberFormat="1"/>
    <xf numFmtId="44" fontId="2" fillId="0" borderId="0" xfId="1" applyFont="1"/>
    <xf numFmtId="44" fontId="2" fillId="0" borderId="0" xfId="0" applyNumberFormat="1" applyFont="1"/>
    <xf numFmtId="0" fontId="0" fillId="0" borderId="4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4" borderId="4" xfId="0" applyNumberForma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4" fontId="0" fillId="0" borderId="4" xfId="1" applyFont="1" applyBorder="1" applyAlignment="1">
      <alignment vertical="center"/>
    </xf>
    <xf numFmtId="2" fontId="0" fillId="0" borderId="4" xfId="0" applyNumberFormat="1" applyBorder="1" applyAlignment="1">
      <alignment vertical="center"/>
    </xf>
    <xf numFmtId="0" fontId="1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9" fontId="0" fillId="0" borderId="6" xfId="2" applyFont="1" applyBorder="1" applyAlignment="1">
      <alignment horizontal="center" vertical="center"/>
    </xf>
    <xf numFmtId="0" fontId="9" fillId="0" borderId="0" xfId="0" applyFont="1"/>
    <xf numFmtId="44" fontId="9" fillId="0" borderId="0" xfId="1" applyFont="1"/>
    <xf numFmtId="2" fontId="0" fillId="0" borderId="4" xfId="2" applyNumberFormat="1" applyFont="1" applyBorder="1" applyAlignment="1">
      <alignment vertical="center"/>
    </xf>
    <xf numFmtId="164" fontId="0" fillId="0" borderId="0" xfId="0" applyNumberFormat="1"/>
    <xf numFmtId="2" fontId="0" fillId="0" borderId="4" xfId="0" applyNumberFormat="1" applyBorder="1" applyAlignment="1">
      <alignment horizontal="center" vertical="center"/>
    </xf>
    <xf numFmtId="44" fontId="9" fillId="0" borderId="0" xfId="0" applyNumberFormat="1" applyFont="1"/>
    <xf numFmtId="10" fontId="9" fillId="0" borderId="0" xfId="2" applyNumberFormat="1" applyFont="1"/>
    <xf numFmtId="0" fontId="1" fillId="5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4" fontId="0" fillId="5" borderId="9" xfId="0" applyNumberFormat="1" applyFill="1" applyBorder="1" applyAlignment="1">
      <alignment horizontal="center" vertical="center"/>
    </xf>
    <xf numFmtId="44" fontId="0" fillId="5" borderId="8" xfId="0" applyNumberForma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4" fontId="0" fillId="4" borderId="9" xfId="0" applyNumberFormat="1" applyFill="1" applyBorder="1" applyAlignment="1">
      <alignment horizontal="center" vertical="center"/>
    </xf>
    <xf numFmtId="44" fontId="0" fillId="4" borderId="8" xfId="0" applyNumberForma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Moneda" xfId="1" builtinId="4"/>
    <cellStyle name="Normal" xfId="0" builtinId="0"/>
    <cellStyle name="Normal 3" xfId="3" xr:uid="{A1304834-C961-4405-86A1-0FCE2B0E51F3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7F0F-A8F2-4E8D-8526-77FB4E28B0EC}">
  <dimension ref="A1:AM48"/>
  <sheetViews>
    <sheetView tabSelected="1" zoomScale="60" zoomScaleNormal="60" workbookViewId="0">
      <selection activeCell="I7" sqref="I7:L7"/>
    </sheetView>
  </sheetViews>
  <sheetFormatPr baseColWidth="10" defaultColWidth="11.42578125" defaultRowHeight="13.5" x14ac:dyDescent="0.25"/>
  <cols>
    <col min="1" max="1" width="11.140625" customWidth="1"/>
    <col min="2" max="2" width="6.7109375" customWidth="1"/>
    <col min="3" max="3" width="97.7109375" customWidth="1"/>
    <col min="4" max="4" width="15.140625" customWidth="1"/>
    <col min="5" max="5" width="5.85546875" customWidth="1"/>
    <col min="6" max="6" width="9" customWidth="1"/>
    <col min="7" max="7" width="15.85546875" customWidth="1"/>
    <col min="8" max="8" width="13.85546875" customWidth="1"/>
    <col min="9" max="9" width="8.7109375" hidden="1" customWidth="1"/>
    <col min="10" max="10" width="9.85546875" hidden="1" customWidth="1"/>
    <col min="11" max="11" width="8.7109375" hidden="1" customWidth="1"/>
    <col min="12" max="12" width="9.5703125" hidden="1" customWidth="1"/>
    <col min="13" max="13" width="11.5703125" customWidth="1"/>
    <col min="14" max="14" width="20.5703125" customWidth="1"/>
    <col min="15" max="15" width="16.85546875" customWidth="1"/>
    <col min="16" max="16" width="25" customWidth="1"/>
    <col min="17" max="17" width="28.42578125" customWidth="1"/>
    <col min="18" max="18" width="19.5703125" customWidth="1"/>
    <col min="19" max="19" width="16.85546875" customWidth="1"/>
    <col min="20" max="20" width="24.28515625" customWidth="1"/>
    <col min="21" max="21" width="33.5703125" customWidth="1"/>
    <col min="22" max="22" width="19" bestFit="1" customWidth="1"/>
    <col min="27" max="27" width="16.140625" bestFit="1" customWidth="1"/>
    <col min="29" max="29" width="16.85546875" bestFit="1" customWidth="1"/>
    <col min="36" max="36" width="0" hidden="1" customWidth="1"/>
    <col min="37" max="37" width="20.5703125" hidden="1" customWidth="1"/>
    <col min="38" max="38" width="19" hidden="1" customWidth="1"/>
    <col min="39" max="39" width="17.5703125" hidden="1" customWidth="1"/>
  </cols>
  <sheetData>
    <row r="1" spans="1:24" x14ac:dyDescent="0.25">
      <c r="P1" s="1"/>
      <c r="Q1" s="1"/>
      <c r="R1" s="1"/>
      <c r="S1" s="1"/>
      <c r="T1" s="1"/>
      <c r="U1" s="1"/>
      <c r="V1" s="1"/>
      <c r="W1" s="1"/>
      <c r="X1" s="1"/>
    </row>
    <row r="2" spans="1:24" ht="25.5" x14ac:dyDescent="0.25">
      <c r="A2" s="2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5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5">
      <c r="A3" s="9"/>
      <c r="B3" s="10" t="s">
        <v>14</v>
      </c>
      <c r="C3" s="44" t="s">
        <v>15</v>
      </c>
      <c r="D3" s="44"/>
      <c r="E3" s="45"/>
      <c r="F3" s="45"/>
      <c r="G3" s="45"/>
      <c r="H3" s="45"/>
      <c r="I3" s="45"/>
      <c r="J3" s="45"/>
      <c r="K3" s="45"/>
      <c r="L3" s="45"/>
      <c r="M3" s="45"/>
      <c r="N3" s="46"/>
      <c r="P3" s="1"/>
      <c r="Q3" s="1"/>
      <c r="R3" s="1"/>
      <c r="S3" s="1"/>
      <c r="T3" s="1"/>
      <c r="U3" s="1"/>
      <c r="V3" s="1"/>
      <c r="W3" s="1"/>
      <c r="X3" s="1"/>
    </row>
    <row r="4" spans="1:24" ht="24" customHeight="1" x14ac:dyDescent="0.25">
      <c r="A4" s="9">
        <v>9110</v>
      </c>
      <c r="B4" s="11" t="s">
        <v>16</v>
      </c>
      <c r="C4" s="28" t="s">
        <v>42</v>
      </c>
      <c r="D4" s="29">
        <v>7</v>
      </c>
      <c r="E4" s="12" t="s">
        <v>17</v>
      </c>
      <c r="F4" s="13">
        <v>1</v>
      </c>
      <c r="G4" s="17">
        <v>5791000</v>
      </c>
      <c r="H4" s="15">
        <v>2.2999999999999998</v>
      </c>
      <c r="I4" s="16">
        <v>0.1</v>
      </c>
      <c r="J4" s="16">
        <v>0.05</v>
      </c>
      <c r="K4" s="16">
        <v>0.05</v>
      </c>
      <c r="L4" s="16">
        <v>0.05</v>
      </c>
      <c r="M4" s="32">
        <f>+L4+K4+J4+I4</f>
        <v>0.25</v>
      </c>
      <c r="N4" s="14">
        <f t="shared" ref="N4:N12" si="0">ROUND(F4*G4*H4*M4,0)*4</f>
        <v>13319300</v>
      </c>
      <c r="P4" s="1"/>
      <c r="Q4" s="1"/>
      <c r="R4" s="1">
        <v>300000000</v>
      </c>
      <c r="S4" s="1"/>
      <c r="T4" s="1"/>
      <c r="U4" s="1"/>
      <c r="V4" s="1"/>
      <c r="W4" s="1"/>
      <c r="X4" s="1"/>
    </row>
    <row r="5" spans="1:24" ht="25.5" customHeight="1" x14ac:dyDescent="0.25">
      <c r="A5" s="9">
        <v>9113</v>
      </c>
      <c r="B5" s="11" t="s">
        <v>18</v>
      </c>
      <c r="C5" s="31" t="s">
        <v>43</v>
      </c>
      <c r="D5" s="27">
        <v>7</v>
      </c>
      <c r="E5" s="12" t="s">
        <v>17</v>
      </c>
      <c r="F5" s="13">
        <v>1</v>
      </c>
      <c r="G5" s="17">
        <v>5791000</v>
      </c>
      <c r="H5" s="15">
        <v>2.2999999999999998</v>
      </c>
      <c r="I5" s="16">
        <v>0.25</v>
      </c>
      <c r="J5" s="16">
        <v>0.25</v>
      </c>
      <c r="K5" s="16">
        <v>0.25</v>
      </c>
      <c r="L5" s="16">
        <v>0.25</v>
      </c>
      <c r="M5" s="32">
        <f t="shared" ref="M5:M13" si="1">+L5+K5+J5+I5</f>
        <v>1</v>
      </c>
      <c r="N5" s="14">
        <f t="shared" si="0"/>
        <v>53277200</v>
      </c>
      <c r="P5" s="1"/>
      <c r="Q5" s="1"/>
      <c r="R5" s="1">
        <f>M23</f>
        <v>119074903</v>
      </c>
      <c r="S5" s="1"/>
      <c r="T5" s="1"/>
      <c r="U5" s="1"/>
      <c r="V5" s="1"/>
      <c r="W5" s="1"/>
      <c r="X5" s="1"/>
    </row>
    <row r="6" spans="1:24" ht="22.5" customHeight="1" x14ac:dyDescent="0.25">
      <c r="A6" s="9">
        <v>9112</v>
      </c>
      <c r="B6" s="11" t="s">
        <v>19</v>
      </c>
      <c r="C6" s="31" t="s">
        <v>20</v>
      </c>
      <c r="D6" s="27">
        <v>7</v>
      </c>
      <c r="E6" s="12" t="s">
        <v>17</v>
      </c>
      <c r="F6" s="13">
        <v>1</v>
      </c>
      <c r="G6" s="17">
        <v>5791000</v>
      </c>
      <c r="H6" s="15">
        <v>2.2999999999999998</v>
      </c>
      <c r="I6" s="16">
        <v>0.03</v>
      </c>
      <c r="J6" s="16">
        <v>0.01</v>
      </c>
      <c r="K6" s="16">
        <v>0.01</v>
      </c>
      <c r="L6" s="16">
        <v>0.03</v>
      </c>
      <c r="M6" s="32">
        <f t="shared" si="1"/>
        <v>0.08</v>
      </c>
      <c r="N6" s="14">
        <f t="shared" si="0"/>
        <v>4262176</v>
      </c>
      <c r="P6" s="1"/>
      <c r="Q6" s="1"/>
      <c r="R6" s="1"/>
      <c r="S6" s="1"/>
      <c r="T6" s="1"/>
      <c r="U6" s="1"/>
      <c r="V6" s="1"/>
      <c r="W6" s="1"/>
      <c r="X6" s="1"/>
    </row>
    <row r="7" spans="1:24" ht="33" customHeight="1" x14ac:dyDescent="0.25">
      <c r="A7" s="9">
        <v>9112</v>
      </c>
      <c r="B7" s="10" t="s">
        <v>21</v>
      </c>
      <c r="C7" s="31" t="s">
        <v>23</v>
      </c>
      <c r="D7" s="27">
        <v>7</v>
      </c>
      <c r="E7" s="12" t="s">
        <v>17</v>
      </c>
      <c r="F7" s="13">
        <v>1</v>
      </c>
      <c r="G7" s="17">
        <v>5791000</v>
      </c>
      <c r="H7" s="15">
        <v>2.2999999999999998</v>
      </c>
      <c r="I7" s="16">
        <v>0.03</v>
      </c>
      <c r="J7" s="16">
        <v>0.01</v>
      </c>
      <c r="K7" s="16">
        <v>0.01</v>
      </c>
      <c r="L7" s="16">
        <v>0.03</v>
      </c>
      <c r="M7" s="32">
        <f t="shared" si="1"/>
        <v>0.08</v>
      </c>
      <c r="N7" s="14">
        <f t="shared" si="0"/>
        <v>4262176</v>
      </c>
      <c r="P7" s="1"/>
      <c r="Q7" s="1"/>
      <c r="R7" s="1"/>
      <c r="S7" s="1"/>
      <c r="T7" s="1"/>
      <c r="U7" s="1"/>
      <c r="V7" s="1"/>
      <c r="W7" s="1"/>
      <c r="X7" s="1"/>
    </row>
    <row r="8" spans="1:24" ht="18.75" customHeight="1" x14ac:dyDescent="0.25">
      <c r="A8" s="9">
        <v>9112</v>
      </c>
      <c r="B8" s="10" t="s">
        <v>22</v>
      </c>
      <c r="C8" s="31" t="s">
        <v>44</v>
      </c>
      <c r="D8" s="27">
        <v>7</v>
      </c>
      <c r="E8" s="12" t="s">
        <v>17</v>
      </c>
      <c r="F8" s="13">
        <v>1</v>
      </c>
      <c r="G8" s="17">
        <v>5791000</v>
      </c>
      <c r="H8" s="15">
        <v>2.2999999999999998</v>
      </c>
      <c r="I8" s="16">
        <v>0.04</v>
      </c>
      <c r="J8" s="16">
        <v>0.02</v>
      </c>
      <c r="K8" s="16">
        <v>0.02</v>
      </c>
      <c r="L8" s="16">
        <v>0.02</v>
      </c>
      <c r="M8" s="32">
        <f t="shared" si="1"/>
        <v>0.1</v>
      </c>
      <c r="N8" s="14">
        <f t="shared" si="0"/>
        <v>5327720</v>
      </c>
      <c r="P8" s="1"/>
      <c r="Q8" s="1"/>
      <c r="R8" s="1"/>
      <c r="S8" s="1"/>
      <c r="T8" s="1"/>
      <c r="U8" s="1"/>
      <c r="V8" s="1"/>
      <c r="W8" s="1"/>
      <c r="X8" s="1"/>
    </row>
    <row r="9" spans="1:24" ht="29.25" customHeight="1" x14ac:dyDescent="0.25">
      <c r="A9" s="9">
        <v>9112</v>
      </c>
      <c r="B9" s="10" t="s">
        <v>24</v>
      </c>
      <c r="C9" s="31" t="s">
        <v>26</v>
      </c>
      <c r="D9" s="27">
        <v>7</v>
      </c>
      <c r="E9" s="12" t="s">
        <v>17</v>
      </c>
      <c r="F9" s="13">
        <v>1</v>
      </c>
      <c r="G9" s="17">
        <v>5791000</v>
      </c>
      <c r="H9" s="15">
        <v>2.2999999999999998</v>
      </c>
      <c r="I9" s="16">
        <v>0.04</v>
      </c>
      <c r="J9" s="16">
        <v>0.02</v>
      </c>
      <c r="K9" s="16">
        <v>0.02</v>
      </c>
      <c r="L9" s="16">
        <v>0.02</v>
      </c>
      <c r="M9" s="32">
        <f t="shared" si="1"/>
        <v>0.1</v>
      </c>
      <c r="N9" s="14">
        <f t="shared" si="0"/>
        <v>5327720</v>
      </c>
      <c r="P9" s="1"/>
      <c r="Q9" s="1"/>
      <c r="R9" s="1"/>
      <c r="S9" s="1"/>
      <c r="T9" s="1"/>
      <c r="U9" s="1"/>
      <c r="V9" s="1"/>
      <c r="W9" s="1"/>
      <c r="X9" s="1"/>
    </row>
    <row r="10" spans="1:24" ht="33.75" customHeight="1" x14ac:dyDescent="0.25">
      <c r="A10" s="9">
        <v>9112</v>
      </c>
      <c r="B10" s="11" t="s">
        <v>25</v>
      </c>
      <c r="C10" s="31" t="s">
        <v>28</v>
      </c>
      <c r="D10" s="27">
        <v>7</v>
      </c>
      <c r="E10" s="12" t="s">
        <v>17</v>
      </c>
      <c r="F10" s="15">
        <v>1</v>
      </c>
      <c r="G10" s="17">
        <v>5791000</v>
      </c>
      <c r="H10" s="15">
        <v>2.2999999999999998</v>
      </c>
      <c r="I10" s="16">
        <v>0.03</v>
      </c>
      <c r="J10" s="16">
        <v>0.01</v>
      </c>
      <c r="K10" s="16">
        <v>0.01</v>
      </c>
      <c r="L10" s="16">
        <v>0.01</v>
      </c>
      <c r="M10" s="32">
        <f t="shared" si="1"/>
        <v>0.06</v>
      </c>
      <c r="N10" s="14">
        <f t="shared" si="0"/>
        <v>3196632</v>
      </c>
      <c r="O10" s="36"/>
      <c r="P10" s="1"/>
      <c r="Q10" s="1"/>
      <c r="R10" s="1"/>
      <c r="S10" s="1"/>
      <c r="T10" s="1"/>
      <c r="U10" s="1">
        <f>M23</f>
        <v>119074903</v>
      </c>
      <c r="V10" s="1">
        <v>126490680</v>
      </c>
      <c r="W10" s="1"/>
      <c r="X10" s="1"/>
    </row>
    <row r="11" spans="1:24" ht="33.75" customHeight="1" x14ac:dyDescent="0.25">
      <c r="A11" s="9">
        <v>9112</v>
      </c>
      <c r="B11" s="10" t="s">
        <v>49</v>
      </c>
      <c r="C11" s="31" t="s">
        <v>29</v>
      </c>
      <c r="D11" s="27">
        <v>7</v>
      </c>
      <c r="E11" s="12" t="s">
        <v>17</v>
      </c>
      <c r="F11" s="15">
        <v>1</v>
      </c>
      <c r="G11" s="17">
        <v>5791000</v>
      </c>
      <c r="H11" s="15">
        <v>2.2999999999999998</v>
      </c>
      <c r="I11" s="16">
        <v>0.03</v>
      </c>
      <c r="J11" s="16">
        <v>0.01</v>
      </c>
      <c r="K11" s="16">
        <v>0.01</v>
      </c>
      <c r="L11" s="16">
        <v>0.01</v>
      </c>
      <c r="M11" s="32">
        <f t="shared" si="1"/>
        <v>0.06</v>
      </c>
      <c r="N11" s="14">
        <f t="shared" si="0"/>
        <v>3196632</v>
      </c>
      <c r="P11" s="1"/>
      <c r="Q11" s="1"/>
      <c r="R11" s="1"/>
      <c r="S11" s="1"/>
      <c r="T11" s="1"/>
      <c r="U11" s="1"/>
      <c r="V11" s="1">
        <v>126522468</v>
      </c>
      <c r="W11" s="1"/>
      <c r="X11" s="1"/>
    </row>
    <row r="12" spans="1:24" ht="24" customHeight="1" x14ac:dyDescent="0.25">
      <c r="A12" s="9">
        <v>9113</v>
      </c>
      <c r="B12" s="10" t="s">
        <v>27</v>
      </c>
      <c r="C12" s="26" t="s">
        <v>30</v>
      </c>
      <c r="D12" s="27">
        <v>7</v>
      </c>
      <c r="E12" s="12" t="s">
        <v>17</v>
      </c>
      <c r="F12" s="15">
        <v>1</v>
      </c>
      <c r="G12" s="17">
        <v>5791000</v>
      </c>
      <c r="H12" s="15">
        <v>2.2999999999999998</v>
      </c>
      <c r="I12" s="16">
        <v>0.03</v>
      </c>
      <c r="J12" s="16">
        <v>0.01</v>
      </c>
      <c r="K12" s="16">
        <v>0.01</v>
      </c>
      <c r="L12" s="16">
        <v>0.01</v>
      </c>
      <c r="M12" s="32">
        <f t="shared" si="1"/>
        <v>0.06</v>
      </c>
      <c r="N12" s="14">
        <f t="shared" si="0"/>
        <v>3196632</v>
      </c>
      <c r="P12" s="1"/>
      <c r="Q12" s="1"/>
      <c r="R12" s="1"/>
      <c r="S12" s="1"/>
      <c r="T12" s="1"/>
      <c r="U12" s="1"/>
      <c r="V12" s="1">
        <v>110777532</v>
      </c>
      <c r="W12" s="1"/>
      <c r="X12" s="1"/>
    </row>
    <row r="13" spans="1:24" ht="30" customHeight="1" x14ac:dyDescent="0.25">
      <c r="A13" s="9">
        <v>9088</v>
      </c>
      <c r="B13" s="10" t="s">
        <v>50</v>
      </c>
      <c r="C13" s="26" t="s">
        <v>31</v>
      </c>
      <c r="D13" s="30" t="s">
        <v>32</v>
      </c>
      <c r="E13" s="18" t="s">
        <v>17</v>
      </c>
      <c r="F13" s="15">
        <v>1</v>
      </c>
      <c r="G13" s="17">
        <v>3736000</v>
      </c>
      <c r="H13" s="15">
        <v>2.2999999999999998</v>
      </c>
      <c r="I13" s="16">
        <v>0.02</v>
      </c>
      <c r="J13" s="16">
        <v>0.01</v>
      </c>
      <c r="K13" s="16">
        <v>0.01</v>
      </c>
      <c r="L13" s="16">
        <v>0.01</v>
      </c>
      <c r="M13" s="32">
        <f t="shared" si="1"/>
        <v>0.05</v>
      </c>
      <c r="N13" s="14">
        <f>ROUND(F13*G13*H13*M13,0)*4</f>
        <v>1718560</v>
      </c>
      <c r="P13" s="1"/>
      <c r="Q13" s="1"/>
      <c r="R13" s="1"/>
      <c r="S13" s="1"/>
      <c r="T13" s="1"/>
      <c r="U13" s="1"/>
      <c r="V13" s="1">
        <v>237300000</v>
      </c>
      <c r="W13" s="1"/>
      <c r="X13" s="1"/>
    </row>
    <row r="14" spans="1:24" x14ac:dyDescent="0.25">
      <c r="A14" s="19"/>
      <c r="B14" s="19"/>
      <c r="C14" s="19"/>
      <c r="D14" s="19"/>
      <c r="E14" s="20"/>
      <c r="F14" s="20"/>
      <c r="G14" s="20"/>
      <c r="H14" s="20"/>
      <c r="I14" s="20"/>
      <c r="J14" s="20"/>
      <c r="K14" s="20"/>
      <c r="L14" s="20"/>
      <c r="M14" s="21" t="s">
        <v>33</v>
      </c>
      <c r="N14" s="21">
        <f>SUM(N4:N13)</f>
        <v>97084748</v>
      </c>
      <c r="P14" s="1"/>
      <c r="Q14" s="1"/>
      <c r="R14" s="1"/>
      <c r="S14" s="1"/>
      <c r="T14" s="1"/>
      <c r="U14" s="1"/>
      <c r="V14" s="1"/>
      <c r="W14" s="1"/>
      <c r="X14" s="1"/>
    </row>
    <row r="15" spans="1:24" ht="25.5" x14ac:dyDescent="0.25">
      <c r="A15" s="2" t="s">
        <v>0</v>
      </c>
      <c r="B15" s="3" t="s">
        <v>1</v>
      </c>
      <c r="C15" s="4" t="s">
        <v>2</v>
      </c>
      <c r="D15" s="54" t="s">
        <v>4</v>
      </c>
      <c r="E15" s="55"/>
      <c r="F15" s="4" t="s">
        <v>5</v>
      </c>
      <c r="G15" s="4" t="s">
        <v>6</v>
      </c>
      <c r="H15" s="5" t="s">
        <v>7</v>
      </c>
      <c r="I15" s="4" t="s">
        <v>8</v>
      </c>
      <c r="J15" s="4" t="s">
        <v>9</v>
      </c>
      <c r="K15" s="4" t="s">
        <v>10</v>
      </c>
      <c r="L15" s="4" t="s">
        <v>11</v>
      </c>
      <c r="M15" s="4" t="s">
        <v>12</v>
      </c>
      <c r="N15" s="4" t="s">
        <v>13</v>
      </c>
      <c r="P15" s="1"/>
      <c r="Q15" s="1"/>
      <c r="R15" s="1">
        <f>N4+31788</f>
        <v>13351088</v>
      </c>
      <c r="S15" s="1"/>
      <c r="T15" s="1"/>
      <c r="U15" s="1"/>
      <c r="V15" s="1"/>
      <c r="W15" s="1"/>
      <c r="X15" s="1"/>
    </row>
    <row r="16" spans="1:24" ht="15" x14ac:dyDescent="0.25">
      <c r="A16" s="9"/>
      <c r="B16" s="22">
        <v>2</v>
      </c>
      <c r="C16" s="44" t="s">
        <v>34</v>
      </c>
      <c r="D16" s="44"/>
      <c r="E16" s="45"/>
      <c r="F16" s="45"/>
      <c r="G16" s="45"/>
      <c r="H16" s="45"/>
      <c r="I16" s="45"/>
      <c r="J16" s="45"/>
      <c r="K16" s="45"/>
      <c r="L16" s="45"/>
      <c r="M16" s="45"/>
      <c r="N16" s="46"/>
      <c r="P16" s="1"/>
      <c r="Q16" s="1"/>
      <c r="R16" s="1"/>
      <c r="S16" s="1"/>
      <c r="T16" s="1">
        <v>15958051</v>
      </c>
      <c r="U16" s="1"/>
      <c r="V16" s="1"/>
      <c r="W16" s="1"/>
      <c r="X16" s="1"/>
    </row>
    <row r="17" spans="1:39" ht="31.5" customHeight="1" x14ac:dyDescent="0.25">
      <c r="A17" s="9">
        <v>9576</v>
      </c>
      <c r="B17" s="23" t="s">
        <v>51</v>
      </c>
      <c r="C17" s="31" t="s">
        <v>56</v>
      </c>
      <c r="D17" s="56" t="s">
        <v>35</v>
      </c>
      <c r="E17" s="57" t="s">
        <v>35</v>
      </c>
      <c r="F17" s="37">
        <v>10</v>
      </c>
      <c r="G17" s="24">
        <v>55270</v>
      </c>
      <c r="H17" s="15">
        <v>1.1000000000000001</v>
      </c>
      <c r="I17" s="35">
        <v>1</v>
      </c>
      <c r="J17" s="35">
        <v>1</v>
      </c>
      <c r="K17" s="35">
        <v>1</v>
      </c>
      <c r="L17" s="35">
        <v>1</v>
      </c>
      <c r="M17" s="25">
        <f>SUM(I17:L17)</f>
        <v>4</v>
      </c>
      <c r="N17" s="24">
        <f>ROUND(F17*G17*H17*M17,0)</f>
        <v>2431880</v>
      </c>
      <c r="P17" s="33"/>
      <c r="Q17" s="33"/>
      <c r="R17" s="33"/>
      <c r="S17" s="1"/>
      <c r="T17" s="1">
        <f>N4+Q26</f>
        <v>13319300</v>
      </c>
      <c r="U17" s="1"/>
      <c r="V17" s="1"/>
      <c r="W17" s="1"/>
      <c r="X17" s="1"/>
    </row>
    <row r="18" spans="1:39" ht="22.15" customHeight="1" x14ac:dyDescent="0.25">
      <c r="A18" s="9">
        <v>9116</v>
      </c>
      <c r="B18" s="23" t="s">
        <v>52</v>
      </c>
      <c r="C18" s="31" t="s">
        <v>55</v>
      </c>
      <c r="D18" s="56" t="s">
        <v>36</v>
      </c>
      <c r="E18" s="57" t="s">
        <v>36</v>
      </c>
      <c r="F18" s="15">
        <v>1</v>
      </c>
      <c r="G18" s="24">
        <v>268000</v>
      </c>
      <c r="H18" s="15">
        <v>1.1000000000000001</v>
      </c>
      <c r="I18" s="35">
        <v>0.05</v>
      </c>
      <c r="J18" s="35">
        <v>0.05</v>
      </c>
      <c r="K18" s="35">
        <v>0.05</v>
      </c>
      <c r="L18" s="35">
        <v>0.05</v>
      </c>
      <c r="M18" s="25">
        <f>SUM(I18:L18)</f>
        <v>0.2</v>
      </c>
      <c r="N18" s="24">
        <f>ROUND(F18*G18*H18*M18,0)</f>
        <v>58960</v>
      </c>
      <c r="P18" s="33"/>
      <c r="Q18" s="33"/>
      <c r="R18" s="33"/>
      <c r="S18" s="1"/>
      <c r="T18" s="1"/>
      <c r="U18" s="1"/>
      <c r="V18" s="1"/>
      <c r="W18" s="1"/>
      <c r="X18" s="1"/>
    </row>
    <row r="19" spans="1:39" x14ac:dyDescent="0.25">
      <c r="A19" s="9">
        <v>13418</v>
      </c>
      <c r="B19" s="10" t="s">
        <v>53</v>
      </c>
      <c r="C19" s="9" t="s">
        <v>58</v>
      </c>
      <c r="D19" s="56" t="s">
        <v>37</v>
      </c>
      <c r="E19" s="57" t="s">
        <v>37</v>
      </c>
      <c r="F19" s="15">
        <v>1</v>
      </c>
      <c r="G19" s="24">
        <v>2215256</v>
      </c>
      <c r="H19" s="15">
        <v>1.1000000000000001</v>
      </c>
      <c r="I19" s="35">
        <v>0.05</v>
      </c>
      <c r="J19" s="35">
        <v>0.05</v>
      </c>
      <c r="K19" s="35">
        <v>0.05</v>
      </c>
      <c r="L19" s="35">
        <v>0.05</v>
      </c>
      <c r="M19" s="25">
        <f>SUM(I19:L19)</f>
        <v>0.2</v>
      </c>
      <c r="N19" s="24">
        <f>ROUND(F19*G19*H19*M19,0)</f>
        <v>487356</v>
      </c>
      <c r="P19" s="33"/>
      <c r="Q19" s="33"/>
      <c r="R19" s="33"/>
      <c r="S19" s="1"/>
      <c r="T19" s="1"/>
      <c r="U19" s="1"/>
      <c r="V19" s="1"/>
      <c r="W19" s="1"/>
      <c r="X19" s="1"/>
    </row>
    <row r="20" spans="1:39" x14ac:dyDescent="0.25">
      <c r="A20" s="9"/>
      <c r="B20" s="9"/>
      <c r="C20" s="9"/>
      <c r="D20" s="58"/>
      <c r="E20" s="59"/>
      <c r="F20" s="9"/>
      <c r="G20" s="9"/>
      <c r="H20" s="9"/>
      <c r="I20" s="9"/>
      <c r="J20" s="9"/>
      <c r="K20" s="9"/>
      <c r="L20" s="9"/>
      <c r="M20" s="21" t="s">
        <v>33</v>
      </c>
      <c r="N20" s="21">
        <f>SUM(N17:N19)</f>
        <v>2978196</v>
      </c>
      <c r="P20" s="33"/>
      <c r="Q20" s="33"/>
      <c r="R20" s="33"/>
      <c r="S20" s="1"/>
      <c r="T20" s="1"/>
      <c r="U20" s="1"/>
      <c r="V20" s="1"/>
      <c r="W20" s="1"/>
      <c r="X20" s="1"/>
    </row>
    <row r="21" spans="1:39" x14ac:dyDescent="0.25">
      <c r="A21" s="9"/>
      <c r="B21" s="10">
        <v>3</v>
      </c>
      <c r="C21" s="47" t="s">
        <v>38</v>
      </c>
      <c r="D21" s="48"/>
      <c r="E21" s="48"/>
      <c r="F21" s="48"/>
      <c r="G21" s="48"/>
      <c r="H21" s="48"/>
      <c r="I21" s="48"/>
      <c r="J21" s="48"/>
      <c r="K21" s="48"/>
      <c r="L21" s="48"/>
      <c r="M21" s="49">
        <f>ROUND(N14+N20,0)</f>
        <v>100062944</v>
      </c>
      <c r="N21" s="50"/>
      <c r="P21" s="33"/>
      <c r="Q21" s="33"/>
      <c r="R21" s="33"/>
      <c r="S21" s="1"/>
      <c r="T21" s="1"/>
      <c r="U21" s="1"/>
      <c r="V21" s="1"/>
      <c r="W21" s="1"/>
      <c r="X21" s="1"/>
    </row>
    <row r="22" spans="1:39" x14ac:dyDescent="0.25">
      <c r="A22" s="9"/>
      <c r="B22" s="10" t="s">
        <v>39</v>
      </c>
      <c r="C22" s="51" t="s">
        <v>40</v>
      </c>
      <c r="D22" s="52"/>
      <c r="E22" s="53"/>
      <c r="F22" s="53"/>
      <c r="G22" s="53"/>
      <c r="H22" s="53"/>
      <c r="I22" s="53"/>
      <c r="J22" s="53"/>
      <c r="K22" s="53"/>
      <c r="L22" s="53"/>
      <c r="M22" s="49">
        <f>ROUND(M21*0.19,0)</f>
        <v>19011959</v>
      </c>
      <c r="N22" s="50"/>
      <c r="P22" s="33"/>
      <c r="Q22" s="34"/>
      <c r="R22" s="33"/>
      <c r="S22" s="34"/>
      <c r="T22" s="33"/>
      <c r="U22" s="1"/>
      <c r="V22" s="1"/>
      <c r="W22" s="1"/>
      <c r="X22" s="1"/>
    </row>
    <row r="23" spans="1:39" x14ac:dyDescent="0.25">
      <c r="A23" s="9"/>
      <c r="B23" s="10" t="s">
        <v>41</v>
      </c>
      <c r="C23" s="40" t="s">
        <v>13</v>
      </c>
      <c r="D23" s="40"/>
      <c r="E23" s="41"/>
      <c r="F23" s="41"/>
      <c r="G23" s="41"/>
      <c r="H23" s="41"/>
      <c r="I23" s="41"/>
      <c r="J23" s="41"/>
      <c r="K23" s="41"/>
      <c r="L23" s="41"/>
      <c r="M23" s="42">
        <f>ROUND(M21+M22,0)</f>
        <v>119074903</v>
      </c>
      <c r="N23" s="43"/>
      <c r="P23" s="33"/>
      <c r="Q23" s="34"/>
      <c r="R23" s="33"/>
      <c r="S23" s="1"/>
      <c r="T23" s="1"/>
      <c r="U23" s="1"/>
      <c r="V23" s="1"/>
      <c r="W23" s="1"/>
      <c r="X23" s="1"/>
    </row>
    <row r="24" spans="1:39" x14ac:dyDescent="0.25">
      <c r="P24" s="33"/>
      <c r="Q24" s="33"/>
      <c r="R24" s="33"/>
      <c r="S24" s="1"/>
      <c r="T24" s="1"/>
      <c r="U24" s="1"/>
      <c r="V24" s="1"/>
      <c r="W24" s="1"/>
      <c r="X24" s="1"/>
    </row>
    <row r="25" spans="1:39" x14ac:dyDescent="0.25">
      <c r="P25" s="33"/>
      <c r="Q25" s="6"/>
      <c r="R25" s="33"/>
      <c r="S25" s="1"/>
      <c r="T25" s="1"/>
      <c r="U25" s="1"/>
      <c r="V25" s="1"/>
      <c r="W25" s="1"/>
      <c r="X25" s="1"/>
    </row>
    <row r="26" spans="1:39" x14ac:dyDescent="0.25">
      <c r="P26" s="33"/>
      <c r="Q26" s="33"/>
      <c r="R26" s="33"/>
      <c r="S26" s="1"/>
      <c r="T26" s="1"/>
      <c r="U26" s="1"/>
      <c r="V26" s="1"/>
      <c r="W26" s="1"/>
      <c r="X26" s="1"/>
    </row>
    <row r="27" spans="1:39" x14ac:dyDescent="0.25">
      <c r="N27" s="6"/>
      <c r="S27" s="1"/>
      <c r="T27" s="1"/>
      <c r="U27" s="1">
        <f>31788/M23</f>
        <v>2.6695801717344249E-4</v>
      </c>
      <c r="V27" s="1"/>
      <c r="W27" s="1"/>
      <c r="X27" s="1"/>
      <c r="AK27" s="33"/>
      <c r="AL27" s="33"/>
      <c r="AM27" s="33"/>
    </row>
    <row r="28" spans="1:39" x14ac:dyDescent="0.25">
      <c r="M28" s="1"/>
      <c r="N28" s="1"/>
      <c r="S28" s="1"/>
      <c r="T28" s="1"/>
      <c r="U28" s="1"/>
      <c r="V28" s="1"/>
      <c r="W28" s="1"/>
      <c r="X28" s="1"/>
      <c r="AJ28" s="1"/>
      <c r="AK28" s="33" t="s">
        <v>47</v>
      </c>
      <c r="AL28" s="34">
        <v>600000000</v>
      </c>
      <c r="AM28" s="33"/>
    </row>
    <row r="29" spans="1:39" x14ac:dyDescent="0.25">
      <c r="M29" s="1"/>
      <c r="N29" s="7">
        <v>126522468</v>
      </c>
      <c r="S29" s="1"/>
      <c r="T29" s="1"/>
      <c r="U29" s="1">
        <v>2.5130705282001798E-4</v>
      </c>
      <c r="V29" s="1"/>
      <c r="W29" s="1"/>
      <c r="X29" s="1"/>
      <c r="AJ29" s="7"/>
      <c r="AK29" s="33" t="s">
        <v>45</v>
      </c>
      <c r="AL29" s="34">
        <f>M23</f>
        <v>119074903</v>
      </c>
      <c r="AM29" s="34">
        <v>134582371</v>
      </c>
    </row>
    <row r="30" spans="1:39" x14ac:dyDescent="0.25">
      <c r="M30" s="1"/>
      <c r="N30" s="1"/>
      <c r="S30" s="34"/>
      <c r="T30" s="1"/>
      <c r="U30" s="1"/>
      <c r="V30" s="1"/>
      <c r="W30" s="1"/>
      <c r="X30" s="1"/>
      <c r="AJ30" s="1"/>
      <c r="AK30" s="33" t="s">
        <v>46</v>
      </c>
      <c r="AL30" s="34">
        <v>465417629</v>
      </c>
      <c r="AM30" s="34"/>
    </row>
    <row r="31" spans="1:39" x14ac:dyDescent="0.25">
      <c r="M31" s="1"/>
      <c r="N31" s="1"/>
      <c r="S31" s="33"/>
      <c r="T31" s="1"/>
      <c r="U31" s="1"/>
      <c r="V31" s="1"/>
      <c r="W31" s="1"/>
      <c r="X31" s="1"/>
      <c r="AJ31" s="1"/>
      <c r="AK31" s="33" t="s">
        <v>48</v>
      </c>
      <c r="AL31" s="38">
        <f>SUM(AL29:AL30)</f>
        <v>584492532</v>
      </c>
      <c r="AM31" s="38">
        <f>SUM(AM29:AM30)</f>
        <v>134582371</v>
      </c>
    </row>
    <row r="32" spans="1:39" x14ac:dyDescent="0.25">
      <c r="M32" s="1"/>
      <c r="N32" s="8">
        <f>N14+N20</f>
        <v>100062944</v>
      </c>
      <c r="S32" s="1"/>
      <c r="T32" s="1"/>
      <c r="U32" s="1"/>
      <c r="V32" s="1"/>
      <c r="W32" s="1"/>
      <c r="X32" s="1"/>
      <c r="AJ32" s="1"/>
      <c r="AK32" s="33"/>
      <c r="AL32" s="33"/>
      <c r="AM32" s="33"/>
    </row>
    <row r="33" spans="13:39" x14ac:dyDescent="0.25">
      <c r="M33" s="1"/>
      <c r="N33" s="1"/>
      <c r="S33" s="33"/>
      <c r="T33" s="33"/>
      <c r="U33" s="1"/>
      <c r="V33" s="1"/>
      <c r="W33" s="1"/>
      <c r="X33" s="1"/>
      <c r="AJ33" s="1"/>
      <c r="AK33" s="33"/>
      <c r="AL33" s="33"/>
      <c r="AM33" s="33"/>
    </row>
    <row r="34" spans="13:39" x14ac:dyDescent="0.25">
      <c r="M34" s="1"/>
      <c r="N34" s="7">
        <v>128474953</v>
      </c>
      <c r="S34" s="33"/>
      <c r="T34" s="33"/>
      <c r="U34" s="1"/>
      <c r="V34" s="1"/>
      <c r="W34" s="1"/>
      <c r="X34" s="1"/>
      <c r="AJ34" s="1"/>
      <c r="AK34" s="33" t="s">
        <v>54</v>
      </c>
      <c r="AL34" s="39">
        <f>AL29/AL30</f>
        <v>0.25584527869269857</v>
      </c>
      <c r="AM34" s="33"/>
    </row>
    <row r="35" spans="13:39" x14ac:dyDescent="0.25">
      <c r="M35" s="1"/>
      <c r="N35" s="1"/>
      <c r="S35" s="33"/>
      <c r="T35" s="33"/>
      <c r="U35" s="1"/>
      <c r="V35" s="1"/>
      <c r="W35" s="1"/>
      <c r="X35" s="1"/>
      <c r="AJ35" s="1"/>
      <c r="AK35" s="33"/>
      <c r="AL35" s="33"/>
      <c r="AM35" s="33"/>
    </row>
    <row r="36" spans="13:39" x14ac:dyDescent="0.25">
      <c r="M36" s="1"/>
      <c r="N36" s="1"/>
      <c r="S36" s="33"/>
      <c r="T36" s="33"/>
      <c r="U36" s="1"/>
      <c r="V36" s="1"/>
      <c r="W36" s="1"/>
      <c r="X36" s="1"/>
      <c r="AJ36" s="1"/>
      <c r="AK36" s="34">
        <f>134582371-15000000</f>
        <v>119582371</v>
      </c>
      <c r="AL36" s="33"/>
      <c r="AM36" s="33"/>
    </row>
    <row r="37" spans="13:39" x14ac:dyDescent="0.25">
      <c r="M37" s="1"/>
      <c r="N37" s="1"/>
      <c r="S37" s="33"/>
      <c r="T37" s="33"/>
      <c r="U37" s="1"/>
      <c r="V37" s="1"/>
      <c r="W37" s="1"/>
      <c r="X37" s="1"/>
      <c r="AJ37" s="1"/>
      <c r="AK37" s="33"/>
      <c r="AL37" s="33"/>
      <c r="AM37" s="33"/>
    </row>
    <row r="38" spans="13:39" x14ac:dyDescent="0.25">
      <c r="M38" s="1"/>
      <c r="N38" s="1"/>
      <c r="S38" s="33"/>
      <c r="T38" s="33"/>
      <c r="U38" s="1"/>
      <c r="V38" s="1"/>
      <c r="W38" s="1"/>
      <c r="X38" s="1"/>
      <c r="AJ38" s="1"/>
      <c r="AK38" s="34">
        <v>134582371</v>
      </c>
      <c r="AL38" s="33"/>
      <c r="AM38" s="33"/>
    </row>
    <row r="39" spans="13:39" x14ac:dyDescent="0.25">
      <c r="S39" s="33"/>
      <c r="T39" s="33"/>
      <c r="U39" s="1"/>
      <c r="V39" s="1"/>
      <c r="W39" s="1"/>
      <c r="X39" s="1"/>
      <c r="AK39" s="38">
        <f>AL29</f>
        <v>119074903</v>
      </c>
      <c r="AL39" s="33"/>
      <c r="AM39" s="33"/>
    </row>
    <row r="40" spans="13:39" x14ac:dyDescent="0.25">
      <c r="S40" s="33"/>
      <c r="T40" s="33"/>
      <c r="U40" s="1"/>
      <c r="V40" s="1"/>
      <c r="W40" s="1"/>
      <c r="X40" s="1"/>
      <c r="AJ40" t="s">
        <v>57</v>
      </c>
      <c r="AK40" s="38">
        <f>AK38-AK39</f>
        <v>15507468</v>
      </c>
      <c r="AL40" s="33"/>
      <c r="AM40" s="33"/>
    </row>
    <row r="41" spans="13:39" x14ac:dyDescent="0.25">
      <c r="P41" s="33"/>
      <c r="Q41" s="33"/>
      <c r="R41" s="33"/>
      <c r="S41" s="33"/>
      <c r="T41" s="33"/>
      <c r="U41" s="1"/>
      <c r="V41" s="1"/>
      <c r="W41" s="1"/>
      <c r="X41" s="1"/>
    </row>
    <row r="42" spans="13:39" x14ac:dyDescent="0.25">
      <c r="P42" s="33"/>
      <c r="Q42" s="33"/>
      <c r="R42" s="33"/>
      <c r="S42" s="33"/>
      <c r="T42" s="33"/>
      <c r="U42" s="1"/>
      <c r="V42" s="1"/>
      <c r="W42" s="1"/>
      <c r="X42" s="1"/>
    </row>
    <row r="43" spans="13:39" x14ac:dyDescent="0.25">
      <c r="P43" s="1"/>
      <c r="Q43" s="1">
        <f>AL36-Q41</f>
        <v>0</v>
      </c>
      <c r="R43" s="1"/>
      <c r="S43" s="1"/>
      <c r="T43" s="1"/>
      <c r="U43" s="1"/>
      <c r="V43" s="1"/>
      <c r="W43" s="1"/>
      <c r="X43" s="1"/>
    </row>
    <row r="44" spans="13:39" x14ac:dyDescent="0.25">
      <c r="P44" s="1"/>
      <c r="Q44" s="1"/>
      <c r="R44" s="1"/>
      <c r="S44" s="1"/>
      <c r="T44" s="1"/>
      <c r="U44" s="1"/>
      <c r="V44" s="1"/>
      <c r="W44" s="1"/>
      <c r="X44" s="1"/>
    </row>
    <row r="45" spans="13:39" x14ac:dyDescent="0.25">
      <c r="P45" s="1"/>
      <c r="Q45" s="1"/>
      <c r="R45" s="1"/>
      <c r="S45" s="1"/>
      <c r="T45" s="1"/>
      <c r="U45" s="1"/>
      <c r="V45" s="1"/>
      <c r="W45" s="1"/>
      <c r="X45" s="1"/>
    </row>
    <row r="46" spans="13:39" x14ac:dyDescent="0.25">
      <c r="P46" s="1"/>
      <c r="Q46" s="1"/>
      <c r="R46" s="1"/>
      <c r="S46" s="1"/>
      <c r="T46" s="1"/>
      <c r="U46" s="1"/>
      <c r="V46" s="1"/>
      <c r="W46" s="1"/>
      <c r="X46" s="1"/>
    </row>
    <row r="47" spans="13:39" x14ac:dyDescent="0.25">
      <c r="P47" s="1"/>
      <c r="Q47" s="1"/>
      <c r="R47" s="1"/>
      <c r="S47" s="1"/>
      <c r="T47" s="1"/>
      <c r="U47" s="1"/>
      <c r="V47" s="1"/>
      <c r="W47" s="1"/>
      <c r="X47" s="1"/>
    </row>
    <row r="48" spans="13:39" x14ac:dyDescent="0.25">
      <c r="P48" s="1"/>
      <c r="Q48" s="1"/>
      <c r="R48" s="1"/>
      <c r="S48" s="1"/>
      <c r="T48" s="1"/>
      <c r="U48" s="1"/>
      <c r="V48" s="1"/>
      <c r="W48" s="1"/>
      <c r="X48" s="1"/>
    </row>
  </sheetData>
  <sheetProtection algorithmName="SHA-512" hashValue="xLc/xI/breOLHd+5gEwdfzJVCAAW0pQNdAV4kpMGjP8adFEp0A+RyAfxKWJxBBshqEmaYueSiLn8raPrrcYPJw==" saltValue="is5dGarxKHrUGYjmYU74CA==" spinCount="100000" sheet="1" objects="1" scenarios="1"/>
  <mergeCells count="13">
    <mergeCell ref="C23:L23"/>
    <mergeCell ref="M23:N23"/>
    <mergeCell ref="C3:N3"/>
    <mergeCell ref="C16:N16"/>
    <mergeCell ref="C21:L21"/>
    <mergeCell ref="M21:N21"/>
    <mergeCell ref="C22:L22"/>
    <mergeCell ref="M22:N22"/>
    <mergeCell ref="D15:E15"/>
    <mergeCell ref="D17:E17"/>
    <mergeCell ref="D18:E18"/>
    <mergeCell ref="D19:E19"/>
    <mergeCell ref="D20:E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 CUATRO MESES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alvaro diaz</dc:creator>
  <cp:keywords/>
  <dc:description/>
  <cp:lastModifiedBy>Fabian Andres Cardona Martinez</cp:lastModifiedBy>
  <cp:revision/>
  <dcterms:created xsi:type="dcterms:W3CDTF">2024-10-31T22:30:11Z</dcterms:created>
  <dcterms:modified xsi:type="dcterms:W3CDTF">2026-09-17T21:54:31Z</dcterms:modified>
  <cp:category/>
  <cp:contentStatus/>
</cp:coreProperties>
</file>