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feg\Documents\2026\1. INTERVENTORIA POPAYAN\SEGUNDA REVISION\"/>
    </mc:Choice>
  </mc:AlternateContent>
  <xr:revisionPtr revIDLastSave="0" documentId="8_{B59C4C32-2EA6-4179-A3F0-8D4B887EFA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 DE MERCADO DF" sheetId="5" r:id="rId1"/>
    <sheet name="FM" sheetId="7" r:id="rId2"/>
    <sheet name="REQUERIMIENTO - AT" sheetId="9" r:id="rId3"/>
    <sheet name="TABLAS DE HONORARIOS " sheetId="8" r:id="rId4"/>
    <sheet name="CHECK" sheetId="6" state="hidden" r:id="rId5"/>
  </sheets>
  <externalReferences>
    <externalReference r:id="rId6"/>
  </externalReferences>
  <definedNames>
    <definedName name="_xlnm._FilterDatabase" localSheetId="0" hidden="1">'ESTUDIO DE MERCADO DF'!$B$13:$C$27</definedName>
    <definedName name="_xlnm.Print_Area" localSheetId="0">'ESTUDIO DE MERCADO DF'!$A$1:$AA$42</definedName>
    <definedName name="_xlnm.Print_Area" localSheetId="1">FM!$A$2:$C$40</definedName>
    <definedName name="_xlnm.Print_Area" localSheetId="2">'REQUERIMIENTO - AT'!$B$1:$J$23</definedName>
    <definedName name="FASE_1">#REF!</definedName>
    <definedName name="PRODUCTOS">#REF!</definedName>
    <definedName name="_xlnm.Print_Titles" localSheetId="2">'REQUERIMIENTO - AT'!$3:$6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4" i="5" l="1"/>
  <c r="S22" i="5" l="1"/>
  <c r="S30" i="5"/>
  <c r="C17" i="7"/>
  <c r="C35" i="7"/>
  <c r="C31" i="7"/>
  <c r="L22" i="5"/>
  <c r="J16" i="5" l="1"/>
  <c r="J22" i="5"/>
  <c r="J14" i="5"/>
  <c r="J27" i="5"/>
  <c r="F16" i="9"/>
  <c r="H16" i="9" s="1"/>
  <c r="J16" i="9" s="1"/>
  <c r="F15" i="9"/>
  <c r="H15" i="9" s="1"/>
  <c r="J15" i="9" s="1"/>
  <c r="F14" i="9"/>
  <c r="H14" i="9" s="1"/>
  <c r="J14" i="9" s="1"/>
  <c r="F13" i="9"/>
  <c r="H13" i="9" s="1"/>
  <c r="J13" i="9" s="1"/>
  <c r="F12" i="9"/>
  <c r="H12" i="9" s="1"/>
  <c r="J12" i="9" s="1"/>
  <c r="F11" i="9"/>
  <c r="H11" i="9" s="1"/>
  <c r="J11" i="9" s="1"/>
  <c r="J17" i="9" s="1"/>
  <c r="L59" i="8"/>
  <c r="K59" i="8"/>
  <c r="L58" i="8"/>
  <c r="K58" i="8"/>
  <c r="L57" i="8"/>
  <c r="K57" i="8"/>
  <c r="L56" i="8"/>
  <c r="K56" i="8"/>
  <c r="L55" i="8"/>
  <c r="K55" i="8"/>
  <c r="L54" i="8"/>
  <c r="K54" i="8"/>
  <c r="L53" i="8"/>
  <c r="K53" i="8"/>
  <c r="L52" i="8"/>
  <c r="K52" i="8"/>
  <c r="L51" i="8"/>
  <c r="K51" i="8"/>
  <c r="L50" i="8"/>
  <c r="K50" i="8"/>
  <c r="L49" i="8"/>
  <c r="K49" i="8"/>
  <c r="L48" i="8"/>
  <c r="K48" i="8"/>
  <c r="L47" i="8"/>
  <c r="K47" i="8"/>
  <c r="L46" i="8"/>
  <c r="L60" i="8" s="1"/>
  <c r="K46" i="8"/>
  <c r="K60" i="8" s="1"/>
  <c r="O26" i="5"/>
  <c r="J18" i="9" l="1"/>
  <c r="O25" i="5"/>
  <c r="O16" i="5"/>
  <c r="O14" i="5"/>
  <c r="O27" i="5"/>
  <c r="O24" i="5"/>
  <c r="O23" i="5"/>
  <c r="O22" i="5"/>
  <c r="O21" i="5"/>
  <c r="O20" i="5"/>
  <c r="O19" i="5"/>
  <c r="O18" i="5"/>
  <c r="O17" i="5"/>
  <c r="O15" i="5"/>
  <c r="J15" i="5"/>
  <c r="N15" i="5" s="1"/>
  <c r="Q15" i="5" s="1"/>
  <c r="S15" i="5" s="1"/>
  <c r="K15" i="5"/>
  <c r="L15" i="5"/>
  <c r="N16" i="5"/>
  <c r="K16" i="5"/>
  <c r="L16" i="5"/>
  <c r="J17" i="5"/>
  <c r="N17" i="5" s="1"/>
  <c r="K17" i="5"/>
  <c r="L17" i="5"/>
  <c r="J18" i="5"/>
  <c r="N18" i="5" s="1"/>
  <c r="K18" i="5"/>
  <c r="L18" i="5"/>
  <c r="J19" i="5"/>
  <c r="N19" i="5" s="1"/>
  <c r="Q19" i="5" s="1"/>
  <c r="S19" i="5" s="1"/>
  <c r="K19" i="5"/>
  <c r="L19" i="5"/>
  <c r="J20" i="5"/>
  <c r="N20" i="5" s="1"/>
  <c r="Q20" i="5" s="1"/>
  <c r="S20" i="5" s="1"/>
  <c r="K20" i="5"/>
  <c r="L20" i="5"/>
  <c r="J21" i="5"/>
  <c r="N21" i="5" s="1"/>
  <c r="Q21" i="5" s="1"/>
  <c r="S21" i="5" s="1"/>
  <c r="K21" i="5"/>
  <c r="L21" i="5"/>
  <c r="N22" i="5"/>
  <c r="K22" i="5"/>
  <c r="J23" i="5"/>
  <c r="N23" i="5" s="1"/>
  <c r="K23" i="5"/>
  <c r="L23" i="5"/>
  <c r="J24" i="5"/>
  <c r="N24" i="5" s="1"/>
  <c r="Q24" i="5" s="1"/>
  <c r="S24" i="5" s="1"/>
  <c r="K24" i="5"/>
  <c r="L24" i="5"/>
  <c r="J25" i="5"/>
  <c r="N25" i="5" s="1"/>
  <c r="Q25" i="5" s="1"/>
  <c r="S25" i="5" s="1"/>
  <c r="K25" i="5"/>
  <c r="L25" i="5"/>
  <c r="J26" i="5"/>
  <c r="N26" i="5" s="1"/>
  <c r="Q26" i="5" s="1"/>
  <c r="S26" i="5" s="1"/>
  <c r="K26" i="5"/>
  <c r="L26" i="5"/>
  <c r="N27" i="5"/>
  <c r="K27" i="5"/>
  <c r="L27" i="5"/>
  <c r="L14" i="5"/>
  <c r="K14" i="5"/>
  <c r="N14" i="5"/>
  <c r="S14" i="5" s="1"/>
  <c r="I28" i="5"/>
  <c r="J20" i="9" l="1"/>
  <c r="J21" i="9" s="1"/>
  <c r="Q27" i="5"/>
  <c r="S27" i="5" s="1"/>
  <c r="Q16" i="5"/>
  <c r="S16" i="5" s="1"/>
  <c r="Q18" i="5"/>
  <c r="S18" i="5" s="1"/>
  <c r="Q23" i="5"/>
  <c r="S23" i="5" s="1"/>
  <c r="Q17" i="5"/>
  <c r="S17" i="5" s="1"/>
  <c r="Q22" i="5"/>
  <c r="J28" i="5"/>
  <c r="K28" i="5"/>
  <c r="L28" i="5"/>
  <c r="S28" i="5" l="1"/>
  <c r="S29" i="5" s="1"/>
  <c r="H28" i="5"/>
  <c r="F28" i="5" l="1"/>
  <c r="G28" i="5"/>
</calcChain>
</file>

<file path=xl/sharedStrings.xml><?xml version="1.0" encoding="utf-8"?>
<sst xmlns="http://schemas.openxmlformats.org/spreadsheetml/2006/main" count="241" uniqueCount="195">
  <si>
    <t>PLANTILLA
ESTUDIO DE MERCADO</t>
  </si>
  <si>
    <t>CÓDIGO:</t>
  </si>
  <si>
    <t>VERSIÓN:</t>
  </si>
  <si>
    <t>FECHA</t>
  </si>
  <si>
    <t>Proceso: Gestión Financiera</t>
  </si>
  <si>
    <t>Documento de referencia: Instructivo Estructuración Financiera y Económica de los Porcesos Contractuales; Manual de Contratación</t>
  </si>
  <si>
    <t xml:space="preserve">Esta sección se debe ajustar de acuerdo a la necesidad del proceso, es importante mantener la línea de colores y fuentes de esta plantilla. </t>
  </si>
  <si>
    <t>MEDIDAS ESTADISTICAS</t>
  </si>
  <si>
    <t>ITEM</t>
  </si>
  <si>
    <t>DESCRIPCIÓN-CONCEPTO-ACTIVIDAD</t>
  </si>
  <si>
    <t xml:space="preserve">UNIDAD DE MEDIDA </t>
  </si>
  <si>
    <t>CANTIDADES APROXIMADAS</t>
  </si>
  <si>
    <t>FECHA DE ELABORACIÓN</t>
  </si>
  <si>
    <t>ELABORADO POR</t>
  </si>
  <si>
    <t>REVISADO POR</t>
  </si>
  <si>
    <t>REVISION</t>
  </si>
  <si>
    <t>NOMBRE DEL CUADRO</t>
  </si>
  <si>
    <t>OBJETO</t>
  </si>
  <si>
    <t xml:space="preserve">Unidad de Medida </t>
  </si>
  <si>
    <t>Cantidades</t>
  </si>
  <si>
    <t>Valor Unitario Incluido Iva</t>
  </si>
  <si>
    <t>Valor Total Incluido Iva</t>
  </si>
  <si>
    <t>Rangos Inferiores</t>
  </si>
  <si>
    <t>Rangos Superiores</t>
  </si>
  <si>
    <t xml:space="preserve">Media Armonica </t>
  </si>
  <si>
    <t>Media Armonica total</t>
  </si>
  <si>
    <t>Media Geométrica</t>
  </si>
  <si>
    <t>Media Geométrica total</t>
  </si>
  <si>
    <t>Media Aritmética</t>
  </si>
  <si>
    <t>Media Aritmética total</t>
  </si>
  <si>
    <t>Observaciones</t>
  </si>
  <si>
    <t>Valor del Presupuesto Oficial</t>
  </si>
  <si>
    <t>Valor en letras presupuesto oficial</t>
  </si>
  <si>
    <t>DESCRIPCIÓN</t>
  </si>
  <si>
    <t>REVISIÓN</t>
  </si>
  <si>
    <r>
      <rPr>
        <b/>
        <sz val="11"/>
        <color theme="1"/>
        <rFont val="Calibri"/>
        <family val="2"/>
        <scheme val="minor"/>
      </rPr>
      <t>NOMBRE DEL CUADRO:</t>
    </r>
    <r>
      <rPr>
        <sz val="11"/>
        <color theme="1"/>
        <rFont val="Calibri"/>
        <family val="2"/>
        <scheme val="minor"/>
      </rPr>
      <t xml:space="preserve"> ESTUDIO DE MERCADO</t>
    </r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</si>
  <si>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Correspondiente al proceso </t>
    </r>
  </si>
  <si>
    <r>
      <rPr>
        <b/>
        <sz val="11"/>
        <color theme="1"/>
        <rFont val="Calibri"/>
        <family val="2"/>
        <scheme val="minor"/>
      </rPr>
      <t>Unidad de Medida:</t>
    </r>
    <r>
      <rPr>
        <sz val="11"/>
        <color theme="1"/>
        <rFont val="Calibri"/>
        <family val="2"/>
        <scheme val="minor"/>
      </rPr>
      <t xml:space="preserve"> De acuerdo al anexo técnico correspondiente al proceso </t>
    </r>
  </si>
  <si>
    <r>
      <rPr>
        <b/>
        <sz val="11"/>
        <color theme="1"/>
        <rFont val="Calibri"/>
        <family val="2"/>
        <scheme val="minor"/>
      </rPr>
      <t>Cantidades:</t>
    </r>
    <r>
      <rPr>
        <sz val="11"/>
        <color theme="1"/>
        <rFont val="Calibri"/>
        <family val="2"/>
        <scheme val="minor"/>
      </rPr>
      <t xml:space="preserve"> Correspondiente al proceso</t>
    </r>
  </si>
  <si>
    <r>
      <rPr>
        <b/>
        <sz val="11"/>
        <color theme="1"/>
        <rFont val="Calibri"/>
        <family val="2"/>
        <scheme val="minor"/>
      </rPr>
      <t>Valor Unitario Incluido Iva:</t>
    </r>
    <r>
      <rPr>
        <sz val="11"/>
        <color theme="1"/>
        <rFont val="Calibri"/>
        <family val="2"/>
        <scheme val="minor"/>
      </rPr>
      <t xml:space="preserve"> Vr Incluido Iva</t>
    </r>
  </si>
  <si>
    <r>
      <rPr>
        <b/>
        <sz val="11"/>
        <color theme="1"/>
        <rFont val="Calibri"/>
        <family val="2"/>
        <scheme val="minor"/>
      </rPr>
      <t>Valor Total Incluido Iva:</t>
    </r>
    <r>
      <rPr>
        <sz val="11"/>
        <color theme="1"/>
        <rFont val="Calibri"/>
        <family val="2"/>
        <scheme val="minor"/>
      </rPr>
      <t xml:space="preserve"> Vr Unitario Incluido Iva * Cantidades</t>
    </r>
  </si>
  <si>
    <r>
      <rPr>
        <b/>
        <sz val="11"/>
        <color theme="1"/>
        <rFont val="Calibri"/>
        <family val="2"/>
        <scheme val="minor"/>
      </rPr>
      <t xml:space="preserve">Rangos Inferiores:
</t>
    </r>
    <r>
      <rPr>
        <sz val="11"/>
        <color theme="1"/>
        <rFont val="Calibri"/>
        <family val="2"/>
        <scheme val="minor"/>
      </rPr>
      <t>=ROUND(MEDIAN(X;Y;Z)-STDEVA(X;Y;Z);0)</t>
    </r>
  </si>
  <si>
    <r>
      <rPr>
        <b/>
        <sz val="11"/>
        <color theme="1"/>
        <rFont val="Calibri"/>
        <family val="2"/>
        <scheme val="minor"/>
      </rPr>
      <t xml:space="preserve">Rangos Superiores:
</t>
    </r>
    <r>
      <rPr>
        <sz val="11"/>
        <color theme="1"/>
        <rFont val="Calibri"/>
        <family val="2"/>
        <scheme val="minor"/>
      </rPr>
      <t>=ROUND(MEDIAN(X;Y;Z)+STDEVA(X;Y;Z);0)</t>
    </r>
  </si>
  <si>
    <r>
      <rPr>
        <b/>
        <sz val="11"/>
        <color theme="1"/>
        <rFont val="Calibri"/>
        <family val="2"/>
        <scheme val="minor"/>
      </rPr>
      <t>Media Armonica:</t>
    </r>
    <r>
      <rPr>
        <sz val="11"/>
        <color theme="1"/>
        <rFont val="Calibri"/>
        <family val="2"/>
        <scheme val="minor"/>
      </rPr>
      <t xml:space="preserve"> Con la formula para Media Armonica,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</si>
  <si>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>Media Armonica total:</t>
    </r>
    <r>
      <rPr>
        <sz val="11"/>
        <color theme="1"/>
        <rFont val="Calibri"/>
        <family val="2"/>
        <scheme val="minor"/>
      </rPr>
      <t xml:space="preserve"> Media Armonica unitaria * Cantidades</t>
    </r>
  </si>
  <si>
    <r>
      <rPr>
        <b/>
        <sz val="11"/>
        <color theme="1"/>
        <rFont val="Calibri"/>
        <family val="2"/>
        <scheme val="minor"/>
      </rPr>
      <t>Media Geométrica:</t>
    </r>
    <r>
      <rPr>
        <sz val="11"/>
        <color theme="1"/>
        <rFont val="Calibri"/>
        <family val="2"/>
        <scheme val="minor"/>
      </rPr>
      <t xml:space="preserve"> Con la formula para Media Geométrica,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</si>
  <si>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>Media Geométrica total</t>
    </r>
    <r>
      <rPr>
        <sz val="11"/>
        <color theme="1"/>
        <rFont val="Calibri"/>
        <family val="2"/>
        <scheme val="minor"/>
      </rPr>
      <t>: Media Geométrica unitaria * Cantidades</t>
    </r>
  </si>
  <si>
    <r>
      <rPr>
        <b/>
        <sz val="11"/>
        <color theme="1"/>
        <rFont val="Calibri"/>
        <family val="2"/>
        <scheme val="minor"/>
      </rPr>
      <t>Media Aritmética:</t>
    </r>
    <r>
      <rPr>
        <sz val="11"/>
        <color theme="1"/>
        <rFont val="Calibri"/>
        <family val="2"/>
        <scheme val="minor"/>
      </rPr>
      <t xml:space="preserve"> Con la formula para Media Aritmética,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</si>
  <si>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 xml:space="preserve">Media Aritmética total: </t>
    </r>
    <r>
      <rPr>
        <sz val="11"/>
        <color theme="1"/>
        <rFont val="Calibri"/>
        <family val="2"/>
        <scheme val="minor"/>
      </rPr>
      <t>Media Aritmética unitaria * Cantidades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</si>
  <si>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Revisar coincide con el proceso realizado</t>
    </r>
  </si>
  <si>
    <r>
      <rPr>
        <b/>
        <sz val="11"/>
        <color theme="1"/>
        <rFont val="Calibri"/>
        <family val="2"/>
        <scheme val="minor"/>
      </rPr>
      <t>Valor del Presupuesto Oficial:</t>
    </r>
    <r>
      <rPr>
        <sz val="11"/>
        <color theme="1"/>
        <rFont val="Calibri"/>
        <family val="2"/>
        <scheme val="minor"/>
      </rPr>
      <t xml:space="preserve"> El menor valor total de las medias determinadas es el valor del presupuesto oficial</t>
    </r>
  </si>
  <si>
    <r>
      <rPr>
        <b/>
        <sz val="11"/>
        <color theme="1"/>
        <rFont val="Calibri"/>
        <family val="2"/>
        <scheme val="minor"/>
      </rPr>
      <t>Valor en letras presupuesto oficial:</t>
    </r>
    <r>
      <rPr>
        <sz val="11"/>
        <color theme="1"/>
        <rFont val="Calibri"/>
        <family val="2"/>
        <scheme val="minor"/>
      </rPr>
      <t xml:space="preserve"> El valor en letras debe ser igual al valor total de la media acogida como valor del presupuesto oficial</t>
    </r>
  </si>
  <si>
    <t>Elaboró</t>
  </si>
  <si>
    <t>Nombre - Cargo - Dirección Financiera</t>
  </si>
  <si>
    <t>Revisó</t>
  </si>
  <si>
    <t>Aprobó</t>
  </si>
  <si>
    <r>
      <rPr>
        <b/>
        <sz val="24"/>
        <color theme="0"/>
        <rFont val="Arial"/>
        <family val="2"/>
      </rPr>
      <t>OBJETO:</t>
    </r>
    <r>
      <rPr>
        <sz val="24"/>
        <color theme="0"/>
        <rFont val="Arial"/>
        <family val="2"/>
      </rPr>
      <t xml:space="preserve"> </t>
    </r>
  </si>
  <si>
    <t>GF-FO-047</t>
  </si>
  <si>
    <t>RESIDENTE DE INTERVENTORIA - 30 MESES</t>
  </si>
  <si>
    <t>ESPECIALISTA HIDROSANITARIO- 30 MESES</t>
  </si>
  <si>
    <t xml:space="preserve">PROFESIONAL DE APOYO - 0 A 6 MESES </t>
  </si>
  <si>
    <t xml:space="preserve">ESPECIALISTA EN DOMOTICA - 30 MESES </t>
  </si>
  <si>
    <t>ESPECIALISTA ELECTRICO - 30 MESES</t>
  </si>
  <si>
    <t>ESPECIALISTA FOTOVOLTAICO (ENERGIA SOLAR) - 30 MESES</t>
  </si>
  <si>
    <t>ING ESPECIALISTA EN REDES CONTRA INCENDIO - 30 MESES</t>
  </si>
  <si>
    <t>INGENIERO O ARQUITECTO PROGRAMACION Y PRESUPUESTO - 0 A 6 MESES</t>
  </si>
  <si>
    <t>TECNICO ELECTRICO - 12 MESES</t>
  </si>
  <si>
    <t>ARQUITECTO DISEÑADOR - 24 MESES</t>
  </si>
  <si>
    <t>COORDINADOR DE ESTUDIOS Y DISEÑOS - 30 MESES</t>
  </si>
  <si>
    <t>ESPECIALISTA EN ESTRUCTURAS - 30 MESES</t>
  </si>
  <si>
    <t>INGENIERO MECANICO ESPECIALISTA - 30 MESES</t>
  </si>
  <si>
    <t xml:space="preserve">DIRECTOR DE INTERVENTORIA -  36 MESES </t>
  </si>
  <si>
    <t>HONORARIOS/MES</t>
  </si>
  <si>
    <t xml:space="preserve">ENTIDAD 1
ANI </t>
  </si>
  <si>
    <t>ENTIDAD 2
INVIAS</t>
  </si>
  <si>
    <t>ENTIDAD 3
IDU</t>
  </si>
  <si>
    <t xml:space="preserve">VALOR UNITARIO </t>
  </si>
  <si>
    <t xml:space="preserve">MEDIA ARMONICA VALOR UNITARIO </t>
  </si>
  <si>
    <t xml:space="preserve">MEDIA GEOMETRICA
VALOR UNITARIO </t>
  </si>
  <si>
    <t xml:space="preserve">MEDIA ARITMETICA
VALOR UNITARIO </t>
  </si>
  <si>
    <t>CANTIDAD</t>
  </si>
  <si>
    <t>VALOR MES</t>
  </si>
  <si>
    <t>FM*</t>
  </si>
  <si>
    <t>*EL factor multiplicador comprende los salarios y prestaciones del personal facturable, costos indirectos  y costos directos no reembonsables</t>
  </si>
  <si>
    <t>% DEDICACIÓN</t>
  </si>
  <si>
    <t xml:space="preserve">MESES CONSULTORIA </t>
  </si>
  <si>
    <r>
      <t xml:space="preserve">VALOR MES
</t>
    </r>
    <r>
      <rPr>
        <sz val="24"/>
        <rFont val="Arial"/>
        <family val="2"/>
      </rPr>
      <t>(A*B*C*D)</t>
    </r>
  </si>
  <si>
    <t>A</t>
  </si>
  <si>
    <t>B</t>
  </si>
  <si>
    <t>C</t>
  </si>
  <si>
    <t>D</t>
  </si>
  <si>
    <t>VALOR TOTAL ESTIMADO</t>
  </si>
  <si>
    <t>VALOR IVA</t>
  </si>
  <si>
    <t>VALOR TOTAL + IVA</t>
  </si>
  <si>
    <t>ENTIDAD 4
ESAP</t>
  </si>
  <si>
    <t>CALCULO DEL FACTOR MULTIPLICADOR</t>
  </si>
  <si>
    <t>SALARIO MENSUAL  BASICO</t>
  </si>
  <si>
    <t>PRESTACIONES SOCIALES</t>
  </si>
  <si>
    <t>2.1</t>
  </si>
  <si>
    <t xml:space="preserve">Prima </t>
  </si>
  <si>
    <t>2.2</t>
  </si>
  <si>
    <t xml:space="preserve">Cesantía 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</si>
  <si>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</si>
  <si>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</si>
  <si>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</si>
  <si>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</si>
  <si>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</si>
  <si>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</si>
  <si>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</si>
  <si>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</si>
  <si>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</si>
  <si>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</si>
  <si>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</si>
  <si>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</si>
  <si>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</si>
  <si>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</si>
  <si>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>2.10</t>
  </si>
  <si>
    <t>ARL</t>
  </si>
  <si>
    <t>2.11</t>
  </si>
  <si>
    <t>Dotación</t>
  </si>
  <si>
    <t xml:space="preserve">SUBTOTAL  2  -  PRESTACIONES SOCIALES    </t>
  </si>
  <si>
    <t>COSTOS INDIRECTOS</t>
  </si>
  <si>
    <t>GASTOS DE ADMINISTRACION</t>
  </si>
  <si>
    <t xml:space="preserve">Gastos bancarios, financieros, mensajería, costos de la propuesta </t>
  </si>
  <si>
    <t>3.2</t>
  </si>
  <si>
    <t>Arriendos oficinas</t>
  </si>
  <si>
    <t>3.3</t>
  </si>
  <si>
    <t>Servicios públicos</t>
  </si>
  <si>
    <t>3.4</t>
  </si>
  <si>
    <t>Mantenimiento y operación de oficinas</t>
  </si>
  <si>
    <t>3.5</t>
  </si>
  <si>
    <t>Utiles, papeleria, plotter, planos e impresiones</t>
  </si>
  <si>
    <t>3.6</t>
  </si>
  <si>
    <t>Gastos de transporte (Terrestre, Aereo) y vehículos</t>
  </si>
  <si>
    <t>3.7</t>
  </si>
  <si>
    <t>viaticos</t>
  </si>
  <si>
    <t>Otros gastos no reembolsables</t>
  </si>
  <si>
    <t>Seguros/Garantias</t>
  </si>
  <si>
    <t>impuestos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</si>
  <si>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</si>
  <si>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</si>
  <si>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</si>
  <si>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</si>
  <si>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r>
      <t>FACTOR MULTIPLICADOR</t>
    </r>
    <r>
      <rPr>
        <sz val="12"/>
        <rFont val="Arial"/>
        <family val="2"/>
      </rPr>
      <t xml:space="preserve">   =   (  1 + 2 + 3 + 4  ) / 100</t>
    </r>
  </si>
  <si>
    <t>Proponente:</t>
  </si>
  <si>
    <t>Firma representante legal:</t>
  </si>
  <si>
    <t xml:space="preserve">                                                                                              </t>
  </si>
  <si>
    <t>Fuente: formato de Cálculo de factor multiplicador, Agencia Nacional de Infraestructura</t>
  </si>
  <si>
    <t>TABLA DE HONORARIOS ANI - Aprobado mediante Acta N° 38 del 5 de Septiembre de 2025</t>
  </si>
  <si>
    <t>TABLA DE HONORARIOS 
CONTRATOS DE PRESTACIÓN DE SERVICIOS PROFESIONALES Y DE APOYO A LA GESTIÓN INSTITUTO NACIONAL DE VIAS - Resolución Número 5587 de 24 de diciembre de 2025</t>
  </si>
  <si>
    <t>TABLA DE HONORARIOS PARA PRESTACION DE SERVICIOS IDU 2994 - RESOLUCION DE 2024</t>
  </si>
  <si>
    <t xml:space="preserve">PERFIL </t>
  </si>
  <si>
    <t xml:space="preserve">ANI </t>
  </si>
  <si>
    <t>INVIAS</t>
  </si>
  <si>
    <t>IDU</t>
  </si>
  <si>
    <t>ESAP</t>
  </si>
  <si>
    <t xml:space="preserve">PROMEDIO </t>
  </si>
  <si>
    <t>MEDIA ARMO</t>
  </si>
  <si>
    <t>PROYECCIÓN DE COSTOS PARA INTERVENTORIA</t>
  </si>
  <si>
    <t>SEDE</t>
  </si>
  <si>
    <t>SEDES NACIONAL</t>
  </si>
  <si>
    <t xml:space="preserve"> </t>
  </si>
  <si>
    <t>OBJETO DE LA INTERVENTORIA:</t>
  </si>
  <si>
    <t>DESCRIPCION  DEL CARGO</t>
  </si>
  <si>
    <t>E</t>
  </si>
  <si>
    <t>F</t>
  </si>
  <si>
    <r>
      <t xml:space="preserve">VALOR PARCIAL
</t>
    </r>
    <r>
      <rPr>
        <sz val="11"/>
        <rFont val="Calibri"/>
        <family val="2"/>
        <scheme val="minor"/>
      </rPr>
      <t>(E*F)</t>
    </r>
  </si>
  <si>
    <r>
      <t xml:space="preserve">VALOR MES
</t>
    </r>
    <r>
      <rPr>
        <sz val="11"/>
        <rFont val="Calibri"/>
        <family val="2"/>
        <scheme val="minor"/>
      </rPr>
      <t>(A*B*C*D)</t>
    </r>
  </si>
  <si>
    <r>
      <t xml:space="preserve">PERSONAL PROFESIONAL DE APOYO Y ADMINISTRATIVO
</t>
    </r>
    <r>
      <rPr>
        <sz val="8"/>
        <rFont val="Calibri"/>
        <family val="2"/>
        <scheme val="minor"/>
      </rPr>
      <t>Nota: verificar el anexo técnico del proceso que relaciona detalladamente el perfil del personal: formación y  experiencias general y especifica requeridas para el personal mínimo solicitado para el presente proceso.</t>
    </r>
  </si>
  <si>
    <t>Director de Interventoría - Arquitecto o ingeniero con posgrado en gerencia de proyectos - 3 años de experiencia</t>
  </si>
  <si>
    <t>Residente de Interventoria . Ingeniero civil o arquitecto - 30 MESES</t>
  </si>
  <si>
    <t>Maestro de Obra - Tecnico Electrico - 12 MESES</t>
  </si>
  <si>
    <t xml:space="preserve">Profesional SSL - Profesional de apoyo - 0 A 6 MESES </t>
  </si>
  <si>
    <t>Tecnico Electrisista - 12 MESES</t>
  </si>
  <si>
    <t>Tecnico Hidraulico - Sanitario 12 MESES</t>
  </si>
  <si>
    <t xml:space="preserve">4. IVA </t>
  </si>
  <si>
    <t>EQUIVALENCIA EN SMMLV</t>
  </si>
  <si>
    <t>TECNICO ELECTRICO - 12 MESES *</t>
  </si>
  <si>
    <t>ANALISIS ECONÓMICO</t>
  </si>
  <si>
    <r>
      <t>Observaciones:</t>
    </r>
    <r>
      <rPr>
        <b/>
        <i/>
        <sz val="26"/>
        <color rgb="FFBFBFBF"/>
        <rFont val="Arial"/>
        <family val="2"/>
      </rPr>
      <t xml:space="preserve"> (Las notas u observaciones incluidas en la plantilla pueden ser modificadas de acuerdo a la necesidad del proceso)
</t>
    </r>
    <r>
      <rPr>
        <sz val="26"/>
        <color rgb="FF000000"/>
        <rFont val="Arial"/>
        <family val="2"/>
      </rPr>
      <t>1. Fuente de información: El presente estudio de mercado se elaboró con base en el requerimiento técnico del área solicitante y en la consulta de referencias salariales utilizadas por entidades públicas que adelantan procesos de consultoría e interventoría de características similares.
2. Tablas de honorarios de referencia: Para la estimación de los honorarios se consultaron las tablas vigentes de la ANI, INVIAS, IDU y ESAP. La información utilizada para el análisis se encuentra consolidada en la hoja “TABLAS DE HONORARIOS” del presente archivo.
3. Factor multiplicador: La estimación de costos incorpora la aplicación del factor multiplicador, el cual incluye salarios, prestaciones sociales del personal facturable, costos indirectos, gastos administrativos y demás costos directos no reembolsables asociados a la ejecución de la interventoría. Su cálculo se encuentra detallado en la hoja “FM”.
4. Análisis económico: El análisis de precios se realizó tomando como referencia los perfiles, dedicaciones y requisitos del personal establecidos en la hoja “REQUERIMIENTOS – AT”, garantizando la correspondencia entre las necesidades técnicas del proyecto y los valores de mercado identificados.
5. Valoración de perfiles técnicos: Para los cargos técnicos requeridos se adoptó el valor correspondiente al perfil de Técnico Eléctrico, considerando que los perfiles de Técnico Hidráulico, Técnico Eléctrico y Técnico Electricista presentan el mismo nivel de honorarios dentro de la estructura de requerimientos definida en la hoja “REQUERIMIENTOS – AT”.</t>
    </r>
  </si>
  <si>
    <t>ANGELICA MARIA ESCOBAR VIVAS - CONTRATISTA - DIRECCIÓN FINANCIERA</t>
  </si>
  <si>
    <t>CESAR EDUARDO TINJACA GUAYACAN - CONTRATISTA - DIRECCIÓN FINANCIERA</t>
  </si>
  <si>
    <t>*Este valor se toma con el valor de tecnico electrico por tener los mismos honorarios de tecnico hidraulico, tecnico electrico y tecnico electricista del cuadro de requerimientos de este libro</t>
  </si>
  <si>
    <t>1. COSTOS DE PERSONAL ADMINISTRATIVO INTERVENTORIA</t>
  </si>
  <si>
    <t xml:space="preserve"> SUBTOTAL</t>
  </si>
  <si>
    <t>1,1,1</t>
  </si>
  <si>
    <r>
      <t xml:space="preserve">Presupuesto oficial estimado: </t>
    </r>
    <r>
      <rPr>
        <sz val="26"/>
        <color rgb="FF000000"/>
        <rFont val="Arial"/>
        <family val="2"/>
      </rPr>
      <t xml:space="preserve">Como resultado del análisis de mercado, la aplicación de las tablas de honorarios de referencia y la incorporación del factor multiplicador e impuestos correspondientes, se determinó un presupuesto oficial estimado de </t>
    </r>
    <r>
      <rPr>
        <b/>
        <sz val="26"/>
        <color rgb="FF000000"/>
        <rFont val="Arial"/>
        <family val="2"/>
      </rPr>
      <t xml:space="preserve">CIENTO SESENTA Y TRES MILLONES CIENTO OCHENTA Y TRES MIL CIENTO CUARENTA Y SIETE PESOS (163.183.147,00) </t>
    </r>
    <r>
      <rPr>
        <sz val="26"/>
        <color rgb="FF000000"/>
        <rFont val="Arial"/>
        <family val="2"/>
      </rPr>
      <t>. Este valor corresponde al costo proyectado para la ejecución integral de la interventoría objeto del presente estudio.</t>
    </r>
  </si>
  <si>
    <t>1,1,2</t>
  </si>
  <si>
    <t>1,1,3</t>
  </si>
  <si>
    <t>1,1,4</t>
  </si>
  <si>
    <t>1,1,5</t>
  </si>
  <si>
    <t>1,1,6</t>
  </si>
  <si>
    <t xml:space="preserve">VALOR TOTAL DE LA INTERVENTORIA  </t>
  </si>
  <si>
    <t>REALIZAR LA INTERVENTORIA DEL MANTENIMIENTO, ADECUACIÓN Y MEJORAMIENTO DE LA INFRAESTRUCTURA FÍSICA DE LA SEDE POPAYÁN, TERRITORIAL CAUCA DE LA ESCUELA SUPERIOR DE ADMINISTRACIÓN PÚBLICA – ESAP, PARA GARANTIZAR CONDICIONES DE SEGURIDAD, FUNCIONALIDAD Y ADECUADO USO DE LAS INSTALACIONES</t>
  </si>
  <si>
    <t>Interventoría del mantenimiento, adecuación y mejoramiento de la infraestructura física de la sede Popayán, territorial cauca de la Escuela Superior de Administración Pública – ESAP, para garantizar condiciones de seguridad, funcionalidad y adecuado uso de las instalaciones.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</si>
</sst>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_ ;[Red]\-#,##0.00\ "/>
    <numFmt numFmtId="165" formatCode="_ * #,##0.00_ ;_ * \-#,##0.00_ ;_ * &quot;-&quot;??_ ;_ @_ "/>
    <numFmt numFmtId="166" formatCode="#,##0_ ;[Red]\-#,##0\ "/>
    <numFmt numFmtId="167" formatCode="#,##0.0_ ;[Red]\-#,##0.0\ 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24"/>
      <color theme="0"/>
      <name val="Arial"/>
      <family val="2"/>
    </font>
    <font>
      <sz val="24"/>
      <color theme="0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b/>
      <sz val="24"/>
      <name val="Arial"/>
      <family val="2"/>
    </font>
    <font>
      <sz val="24"/>
      <color rgb="FF242424"/>
      <name val="Arial"/>
      <family val="2"/>
    </font>
    <font>
      <sz val="24"/>
      <color rgb="FF404040"/>
      <name val="Arial"/>
      <family val="2"/>
    </font>
    <font>
      <b/>
      <sz val="26"/>
      <color rgb="FF000000"/>
      <name val="Arial"/>
      <family val="2"/>
    </font>
    <font>
      <b/>
      <i/>
      <sz val="26"/>
      <color rgb="FFBFBFBF"/>
      <name val="Arial"/>
      <family val="2"/>
    </font>
    <font>
      <sz val="26"/>
      <color rgb="FF000000"/>
      <name val="Arial"/>
      <family val="2"/>
    </font>
    <font>
      <b/>
      <sz val="26"/>
      <color theme="1"/>
      <name val="Arial"/>
      <family val="2"/>
    </font>
    <font>
      <b/>
      <sz val="28"/>
      <color theme="1"/>
      <name val="Arial"/>
      <family val="2"/>
    </font>
    <font>
      <b/>
      <sz val="28"/>
      <color theme="1"/>
      <name val="Calibri"/>
      <family val="2"/>
      <scheme val="minor"/>
    </font>
    <font>
      <i/>
      <sz val="26"/>
      <color theme="0" tint="-0.249977111117893"/>
      <name val="Arial"/>
      <family val="2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4"/>
      <color theme="10"/>
      <name val="Arial"/>
      <family val="2"/>
    </font>
    <font>
      <sz val="24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1"/>
      <name val="Courier New"/>
      <family val="3"/>
    </font>
    <font>
      <b/>
      <u/>
      <sz val="16"/>
      <name val="Arial"/>
      <family val="2"/>
    </font>
    <font>
      <sz val="11"/>
      <name val="Arial"/>
      <family val="2"/>
    </font>
    <font>
      <b/>
      <sz val="10"/>
      <name val="Courier New"/>
      <family val="3"/>
    </font>
    <font>
      <b/>
      <sz val="12"/>
      <name val="Arial"/>
      <family val="2"/>
    </font>
    <font>
      <b/>
      <sz val="11"/>
      <name val="Arial"/>
      <family val="2"/>
    </font>
    <font>
      <sz val="10"/>
      <name val="Courier New"/>
      <family val="3"/>
    </font>
    <font>
      <sz val="12"/>
      <name val="Arial"/>
      <family val="2"/>
    </font>
    <font>
      <b/>
      <sz val="14"/>
      <name val="Arial"/>
      <family val="2"/>
    </font>
    <font>
      <sz val="6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4"/>
      <name val="Arial"/>
      <family val="2"/>
    </font>
    <font>
      <b/>
      <sz val="24"/>
      <color theme="6" tint="-0.499984740745262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auto="1"/>
      </top>
      <bottom style="thin">
        <color auto="1"/>
      </bottom>
      <diagonal/>
    </border>
    <border>
      <left/>
      <right style="hair">
        <color indexed="8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Border="0"/>
    <xf numFmtId="0" fontId="23" fillId="0" borderId="0"/>
    <xf numFmtId="9" fontId="23" fillId="0" borderId="0" applyFont="0" applyFill="0" applyBorder="0" applyAlignment="0" applyProtection="0"/>
    <xf numFmtId="165" fontId="23" fillId="0" borderId="0" applyFont="0" applyFill="0" applyBorder="0" applyAlignment="0" applyProtection="0"/>
  </cellStyleXfs>
  <cellXfs count="2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2" borderId="0" xfId="0" applyFill="1" applyProtection="1">
      <protection locked="0"/>
    </xf>
    <xf numFmtId="0" fontId="5" fillId="2" borderId="0" xfId="0" applyFont="1" applyFill="1" applyAlignment="1">
      <alignment horizontal="center"/>
    </xf>
    <xf numFmtId="0" fontId="7" fillId="0" borderId="0" xfId="0" applyFont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/>
    </xf>
    <xf numFmtId="44" fontId="9" fillId="8" borderId="1" xfId="2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 textRotation="255" wrapText="1"/>
    </xf>
    <xf numFmtId="0" fontId="8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1" fontId="7" fillId="0" borderId="0" xfId="0" applyNumberFormat="1" applyFont="1"/>
    <xf numFmtId="0" fontId="7" fillId="0" borderId="0" xfId="0" applyFont="1" applyAlignment="1" applyProtection="1">
      <alignment vertical="center"/>
      <protection locked="0"/>
    </xf>
    <xf numFmtId="0" fontId="17" fillId="0" borderId="19" xfId="0" applyFont="1" applyBorder="1" applyAlignment="1" applyProtection="1">
      <alignment horizontal="center" vertical="center"/>
      <protection locked="0"/>
    </xf>
    <xf numFmtId="0" fontId="17" fillId="0" borderId="21" xfId="0" applyFont="1" applyBorder="1" applyAlignment="1" applyProtection="1">
      <alignment horizontal="center" vertical="center"/>
      <protection locked="0"/>
    </xf>
    <xf numFmtId="2" fontId="7" fillId="0" borderId="1" xfId="1" applyNumberFormat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44" fontId="7" fillId="0" borderId="1" xfId="2" applyFont="1" applyBorder="1" applyAlignment="1" applyProtection="1">
      <alignment horizontal="center" vertical="center"/>
      <protection locked="0"/>
    </xf>
    <xf numFmtId="44" fontId="5" fillId="3" borderId="1" xfId="2" applyFont="1" applyFill="1" applyBorder="1" applyAlignment="1" applyProtection="1">
      <alignment horizontal="center" vertical="center"/>
      <protection locked="0"/>
    </xf>
    <xf numFmtId="44" fontId="9" fillId="8" borderId="1" xfId="2" applyFont="1" applyFill="1" applyBorder="1" applyAlignment="1" applyProtection="1">
      <alignment horizontal="center" vertical="center"/>
      <protection locked="0"/>
    </xf>
    <xf numFmtId="44" fontId="9" fillId="0" borderId="1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Protection="1"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44" fontId="7" fillId="0" borderId="1" xfId="0" applyNumberFormat="1" applyFont="1" applyBorder="1" applyAlignment="1" applyProtection="1">
      <alignment horizontal="left" vertical="center"/>
      <protection locked="0"/>
    </xf>
    <xf numFmtId="9" fontId="7" fillId="0" borderId="1" xfId="4" applyFont="1" applyBorder="1" applyAlignment="1" applyProtection="1">
      <alignment horizontal="center" vertical="center"/>
      <protection locked="0"/>
    </xf>
    <xf numFmtId="0" fontId="7" fillId="11" borderId="1" xfId="0" applyFont="1" applyFill="1" applyBorder="1" applyAlignment="1" applyProtection="1">
      <alignment horizontal="left" vertical="center"/>
      <protection locked="0"/>
    </xf>
    <xf numFmtId="44" fontId="7" fillId="11" borderId="1" xfId="0" applyNumberFormat="1" applyFont="1" applyFill="1" applyBorder="1" applyAlignment="1" applyProtection="1">
      <alignment horizontal="left" vertical="center"/>
      <protection locked="0"/>
    </xf>
    <xf numFmtId="9" fontId="7" fillId="11" borderId="1" xfId="4" applyFont="1" applyFill="1" applyBorder="1" applyAlignment="1" applyProtection="1">
      <alignment horizontal="center" vertical="center"/>
      <protection locked="0"/>
    </xf>
    <xf numFmtId="44" fontId="7" fillId="0" borderId="1" xfId="0" applyNumberFormat="1" applyFont="1" applyBorder="1" applyAlignment="1" applyProtection="1">
      <alignment horizontal="center" vertical="center"/>
      <protection locked="0"/>
    </xf>
    <xf numFmtId="9" fontId="7" fillId="0" borderId="0" xfId="0" applyNumberFormat="1" applyFont="1" applyProtection="1">
      <protection locked="0"/>
    </xf>
    <xf numFmtId="44" fontId="7" fillId="0" borderId="0" xfId="0" applyNumberFormat="1" applyFont="1" applyProtection="1">
      <protection locked="0"/>
    </xf>
    <xf numFmtId="0" fontId="19" fillId="0" borderId="0" xfId="0" applyFont="1" applyAlignment="1">
      <alignment horizontal="left" vertical="top" wrapText="1"/>
    </xf>
    <xf numFmtId="0" fontId="8" fillId="11" borderId="1" xfId="0" applyFont="1" applyFill="1" applyBorder="1" applyProtection="1">
      <protection locked="0"/>
    </xf>
    <xf numFmtId="9" fontId="8" fillId="11" borderId="1" xfId="0" applyNumberFormat="1" applyFont="1" applyFill="1" applyBorder="1" applyProtection="1">
      <protection locked="0"/>
    </xf>
    <xf numFmtId="44" fontId="8" fillId="11" borderId="1" xfId="0" applyNumberFormat="1" applyFont="1" applyFill="1" applyBorder="1" applyProtection="1">
      <protection locked="0"/>
    </xf>
    <xf numFmtId="0" fontId="8" fillId="11" borderId="1" xfId="0" applyFont="1" applyFill="1" applyBorder="1"/>
    <xf numFmtId="44" fontId="8" fillId="11" borderId="1" xfId="0" applyNumberFormat="1" applyFont="1" applyFill="1" applyBorder="1"/>
    <xf numFmtId="0" fontId="7" fillId="11" borderId="1" xfId="0" applyFont="1" applyFill="1" applyBorder="1" applyAlignment="1" applyProtection="1">
      <alignment horizontal="center" vertical="center"/>
      <protection locked="0"/>
    </xf>
    <xf numFmtId="44" fontId="24" fillId="12" borderId="1" xfId="5" applyNumberFormat="1" applyFont="1" applyFill="1" applyBorder="1" applyAlignment="1">
      <alignment horizontal="center" vertical="center"/>
    </xf>
    <xf numFmtId="0" fontId="25" fillId="0" borderId="0" xfId="6" applyFont="1" applyAlignment="1">
      <alignment vertical="center"/>
    </xf>
    <xf numFmtId="10" fontId="25" fillId="0" borderId="0" xfId="7" applyNumberFormat="1" applyFont="1" applyAlignment="1">
      <alignment horizontal="center" vertical="center"/>
    </xf>
    <xf numFmtId="0" fontId="25" fillId="0" borderId="24" xfId="6" applyFont="1" applyBorder="1" applyAlignment="1">
      <alignment vertical="center"/>
    </xf>
    <xf numFmtId="0" fontId="25" fillId="0" borderId="27" xfId="6" applyFont="1" applyBorder="1" applyAlignment="1">
      <alignment vertical="center"/>
    </xf>
    <xf numFmtId="0" fontId="28" fillId="0" borderId="30" xfId="6" applyFont="1" applyBorder="1" applyAlignment="1">
      <alignment horizontal="center" vertical="center"/>
    </xf>
    <xf numFmtId="0" fontId="29" fillId="0" borderId="1" xfId="6" applyFont="1" applyBorder="1" applyAlignment="1">
      <alignment vertical="center"/>
    </xf>
    <xf numFmtId="10" fontId="30" fillId="13" borderId="31" xfId="7" applyNumberFormat="1" applyFont="1" applyFill="1" applyBorder="1" applyAlignment="1">
      <alignment horizontal="center" vertical="center"/>
    </xf>
    <xf numFmtId="10" fontId="27" fillId="0" borderId="31" xfId="7" applyNumberFormat="1" applyFont="1" applyBorder="1" applyAlignment="1">
      <alignment horizontal="center" vertical="center"/>
    </xf>
    <xf numFmtId="0" fontId="31" fillId="0" borderId="32" xfId="6" applyFont="1" applyBorder="1" applyAlignment="1">
      <alignment horizontal="center" vertical="center"/>
    </xf>
    <xf numFmtId="0" fontId="27" fillId="0" borderId="33" xfId="6" applyFont="1" applyBorder="1" applyAlignment="1">
      <alignment vertical="center"/>
    </xf>
    <xf numFmtId="10" fontId="27" fillId="14" borderId="34" xfId="7" applyNumberFormat="1" applyFont="1" applyFill="1" applyBorder="1" applyAlignment="1">
      <alignment horizontal="center" vertical="center"/>
    </xf>
    <xf numFmtId="0" fontId="25" fillId="0" borderId="35" xfId="6" applyFont="1" applyBorder="1" applyAlignment="1">
      <alignment vertical="center"/>
    </xf>
    <xf numFmtId="0" fontId="30" fillId="0" borderId="1" xfId="6" applyFont="1" applyBorder="1" applyAlignment="1">
      <alignment horizontal="right" vertical="center"/>
    </xf>
    <xf numFmtId="10" fontId="30" fillId="0" borderId="31" xfId="7" applyNumberFormat="1" applyFont="1" applyFill="1" applyBorder="1" applyAlignment="1">
      <alignment horizontal="center" vertical="center"/>
    </xf>
    <xf numFmtId="0" fontId="28" fillId="0" borderId="36" xfId="6" applyFont="1" applyBorder="1" applyAlignment="1">
      <alignment horizontal="center" vertical="center"/>
    </xf>
    <xf numFmtId="0" fontId="29" fillId="0" borderId="23" xfId="6" applyFont="1" applyBorder="1" applyAlignment="1">
      <alignment vertical="center"/>
    </xf>
    <xf numFmtId="0" fontId="25" fillId="0" borderId="36" xfId="6" applyFont="1" applyBorder="1" applyAlignment="1">
      <alignment vertical="center"/>
    </xf>
    <xf numFmtId="0" fontId="30" fillId="0" borderId="23" xfId="6" applyFont="1" applyBorder="1" applyAlignment="1">
      <alignment vertical="center"/>
    </xf>
    <xf numFmtId="10" fontId="27" fillId="14" borderId="37" xfId="7" applyNumberFormat="1" applyFont="1" applyFill="1" applyBorder="1" applyAlignment="1">
      <alignment horizontal="center" vertical="center"/>
    </xf>
    <xf numFmtId="0" fontId="31" fillId="0" borderId="30" xfId="6" applyFont="1" applyBorder="1" applyAlignment="1">
      <alignment horizontal="center" vertical="center"/>
    </xf>
    <xf numFmtId="0" fontId="30" fillId="0" borderId="1" xfId="6" applyFont="1" applyBorder="1" applyAlignment="1">
      <alignment vertical="center"/>
    </xf>
    <xf numFmtId="0" fontId="25" fillId="0" borderId="30" xfId="6" applyFont="1" applyBorder="1" applyAlignment="1">
      <alignment vertical="center"/>
    </xf>
    <xf numFmtId="10" fontId="27" fillId="15" borderId="31" xfId="7" applyNumberFormat="1" applyFont="1" applyFill="1" applyBorder="1" applyAlignment="1">
      <alignment horizontal="center" vertical="center"/>
    </xf>
    <xf numFmtId="0" fontId="27" fillId="0" borderId="0" xfId="6" applyFont="1" applyAlignment="1">
      <alignment vertical="center"/>
    </xf>
    <xf numFmtId="10" fontId="27" fillId="0" borderId="38" xfId="7" applyNumberFormat="1" applyFont="1" applyBorder="1" applyAlignment="1">
      <alignment horizontal="center" vertical="center"/>
    </xf>
    <xf numFmtId="0" fontId="28" fillId="16" borderId="30" xfId="6" applyFont="1" applyFill="1" applyBorder="1" applyAlignment="1">
      <alignment horizontal="center" vertical="center"/>
    </xf>
    <xf numFmtId="0" fontId="29" fillId="16" borderId="1" xfId="6" applyFont="1" applyFill="1" applyBorder="1" applyAlignment="1">
      <alignment vertical="center"/>
    </xf>
    <xf numFmtId="4" fontId="33" fillId="16" borderId="31" xfId="8" applyNumberFormat="1" applyFont="1" applyFill="1" applyBorder="1" applyAlignment="1">
      <alignment horizontal="center" vertical="center"/>
    </xf>
    <xf numFmtId="0" fontId="25" fillId="0" borderId="2" xfId="6" applyFont="1" applyBorder="1" applyAlignment="1">
      <alignment vertical="center"/>
    </xf>
    <xf numFmtId="0" fontId="27" fillId="0" borderId="3" xfId="6" applyFont="1" applyBorder="1" applyAlignment="1">
      <alignment horizontal="center" vertical="center"/>
    </xf>
    <xf numFmtId="10" fontId="27" fillId="0" borderId="39" xfId="7" applyNumberFormat="1" applyFont="1" applyBorder="1" applyAlignment="1">
      <alignment horizontal="center" vertical="center"/>
    </xf>
    <xf numFmtId="0" fontId="34" fillId="0" borderId="0" xfId="6" applyFont="1" applyAlignment="1">
      <alignment horizontal="left" vertical="center"/>
    </xf>
    <xf numFmtId="0" fontId="25" fillId="0" borderId="0" xfId="6" applyFont="1" applyAlignment="1">
      <alignment horizontal="center" vertical="center"/>
    </xf>
    <xf numFmtId="10" fontId="25" fillId="0" borderId="0" xfId="7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2" fillId="10" borderId="40" xfId="0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center" vertical="center"/>
    </xf>
    <xf numFmtId="0" fontId="2" fillId="10" borderId="42" xfId="0" applyFont="1" applyFill="1" applyBorder="1" applyAlignment="1">
      <alignment horizontal="center" vertical="center"/>
    </xf>
    <xf numFmtId="0" fontId="0" fillId="0" borderId="30" xfId="0" applyBorder="1"/>
    <xf numFmtId="44" fontId="0" fillId="0" borderId="1" xfId="0" applyNumberFormat="1" applyBorder="1"/>
    <xf numFmtId="44" fontId="0" fillId="12" borderId="31" xfId="0" applyNumberFormat="1" applyFill="1" applyBorder="1"/>
    <xf numFmtId="0" fontId="0" fillId="0" borderId="30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6" xfId="0" applyBorder="1"/>
    <xf numFmtId="0" fontId="0" fillId="0" borderId="43" xfId="0" applyBorder="1"/>
    <xf numFmtId="44" fontId="0" fillId="0" borderId="44" xfId="0" applyNumberFormat="1" applyBorder="1"/>
    <xf numFmtId="44" fontId="0" fillId="0" borderId="0" xfId="0" applyNumberFormat="1"/>
    <xf numFmtId="43" fontId="0" fillId="0" borderId="0" xfId="1" applyFont="1"/>
    <xf numFmtId="0" fontId="36" fillId="0" borderId="0" xfId="0" applyFont="1"/>
    <xf numFmtId="164" fontId="37" fillId="9" borderId="1" xfId="0" applyNumberFormat="1" applyFont="1" applyFill="1" applyBorder="1" applyAlignment="1">
      <alignment horizontal="center" vertical="center" wrapText="1"/>
    </xf>
    <xf numFmtId="164" fontId="37" fillId="9" borderId="1" xfId="0" applyNumberFormat="1" applyFont="1" applyFill="1" applyBorder="1" applyAlignment="1">
      <alignment horizontal="center" vertical="center"/>
    </xf>
    <xf numFmtId="164" fontId="38" fillId="9" borderId="1" xfId="3" applyNumberFormat="1" applyFont="1" applyFill="1" applyBorder="1" applyAlignment="1">
      <alignment horizontal="center" vertical="center" wrapText="1"/>
    </xf>
    <xf numFmtId="167" fontId="37" fillId="19" borderId="1" xfId="0" applyNumberFormat="1" applyFont="1" applyFill="1" applyBorder="1" applyAlignment="1">
      <alignment horizontal="center" vertical="top"/>
    </xf>
    <xf numFmtId="164" fontId="37" fillId="19" borderId="1" xfId="0" applyNumberFormat="1" applyFont="1" applyFill="1" applyBorder="1" applyAlignment="1">
      <alignment horizontal="left" wrapText="1"/>
    </xf>
    <xf numFmtId="164" fontId="37" fillId="19" borderId="1" xfId="0" applyNumberFormat="1" applyFont="1" applyFill="1" applyBorder="1" applyAlignment="1">
      <alignment horizontal="right"/>
    </xf>
    <xf numFmtId="164" fontId="37" fillId="19" borderId="1" xfId="0" applyNumberFormat="1" applyFont="1" applyFill="1" applyBorder="1" applyAlignment="1">
      <alignment horizontal="center" vertical="center"/>
    </xf>
    <xf numFmtId="164" fontId="37" fillId="19" borderId="1" xfId="1" applyNumberFormat="1" applyFont="1" applyFill="1" applyBorder="1"/>
    <xf numFmtId="43" fontId="36" fillId="0" borderId="0" xfId="1" applyFont="1"/>
    <xf numFmtId="0" fontId="40" fillId="0" borderId="0" xfId="0" applyFont="1"/>
    <xf numFmtId="167" fontId="41" fillId="17" borderId="1" xfId="0" applyNumberFormat="1" applyFont="1" applyFill="1" applyBorder="1" applyAlignment="1">
      <alignment horizontal="center" vertical="center"/>
    </xf>
    <xf numFmtId="164" fontId="41" fillId="11" borderId="1" xfId="0" applyNumberFormat="1" applyFont="1" applyFill="1" applyBorder="1" applyAlignment="1">
      <alignment horizontal="left" vertical="center" wrapText="1"/>
    </xf>
    <xf numFmtId="164" fontId="41" fillId="17" borderId="1" xfId="0" applyNumberFormat="1" applyFont="1" applyFill="1" applyBorder="1" applyAlignment="1">
      <alignment horizontal="right"/>
    </xf>
    <xf numFmtId="9" fontId="41" fillId="0" borderId="1" xfId="0" applyNumberFormat="1" applyFont="1" applyBorder="1" applyAlignment="1">
      <alignment horizontal="center"/>
    </xf>
    <xf numFmtId="164" fontId="41" fillId="17" borderId="1" xfId="0" applyNumberFormat="1" applyFont="1" applyFill="1" applyBorder="1" applyAlignment="1">
      <alignment horizontal="right" vertical="center"/>
    </xf>
    <xf numFmtId="164" fontId="41" fillId="17" borderId="1" xfId="0" applyNumberFormat="1" applyFont="1" applyFill="1" applyBorder="1" applyAlignment="1">
      <alignment horizontal="center"/>
    </xf>
    <xf numFmtId="43" fontId="40" fillId="0" borderId="0" xfId="1" applyFont="1"/>
    <xf numFmtId="167" fontId="41" fillId="17" borderId="1" xfId="0" applyNumberFormat="1" applyFont="1" applyFill="1" applyBorder="1" applyAlignment="1">
      <alignment horizontal="center"/>
    </xf>
    <xf numFmtId="164" fontId="41" fillId="11" borderId="1" xfId="0" applyNumberFormat="1" applyFont="1" applyFill="1" applyBorder="1" applyAlignment="1">
      <alignment horizontal="left" wrapText="1"/>
    </xf>
    <xf numFmtId="164" fontId="41" fillId="17" borderId="1" xfId="0" applyNumberFormat="1" applyFont="1" applyFill="1" applyBorder="1" applyAlignment="1">
      <alignment horizontal="left" wrapText="1"/>
    </xf>
    <xf numFmtId="44" fontId="24" fillId="12" borderId="45" xfId="0" applyNumberFormat="1" applyFont="1" applyFill="1" applyBorder="1" applyAlignment="1">
      <alignment horizontal="center" vertical="center"/>
    </xf>
    <xf numFmtId="9" fontId="36" fillId="0" borderId="46" xfId="0" applyNumberFormat="1" applyFont="1" applyBorder="1"/>
    <xf numFmtId="44" fontId="41" fillId="2" borderId="1" xfId="1" applyNumberFormat="1" applyFont="1" applyFill="1" applyBorder="1"/>
    <xf numFmtId="43" fontId="42" fillId="0" borderId="0" xfId="1" applyFont="1"/>
    <xf numFmtId="0" fontId="43" fillId="0" borderId="0" xfId="0" applyFont="1"/>
    <xf numFmtId="43" fontId="24" fillId="0" borderId="0" xfId="1" applyFont="1"/>
    <xf numFmtId="2" fontId="0" fillId="0" borderId="1" xfId="0" applyNumberFormat="1" applyBorder="1" applyAlignment="1">
      <alignment horizontal="center"/>
    </xf>
    <xf numFmtId="9" fontId="0" fillId="0" borderId="0" xfId="0" applyNumberFormat="1" applyAlignment="1">
      <alignment horizontal="center" vertical="center" wrapText="1"/>
    </xf>
    <xf numFmtId="44" fontId="2" fillId="0" borderId="0" xfId="0" applyNumberFormat="1" applyFont="1"/>
    <xf numFmtId="4" fontId="7" fillId="11" borderId="1" xfId="0" applyNumberFormat="1" applyFont="1" applyFill="1" applyBorder="1" applyAlignment="1" applyProtection="1">
      <alignment horizontal="left" vertical="center"/>
      <protection locked="0"/>
    </xf>
    <xf numFmtId="164" fontId="9" fillId="20" borderId="1" xfId="0" applyNumberFormat="1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164" fontId="9" fillId="20" borderId="1" xfId="0" applyNumberFormat="1" applyFont="1" applyFill="1" applyBorder="1" applyAlignment="1">
      <alignment horizontal="center" vertical="center"/>
    </xf>
    <xf numFmtId="164" fontId="21" fillId="20" borderId="1" xfId="3" applyNumberFormat="1" applyFont="1" applyFill="1" applyBorder="1" applyAlignment="1">
      <alignment horizontal="center" vertical="center" wrapText="1"/>
    </xf>
    <xf numFmtId="0" fontId="17" fillId="0" borderId="54" xfId="0" applyFont="1" applyBorder="1" applyAlignment="1" applyProtection="1">
      <alignment horizontal="center" vertical="center"/>
      <protection locked="0"/>
    </xf>
    <xf numFmtId="0" fontId="17" fillId="0" borderId="55" xfId="0" applyFont="1" applyBorder="1" applyAlignment="1" applyProtection="1">
      <alignment horizontal="center" vertical="center"/>
      <protection locked="0"/>
    </xf>
    <xf numFmtId="0" fontId="17" fillId="0" borderId="57" xfId="0" applyFont="1" applyBorder="1" applyAlignment="1" applyProtection="1">
      <alignment horizontal="center" vertical="center"/>
      <protection locked="0"/>
    </xf>
    <xf numFmtId="14" fontId="17" fillId="0" borderId="57" xfId="0" applyNumberFormat="1" applyFont="1" applyBorder="1" applyAlignment="1" applyProtection="1">
      <alignment horizontal="center" vertical="center"/>
      <protection locked="0"/>
    </xf>
    <xf numFmtId="0" fontId="7" fillId="21" borderId="1" xfId="0" applyFont="1" applyFill="1" applyBorder="1" applyAlignment="1">
      <alignment vertical="center" wrapText="1"/>
    </xf>
    <xf numFmtId="0" fontId="45" fillId="20" borderId="1" xfId="0" applyFont="1" applyFill="1" applyBorder="1" applyAlignment="1" applyProtection="1">
      <alignment horizontal="center" vertical="center"/>
      <protection locked="0"/>
    </xf>
    <xf numFmtId="44" fontId="0" fillId="0" borderId="0" xfId="2" applyFont="1"/>
    <xf numFmtId="0" fontId="0" fillId="0" borderId="50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16" fillId="0" borderId="53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14" fontId="44" fillId="2" borderId="8" xfId="0" applyNumberFormat="1" applyFont="1" applyFill="1" applyBorder="1" applyAlignment="1" applyProtection="1">
      <alignment horizontal="left" vertical="center"/>
      <protection locked="0"/>
    </xf>
    <xf numFmtId="0" fontId="44" fillId="2" borderId="9" xfId="0" applyFont="1" applyFill="1" applyBorder="1" applyAlignment="1" applyProtection="1">
      <alignment horizontal="left" vertical="center"/>
      <protection locked="0"/>
    </xf>
    <xf numFmtId="0" fontId="44" fillId="2" borderId="10" xfId="0" applyFont="1" applyFill="1" applyBorder="1" applyAlignment="1" applyProtection="1">
      <alignment horizontal="left" vertical="center"/>
      <protection locked="0"/>
    </xf>
    <xf numFmtId="0" fontId="44" fillId="2" borderId="8" xfId="0" applyFont="1" applyFill="1" applyBorder="1" applyAlignment="1" applyProtection="1">
      <alignment horizontal="left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9" fillId="8" borderId="13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left"/>
    </xf>
    <xf numFmtId="0" fontId="4" fillId="2" borderId="20" xfId="0" applyFont="1" applyFill="1" applyBorder="1" applyAlignment="1">
      <alignment horizontal="left"/>
    </xf>
    <xf numFmtId="0" fontId="4" fillId="2" borderId="60" xfId="0" applyFont="1" applyFill="1" applyBorder="1" applyAlignment="1">
      <alignment horizontal="left"/>
    </xf>
    <xf numFmtId="0" fontId="18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39" xfId="0" applyFont="1" applyFill="1" applyBorder="1" applyAlignment="1">
      <alignment horizontal="left"/>
    </xf>
    <xf numFmtId="0" fontId="12" fillId="0" borderId="1" xfId="0" applyFont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  <protection locked="0"/>
    </xf>
    <xf numFmtId="0" fontId="12" fillId="4" borderId="1" xfId="0" applyFont="1" applyFill="1" applyBorder="1" applyAlignment="1">
      <alignment horizontal="left" vertical="top" wrapText="1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8" fillId="20" borderId="1" xfId="0" applyFont="1" applyFill="1" applyBorder="1" applyAlignment="1" applyProtection="1">
      <alignment horizontal="center" vertical="center"/>
      <protection locked="0"/>
    </xf>
    <xf numFmtId="0" fontId="19" fillId="21" borderId="45" xfId="0" applyFont="1" applyFill="1" applyBorder="1" applyAlignment="1">
      <alignment horizontal="left" vertical="top"/>
    </xf>
    <xf numFmtId="0" fontId="19" fillId="21" borderId="22" xfId="0" applyFont="1" applyFill="1" applyBorder="1" applyAlignment="1">
      <alignment horizontal="left" vertical="top"/>
    </xf>
    <xf numFmtId="0" fontId="19" fillId="21" borderId="46" xfId="0" applyFont="1" applyFill="1" applyBorder="1" applyAlignment="1">
      <alignment horizontal="left" vertical="top"/>
    </xf>
    <xf numFmtId="164" fontId="9" fillId="20" borderId="23" xfId="0" applyNumberFormat="1" applyFont="1" applyFill="1" applyBorder="1" applyAlignment="1">
      <alignment horizontal="center" vertical="center" wrapText="1"/>
    </xf>
    <xf numFmtId="164" fontId="9" fillId="20" borderId="12" xfId="0" applyNumberFormat="1" applyFont="1" applyFill="1" applyBorder="1" applyAlignment="1">
      <alignment horizontal="center" vertical="center" wrapText="1"/>
    </xf>
    <xf numFmtId="0" fontId="19" fillId="11" borderId="1" xfId="0" applyFont="1" applyFill="1" applyBorder="1" applyAlignment="1">
      <alignment horizontal="left" vertical="top" wrapText="1"/>
    </xf>
    <xf numFmtId="0" fontId="26" fillId="0" borderId="25" xfId="6" applyFont="1" applyBorder="1" applyAlignment="1">
      <alignment horizontal="center" vertical="center"/>
    </xf>
    <xf numFmtId="0" fontId="26" fillId="0" borderId="26" xfId="6" applyFont="1" applyBorder="1" applyAlignment="1">
      <alignment horizontal="center" vertical="center"/>
    </xf>
    <xf numFmtId="0" fontId="27" fillId="0" borderId="28" xfId="6" applyFont="1" applyBorder="1" applyAlignment="1">
      <alignment horizontal="center" vertical="center"/>
    </xf>
    <xf numFmtId="0" fontId="27" fillId="0" borderId="29" xfId="6" applyFont="1" applyBorder="1" applyAlignment="1">
      <alignment horizontal="center" vertical="center"/>
    </xf>
    <xf numFmtId="0" fontId="30" fillId="0" borderId="0" xfId="6" applyFont="1" applyAlignment="1">
      <alignment horizontal="left" vertical="top"/>
    </xf>
    <xf numFmtId="0" fontId="30" fillId="0" borderId="38" xfId="6" applyFont="1" applyBorder="1" applyAlignment="1">
      <alignment horizontal="left" vertical="top"/>
    </xf>
    <xf numFmtId="0" fontId="40" fillId="0" borderId="22" xfId="0" applyFont="1" applyBorder="1" applyAlignment="1">
      <alignment horizontal="left" vertical="top" wrapText="1"/>
    </xf>
    <xf numFmtId="0" fontId="37" fillId="9" borderId="45" xfId="0" applyFont="1" applyFill="1" applyBorder="1" applyAlignment="1">
      <alignment horizontal="left" vertical="center"/>
    </xf>
    <xf numFmtId="0" fontId="37" fillId="9" borderId="22" xfId="0" applyFont="1" applyFill="1" applyBorder="1" applyAlignment="1">
      <alignment horizontal="left" vertical="center"/>
    </xf>
    <xf numFmtId="0" fontId="37" fillId="9" borderId="46" xfId="0" applyFont="1" applyFill="1" applyBorder="1" applyAlignment="1">
      <alignment horizontal="left" vertical="center"/>
    </xf>
    <xf numFmtId="0" fontId="24" fillId="0" borderId="22" xfId="0" applyFont="1" applyBorder="1" applyAlignment="1">
      <alignment horizontal="left"/>
    </xf>
    <xf numFmtId="43" fontId="41" fillId="0" borderId="47" xfId="1" applyFont="1" applyFill="1" applyBorder="1" applyAlignment="1" applyProtection="1">
      <alignment horizontal="center" vertical="center"/>
    </xf>
    <xf numFmtId="43" fontId="41" fillId="0" borderId="22" xfId="1" applyFont="1" applyFill="1" applyBorder="1" applyAlignment="1" applyProtection="1">
      <alignment horizontal="center" vertical="center"/>
    </xf>
    <xf numFmtId="43" fontId="41" fillId="0" borderId="48" xfId="1" applyFont="1" applyFill="1" applyBorder="1" applyAlignment="1" applyProtection="1">
      <alignment horizontal="center" vertical="center"/>
    </xf>
    <xf numFmtId="0" fontId="24" fillId="18" borderId="45" xfId="5" applyFont="1" applyFill="1" applyBorder="1" applyAlignment="1">
      <alignment horizontal="left" vertical="center"/>
    </xf>
    <xf numFmtId="0" fontId="24" fillId="18" borderId="22" xfId="5" applyFont="1" applyFill="1" applyBorder="1" applyAlignment="1">
      <alignment horizontal="left" vertical="center"/>
    </xf>
    <xf numFmtId="0" fontId="24" fillId="18" borderId="46" xfId="5" applyFont="1" applyFill="1" applyBorder="1" applyAlignment="1">
      <alignment horizontal="left" vertical="center"/>
    </xf>
    <xf numFmtId="0" fontId="0" fillId="0" borderId="45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0" borderId="46" xfId="0" applyBorder="1" applyAlignment="1">
      <alignment horizontal="right"/>
    </xf>
    <xf numFmtId="0" fontId="0" fillId="0" borderId="22" xfId="0" applyBorder="1" applyAlignment="1">
      <alignment horizontal="center"/>
    </xf>
    <xf numFmtId="0" fontId="37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 wrapText="1"/>
    </xf>
    <xf numFmtId="164" fontId="24" fillId="17" borderId="0" xfId="0" applyNumberFormat="1" applyFont="1" applyFill="1" applyAlignment="1">
      <alignment horizontal="center"/>
    </xf>
    <xf numFmtId="166" fontId="24" fillId="18" borderId="1" xfId="0" applyNumberFormat="1" applyFont="1" applyFill="1" applyBorder="1" applyAlignment="1">
      <alignment horizontal="left" vertical="center"/>
    </xf>
    <xf numFmtId="166" fontId="37" fillId="9" borderId="1" xfId="0" applyNumberFormat="1" applyFont="1" applyFill="1" applyBorder="1" applyAlignment="1">
      <alignment horizontal="center" vertical="center"/>
    </xf>
    <xf numFmtId="164" fontId="37" fillId="9" borderId="1" xfId="0" applyNumberFormat="1" applyFont="1" applyFill="1" applyBorder="1" applyAlignment="1">
      <alignment horizontal="center" vertical="center" wrapText="1"/>
    </xf>
    <xf numFmtId="164" fontId="37" fillId="9" borderId="23" xfId="0" applyNumberFormat="1" applyFont="1" applyFill="1" applyBorder="1" applyAlignment="1">
      <alignment horizontal="center" vertical="center" wrapText="1"/>
    </xf>
    <xf numFmtId="164" fontId="37" fillId="9" borderId="1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left"/>
    </xf>
    <xf numFmtId="0" fontId="2" fillId="0" borderId="4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6" borderId="1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1" xfId="0" applyBorder="1" applyAlignment="1">
      <alignment horizontal="left"/>
    </xf>
  </cellXfs>
  <cellStyles count="9">
    <cellStyle name="Hipervínculo" xfId="3" builtinId="8"/>
    <cellStyle name="Millares" xfId="1" builtinId="3"/>
    <cellStyle name="Millares 2" xfId="8" xr:uid="{64000074-DCDE-4D5E-865A-2584EC6BB926}"/>
    <cellStyle name="Moneda" xfId="2" builtinId="4"/>
    <cellStyle name="Normal" xfId="0" builtinId="0"/>
    <cellStyle name="Normal 2" xfId="6" xr:uid="{3C0BC9D4-32FC-4792-B395-ABEC91A40126}"/>
    <cellStyle name="Normal_Libro1" xfId="5" xr:uid="{3B10EEF0-C309-4C57-A7D3-20B5FC2D4661}"/>
    <cellStyle name="Porcentaje" xfId="4" builtinId="5"/>
    <cellStyle name="Porcentaje 2" xfId="7" xr:uid="{4A17C414-6FE2-4B3C-A16F-2D8FE050B9B9}"/>
  </cellStyles>
  <dxfs count="0"/>
  <tableStyles count="0" defaultTableStyle="TableStyleMedium2" defaultPivotStyle="PivotStyleLight16"/>
  <colors>
    <mruColors>
      <color rgb="FFF078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22/11/relationships/FeaturePropertyBag" Target="featurePropertyBag/featurePropertyBag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ESTUDIO DE MERCADO'!A1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-1</xdr:colOff>
      <xdr:row>0</xdr:row>
      <xdr:rowOff>0</xdr:rowOff>
    </xdr:from>
    <xdr:to>
      <xdr:col>3</xdr:col>
      <xdr:colOff>2309812</xdr:colOff>
      <xdr:row>3</xdr:row>
      <xdr:rowOff>108917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B493B27-7501-35A2-A077-CB5D62A21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9" y="0"/>
          <a:ext cx="11699876" cy="2728292"/>
        </a:xfrm>
        <a:prstGeom prst="rect">
          <a:avLst/>
        </a:prstGeom>
      </xdr:spPr>
    </xdr:pic>
    <xdr:clientData/>
  </xdr:twoCellAnchor>
  <xdr:twoCellAnchor editAs="oneCell">
    <xdr:from>
      <xdr:col>6</xdr:col>
      <xdr:colOff>2673145</xdr:colOff>
      <xdr:row>39</xdr:row>
      <xdr:rowOff>92177</xdr:rowOff>
    </xdr:from>
    <xdr:to>
      <xdr:col>7</xdr:col>
      <xdr:colOff>382550</xdr:colOff>
      <xdr:row>39</xdr:row>
      <xdr:rowOff>624465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F309DA-1003-40D8-9E33-B4C8E19BB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99677" y="27468871"/>
          <a:ext cx="1181421" cy="532288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2043267</xdr:colOff>
      <xdr:row>38</xdr:row>
      <xdr:rowOff>215081</xdr:rowOff>
    </xdr:from>
    <xdr:to>
      <xdr:col>7</xdr:col>
      <xdr:colOff>76201</xdr:colOff>
      <xdr:row>38</xdr:row>
      <xdr:rowOff>565330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D3237FF-AA4A-40DD-8D8B-C42E25510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369799" y="26808266"/>
          <a:ext cx="1504950" cy="350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1</xdr:row>
      <xdr:rowOff>30480</xdr:rowOff>
    </xdr:from>
    <xdr:to>
      <xdr:col>1</xdr:col>
      <xdr:colOff>1</xdr:colOff>
      <xdr:row>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D9417C-ADED-497D-B637-ADB67096B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1" y="230505"/>
          <a:ext cx="1384935" cy="1179195"/>
        </a:xfrm>
        <a:prstGeom prst="rect">
          <a:avLst/>
        </a:prstGeom>
      </xdr:spPr>
    </xdr:pic>
    <xdr:clientData/>
  </xdr:twoCellAnchor>
  <xdr:twoCellAnchor>
    <xdr:from>
      <xdr:col>2</xdr:col>
      <xdr:colOff>190500</xdr:colOff>
      <xdr:row>1</xdr:row>
      <xdr:rowOff>266700</xdr:rowOff>
    </xdr:from>
    <xdr:to>
      <xdr:col>2</xdr:col>
      <xdr:colOff>781050</xdr:colOff>
      <xdr:row>1</xdr:row>
      <xdr:rowOff>800100</xdr:rowOff>
    </xdr:to>
    <xdr:sp macro="" textlink="">
      <xdr:nvSpPr>
        <xdr:cNvPr id="3" name="Flecha a la derecha con banda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017FB73-DAE1-4EF9-BAE2-F4F8DA324333}"/>
            </a:ext>
          </a:extLst>
        </xdr:cNvPr>
        <xdr:cNvSpPr/>
      </xdr:nvSpPr>
      <xdr:spPr>
        <a:xfrm>
          <a:off x="6610350" y="466725"/>
          <a:ext cx="590550" cy="5334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EM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57150</xdr:rowOff>
    </xdr:from>
    <xdr:to>
      <xdr:col>2</xdr:col>
      <xdr:colOff>1452007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94981C-407F-4D6F-B36D-024BD82805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23" b="29358"/>
        <a:stretch/>
      </xdr:blipFill>
      <xdr:spPr>
        <a:xfrm>
          <a:off x="400050" y="57150"/>
          <a:ext cx="1823482" cy="5143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2171700</xdr:colOff>
      <xdr:row>3</xdr:row>
      <xdr:rowOff>457200</xdr:rowOff>
    </xdr:from>
    <xdr:to>
      <xdr:col>9</xdr:col>
      <xdr:colOff>228600</xdr:colOff>
      <xdr:row>42</xdr:row>
      <xdr:rowOff>9204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6DAF59DE-E471-406C-8D1B-B049BE34B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1028700"/>
          <a:ext cx="5838825" cy="7352979"/>
        </a:xfrm>
        <a:prstGeom prst="rect">
          <a:avLst/>
        </a:prstGeom>
      </xdr:spPr>
    </xdr:pic>
    <xdr:clientData/>
  </xdr:twoCellAnchor>
  <xdr:twoCellAnchor editAs="oneCell">
    <xdr:from>
      <xdr:col>12</xdr:col>
      <xdr:colOff>104774</xdr:colOff>
      <xdr:row>4</xdr:row>
      <xdr:rowOff>71713</xdr:rowOff>
    </xdr:from>
    <xdr:to>
      <xdr:col>21</xdr:col>
      <xdr:colOff>581025</xdr:colOff>
      <xdr:row>52</xdr:row>
      <xdr:rowOff>142010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7CF43BC4-A70D-442A-B1D5-C56A43497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68599" y="1205188"/>
          <a:ext cx="7515226" cy="9223822"/>
        </a:xfrm>
        <a:prstGeom prst="rect">
          <a:avLst/>
        </a:prstGeom>
      </xdr:spPr>
    </xdr:pic>
    <xdr:clientData/>
  </xdr:twoCellAnchor>
  <xdr:twoCellAnchor editAs="oneCell">
    <xdr:from>
      <xdr:col>22</xdr:col>
      <xdr:colOff>421937</xdr:colOff>
      <xdr:row>3</xdr:row>
      <xdr:rowOff>542925</xdr:rowOff>
    </xdr:from>
    <xdr:to>
      <xdr:col>34</xdr:col>
      <xdr:colOff>591739</xdr:colOff>
      <xdr:row>28</xdr:row>
      <xdr:rowOff>132004</xdr:rowOff>
    </xdr:to>
    <xdr:pic>
      <xdr:nvPicPr>
        <xdr:cNvPr id="4" name="Imagen 7">
          <a:extLst>
            <a:ext uri="{FF2B5EF4-FFF2-40B4-BE49-F238E27FC236}">
              <a16:creationId xmlns:a16="http://schemas.microsoft.com/office/drawing/2014/main" id="{9499C845-E9FE-4730-B4B4-8D8F9E9AD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05762" y="1114425"/>
          <a:ext cx="9313802" cy="4723054"/>
        </a:xfrm>
        <a:prstGeom prst="rect">
          <a:avLst/>
        </a:prstGeom>
      </xdr:spPr>
    </xdr:pic>
    <xdr:clientData/>
  </xdr:twoCellAnchor>
  <xdr:twoCellAnchor editAs="oneCell">
    <xdr:from>
      <xdr:col>23</xdr:col>
      <xdr:colOff>523312</xdr:colOff>
      <xdr:row>28</xdr:row>
      <xdr:rowOff>123825</xdr:rowOff>
    </xdr:from>
    <xdr:to>
      <xdr:col>33</xdr:col>
      <xdr:colOff>532810</xdr:colOff>
      <xdr:row>42</xdr:row>
      <xdr:rowOff>95559</xdr:rowOff>
    </xdr:to>
    <xdr:pic>
      <xdr:nvPicPr>
        <xdr:cNvPr id="5" name="Imagen 8">
          <a:extLst>
            <a:ext uri="{FF2B5EF4-FFF2-40B4-BE49-F238E27FC236}">
              <a16:creationId xmlns:a16="http://schemas.microsoft.com/office/drawing/2014/main" id="{2D18A1E1-7921-4A7E-8737-73277BE38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269137" y="5829300"/>
          <a:ext cx="7629498" cy="2638734"/>
        </a:xfrm>
        <a:prstGeom prst="rect">
          <a:avLst/>
        </a:prstGeom>
      </xdr:spPr>
    </xdr:pic>
    <xdr:clientData/>
  </xdr:twoCellAnchor>
  <xdr:twoCellAnchor editAs="oneCell">
    <xdr:from>
      <xdr:col>35</xdr:col>
      <xdr:colOff>762000</xdr:colOff>
      <xdr:row>4</xdr:row>
      <xdr:rowOff>95250</xdr:rowOff>
    </xdr:from>
    <xdr:to>
      <xdr:col>44</xdr:col>
      <xdr:colOff>263456</xdr:colOff>
      <xdr:row>36</xdr:row>
      <xdr:rowOff>110993</xdr:rowOff>
    </xdr:to>
    <xdr:pic>
      <xdr:nvPicPr>
        <xdr:cNvPr id="6" name="Imagen 9">
          <a:extLst>
            <a:ext uri="{FF2B5EF4-FFF2-40B4-BE49-F238E27FC236}">
              <a16:creationId xmlns:a16="http://schemas.microsoft.com/office/drawing/2014/main" id="{526CD783-6AF5-4D47-A0DC-1D1197B5A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651825" y="1228725"/>
          <a:ext cx="6359456" cy="6111743"/>
        </a:xfrm>
        <a:prstGeom prst="rect">
          <a:avLst/>
        </a:prstGeom>
      </xdr:spPr>
    </xdr:pic>
    <xdr:clientData/>
  </xdr:twoCellAnchor>
  <xdr:twoCellAnchor editAs="oneCell">
    <xdr:from>
      <xdr:col>37</xdr:col>
      <xdr:colOff>276224</xdr:colOff>
      <xdr:row>0</xdr:row>
      <xdr:rowOff>0</xdr:rowOff>
    </xdr:from>
    <xdr:to>
      <xdr:col>43</xdr:col>
      <xdr:colOff>23449</xdr:colOff>
      <xdr:row>4</xdr:row>
      <xdr:rowOff>150778</xdr:rowOff>
    </xdr:to>
    <xdr:pic>
      <xdr:nvPicPr>
        <xdr:cNvPr id="7" name="Imagen 10">
          <a:extLst>
            <a:ext uri="{FF2B5EF4-FFF2-40B4-BE49-F238E27FC236}">
              <a16:creationId xmlns:a16="http://schemas.microsoft.com/office/drawing/2014/main" id="{C53E51AA-DE9B-4070-9E14-6046323D4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690049" y="0"/>
          <a:ext cx="4319225" cy="12842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cesar.tinjaca/Downloads/ESTUDIO%20DE%20MERCADO%20INTERVENTORIA%20POPAYAN%20(1).xlsx" TargetMode="External"/><Relationship Id="rId2" Type="http://schemas.openxmlformats.org/officeDocument/2006/relationships/externalLinkPath" Target="file:///C:\Users\cesar.tinjaca\Downloads\ESTUDIO%20DE%20MERCADO%20INTERVENTORIA%20POPAYAN%20(1).xlsx" TargetMode="External"/><Relationship Id="rId1" Type="http://schemas.openxmlformats.org/officeDocument/2006/relationships/externalLinkPath" Target="/Users/cesar.tinjaca/Downloads/ESTUDIO%20DE%20MERCADO%20INTERVENTORIA%20POPAYA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M"/>
      <sheetName val="TABLAS DE HONORARIOS "/>
      <sheetName val="ESTUDIO DE MERCADO"/>
    </sheetNames>
    <sheetDataSet>
      <sheetData sheetId="0">
        <row r="35">
          <cell r="C35">
            <v>2.14</v>
          </cell>
        </row>
      </sheetData>
      <sheetData sheetId="1"/>
      <sheetData sheetId="2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9681-5F9F-49EA-A3B0-EBAB5E602839}">
  <sheetPr>
    <pageSetUpPr fitToPage="1"/>
  </sheetPr>
  <dimension ref="B1:S42"/>
  <sheetViews>
    <sheetView showGridLines="0" tabSelected="1" view="pageBreakPreview" topLeftCell="D36" zoomScale="62" zoomScaleNormal="62" zoomScaleSheetLayoutView="62" workbookViewId="0">
      <selection activeCell="H38" sqref="H38"/>
    </sheetView>
  </sheetViews>
  <sheetFormatPr baseColWidth="10" defaultColWidth="11.453125" defaultRowHeight="29.5" x14ac:dyDescent="0.55000000000000004"/>
  <cols>
    <col min="1" max="1" width="2.54296875" style="1" customWidth="1"/>
    <col min="2" max="2" width="14" style="5" customWidth="1"/>
    <col min="3" max="3" width="121.1796875" style="2" customWidth="1"/>
    <col min="4" max="4" width="64.54296875" style="2" customWidth="1"/>
    <col min="5" max="5" width="41.54296875" customWidth="1"/>
    <col min="6" max="6" width="46" style="3" customWidth="1"/>
    <col min="7" max="7" width="52.1796875" style="4" customWidth="1"/>
    <col min="8" max="8" width="44.54296875" style="4" customWidth="1"/>
    <col min="9" max="9" width="43.54296875" style="4" customWidth="1"/>
    <col min="10" max="10" width="50.81640625" style="4" customWidth="1"/>
    <col min="11" max="11" width="50.81640625" style="1" customWidth="1"/>
    <col min="12" max="12" width="56.26953125" style="1" customWidth="1"/>
    <col min="13" max="13" width="34.1796875" style="24" customWidth="1"/>
    <col min="14" max="14" width="41" style="24" customWidth="1"/>
    <col min="15" max="15" width="34.1796875" style="24" customWidth="1"/>
    <col min="16" max="16" width="37.7265625" style="24" bestFit="1" customWidth="1"/>
    <col min="17" max="17" width="46.7265625" style="24" customWidth="1"/>
    <col min="18" max="18" width="43.453125" style="24" customWidth="1"/>
    <col min="19" max="19" width="56.26953125" style="24" customWidth="1"/>
    <col min="20" max="16384" width="11.453125" style="1"/>
  </cols>
  <sheetData>
    <row r="1" spans="2:19" ht="69" customHeight="1" thickBot="1" x14ac:dyDescent="0.6">
      <c r="B1" s="160"/>
      <c r="C1" s="161"/>
      <c r="D1" s="162"/>
      <c r="E1" s="169" t="s">
        <v>0</v>
      </c>
      <c r="F1" s="170"/>
      <c r="G1" s="170"/>
      <c r="H1" s="170"/>
      <c r="I1" s="170"/>
      <c r="J1" s="170"/>
      <c r="K1" s="153" t="s">
        <v>1</v>
      </c>
      <c r="L1" s="154" t="s">
        <v>57</v>
      </c>
    </row>
    <row r="2" spans="2:19" ht="69" customHeight="1" thickBot="1" x14ac:dyDescent="0.6">
      <c r="B2" s="163"/>
      <c r="C2" s="164"/>
      <c r="D2" s="165"/>
      <c r="E2" s="171"/>
      <c r="F2" s="172"/>
      <c r="G2" s="172"/>
      <c r="H2" s="172"/>
      <c r="I2" s="172"/>
      <c r="J2" s="172"/>
      <c r="K2" s="44" t="s">
        <v>2</v>
      </c>
      <c r="L2" s="155">
        <v>1</v>
      </c>
    </row>
    <row r="3" spans="2:19" ht="69" customHeight="1" thickBot="1" x14ac:dyDescent="0.6">
      <c r="B3" s="166"/>
      <c r="C3" s="167"/>
      <c r="D3" s="168"/>
      <c r="E3" s="173"/>
      <c r="F3" s="174"/>
      <c r="G3" s="174"/>
      <c r="H3" s="174"/>
      <c r="I3" s="174"/>
      <c r="J3" s="174"/>
      <c r="K3" s="43" t="s">
        <v>3</v>
      </c>
      <c r="L3" s="156">
        <v>45623</v>
      </c>
    </row>
    <row r="4" spans="2:19" s="14" customFormat="1" ht="31.5" thickBot="1" x14ac:dyDescent="0.75">
      <c r="B4" s="183" t="s">
        <v>4</v>
      </c>
      <c r="C4" s="184"/>
      <c r="D4" s="184"/>
      <c r="E4" s="184"/>
      <c r="F4" s="184"/>
      <c r="G4" s="184"/>
      <c r="H4" s="184"/>
      <c r="I4" s="184"/>
      <c r="J4" s="184"/>
      <c r="K4" s="184"/>
      <c r="L4" s="185"/>
      <c r="M4" s="51"/>
      <c r="N4" s="51"/>
      <c r="O4" s="51"/>
      <c r="P4" s="51"/>
      <c r="Q4" s="51"/>
      <c r="R4" s="51"/>
      <c r="S4" s="51"/>
    </row>
    <row r="5" spans="2:19" s="14" customFormat="1" ht="31.5" thickBot="1" x14ac:dyDescent="0.75">
      <c r="B5" s="187" t="s">
        <v>5</v>
      </c>
      <c r="C5" s="188"/>
      <c r="D5" s="188"/>
      <c r="E5" s="188"/>
      <c r="F5" s="188"/>
      <c r="G5" s="188"/>
      <c r="H5" s="188"/>
      <c r="I5" s="188"/>
      <c r="J5" s="188"/>
      <c r="K5" s="188"/>
      <c r="L5" s="189"/>
      <c r="M5" s="51"/>
      <c r="N5" s="51"/>
      <c r="O5" s="51"/>
      <c r="P5" s="51"/>
      <c r="Q5" s="51"/>
      <c r="R5" s="51"/>
      <c r="S5" s="51"/>
    </row>
    <row r="6" spans="2:19" s="14" customFormat="1" ht="30" x14ac:dyDescent="0.6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51"/>
      <c r="N6" s="51"/>
      <c r="O6" s="51"/>
      <c r="P6" s="51"/>
      <c r="Q6" s="51"/>
      <c r="R6" s="51"/>
      <c r="S6" s="51"/>
    </row>
    <row r="7" spans="2:19" s="14" customFormat="1" ht="30.5" thickBot="1" x14ac:dyDescent="0.65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51"/>
      <c r="N7" s="51"/>
      <c r="O7" s="51"/>
      <c r="P7" s="51"/>
      <c r="Q7" s="51"/>
      <c r="R7" s="51"/>
      <c r="S7" s="51"/>
    </row>
    <row r="8" spans="2:19" ht="96" customHeight="1" thickBot="1" x14ac:dyDescent="0.6">
      <c r="B8" s="179" t="s">
        <v>56</v>
      </c>
      <c r="C8" s="180"/>
      <c r="D8" s="197" t="s">
        <v>194</v>
      </c>
      <c r="E8" s="198"/>
      <c r="F8" s="198"/>
      <c r="G8" s="198"/>
      <c r="H8" s="198"/>
      <c r="I8" s="198"/>
      <c r="J8" s="199"/>
      <c r="K8" s="16"/>
      <c r="L8" s="16"/>
    </row>
    <row r="9" spans="2:19" s="14" customFormat="1" ht="56.25" customHeight="1" x14ac:dyDescent="0.55000000000000004">
      <c r="B9" s="17"/>
      <c r="C9" s="17"/>
      <c r="D9" s="18"/>
      <c r="E9" s="18"/>
      <c r="F9" s="18"/>
      <c r="G9" s="18"/>
      <c r="H9" s="18"/>
      <c r="I9" s="18"/>
      <c r="J9" s="18"/>
      <c r="K9" s="18"/>
      <c r="L9" s="18"/>
      <c r="M9" s="51"/>
      <c r="N9" s="51"/>
      <c r="O9" s="51"/>
      <c r="P9" s="51"/>
      <c r="Q9" s="51"/>
      <c r="R9" s="51"/>
      <c r="S9" s="51"/>
    </row>
    <row r="10" spans="2:19" s="14" customFormat="1" ht="37.5" customHeight="1" x14ac:dyDescent="0.55000000000000004">
      <c r="B10" s="186" t="s">
        <v>6</v>
      </c>
      <c r="C10" s="186"/>
      <c r="D10" s="186"/>
      <c r="E10" s="186"/>
      <c r="F10" s="186"/>
      <c r="G10" s="186"/>
      <c r="H10" s="186"/>
      <c r="I10" s="186"/>
      <c r="J10" s="18"/>
      <c r="K10" s="18"/>
      <c r="L10" s="18"/>
      <c r="M10" s="51"/>
      <c r="N10" s="51"/>
      <c r="O10" s="51"/>
      <c r="P10" s="51"/>
      <c r="Q10" s="51"/>
      <c r="R10" s="51"/>
      <c r="S10" s="51"/>
    </row>
    <row r="11" spans="2:19" ht="63" customHeight="1" x14ac:dyDescent="0.55000000000000004">
      <c r="B11" s="19"/>
      <c r="C11" s="20"/>
      <c r="D11" s="20"/>
      <c r="E11" s="21"/>
      <c r="F11" s="22"/>
      <c r="G11" s="23"/>
      <c r="H11" s="23"/>
      <c r="I11" s="23"/>
      <c r="J11" s="23"/>
      <c r="K11" s="24"/>
      <c r="L11" s="24"/>
      <c r="M11" s="200" t="s">
        <v>178</v>
      </c>
      <c r="N11" s="200"/>
      <c r="O11" s="200"/>
      <c r="P11" s="200"/>
      <c r="Q11" s="200"/>
      <c r="R11" s="200"/>
      <c r="S11" s="200"/>
    </row>
    <row r="12" spans="2:19" ht="57.75" customHeight="1" x14ac:dyDescent="0.55000000000000004">
      <c r="B12" s="19"/>
      <c r="C12" s="20"/>
      <c r="D12" s="20"/>
      <c r="E12" s="21"/>
      <c r="F12" s="25" t="s">
        <v>73</v>
      </c>
      <c r="G12" s="25" t="s">
        <v>74</v>
      </c>
      <c r="H12" s="25" t="s">
        <v>75</v>
      </c>
      <c r="I12" s="25" t="s">
        <v>94</v>
      </c>
      <c r="J12" s="181" t="s">
        <v>7</v>
      </c>
      <c r="K12" s="181"/>
      <c r="L12" s="182"/>
      <c r="M12" s="158" t="s">
        <v>87</v>
      </c>
      <c r="N12" s="158" t="s">
        <v>88</v>
      </c>
      <c r="O12" s="158" t="s">
        <v>89</v>
      </c>
      <c r="P12" s="158" t="s">
        <v>90</v>
      </c>
      <c r="Q12" s="204" t="s">
        <v>86</v>
      </c>
      <c r="R12" s="204" t="s">
        <v>85</v>
      </c>
      <c r="S12" s="204" t="s">
        <v>91</v>
      </c>
    </row>
    <row r="13" spans="2:19" ht="126" customHeight="1" x14ac:dyDescent="0.35">
      <c r="B13" s="26" t="s">
        <v>8</v>
      </c>
      <c r="C13" s="26" t="s">
        <v>9</v>
      </c>
      <c r="D13" s="25" t="s">
        <v>10</v>
      </c>
      <c r="E13" s="25" t="s">
        <v>11</v>
      </c>
      <c r="F13" s="25" t="s">
        <v>76</v>
      </c>
      <c r="G13" s="25" t="s">
        <v>76</v>
      </c>
      <c r="H13" s="25" t="s">
        <v>76</v>
      </c>
      <c r="I13" s="25" t="s">
        <v>76</v>
      </c>
      <c r="J13" s="27" t="s">
        <v>77</v>
      </c>
      <c r="K13" s="28" t="s">
        <v>78</v>
      </c>
      <c r="L13" s="150" t="s">
        <v>79</v>
      </c>
      <c r="M13" s="151" t="s">
        <v>80</v>
      </c>
      <c r="N13" s="149" t="s">
        <v>81</v>
      </c>
      <c r="O13" s="152" t="s">
        <v>82</v>
      </c>
      <c r="P13" s="151" t="s">
        <v>84</v>
      </c>
      <c r="Q13" s="205"/>
      <c r="R13" s="205"/>
      <c r="S13" s="205"/>
    </row>
    <row r="14" spans="2:19" s="2" customFormat="1" ht="30" x14ac:dyDescent="0.35">
      <c r="B14" s="29">
        <v>1</v>
      </c>
      <c r="C14" s="30" t="s">
        <v>58</v>
      </c>
      <c r="D14" s="31" t="s">
        <v>72</v>
      </c>
      <c r="E14" s="45">
        <v>1</v>
      </c>
      <c r="F14" s="47">
        <v>9192750</v>
      </c>
      <c r="G14" s="47">
        <v>9591750</v>
      </c>
      <c r="H14" s="47">
        <v>7700000</v>
      </c>
      <c r="I14" s="47">
        <v>8211000</v>
      </c>
      <c r="J14" s="32">
        <f>ROUND(HARMEAN(F14,G14,H14,I14),0)</f>
        <v>8607785</v>
      </c>
      <c r="K14" s="33">
        <f>ROUND(GEOMEAN(F14,G14,H14,I14),0)</f>
        <v>8640871</v>
      </c>
      <c r="L14" s="33">
        <f>ROUND(AVERAGE(F14,G14,H14,I14),0)</f>
        <v>8673875</v>
      </c>
      <c r="M14" s="68">
        <v>1</v>
      </c>
      <c r="N14" s="57">
        <f>J14</f>
        <v>8607785</v>
      </c>
      <c r="O14" s="148">
        <f>FM!$C$35</f>
        <v>2.14</v>
      </c>
      <c r="P14" s="58">
        <v>1</v>
      </c>
      <c r="Q14" s="57">
        <f>M14*N14*O14*P14</f>
        <v>18420659.900000002</v>
      </c>
      <c r="R14" s="56">
        <v>2.5</v>
      </c>
      <c r="S14" s="57">
        <f>Q14*R14</f>
        <v>46051649.750000007</v>
      </c>
    </row>
    <row r="15" spans="2:19" s="2" customFormat="1" ht="30" x14ac:dyDescent="0.35">
      <c r="B15" s="29">
        <v>2</v>
      </c>
      <c r="C15" s="34" t="s">
        <v>59</v>
      </c>
      <c r="D15" s="31" t="s">
        <v>72</v>
      </c>
      <c r="E15" s="46">
        <v>1</v>
      </c>
      <c r="F15" s="47">
        <v>9192750</v>
      </c>
      <c r="G15" s="47">
        <v>9591750</v>
      </c>
      <c r="H15" s="47">
        <v>7700000</v>
      </c>
      <c r="I15" s="47">
        <v>8211000</v>
      </c>
      <c r="J15" s="32">
        <f t="shared" ref="J15:J26" si="0">ROUND(HARMEAN(F15,G15,H15,I15),0)</f>
        <v>8607785</v>
      </c>
      <c r="K15" s="33">
        <f t="shared" ref="K15:K27" si="1">ROUND(GEOMEAN(F15,G15,H15,I15),0)</f>
        <v>8640871</v>
      </c>
      <c r="L15" s="33">
        <f t="shared" ref="L15:L27" si="2">ROUND(AVERAGE(F15,G15,H15,I15),0)</f>
        <v>8673875</v>
      </c>
      <c r="M15" s="53">
        <v>0</v>
      </c>
      <c r="N15" s="54">
        <f t="shared" ref="N15:N26" si="3">J15</f>
        <v>8607785</v>
      </c>
      <c r="O15" s="148">
        <f>FM!$C$35</f>
        <v>2.14</v>
      </c>
      <c r="P15" s="55">
        <v>1</v>
      </c>
      <c r="Q15" s="54">
        <f t="shared" ref="Q15:Q26" si="4">M15*N15*O15*P15</f>
        <v>0</v>
      </c>
      <c r="R15" s="52">
        <v>2.5</v>
      </c>
      <c r="S15" s="54">
        <f t="shared" ref="S15:S26" si="5">Q15*R15</f>
        <v>0</v>
      </c>
    </row>
    <row r="16" spans="2:19" s="2" customFormat="1" ht="30" x14ac:dyDescent="0.35">
      <c r="B16" s="29">
        <v>3</v>
      </c>
      <c r="C16" s="34" t="s">
        <v>60</v>
      </c>
      <c r="D16" s="31" t="s">
        <v>72</v>
      </c>
      <c r="E16" s="46">
        <v>1</v>
      </c>
      <c r="F16" s="47">
        <v>5622750</v>
      </c>
      <c r="G16" s="47">
        <v>4961250</v>
      </c>
      <c r="H16" s="47">
        <v>4100000</v>
      </c>
      <c r="I16" s="47">
        <v>4738000</v>
      </c>
      <c r="J16" s="32">
        <f>ROUND(HARMEAN(F16,G16,H16,I16),0)</f>
        <v>4794019</v>
      </c>
      <c r="K16" s="33">
        <f t="shared" si="1"/>
        <v>4824804</v>
      </c>
      <c r="L16" s="33">
        <f t="shared" si="2"/>
        <v>4855500</v>
      </c>
      <c r="M16" s="68">
        <v>1</v>
      </c>
      <c r="N16" s="57">
        <f t="shared" si="3"/>
        <v>4794019</v>
      </c>
      <c r="O16" s="148">
        <f>FM!$C$35</f>
        <v>2.14</v>
      </c>
      <c r="P16" s="58">
        <v>1</v>
      </c>
      <c r="Q16" s="57">
        <f t="shared" si="4"/>
        <v>10259200.66</v>
      </c>
      <c r="R16" s="56">
        <v>2.5</v>
      </c>
      <c r="S16" s="57">
        <f t="shared" si="5"/>
        <v>25648001.649999999</v>
      </c>
    </row>
    <row r="17" spans="2:19" s="2" customFormat="1" ht="30" x14ac:dyDescent="0.35">
      <c r="B17" s="29">
        <v>4</v>
      </c>
      <c r="C17" s="34" t="s">
        <v>61</v>
      </c>
      <c r="D17" s="31" t="s">
        <v>72</v>
      </c>
      <c r="E17" s="46">
        <v>1</v>
      </c>
      <c r="F17" s="47">
        <v>9192750</v>
      </c>
      <c r="G17" s="47">
        <v>9591750</v>
      </c>
      <c r="H17" s="47">
        <v>7700000</v>
      </c>
      <c r="I17" s="47">
        <v>8211000</v>
      </c>
      <c r="J17" s="32">
        <f t="shared" si="0"/>
        <v>8607785</v>
      </c>
      <c r="K17" s="33">
        <f t="shared" si="1"/>
        <v>8640871</v>
      </c>
      <c r="L17" s="33">
        <f t="shared" si="2"/>
        <v>8673875</v>
      </c>
      <c r="M17" s="53">
        <v>0</v>
      </c>
      <c r="N17" s="54">
        <f t="shared" si="3"/>
        <v>8607785</v>
      </c>
      <c r="O17" s="148">
        <f>FM!$C$35</f>
        <v>2.14</v>
      </c>
      <c r="P17" s="55">
        <v>1</v>
      </c>
      <c r="Q17" s="54">
        <f t="shared" si="4"/>
        <v>0</v>
      </c>
      <c r="R17" s="52">
        <v>2.5</v>
      </c>
      <c r="S17" s="54">
        <f t="shared" si="5"/>
        <v>0</v>
      </c>
    </row>
    <row r="18" spans="2:19" s="2" customFormat="1" ht="30" x14ac:dyDescent="0.35">
      <c r="B18" s="29">
        <v>5</v>
      </c>
      <c r="C18" s="34" t="s">
        <v>62</v>
      </c>
      <c r="D18" s="31" t="s">
        <v>72</v>
      </c>
      <c r="E18" s="46">
        <v>1</v>
      </c>
      <c r="F18" s="47">
        <v>9192750</v>
      </c>
      <c r="G18" s="47">
        <v>9591750</v>
      </c>
      <c r="H18" s="47">
        <v>7700000</v>
      </c>
      <c r="I18" s="47">
        <v>8211000</v>
      </c>
      <c r="J18" s="32">
        <f t="shared" si="0"/>
        <v>8607785</v>
      </c>
      <c r="K18" s="33">
        <f t="shared" si="1"/>
        <v>8640871</v>
      </c>
      <c r="L18" s="33">
        <f t="shared" si="2"/>
        <v>8673875</v>
      </c>
      <c r="M18" s="53">
        <v>0</v>
      </c>
      <c r="N18" s="54">
        <f t="shared" si="3"/>
        <v>8607785</v>
      </c>
      <c r="O18" s="148">
        <f>FM!$C$35</f>
        <v>2.14</v>
      </c>
      <c r="P18" s="55">
        <v>1</v>
      </c>
      <c r="Q18" s="54">
        <f t="shared" si="4"/>
        <v>0</v>
      </c>
      <c r="R18" s="52">
        <v>2.5</v>
      </c>
      <c r="S18" s="54">
        <f t="shared" si="5"/>
        <v>0</v>
      </c>
    </row>
    <row r="19" spans="2:19" s="2" customFormat="1" ht="59" x14ac:dyDescent="0.35">
      <c r="B19" s="29">
        <v>6</v>
      </c>
      <c r="C19" s="34" t="s">
        <v>63</v>
      </c>
      <c r="D19" s="31" t="s">
        <v>72</v>
      </c>
      <c r="E19" s="46">
        <v>1</v>
      </c>
      <c r="F19" s="47">
        <v>9192750</v>
      </c>
      <c r="G19" s="47">
        <v>9591750</v>
      </c>
      <c r="H19" s="47">
        <v>7700000</v>
      </c>
      <c r="I19" s="47">
        <v>8211000</v>
      </c>
      <c r="J19" s="32">
        <f t="shared" si="0"/>
        <v>8607785</v>
      </c>
      <c r="K19" s="33">
        <f t="shared" si="1"/>
        <v>8640871</v>
      </c>
      <c r="L19" s="33">
        <f t="shared" si="2"/>
        <v>8673875</v>
      </c>
      <c r="M19" s="53">
        <v>0</v>
      </c>
      <c r="N19" s="54">
        <f t="shared" si="3"/>
        <v>8607785</v>
      </c>
      <c r="O19" s="148">
        <f>FM!$C$35</f>
        <v>2.14</v>
      </c>
      <c r="P19" s="55">
        <v>1</v>
      </c>
      <c r="Q19" s="54">
        <f t="shared" si="4"/>
        <v>0</v>
      </c>
      <c r="R19" s="52">
        <v>2.5</v>
      </c>
      <c r="S19" s="54">
        <f t="shared" si="5"/>
        <v>0</v>
      </c>
    </row>
    <row r="20" spans="2:19" s="2" customFormat="1" ht="59" x14ac:dyDescent="0.35">
      <c r="B20" s="29">
        <v>7</v>
      </c>
      <c r="C20" s="34" t="s">
        <v>64</v>
      </c>
      <c r="D20" s="31" t="s">
        <v>72</v>
      </c>
      <c r="E20" s="46">
        <v>1</v>
      </c>
      <c r="F20" s="47">
        <v>9192750</v>
      </c>
      <c r="G20" s="47">
        <v>9591750</v>
      </c>
      <c r="H20" s="47">
        <v>7700000</v>
      </c>
      <c r="I20" s="47">
        <v>8211000</v>
      </c>
      <c r="J20" s="32">
        <f t="shared" si="0"/>
        <v>8607785</v>
      </c>
      <c r="K20" s="33">
        <f t="shared" si="1"/>
        <v>8640871</v>
      </c>
      <c r="L20" s="33">
        <f t="shared" si="2"/>
        <v>8673875</v>
      </c>
      <c r="M20" s="53">
        <v>0</v>
      </c>
      <c r="N20" s="54">
        <f t="shared" si="3"/>
        <v>8607785</v>
      </c>
      <c r="O20" s="148">
        <f>FM!$C$35</f>
        <v>2.14</v>
      </c>
      <c r="P20" s="55">
        <v>1</v>
      </c>
      <c r="Q20" s="54">
        <f t="shared" si="4"/>
        <v>0</v>
      </c>
      <c r="R20" s="52">
        <v>2.5</v>
      </c>
      <c r="S20" s="54">
        <f t="shared" si="5"/>
        <v>0</v>
      </c>
    </row>
    <row r="21" spans="2:19" s="2" customFormat="1" ht="59" x14ac:dyDescent="0.35">
      <c r="B21" s="29">
        <v>8</v>
      </c>
      <c r="C21" s="34" t="s">
        <v>65</v>
      </c>
      <c r="D21" s="31" t="s">
        <v>72</v>
      </c>
      <c r="E21" s="46">
        <v>1</v>
      </c>
      <c r="F21" s="47">
        <v>5622750</v>
      </c>
      <c r="G21" s="47">
        <v>4961250</v>
      </c>
      <c r="H21" s="47">
        <v>4100000</v>
      </c>
      <c r="I21" s="47">
        <v>4738000</v>
      </c>
      <c r="J21" s="32">
        <f t="shared" si="0"/>
        <v>4794019</v>
      </c>
      <c r="K21" s="33">
        <f t="shared" si="1"/>
        <v>4824804</v>
      </c>
      <c r="L21" s="33">
        <f t="shared" si="2"/>
        <v>4855500</v>
      </c>
      <c r="M21" s="53">
        <v>0</v>
      </c>
      <c r="N21" s="54">
        <f t="shared" si="3"/>
        <v>4794019</v>
      </c>
      <c r="O21" s="148">
        <f>FM!$C$35</f>
        <v>2.14</v>
      </c>
      <c r="P21" s="55">
        <v>1</v>
      </c>
      <c r="Q21" s="54">
        <f t="shared" si="4"/>
        <v>0</v>
      </c>
      <c r="R21" s="52">
        <v>2.5</v>
      </c>
      <c r="S21" s="54">
        <f t="shared" si="5"/>
        <v>0</v>
      </c>
    </row>
    <row r="22" spans="2:19" s="2" customFormat="1" ht="30" x14ac:dyDescent="0.35">
      <c r="B22" s="29">
        <v>9</v>
      </c>
      <c r="C22" s="157" t="s">
        <v>177</v>
      </c>
      <c r="D22" s="31" t="s">
        <v>72</v>
      </c>
      <c r="E22" s="46">
        <v>1</v>
      </c>
      <c r="F22" s="47">
        <v>3998400</v>
      </c>
      <c r="G22" s="47">
        <v>3087000</v>
      </c>
      <c r="H22" s="47">
        <v>3142000</v>
      </c>
      <c r="I22" s="47">
        <v>3104000</v>
      </c>
      <c r="J22" s="32">
        <f>ROUND(HARMEAN(F22,G22,H22,I22),0)</f>
        <v>3293610</v>
      </c>
      <c r="K22" s="33">
        <f t="shared" si="1"/>
        <v>3312361</v>
      </c>
      <c r="L22" s="33">
        <f>ROUND(AVERAGE(F22,G22,H22,I22),0)</f>
        <v>3332850</v>
      </c>
      <c r="M22" s="68">
        <v>3</v>
      </c>
      <c r="N22" s="57">
        <f t="shared" si="3"/>
        <v>3293610</v>
      </c>
      <c r="O22" s="148">
        <f>FM!$C$35</f>
        <v>2.14</v>
      </c>
      <c r="P22" s="58">
        <v>1</v>
      </c>
      <c r="Q22" s="57">
        <f t="shared" si="4"/>
        <v>21144976.200000003</v>
      </c>
      <c r="R22" s="56">
        <v>2.5</v>
      </c>
      <c r="S22" s="57">
        <f>Q22*R22</f>
        <v>52862440.500000007</v>
      </c>
    </row>
    <row r="23" spans="2:19" s="2" customFormat="1" ht="30" x14ac:dyDescent="0.35">
      <c r="B23" s="29">
        <v>10</v>
      </c>
      <c r="C23" s="34" t="s">
        <v>67</v>
      </c>
      <c r="D23" s="31" t="s">
        <v>72</v>
      </c>
      <c r="E23" s="46">
        <v>1</v>
      </c>
      <c r="F23" s="47">
        <v>7231630</v>
      </c>
      <c r="G23" s="47">
        <v>6284250</v>
      </c>
      <c r="H23" s="47">
        <v>5000000</v>
      </c>
      <c r="I23" s="47">
        <v>5329000</v>
      </c>
      <c r="J23" s="32">
        <f t="shared" si="0"/>
        <v>5838889</v>
      </c>
      <c r="K23" s="33">
        <f t="shared" si="1"/>
        <v>5898972</v>
      </c>
      <c r="L23" s="33">
        <f t="shared" si="2"/>
        <v>5961220</v>
      </c>
      <c r="M23" s="53">
        <v>0</v>
      </c>
      <c r="N23" s="54">
        <f t="shared" si="3"/>
        <v>5838889</v>
      </c>
      <c r="O23" s="148">
        <f>FM!$C$35</f>
        <v>2.14</v>
      </c>
      <c r="P23" s="55">
        <v>1</v>
      </c>
      <c r="Q23" s="54">
        <f t="shared" si="4"/>
        <v>0</v>
      </c>
      <c r="R23" s="52">
        <v>2.5</v>
      </c>
      <c r="S23" s="54">
        <f t="shared" si="5"/>
        <v>0</v>
      </c>
    </row>
    <row r="24" spans="2:19" s="2" customFormat="1" ht="30" x14ac:dyDescent="0.35">
      <c r="B24" s="29">
        <v>11</v>
      </c>
      <c r="C24" s="34" t="s">
        <v>68</v>
      </c>
      <c r="D24" s="31" t="s">
        <v>72</v>
      </c>
      <c r="E24" s="46">
        <v>1</v>
      </c>
      <c r="F24" s="47">
        <v>9192750</v>
      </c>
      <c r="G24" s="47">
        <v>9591750</v>
      </c>
      <c r="H24" s="47">
        <v>7700000</v>
      </c>
      <c r="I24" s="47">
        <v>8211000</v>
      </c>
      <c r="J24" s="32">
        <f t="shared" si="0"/>
        <v>8607785</v>
      </c>
      <c r="K24" s="33">
        <f t="shared" si="1"/>
        <v>8640871</v>
      </c>
      <c r="L24" s="33">
        <f t="shared" si="2"/>
        <v>8673875</v>
      </c>
      <c r="M24" s="53">
        <v>0</v>
      </c>
      <c r="N24" s="54">
        <f t="shared" si="3"/>
        <v>8607785</v>
      </c>
      <c r="O24" s="148">
        <f>FM!$C$35</f>
        <v>2.14</v>
      </c>
      <c r="P24" s="55">
        <v>1</v>
      </c>
      <c r="Q24" s="54">
        <f t="shared" si="4"/>
        <v>0</v>
      </c>
      <c r="R24" s="52">
        <v>2.5</v>
      </c>
      <c r="S24" s="54">
        <f t="shared" si="5"/>
        <v>0</v>
      </c>
    </row>
    <row r="25" spans="2:19" s="2" customFormat="1" ht="30" x14ac:dyDescent="0.35">
      <c r="B25" s="29">
        <v>12</v>
      </c>
      <c r="C25" s="34" t="s">
        <v>69</v>
      </c>
      <c r="D25" s="31" t="s">
        <v>72</v>
      </c>
      <c r="E25" s="46">
        <v>1</v>
      </c>
      <c r="F25" s="47">
        <v>9192750</v>
      </c>
      <c r="G25" s="47">
        <v>9591750</v>
      </c>
      <c r="H25" s="47">
        <v>7700000</v>
      </c>
      <c r="I25" s="47">
        <v>8211000</v>
      </c>
      <c r="J25" s="32">
        <f t="shared" si="0"/>
        <v>8607785</v>
      </c>
      <c r="K25" s="33">
        <f t="shared" si="1"/>
        <v>8640871</v>
      </c>
      <c r="L25" s="33">
        <f t="shared" si="2"/>
        <v>8673875</v>
      </c>
      <c r="M25" s="53">
        <v>0</v>
      </c>
      <c r="N25" s="54">
        <f t="shared" si="3"/>
        <v>8607785</v>
      </c>
      <c r="O25" s="148">
        <f>FM!$C$35</f>
        <v>2.14</v>
      </c>
      <c r="P25" s="55">
        <v>1</v>
      </c>
      <c r="Q25" s="54">
        <f t="shared" si="4"/>
        <v>0</v>
      </c>
      <c r="R25" s="52">
        <v>2.5</v>
      </c>
      <c r="S25" s="54">
        <f t="shared" si="5"/>
        <v>0</v>
      </c>
    </row>
    <row r="26" spans="2:19" s="2" customFormat="1" ht="30" x14ac:dyDescent="0.35">
      <c r="B26" s="29">
        <v>13</v>
      </c>
      <c r="C26" s="34" t="s">
        <v>70</v>
      </c>
      <c r="D26" s="31" t="s">
        <v>72</v>
      </c>
      <c r="E26" s="46">
        <v>1</v>
      </c>
      <c r="F26" s="47">
        <v>9192750</v>
      </c>
      <c r="G26" s="47">
        <v>9591750</v>
      </c>
      <c r="H26" s="47">
        <v>7700000</v>
      </c>
      <c r="I26" s="47">
        <v>8211000</v>
      </c>
      <c r="J26" s="32">
        <f t="shared" si="0"/>
        <v>8607785</v>
      </c>
      <c r="K26" s="33">
        <f t="shared" si="1"/>
        <v>8640871</v>
      </c>
      <c r="L26" s="33">
        <f t="shared" si="2"/>
        <v>8673875</v>
      </c>
      <c r="M26" s="53">
        <v>0</v>
      </c>
      <c r="N26" s="54">
        <f t="shared" si="3"/>
        <v>8607785</v>
      </c>
      <c r="O26" s="148">
        <f>FM!$C$35</f>
        <v>2.14</v>
      </c>
      <c r="P26" s="55">
        <v>1</v>
      </c>
      <c r="Q26" s="54">
        <f t="shared" si="4"/>
        <v>0</v>
      </c>
      <c r="R26" s="52">
        <v>2.5</v>
      </c>
      <c r="S26" s="54">
        <f t="shared" si="5"/>
        <v>0</v>
      </c>
    </row>
    <row r="27" spans="2:19" s="2" customFormat="1" ht="30" x14ac:dyDescent="0.35">
      <c r="B27" s="29">
        <v>14</v>
      </c>
      <c r="C27" s="34" t="s">
        <v>71</v>
      </c>
      <c r="D27" s="31" t="s">
        <v>72</v>
      </c>
      <c r="E27" s="46">
        <v>1</v>
      </c>
      <c r="F27" s="47">
        <v>11153870</v>
      </c>
      <c r="G27" s="47">
        <v>10473750</v>
      </c>
      <c r="H27" s="47">
        <v>7700000</v>
      </c>
      <c r="I27" s="47">
        <v>9031000</v>
      </c>
      <c r="J27" s="32">
        <f>ROUND(HARMEAN(F27,G27,H27,I27),0)</f>
        <v>9395591</v>
      </c>
      <c r="K27" s="33">
        <f t="shared" si="1"/>
        <v>9493767</v>
      </c>
      <c r="L27" s="33">
        <f t="shared" si="2"/>
        <v>9589655</v>
      </c>
      <c r="M27" s="68">
        <v>1</v>
      </c>
      <c r="N27" s="57">
        <f>J27</f>
        <v>9395591</v>
      </c>
      <c r="O27" s="148">
        <f>FM!$C$35</f>
        <v>2.14</v>
      </c>
      <c r="P27" s="58">
        <v>0.25</v>
      </c>
      <c r="Q27" s="57">
        <f>M27*N27*O27*P27</f>
        <v>5026641.1850000005</v>
      </c>
      <c r="R27" s="56">
        <v>2.5</v>
      </c>
      <c r="S27" s="57">
        <f>Q27*R27</f>
        <v>12566602.962500002</v>
      </c>
    </row>
    <row r="28" spans="2:19" s="4" customFormat="1" ht="41.25" customHeight="1" x14ac:dyDescent="0.35">
      <c r="B28" s="35"/>
      <c r="C28" s="36"/>
      <c r="D28" s="37"/>
      <c r="E28" s="38"/>
      <c r="F28" s="48">
        <f t="shared" ref="F28:L28" si="6">SUM(F14:F27)</f>
        <v>116364150</v>
      </c>
      <c r="G28" s="48">
        <f t="shared" si="6"/>
        <v>116093250</v>
      </c>
      <c r="H28" s="48">
        <f t="shared" si="6"/>
        <v>93342000</v>
      </c>
      <c r="I28" s="48">
        <f t="shared" si="6"/>
        <v>100839000</v>
      </c>
      <c r="J28" s="49">
        <f t="shared" si="6"/>
        <v>105586193</v>
      </c>
      <c r="K28" s="50">
        <f t="shared" si="6"/>
        <v>106122547</v>
      </c>
      <c r="L28" s="50">
        <f t="shared" si="6"/>
        <v>106659600</v>
      </c>
      <c r="M28" s="53"/>
      <c r="N28" s="53"/>
      <c r="O28" s="53"/>
      <c r="P28" s="53"/>
      <c r="Q28" s="53"/>
      <c r="R28" s="53"/>
      <c r="S28" s="59">
        <f>S14+S16+S22+S27</f>
        <v>137128694.86250001</v>
      </c>
    </row>
    <row r="29" spans="2:19" ht="30" x14ac:dyDescent="0.6">
      <c r="B29" s="206" t="s">
        <v>83</v>
      </c>
      <c r="C29" s="206"/>
      <c r="D29" s="206"/>
      <c r="E29" s="206"/>
      <c r="F29" s="206"/>
      <c r="G29" s="206"/>
      <c r="H29" s="206"/>
      <c r="I29" s="206"/>
      <c r="J29" s="23"/>
      <c r="K29" s="24"/>
      <c r="L29" s="24"/>
      <c r="Q29" s="63" t="s">
        <v>92</v>
      </c>
      <c r="R29" s="64">
        <v>0.19</v>
      </c>
      <c r="S29" s="65">
        <f>S28*R29</f>
        <v>26054452.023875002</v>
      </c>
    </row>
    <row r="30" spans="2:19" ht="30" x14ac:dyDescent="0.6">
      <c r="B30" s="201" t="s">
        <v>182</v>
      </c>
      <c r="C30" s="202"/>
      <c r="D30" s="202"/>
      <c r="E30" s="202"/>
      <c r="F30" s="202"/>
      <c r="G30" s="202"/>
      <c r="H30" s="202"/>
      <c r="I30" s="203"/>
      <c r="J30" s="23"/>
      <c r="K30" s="24"/>
      <c r="L30" s="24"/>
      <c r="Q30" s="66" t="s">
        <v>93</v>
      </c>
      <c r="R30" s="66"/>
      <c r="S30" s="67">
        <f>ROUND(S28+S29,0)</f>
        <v>163183147</v>
      </c>
    </row>
    <row r="31" spans="2:19" x14ac:dyDescent="0.55000000000000004">
      <c r="B31" s="62"/>
      <c r="C31" s="62"/>
      <c r="D31" s="62"/>
      <c r="E31" s="62"/>
      <c r="F31" s="62"/>
      <c r="G31" s="62"/>
      <c r="H31" s="62"/>
      <c r="I31" s="62"/>
      <c r="J31" s="23"/>
      <c r="K31" s="24"/>
      <c r="L31" s="24"/>
      <c r="R31" s="60"/>
      <c r="S31" s="61"/>
    </row>
    <row r="32" spans="2:19" x14ac:dyDescent="0.55000000000000004">
      <c r="B32" s="62"/>
      <c r="C32" s="62"/>
      <c r="D32" s="62"/>
      <c r="E32" s="62"/>
      <c r="F32" s="62"/>
      <c r="G32" s="62"/>
      <c r="H32" s="62"/>
      <c r="I32" s="62"/>
      <c r="J32" s="23"/>
      <c r="K32" s="24"/>
      <c r="L32" s="24"/>
      <c r="R32" s="60"/>
      <c r="S32" s="61"/>
    </row>
    <row r="33" spans="2:19" x14ac:dyDescent="0.55000000000000004">
      <c r="B33" s="62"/>
      <c r="C33" s="62"/>
      <c r="D33" s="62"/>
      <c r="E33" s="62"/>
      <c r="F33" s="62"/>
      <c r="G33" s="62"/>
      <c r="H33" s="62"/>
      <c r="I33" s="62"/>
      <c r="J33" s="23"/>
      <c r="K33" s="24"/>
      <c r="L33" s="24"/>
      <c r="R33" s="60"/>
      <c r="S33" s="61"/>
    </row>
    <row r="34" spans="2:19" x14ac:dyDescent="0.55000000000000004">
      <c r="B34" s="62"/>
      <c r="C34" s="62"/>
      <c r="D34" s="62"/>
      <c r="E34" s="62"/>
      <c r="F34" s="62"/>
      <c r="G34" s="62"/>
      <c r="H34" s="62"/>
      <c r="I34" s="62"/>
      <c r="J34" s="23"/>
      <c r="K34" s="24"/>
      <c r="L34" s="24"/>
      <c r="R34" s="60"/>
      <c r="S34" s="61"/>
    </row>
    <row r="35" spans="2:19" customFormat="1" ht="395.25" customHeight="1" x14ac:dyDescent="0.55000000000000004">
      <c r="B35" s="190" t="s">
        <v>179</v>
      </c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21"/>
      <c r="N35" s="21"/>
      <c r="O35" s="21"/>
      <c r="P35" s="21"/>
      <c r="Q35" s="24"/>
      <c r="R35" s="24"/>
      <c r="S35" s="24"/>
    </row>
    <row r="36" spans="2:19" customFormat="1" ht="85.5" customHeight="1" x14ac:dyDescent="0.55000000000000004">
      <c r="B36" s="192" t="s">
        <v>186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21"/>
      <c r="N36" s="21"/>
      <c r="O36" s="21"/>
      <c r="P36" s="21"/>
      <c r="Q36" s="21"/>
      <c r="R36" s="21"/>
      <c r="S36" s="21"/>
    </row>
    <row r="37" spans="2:19" customFormat="1" ht="15" customHeight="1" thickBot="1" x14ac:dyDescent="0.6">
      <c r="B37" s="39"/>
      <c r="C37" s="39"/>
      <c r="D37" s="40"/>
      <c r="E37" s="22"/>
      <c r="F37" s="39"/>
      <c r="G37" s="39"/>
      <c r="H37" s="41"/>
      <c r="I37" s="41"/>
      <c r="J37" s="41"/>
      <c r="K37" s="21"/>
      <c r="L37" s="21"/>
      <c r="M37" s="21"/>
      <c r="N37" s="21"/>
      <c r="O37" s="21"/>
      <c r="P37" s="21"/>
      <c r="Q37" s="21"/>
      <c r="R37" s="21"/>
      <c r="S37" s="21"/>
    </row>
    <row r="38" spans="2:19" customFormat="1" ht="61.5" customHeight="1" thickBot="1" x14ac:dyDescent="0.6">
      <c r="B38" s="193" t="s">
        <v>12</v>
      </c>
      <c r="C38" s="194"/>
      <c r="D38" s="175">
        <v>46286</v>
      </c>
      <c r="E38" s="176"/>
      <c r="F38" s="176"/>
      <c r="G38" s="177"/>
      <c r="H38" s="41"/>
      <c r="I38" s="41"/>
      <c r="J38" s="41"/>
      <c r="K38" s="21"/>
      <c r="L38" s="21"/>
      <c r="M38" s="21"/>
      <c r="N38" s="21"/>
      <c r="O38" s="21"/>
      <c r="P38" s="21"/>
      <c r="Q38" s="21"/>
      <c r="R38" s="21"/>
      <c r="S38" s="21"/>
    </row>
    <row r="39" spans="2:19" customFormat="1" ht="61.5" customHeight="1" thickBot="1" x14ac:dyDescent="0.6">
      <c r="B39" s="193" t="s">
        <v>13</v>
      </c>
      <c r="C39" s="194"/>
      <c r="D39" s="178" t="s">
        <v>180</v>
      </c>
      <c r="E39" s="176"/>
      <c r="F39" s="176"/>
      <c r="G39" s="177"/>
      <c r="H39" s="41"/>
      <c r="I39" s="41"/>
      <c r="J39" s="41"/>
      <c r="K39" s="21"/>
      <c r="L39" s="21"/>
      <c r="M39" s="21"/>
      <c r="N39" s="21"/>
      <c r="O39" s="21"/>
      <c r="P39" s="21"/>
      <c r="Q39" s="21"/>
      <c r="R39" s="21"/>
      <c r="S39" s="21"/>
    </row>
    <row r="40" spans="2:19" customFormat="1" ht="61.5" customHeight="1" thickBot="1" x14ac:dyDescent="0.6">
      <c r="B40" s="195" t="s">
        <v>14</v>
      </c>
      <c r="C40" s="196"/>
      <c r="D40" s="178" t="s">
        <v>181</v>
      </c>
      <c r="E40" s="176"/>
      <c r="F40" s="176"/>
      <c r="G40" s="177"/>
      <c r="H40" s="41"/>
      <c r="I40" s="41"/>
      <c r="J40" s="41"/>
      <c r="K40" s="21"/>
      <c r="L40" s="21"/>
      <c r="M40" s="21"/>
      <c r="N40" s="21"/>
      <c r="O40" s="21"/>
      <c r="P40" s="21"/>
      <c r="Q40" s="21"/>
      <c r="R40" s="21"/>
      <c r="S40" s="21"/>
    </row>
    <row r="41" spans="2:19" x14ac:dyDescent="0.55000000000000004">
      <c r="B41" s="42"/>
      <c r="C41" s="20"/>
      <c r="D41" s="20"/>
      <c r="E41" s="21"/>
      <c r="F41" s="22"/>
      <c r="G41" s="23"/>
      <c r="H41" s="23"/>
      <c r="I41" s="23"/>
      <c r="J41" s="23"/>
      <c r="K41" s="24"/>
      <c r="L41" s="24"/>
    </row>
    <row r="42" spans="2:19" x14ac:dyDescent="0.55000000000000004">
      <c r="B42" s="42"/>
      <c r="C42" s="20"/>
      <c r="D42" s="20"/>
      <c r="E42" s="21"/>
      <c r="F42" s="22"/>
      <c r="G42" s="23"/>
      <c r="H42" s="23"/>
      <c r="I42" s="23"/>
      <c r="J42" s="23"/>
      <c r="K42" s="24"/>
      <c r="L42" s="24"/>
    </row>
  </sheetData>
  <mergeCells count="22">
    <mergeCell ref="M11:S11"/>
    <mergeCell ref="B30:I30"/>
    <mergeCell ref="Q12:Q13"/>
    <mergeCell ref="R12:R13"/>
    <mergeCell ref="S12:S13"/>
    <mergeCell ref="B29:I29"/>
    <mergeCell ref="B1:D3"/>
    <mergeCell ref="E1:J3"/>
    <mergeCell ref="D38:G38"/>
    <mergeCell ref="D39:G39"/>
    <mergeCell ref="D40:G40"/>
    <mergeCell ref="B8:C8"/>
    <mergeCell ref="J12:L12"/>
    <mergeCell ref="B4:L4"/>
    <mergeCell ref="B10:I10"/>
    <mergeCell ref="B5:L5"/>
    <mergeCell ref="B35:L35"/>
    <mergeCell ref="B36:L36"/>
    <mergeCell ref="B38:C38"/>
    <mergeCell ref="B39:C39"/>
    <mergeCell ref="B40:C40"/>
    <mergeCell ref="D8:J8"/>
  </mergeCells>
  <hyperlinks>
    <hyperlink ref="O13" location="FM!A1" display="FM*" xr:uid="{D3430A57-CBB2-4F96-B7C8-9E07F7912463}"/>
  </hyperlinks>
  <pageMargins left="0.25" right="0.25" top="0.75" bottom="0.75" header="0.3" footer="0.3"/>
  <pageSetup paperSize="9" scale="14" fitToHeight="0" orientation="landscape" r:id="rId1"/>
  <colBreaks count="1" manualBreakCount="1">
    <brk id="11" max="4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CC6EC-CB9A-41AA-8E41-A939E4ECC15E}">
  <sheetPr>
    <tabColor indexed="10"/>
  </sheetPr>
  <dimension ref="A1:C75"/>
  <sheetViews>
    <sheetView view="pageBreakPreview" topLeftCell="A2" zoomScale="70" zoomScaleNormal="100" zoomScaleSheetLayoutView="70" workbookViewId="0">
      <selection activeCell="B24" sqref="B24"/>
    </sheetView>
  </sheetViews>
  <sheetFormatPr baseColWidth="10" defaultColWidth="9.1796875" defaultRowHeight="14.5" x14ac:dyDescent="0.35"/>
  <cols>
    <col min="1" max="1" width="21" style="70" customWidth="1"/>
    <col min="2" max="2" width="75.26953125" style="70" customWidth="1"/>
    <col min="3" max="3" width="12.81640625" style="71" customWidth="1"/>
    <col min="4" max="16384" width="9.1796875" style="70"/>
  </cols>
  <sheetData>
    <row r="1" spans="1:3" ht="15" thickBot="1" x14ac:dyDescent="0.4"/>
    <row r="2" spans="1:3" ht="95.5" customHeight="1" x14ac:dyDescent="0.35">
      <c r="A2" s="72"/>
      <c r="B2" s="207" t="s">
        <v>95</v>
      </c>
      <c r="C2" s="208"/>
    </row>
    <row r="3" spans="1:3" ht="9.75" customHeight="1" x14ac:dyDescent="0.35">
      <c r="A3" s="73"/>
      <c r="B3" s="209"/>
      <c r="C3" s="210"/>
    </row>
    <row r="4" spans="1:3" ht="15.5" x14ac:dyDescent="0.35">
      <c r="A4" s="74">
        <v>1</v>
      </c>
      <c r="B4" s="75" t="s">
        <v>96</v>
      </c>
      <c r="C4" s="76">
        <v>1</v>
      </c>
    </row>
    <row r="5" spans="1:3" ht="15.5" x14ac:dyDescent="0.35">
      <c r="A5" s="74">
        <v>2</v>
      </c>
      <c r="B5" s="75" t="s">
        <v>97</v>
      </c>
      <c r="C5" s="77"/>
    </row>
    <row r="6" spans="1:3" ht="15" customHeight="1" x14ac:dyDescent="0.35">
      <c r="A6" s="78" t="s">
        <v>98</v>
      </c>
      <c r="B6" s="79" t="s">
        <v>99</v>
      </c>
      <c r="C6" s="80">
        <v>8.3299999999999999E-2</v>
      </c>
    </row>
    <row r="7" spans="1:3" ht="15" customHeight="1" x14ac:dyDescent="0.35">
      <c r="A7" s="78" t="s">
        <v>100</v>
      </c>
      <c r="B7" s="79" t="s">
        <v>101</v>
      </c>
      <c r="C7" s="80">
        <v>8.3299999999999999E-2</v>
      </c>
    </row>
    <row r="8" spans="1:3" ht="15" customHeight="1" x14ac:dyDescent="0.35">
      <c r="A8" s="78" t="s">
        <v>102</v>
      </c>
      <c r="B8" s="79" t="s">
        <v>103</v>
      </c>
      <c r="C8" s="80">
        <v>0.01</v>
      </c>
    </row>
    <row r="9" spans="1:3" ht="15" customHeight="1" x14ac:dyDescent="0.35">
      <c r="A9" s="78" t="s">
        <v>104</v>
      </c>
      <c r="B9" s="79" t="s">
        <v>105</v>
      </c>
      <c r="C9" s="80">
        <v>0.125</v>
      </c>
    </row>
    <row r="10" spans="1:3" ht="15" customHeight="1" x14ac:dyDescent="0.35">
      <c r="A10" s="78" t="s">
        <v>106</v>
      </c>
      <c r="B10" s="79" t="s">
        <v>107</v>
      </c>
      <c r="C10" s="80">
        <v>0.16</v>
      </c>
    </row>
    <row r="11" spans="1:3" ht="15" customHeight="1" x14ac:dyDescent="0.35">
      <c r="A11" s="78" t="s">
        <v>108</v>
      </c>
      <c r="B11" s="79" t="s">
        <v>109</v>
      </c>
      <c r="C11" s="80">
        <v>0.02</v>
      </c>
    </row>
    <row r="12" spans="1:3" ht="15" customHeight="1" x14ac:dyDescent="0.35">
      <c r="A12" s="78" t="s">
        <v>110</v>
      </c>
      <c r="B12" s="79" t="s">
        <v>111</v>
      </c>
      <c r="C12" s="80">
        <v>0.03</v>
      </c>
    </row>
    <row r="13" spans="1:3" ht="15" customHeight="1" x14ac:dyDescent="0.35">
      <c r="A13" s="78" t="s">
        <v>112</v>
      </c>
      <c r="B13" s="79" t="s">
        <v>113</v>
      </c>
      <c r="C13" s="80">
        <v>0.04</v>
      </c>
    </row>
    <row r="14" spans="1:3" ht="15" customHeight="1" x14ac:dyDescent="0.35">
      <c r="A14" s="78" t="s">
        <v>114</v>
      </c>
      <c r="B14" s="79" t="s">
        <v>115</v>
      </c>
      <c r="C14" s="80">
        <v>4.1700000000000001E-2</v>
      </c>
    </row>
    <row r="15" spans="1:3" ht="15" customHeight="1" x14ac:dyDescent="0.35">
      <c r="A15" s="78" t="s">
        <v>116</v>
      </c>
      <c r="B15" s="79" t="s">
        <v>117</v>
      </c>
      <c r="C15" s="80">
        <v>6.9599999999999995E-2</v>
      </c>
    </row>
    <row r="16" spans="1:3" ht="15" customHeight="1" x14ac:dyDescent="0.35">
      <c r="A16" s="78" t="s">
        <v>118</v>
      </c>
      <c r="B16" s="79" t="s">
        <v>119</v>
      </c>
      <c r="C16" s="80">
        <v>5.0000000000000001E-3</v>
      </c>
    </row>
    <row r="17" spans="1:3" x14ac:dyDescent="0.35">
      <c r="A17" s="81"/>
      <c r="B17" s="82" t="s">
        <v>120</v>
      </c>
      <c r="C17" s="83">
        <f>ROUND((SUM(C6:C16)),3)</f>
        <v>0.66800000000000004</v>
      </c>
    </row>
    <row r="18" spans="1:3" ht="15.5" x14ac:dyDescent="0.35">
      <c r="A18" s="84">
        <v>3</v>
      </c>
      <c r="B18" s="85" t="s">
        <v>121</v>
      </c>
      <c r="C18" s="77"/>
    </row>
    <row r="19" spans="1:3" ht="15" customHeight="1" x14ac:dyDescent="0.35">
      <c r="A19" s="86"/>
      <c r="B19" s="87" t="s">
        <v>122</v>
      </c>
      <c r="C19" s="88"/>
    </row>
    <row r="20" spans="1:3" ht="15" customHeight="1" x14ac:dyDescent="0.35">
      <c r="A20" s="78">
        <v>3.1</v>
      </c>
      <c r="B20" s="79" t="s">
        <v>123</v>
      </c>
      <c r="C20" s="80">
        <v>0.05</v>
      </c>
    </row>
    <row r="21" spans="1:3" ht="15" customHeight="1" x14ac:dyDescent="0.35">
      <c r="A21" s="78" t="s">
        <v>124</v>
      </c>
      <c r="B21" s="79" t="s">
        <v>125</v>
      </c>
      <c r="C21" s="80">
        <v>0.03</v>
      </c>
    </row>
    <row r="22" spans="1:3" ht="15" customHeight="1" x14ac:dyDescent="0.35">
      <c r="A22" s="78" t="s">
        <v>126</v>
      </c>
      <c r="B22" s="79" t="s">
        <v>127</v>
      </c>
      <c r="C22" s="80">
        <v>0.02</v>
      </c>
    </row>
    <row r="23" spans="1:3" ht="15" customHeight="1" x14ac:dyDescent="0.35">
      <c r="A23" s="78" t="s">
        <v>128</v>
      </c>
      <c r="B23" s="79" t="s">
        <v>129</v>
      </c>
      <c r="C23" s="80">
        <v>0.02</v>
      </c>
    </row>
    <row r="24" spans="1:3" ht="15" customHeight="1" x14ac:dyDescent="0.35">
      <c r="A24" s="78" t="s">
        <v>130</v>
      </c>
      <c r="B24" s="79" t="s">
        <v>131</v>
      </c>
      <c r="C24" s="80">
        <v>0.02</v>
      </c>
    </row>
    <row r="25" spans="1:3" ht="15" customHeight="1" x14ac:dyDescent="0.35">
      <c r="A25" s="78" t="s">
        <v>132</v>
      </c>
      <c r="B25" s="79" t="s">
        <v>133</v>
      </c>
      <c r="C25" s="80">
        <v>0.08</v>
      </c>
    </row>
    <row r="26" spans="1:3" ht="15" customHeight="1" x14ac:dyDescent="0.35">
      <c r="A26" s="78" t="s">
        <v>134</v>
      </c>
      <c r="B26" s="79" t="s">
        <v>135</v>
      </c>
      <c r="C26" s="80">
        <v>0.08</v>
      </c>
    </row>
    <row r="27" spans="1:3" ht="15" customHeight="1" x14ac:dyDescent="0.35">
      <c r="A27" s="89"/>
      <c r="B27" s="90" t="s">
        <v>136</v>
      </c>
      <c r="C27" s="77"/>
    </row>
    <row r="28" spans="1:3" ht="15" customHeight="1" x14ac:dyDescent="0.35">
      <c r="A28" s="78">
        <v>3.12</v>
      </c>
      <c r="B28" s="79" t="s">
        <v>137</v>
      </c>
      <c r="C28" s="80">
        <v>0.03</v>
      </c>
    </row>
    <row r="29" spans="1:3" ht="15" customHeight="1" x14ac:dyDescent="0.35">
      <c r="A29" s="78" t="s">
        <v>132</v>
      </c>
      <c r="B29" s="79" t="s">
        <v>138</v>
      </c>
      <c r="C29" s="80">
        <v>0.03</v>
      </c>
    </row>
    <row r="30" spans="1:3" ht="15" customHeight="1" x14ac:dyDescent="0.35">
      <c r="A30" s="78">
        <v>3.13</v>
      </c>
      <c r="B30" s="79" t="s">
        <v>139</v>
      </c>
      <c r="C30" s="80">
        <v>0.01</v>
      </c>
    </row>
    <row r="31" spans="1:3" x14ac:dyDescent="0.35">
      <c r="A31" s="91"/>
      <c r="B31" s="82" t="s">
        <v>140</v>
      </c>
      <c r="C31" s="76">
        <f>ROUND((SUM(C19:C30)),3)</f>
        <v>0.37</v>
      </c>
    </row>
    <row r="32" spans="1:3" ht="20.149999999999999" customHeight="1" x14ac:dyDescent="0.35">
      <c r="A32" s="74">
        <v>4</v>
      </c>
      <c r="B32" s="85" t="s">
        <v>141</v>
      </c>
      <c r="C32" s="92">
        <v>0.1</v>
      </c>
    </row>
    <row r="33" spans="1:3" x14ac:dyDescent="0.35">
      <c r="A33" s="91"/>
      <c r="B33" s="82" t="s">
        <v>142</v>
      </c>
      <c r="C33" s="76">
        <v>0.1</v>
      </c>
    </row>
    <row r="34" spans="1:3" ht="15" customHeight="1" x14ac:dyDescent="0.35">
      <c r="A34" s="73"/>
      <c r="B34" s="93"/>
      <c r="C34" s="94"/>
    </row>
    <row r="35" spans="1:3" ht="18" x14ac:dyDescent="0.35">
      <c r="A35" s="95">
        <v>5</v>
      </c>
      <c r="B35" s="96" t="s">
        <v>143</v>
      </c>
      <c r="C35" s="97">
        <f>ROUND((C4+C17+C31+C33),2)</f>
        <v>2.14</v>
      </c>
    </row>
    <row r="36" spans="1:3" x14ac:dyDescent="0.35">
      <c r="A36" s="73"/>
      <c r="B36" s="93"/>
      <c r="C36" s="94"/>
    </row>
    <row r="37" spans="1:3" ht="28.5" customHeight="1" x14ac:dyDescent="0.35">
      <c r="A37" s="73"/>
      <c r="B37" s="211" t="s">
        <v>144</v>
      </c>
      <c r="C37" s="212"/>
    </row>
    <row r="38" spans="1:3" ht="30" customHeight="1" x14ac:dyDescent="0.35">
      <c r="A38" s="73"/>
      <c r="B38" s="211" t="s">
        <v>145</v>
      </c>
      <c r="C38" s="212"/>
    </row>
    <row r="39" spans="1:3" ht="15" customHeight="1" thickBot="1" x14ac:dyDescent="0.4">
      <c r="A39" s="98"/>
      <c r="B39" s="99" t="s">
        <v>146</v>
      </c>
      <c r="C39" s="100"/>
    </row>
    <row r="40" spans="1:3" ht="7.5" customHeight="1" x14ac:dyDescent="0.35">
      <c r="B40" s="101" t="s">
        <v>147</v>
      </c>
    </row>
    <row r="41" spans="1:3" ht="18" customHeight="1" x14ac:dyDescent="0.35">
      <c r="B41" s="102"/>
    </row>
    <row r="42" spans="1:3" ht="18" customHeight="1" x14ac:dyDescent="0.35">
      <c r="B42" s="102"/>
      <c r="C42" s="103"/>
    </row>
    <row r="43" spans="1:3" ht="18" customHeight="1" x14ac:dyDescent="0.35"/>
    <row r="44" spans="1:3" ht="18" customHeight="1" x14ac:dyDescent="0.35"/>
    <row r="45" spans="1:3" ht="18" customHeight="1" x14ac:dyDescent="0.35"/>
    <row r="46" spans="1:3" ht="18" customHeight="1" x14ac:dyDescent="0.35"/>
    <row r="47" spans="1:3" ht="18" customHeight="1" x14ac:dyDescent="0.35"/>
    <row r="48" spans="1:3" ht="18" customHeight="1" x14ac:dyDescent="0.35"/>
    <row r="49" ht="18" customHeight="1" x14ac:dyDescent="0.35"/>
    <row r="50" ht="18" customHeight="1" x14ac:dyDescent="0.35"/>
    <row r="51" ht="18" customHeight="1" x14ac:dyDescent="0.35"/>
    <row r="52" ht="18" customHeight="1" x14ac:dyDescent="0.35"/>
    <row r="53" ht="18" customHeight="1" x14ac:dyDescent="0.35"/>
    <row r="54" ht="18" customHeight="1" x14ac:dyDescent="0.35"/>
    <row r="55" ht="18" customHeight="1" x14ac:dyDescent="0.35"/>
    <row r="56" ht="18" customHeight="1" x14ac:dyDescent="0.35"/>
    <row r="57" ht="18" customHeight="1" x14ac:dyDescent="0.35"/>
    <row r="58" ht="18" customHeight="1" x14ac:dyDescent="0.35"/>
    <row r="59" ht="18" customHeight="1" x14ac:dyDescent="0.35"/>
    <row r="60" ht="18" customHeight="1" x14ac:dyDescent="0.35"/>
    <row r="61" ht="18" customHeight="1" x14ac:dyDescent="0.35"/>
    <row r="62" ht="18" customHeight="1" x14ac:dyDescent="0.35"/>
    <row r="63" ht="18" customHeight="1" x14ac:dyDescent="0.35"/>
    <row r="64" ht="18" customHeight="1" x14ac:dyDescent="0.35"/>
    <row r="65" ht="18" customHeight="1" x14ac:dyDescent="0.35"/>
    <row r="66" ht="18" customHeight="1" x14ac:dyDescent="0.35"/>
    <row r="67" ht="18" customHeight="1" x14ac:dyDescent="0.35"/>
    <row r="68" ht="18" customHeight="1" x14ac:dyDescent="0.35"/>
    <row r="69" ht="18" customHeight="1" x14ac:dyDescent="0.35"/>
    <row r="70" ht="18" customHeight="1" x14ac:dyDescent="0.35"/>
    <row r="71" ht="18" customHeight="1" x14ac:dyDescent="0.35"/>
    <row r="72" ht="18" customHeight="1" x14ac:dyDescent="0.35"/>
    <row r="73" ht="18" customHeight="1" x14ac:dyDescent="0.35"/>
    <row r="74" ht="18" customHeight="1" x14ac:dyDescent="0.35"/>
    <row r="75" ht="18" customHeight="1" x14ac:dyDescent="0.35"/>
  </sheetData>
  <mergeCells count="4">
    <mergeCell ref="B2:C2"/>
    <mergeCell ref="B3:C3"/>
    <mergeCell ref="B37:C37"/>
    <mergeCell ref="B38:C38"/>
  </mergeCells>
  <printOptions horizontalCentered="1" verticalCentered="1"/>
  <pageMargins left="0" right="0" top="0" bottom="0" header="0" footer="0"/>
  <pageSetup scale="90" orientation="portrait" horizont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220E9-8C5A-4571-A518-4A9BD566B382}">
  <dimension ref="A1:L27"/>
  <sheetViews>
    <sheetView zoomScale="90" zoomScaleNormal="90" zoomScaleSheetLayoutView="100" workbookViewId="0">
      <selection activeCell="L7" sqref="L7"/>
    </sheetView>
  </sheetViews>
  <sheetFormatPr baseColWidth="10" defaultColWidth="11.453125" defaultRowHeight="14.5" x14ac:dyDescent="0.35"/>
  <cols>
    <col min="1" max="1" width="3.1796875" bestFit="1" customWidth="1"/>
    <col min="2" max="2" width="8.453125" customWidth="1"/>
    <col min="3" max="3" width="57.1796875" style="13" customWidth="1"/>
    <col min="4" max="4" width="15" bestFit="1" customWidth="1"/>
    <col min="5" max="5" width="14.453125" customWidth="1"/>
    <col min="6" max="6" width="8.81640625" customWidth="1"/>
    <col min="7" max="7" width="15.1796875" customWidth="1"/>
    <col min="8" max="8" width="18.26953125" customWidth="1"/>
    <col min="9" max="9" width="16.26953125" customWidth="1"/>
    <col min="10" max="10" width="20.26953125" bestFit="1" customWidth="1"/>
    <col min="11" max="11" width="14.453125" customWidth="1"/>
    <col min="12" max="12" width="11.453125" style="117" customWidth="1"/>
    <col min="255" max="255" width="3.1796875" bestFit="1" customWidth="1"/>
    <col min="256" max="256" width="13.1796875" customWidth="1"/>
    <col min="257" max="257" width="55.26953125" customWidth="1"/>
    <col min="258" max="258" width="18.1796875" customWidth="1"/>
    <col min="259" max="259" width="19.81640625" customWidth="1"/>
    <col min="260" max="260" width="27.453125" customWidth="1"/>
    <col min="261" max="261" width="12.1796875" customWidth="1"/>
    <col min="262" max="262" width="20" bestFit="1" customWidth="1"/>
    <col min="263" max="263" width="20.26953125" bestFit="1" customWidth="1"/>
    <col min="264" max="264" width="27.26953125" bestFit="1" customWidth="1"/>
    <col min="265" max="265" width="19.1796875" bestFit="1" customWidth="1"/>
    <col min="266" max="266" width="25.1796875" customWidth="1"/>
    <col min="267" max="267" width="24.453125" customWidth="1"/>
    <col min="268" max="268" width="18.453125" customWidth="1"/>
    <col min="511" max="511" width="3.1796875" bestFit="1" customWidth="1"/>
    <col min="512" max="512" width="13.1796875" customWidth="1"/>
    <col min="513" max="513" width="55.26953125" customWidth="1"/>
    <col min="514" max="514" width="18.1796875" customWidth="1"/>
    <col min="515" max="515" width="19.81640625" customWidth="1"/>
    <col min="516" max="516" width="27.453125" customWidth="1"/>
    <col min="517" max="517" width="12.1796875" customWidth="1"/>
    <col min="518" max="518" width="20" bestFit="1" customWidth="1"/>
    <col min="519" max="519" width="20.26953125" bestFit="1" customWidth="1"/>
    <col min="520" max="520" width="27.26953125" bestFit="1" customWidth="1"/>
    <col min="521" max="521" width="19.1796875" bestFit="1" customWidth="1"/>
    <col min="522" max="522" width="25.1796875" customWidth="1"/>
    <col min="523" max="523" width="24.453125" customWidth="1"/>
    <col min="524" max="524" width="18.453125" customWidth="1"/>
    <col min="767" max="767" width="3.1796875" bestFit="1" customWidth="1"/>
    <col min="768" max="768" width="13.1796875" customWidth="1"/>
    <col min="769" max="769" width="55.26953125" customWidth="1"/>
    <col min="770" max="770" width="18.1796875" customWidth="1"/>
    <col min="771" max="771" width="19.81640625" customWidth="1"/>
    <col min="772" max="772" width="27.453125" customWidth="1"/>
    <col min="773" max="773" width="12.1796875" customWidth="1"/>
    <col min="774" max="774" width="20" bestFit="1" customWidth="1"/>
    <col min="775" max="775" width="20.26953125" bestFit="1" customWidth="1"/>
    <col min="776" max="776" width="27.26953125" bestFit="1" customWidth="1"/>
    <col min="777" max="777" width="19.1796875" bestFit="1" customWidth="1"/>
    <col min="778" max="778" width="25.1796875" customWidth="1"/>
    <col min="779" max="779" width="24.453125" customWidth="1"/>
    <col min="780" max="780" width="18.453125" customWidth="1"/>
    <col min="1023" max="1023" width="3.1796875" bestFit="1" customWidth="1"/>
    <col min="1024" max="1024" width="13.1796875" customWidth="1"/>
    <col min="1025" max="1025" width="55.26953125" customWidth="1"/>
    <col min="1026" max="1026" width="18.1796875" customWidth="1"/>
    <col min="1027" max="1027" width="19.81640625" customWidth="1"/>
    <col min="1028" max="1028" width="27.453125" customWidth="1"/>
    <col min="1029" max="1029" width="12.1796875" customWidth="1"/>
    <col min="1030" max="1030" width="20" bestFit="1" customWidth="1"/>
    <col min="1031" max="1031" width="20.26953125" bestFit="1" customWidth="1"/>
    <col min="1032" max="1032" width="27.26953125" bestFit="1" customWidth="1"/>
    <col min="1033" max="1033" width="19.1796875" bestFit="1" customWidth="1"/>
    <col min="1034" max="1034" width="25.1796875" customWidth="1"/>
    <col min="1035" max="1035" width="24.453125" customWidth="1"/>
    <col min="1036" max="1036" width="18.453125" customWidth="1"/>
    <col min="1279" max="1279" width="3.1796875" bestFit="1" customWidth="1"/>
    <col min="1280" max="1280" width="13.1796875" customWidth="1"/>
    <col min="1281" max="1281" width="55.26953125" customWidth="1"/>
    <col min="1282" max="1282" width="18.1796875" customWidth="1"/>
    <col min="1283" max="1283" width="19.81640625" customWidth="1"/>
    <col min="1284" max="1284" width="27.453125" customWidth="1"/>
    <col min="1285" max="1285" width="12.1796875" customWidth="1"/>
    <col min="1286" max="1286" width="20" bestFit="1" customWidth="1"/>
    <col min="1287" max="1287" width="20.26953125" bestFit="1" customWidth="1"/>
    <col min="1288" max="1288" width="27.26953125" bestFit="1" customWidth="1"/>
    <col min="1289" max="1289" width="19.1796875" bestFit="1" customWidth="1"/>
    <col min="1290" max="1290" width="25.1796875" customWidth="1"/>
    <col min="1291" max="1291" width="24.453125" customWidth="1"/>
    <col min="1292" max="1292" width="18.453125" customWidth="1"/>
    <col min="1535" max="1535" width="3.1796875" bestFit="1" customWidth="1"/>
    <col min="1536" max="1536" width="13.1796875" customWidth="1"/>
    <col min="1537" max="1537" width="55.26953125" customWidth="1"/>
    <col min="1538" max="1538" width="18.1796875" customWidth="1"/>
    <col min="1539" max="1539" width="19.81640625" customWidth="1"/>
    <col min="1540" max="1540" width="27.453125" customWidth="1"/>
    <col min="1541" max="1541" width="12.1796875" customWidth="1"/>
    <col min="1542" max="1542" width="20" bestFit="1" customWidth="1"/>
    <col min="1543" max="1543" width="20.26953125" bestFit="1" customWidth="1"/>
    <col min="1544" max="1544" width="27.26953125" bestFit="1" customWidth="1"/>
    <col min="1545" max="1545" width="19.1796875" bestFit="1" customWidth="1"/>
    <col min="1546" max="1546" width="25.1796875" customWidth="1"/>
    <col min="1547" max="1547" width="24.453125" customWidth="1"/>
    <col min="1548" max="1548" width="18.453125" customWidth="1"/>
    <col min="1791" max="1791" width="3.1796875" bestFit="1" customWidth="1"/>
    <col min="1792" max="1792" width="13.1796875" customWidth="1"/>
    <col min="1793" max="1793" width="55.26953125" customWidth="1"/>
    <col min="1794" max="1794" width="18.1796875" customWidth="1"/>
    <col min="1795" max="1795" width="19.81640625" customWidth="1"/>
    <col min="1796" max="1796" width="27.453125" customWidth="1"/>
    <col min="1797" max="1797" width="12.1796875" customWidth="1"/>
    <col min="1798" max="1798" width="20" bestFit="1" customWidth="1"/>
    <col min="1799" max="1799" width="20.26953125" bestFit="1" customWidth="1"/>
    <col min="1800" max="1800" width="27.26953125" bestFit="1" customWidth="1"/>
    <col min="1801" max="1801" width="19.1796875" bestFit="1" customWidth="1"/>
    <col min="1802" max="1802" width="25.1796875" customWidth="1"/>
    <col min="1803" max="1803" width="24.453125" customWidth="1"/>
    <col min="1804" max="1804" width="18.453125" customWidth="1"/>
    <col min="2047" max="2047" width="3.1796875" bestFit="1" customWidth="1"/>
    <col min="2048" max="2048" width="13.1796875" customWidth="1"/>
    <col min="2049" max="2049" width="55.26953125" customWidth="1"/>
    <col min="2050" max="2050" width="18.1796875" customWidth="1"/>
    <col min="2051" max="2051" width="19.81640625" customWidth="1"/>
    <col min="2052" max="2052" width="27.453125" customWidth="1"/>
    <col min="2053" max="2053" width="12.1796875" customWidth="1"/>
    <col min="2054" max="2054" width="20" bestFit="1" customWidth="1"/>
    <col min="2055" max="2055" width="20.26953125" bestFit="1" customWidth="1"/>
    <col min="2056" max="2056" width="27.26953125" bestFit="1" customWidth="1"/>
    <col min="2057" max="2057" width="19.1796875" bestFit="1" customWidth="1"/>
    <col min="2058" max="2058" width="25.1796875" customWidth="1"/>
    <col min="2059" max="2059" width="24.453125" customWidth="1"/>
    <col min="2060" max="2060" width="18.453125" customWidth="1"/>
    <col min="2303" max="2303" width="3.1796875" bestFit="1" customWidth="1"/>
    <col min="2304" max="2304" width="13.1796875" customWidth="1"/>
    <col min="2305" max="2305" width="55.26953125" customWidth="1"/>
    <col min="2306" max="2306" width="18.1796875" customWidth="1"/>
    <col min="2307" max="2307" width="19.81640625" customWidth="1"/>
    <col min="2308" max="2308" width="27.453125" customWidth="1"/>
    <col min="2309" max="2309" width="12.1796875" customWidth="1"/>
    <col min="2310" max="2310" width="20" bestFit="1" customWidth="1"/>
    <col min="2311" max="2311" width="20.26953125" bestFit="1" customWidth="1"/>
    <col min="2312" max="2312" width="27.26953125" bestFit="1" customWidth="1"/>
    <col min="2313" max="2313" width="19.1796875" bestFit="1" customWidth="1"/>
    <col min="2314" max="2314" width="25.1796875" customWidth="1"/>
    <col min="2315" max="2315" width="24.453125" customWidth="1"/>
    <col min="2316" max="2316" width="18.453125" customWidth="1"/>
    <col min="2559" max="2559" width="3.1796875" bestFit="1" customWidth="1"/>
    <col min="2560" max="2560" width="13.1796875" customWidth="1"/>
    <col min="2561" max="2561" width="55.26953125" customWidth="1"/>
    <col min="2562" max="2562" width="18.1796875" customWidth="1"/>
    <col min="2563" max="2563" width="19.81640625" customWidth="1"/>
    <col min="2564" max="2564" width="27.453125" customWidth="1"/>
    <col min="2565" max="2565" width="12.1796875" customWidth="1"/>
    <col min="2566" max="2566" width="20" bestFit="1" customWidth="1"/>
    <col min="2567" max="2567" width="20.26953125" bestFit="1" customWidth="1"/>
    <col min="2568" max="2568" width="27.26953125" bestFit="1" customWidth="1"/>
    <col min="2569" max="2569" width="19.1796875" bestFit="1" customWidth="1"/>
    <col min="2570" max="2570" width="25.1796875" customWidth="1"/>
    <col min="2571" max="2571" width="24.453125" customWidth="1"/>
    <col min="2572" max="2572" width="18.453125" customWidth="1"/>
    <col min="2815" max="2815" width="3.1796875" bestFit="1" customWidth="1"/>
    <col min="2816" max="2816" width="13.1796875" customWidth="1"/>
    <col min="2817" max="2817" width="55.26953125" customWidth="1"/>
    <col min="2818" max="2818" width="18.1796875" customWidth="1"/>
    <col min="2819" max="2819" width="19.81640625" customWidth="1"/>
    <col min="2820" max="2820" width="27.453125" customWidth="1"/>
    <col min="2821" max="2821" width="12.1796875" customWidth="1"/>
    <col min="2822" max="2822" width="20" bestFit="1" customWidth="1"/>
    <col min="2823" max="2823" width="20.26953125" bestFit="1" customWidth="1"/>
    <col min="2824" max="2824" width="27.26953125" bestFit="1" customWidth="1"/>
    <col min="2825" max="2825" width="19.1796875" bestFit="1" customWidth="1"/>
    <col min="2826" max="2826" width="25.1796875" customWidth="1"/>
    <col min="2827" max="2827" width="24.453125" customWidth="1"/>
    <col min="2828" max="2828" width="18.453125" customWidth="1"/>
    <col min="3071" max="3071" width="3.1796875" bestFit="1" customWidth="1"/>
    <col min="3072" max="3072" width="13.1796875" customWidth="1"/>
    <col min="3073" max="3073" width="55.26953125" customWidth="1"/>
    <col min="3074" max="3074" width="18.1796875" customWidth="1"/>
    <col min="3075" max="3075" width="19.81640625" customWidth="1"/>
    <col min="3076" max="3076" width="27.453125" customWidth="1"/>
    <col min="3077" max="3077" width="12.1796875" customWidth="1"/>
    <col min="3078" max="3078" width="20" bestFit="1" customWidth="1"/>
    <col min="3079" max="3079" width="20.26953125" bestFit="1" customWidth="1"/>
    <col min="3080" max="3080" width="27.26953125" bestFit="1" customWidth="1"/>
    <col min="3081" max="3081" width="19.1796875" bestFit="1" customWidth="1"/>
    <col min="3082" max="3082" width="25.1796875" customWidth="1"/>
    <col min="3083" max="3083" width="24.453125" customWidth="1"/>
    <col min="3084" max="3084" width="18.453125" customWidth="1"/>
    <col min="3327" max="3327" width="3.1796875" bestFit="1" customWidth="1"/>
    <col min="3328" max="3328" width="13.1796875" customWidth="1"/>
    <col min="3329" max="3329" width="55.26953125" customWidth="1"/>
    <col min="3330" max="3330" width="18.1796875" customWidth="1"/>
    <col min="3331" max="3331" width="19.81640625" customWidth="1"/>
    <col min="3332" max="3332" width="27.453125" customWidth="1"/>
    <col min="3333" max="3333" width="12.1796875" customWidth="1"/>
    <col min="3334" max="3334" width="20" bestFit="1" customWidth="1"/>
    <col min="3335" max="3335" width="20.26953125" bestFit="1" customWidth="1"/>
    <col min="3336" max="3336" width="27.26953125" bestFit="1" customWidth="1"/>
    <col min="3337" max="3337" width="19.1796875" bestFit="1" customWidth="1"/>
    <col min="3338" max="3338" width="25.1796875" customWidth="1"/>
    <col min="3339" max="3339" width="24.453125" customWidth="1"/>
    <col min="3340" max="3340" width="18.453125" customWidth="1"/>
    <col min="3583" max="3583" width="3.1796875" bestFit="1" customWidth="1"/>
    <col min="3584" max="3584" width="13.1796875" customWidth="1"/>
    <col min="3585" max="3585" width="55.26953125" customWidth="1"/>
    <col min="3586" max="3586" width="18.1796875" customWidth="1"/>
    <col min="3587" max="3587" width="19.81640625" customWidth="1"/>
    <col min="3588" max="3588" width="27.453125" customWidth="1"/>
    <col min="3589" max="3589" width="12.1796875" customWidth="1"/>
    <col min="3590" max="3590" width="20" bestFit="1" customWidth="1"/>
    <col min="3591" max="3591" width="20.26953125" bestFit="1" customWidth="1"/>
    <col min="3592" max="3592" width="27.26953125" bestFit="1" customWidth="1"/>
    <col min="3593" max="3593" width="19.1796875" bestFit="1" customWidth="1"/>
    <col min="3594" max="3594" width="25.1796875" customWidth="1"/>
    <col min="3595" max="3595" width="24.453125" customWidth="1"/>
    <col min="3596" max="3596" width="18.453125" customWidth="1"/>
    <col min="3839" max="3839" width="3.1796875" bestFit="1" customWidth="1"/>
    <col min="3840" max="3840" width="13.1796875" customWidth="1"/>
    <col min="3841" max="3841" width="55.26953125" customWidth="1"/>
    <col min="3842" max="3842" width="18.1796875" customWidth="1"/>
    <col min="3843" max="3843" width="19.81640625" customWidth="1"/>
    <col min="3844" max="3844" width="27.453125" customWidth="1"/>
    <col min="3845" max="3845" width="12.1796875" customWidth="1"/>
    <col min="3846" max="3846" width="20" bestFit="1" customWidth="1"/>
    <col min="3847" max="3847" width="20.26953125" bestFit="1" customWidth="1"/>
    <col min="3848" max="3848" width="27.26953125" bestFit="1" customWidth="1"/>
    <col min="3849" max="3849" width="19.1796875" bestFit="1" customWidth="1"/>
    <col min="3850" max="3850" width="25.1796875" customWidth="1"/>
    <col min="3851" max="3851" width="24.453125" customWidth="1"/>
    <col min="3852" max="3852" width="18.453125" customWidth="1"/>
    <col min="4095" max="4095" width="3.1796875" bestFit="1" customWidth="1"/>
    <col min="4096" max="4096" width="13.1796875" customWidth="1"/>
    <col min="4097" max="4097" width="55.26953125" customWidth="1"/>
    <col min="4098" max="4098" width="18.1796875" customWidth="1"/>
    <col min="4099" max="4099" width="19.81640625" customWidth="1"/>
    <col min="4100" max="4100" width="27.453125" customWidth="1"/>
    <col min="4101" max="4101" width="12.1796875" customWidth="1"/>
    <col min="4102" max="4102" width="20" bestFit="1" customWidth="1"/>
    <col min="4103" max="4103" width="20.26953125" bestFit="1" customWidth="1"/>
    <col min="4104" max="4104" width="27.26953125" bestFit="1" customWidth="1"/>
    <col min="4105" max="4105" width="19.1796875" bestFit="1" customWidth="1"/>
    <col min="4106" max="4106" width="25.1796875" customWidth="1"/>
    <col min="4107" max="4107" width="24.453125" customWidth="1"/>
    <col min="4108" max="4108" width="18.453125" customWidth="1"/>
    <col min="4351" max="4351" width="3.1796875" bestFit="1" customWidth="1"/>
    <col min="4352" max="4352" width="13.1796875" customWidth="1"/>
    <col min="4353" max="4353" width="55.26953125" customWidth="1"/>
    <col min="4354" max="4354" width="18.1796875" customWidth="1"/>
    <col min="4355" max="4355" width="19.81640625" customWidth="1"/>
    <col min="4356" max="4356" width="27.453125" customWidth="1"/>
    <col min="4357" max="4357" width="12.1796875" customWidth="1"/>
    <col min="4358" max="4358" width="20" bestFit="1" customWidth="1"/>
    <col min="4359" max="4359" width="20.26953125" bestFit="1" customWidth="1"/>
    <col min="4360" max="4360" width="27.26953125" bestFit="1" customWidth="1"/>
    <col min="4361" max="4361" width="19.1796875" bestFit="1" customWidth="1"/>
    <col min="4362" max="4362" width="25.1796875" customWidth="1"/>
    <col min="4363" max="4363" width="24.453125" customWidth="1"/>
    <col min="4364" max="4364" width="18.453125" customWidth="1"/>
    <col min="4607" max="4607" width="3.1796875" bestFit="1" customWidth="1"/>
    <col min="4608" max="4608" width="13.1796875" customWidth="1"/>
    <col min="4609" max="4609" width="55.26953125" customWidth="1"/>
    <col min="4610" max="4610" width="18.1796875" customWidth="1"/>
    <col min="4611" max="4611" width="19.81640625" customWidth="1"/>
    <col min="4612" max="4612" width="27.453125" customWidth="1"/>
    <col min="4613" max="4613" width="12.1796875" customWidth="1"/>
    <col min="4614" max="4614" width="20" bestFit="1" customWidth="1"/>
    <col min="4615" max="4615" width="20.26953125" bestFit="1" customWidth="1"/>
    <col min="4616" max="4616" width="27.26953125" bestFit="1" customWidth="1"/>
    <col min="4617" max="4617" width="19.1796875" bestFit="1" customWidth="1"/>
    <col min="4618" max="4618" width="25.1796875" customWidth="1"/>
    <col min="4619" max="4619" width="24.453125" customWidth="1"/>
    <col min="4620" max="4620" width="18.453125" customWidth="1"/>
    <col min="4863" max="4863" width="3.1796875" bestFit="1" customWidth="1"/>
    <col min="4864" max="4864" width="13.1796875" customWidth="1"/>
    <col min="4865" max="4865" width="55.26953125" customWidth="1"/>
    <col min="4866" max="4866" width="18.1796875" customWidth="1"/>
    <col min="4867" max="4867" width="19.81640625" customWidth="1"/>
    <col min="4868" max="4868" width="27.453125" customWidth="1"/>
    <col min="4869" max="4869" width="12.1796875" customWidth="1"/>
    <col min="4870" max="4870" width="20" bestFit="1" customWidth="1"/>
    <col min="4871" max="4871" width="20.26953125" bestFit="1" customWidth="1"/>
    <col min="4872" max="4872" width="27.26953125" bestFit="1" customWidth="1"/>
    <col min="4873" max="4873" width="19.1796875" bestFit="1" customWidth="1"/>
    <col min="4874" max="4874" width="25.1796875" customWidth="1"/>
    <col min="4875" max="4875" width="24.453125" customWidth="1"/>
    <col min="4876" max="4876" width="18.453125" customWidth="1"/>
    <col min="5119" max="5119" width="3.1796875" bestFit="1" customWidth="1"/>
    <col min="5120" max="5120" width="13.1796875" customWidth="1"/>
    <col min="5121" max="5121" width="55.26953125" customWidth="1"/>
    <col min="5122" max="5122" width="18.1796875" customWidth="1"/>
    <col min="5123" max="5123" width="19.81640625" customWidth="1"/>
    <col min="5124" max="5124" width="27.453125" customWidth="1"/>
    <col min="5125" max="5125" width="12.1796875" customWidth="1"/>
    <col min="5126" max="5126" width="20" bestFit="1" customWidth="1"/>
    <col min="5127" max="5127" width="20.26953125" bestFit="1" customWidth="1"/>
    <col min="5128" max="5128" width="27.26953125" bestFit="1" customWidth="1"/>
    <col min="5129" max="5129" width="19.1796875" bestFit="1" customWidth="1"/>
    <col min="5130" max="5130" width="25.1796875" customWidth="1"/>
    <col min="5131" max="5131" width="24.453125" customWidth="1"/>
    <col min="5132" max="5132" width="18.453125" customWidth="1"/>
    <col min="5375" max="5375" width="3.1796875" bestFit="1" customWidth="1"/>
    <col min="5376" max="5376" width="13.1796875" customWidth="1"/>
    <col min="5377" max="5377" width="55.26953125" customWidth="1"/>
    <col min="5378" max="5378" width="18.1796875" customWidth="1"/>
    <col min="5379" max="5379" width="19.81640625" customWidth="1"/>
    <col min="5380" max="5380" width="27.453125" customWidth="1"/>
    <col min="5381" max="5381" width="12.1796875" customWidth="1"/>
    <col min="5382" max="5382" width="20" bestFit="1" customWidth="1"/>
    <col min="5383" max="5383" width="20.26953125" bestFit="1" customWidth="1"/>
    <col min="5384" max="5384" width="27.26953125" bestFit="1" customWidth="1"/>
    <col min="5385" max="5385" width="19.1796875" bestFit="1" customWidth="1"/>
    <col min="5386" max="5386" width="25.1796875" customWidth="1"/>
    <col min="5387" max="5387" width="24.453125" customWidth="1"/>
    <col min="5388" max="5388" width="18.453125" customWidth="1"/>
    <col min="5631" max="5631" width="3.1796875" bestFit="1" customWidth="1"/>
    <col min="5632" max="5632" width="13.1796875" customWidth="1"/>
    <col min="5633" max="5633" width="55.26953125" customWidth="1"/>
    <col min="5634" max="5634" width="18.1796875" customWidth="1"/>
    <col min="5635" max="5635" width="19.81640625" customWidth="1"/>
    <col min="5636" max="5636" width="27.453125" customWidth="1"/>
    <col min="5637" max="5637" width="12.1796875" customWidth="1"/>
    <col min="5638" max="5638" width="20" bestFit="1" customWidth="1"/>
    <col min="5639" max="5639" width="20.26953125" bestFit="1" customWidth="1"/>
    <col min="5640" max="5640" width="27.26953125" bestFit="1" customWidth="1"/>
    <col min="5641" max="5641" width="19.1796875" bestFit="1" customWidth="1"/>
    <col min="5642" max="5642" width="25.1796875" customWidth="1"/>
    <col min="5643" max="5643" width="24.453125" customWidth="1"/>
    <col min="5644" max="5644" width="18.453125" customWidth="1"/>
    <col min="5887" max="5887" width="3.1796875" bestFit="1" customWidth="1"/>
    <col min="5888" max="5888" width="13.1796875" customWidth="1"/>
    <col min="5889" max="5889" width="55.26953125" customWidth="1"/>
    <col min="5890" max="5890" width="18.1796875" customWidth="1"/>
    <col min="5891" max="5891" width="19.81640625" customWidth="1"/>
    <col min="5892" max="5892" width="27.453125" customWidth="1"/>
    <col min="5893" max="5893" width="12.1796875" customWidth="1"/>
    <col min="5894" max="5894" width="20" bestFit="1" customWidth="1"/>
    <col min="5895" max="5895" width="20.26953125" bestFit="1" customWidth="1"/>
    <col min="5896" max="5896" width="27.26953125" bestFit="1" customWidth="1"/>
    <col min="5897" max="5897" width="19.1796875" bestFit="1" customWidth="1"/>
    <col min="5898" max="5898" width="25.1796875" customWidth="1"/>
    <col min="5899" max="5899" width="24.453125" customWidth="1"/>
    <col min="5900" max="5900" width="18.453125" customWidth="1"/>
    <col min="6143" max="6143" width="3.1796875" bestFit="1" customWidth="1"/>
    <col min="6144" max="6144" width="13.1796875" customWidth="1"/>
    <col min="6145" max="6145" width="55.26953125" customWidth="1"/>
    <col min="6146" max="6146" width="18.1796875" customWidth="1"/>
    <col min="6147" max="6147" width="19.81640625" customWidth="1"/>
    <col min="6148" max="6148" width="27.453125" customWidth="1"/>
    <col min="6149" max="6149" width="12.1796875" customWidth="1"/>
    <col min="6150" max="6150" width="20" bestFit="1" customWidth="1"/>
    <col min="6151" max="6151" width="20.26953125" bestFit="1" customWidth="1"/>
    <col min="6152" max="6152" width="27.26953125" bestFit="1" customWidth="1"/>
    <col min="6153" max="6153" width="19.1796875" bestFit="1" customWidth="1"/>
    <col min="6154" max="6154" width="25.1796875" customWidth="1"/>
    <col min="6155" max="6155" width="24.453125" customWidth="1"/>
    <col min="6156" max="6156" width="18.453125" customWidth="1"/>
    <col min="6399" max="6399" width="3.1796875" bestFit="1" customWidth="1"/>
    <col min="6400" max="6400" width="13.1796875" customWidth="1"/>
    <col min="6401" max="6401" width="55.26953125" customWidth="1"/>
    <col min="6402" max="6402" width="18.1796875" customWidth="1"/>
    <col min="6403" max="6403" width="19.81640625" customWidth="1"/>
    <col min="6404" max="6404" width="27.453125" customWidth="1"/>
    <col min="6405" max="6405" width="12.1796875" customWidth="1"/>
    <col min="6406" max="6406" width="20" bestFit="1" customWidth="1"/>
    <col min="6407" max="6407" width="20.26953125" bestFit="1" customWidth="1"/>
    <col min="6408" max="6408" width="27.26953125" bestFit="1" customWidth="1"/>
    <col min="6409" max="6409" width="19.1796875" bestFit="1" customWidth="1"/>
    <col min="6410" max="6410" width="25.1796875" customWidth="1"/>
    <col min="6411" max="6411" width="24.453125" customWidth="1"/>
    <col min="6412" max="6412" width="18.453125" customWidth="1"/>
    <col min="6655" max="6655" width="3.1796875" bestFit="1" customWidth="1"/>
    <col min="6656" max="6656" width="13.1796875" customWidth="1"/>
    <col min="6657" max="6657" width="55.26953125" customWidth="1"/>
    <col min="6658" max="6658" width="18.1796875" customWidth="1"/>
    <col min="6659" max="6659" width="19.81640625" customWidth="1"/>
    <col min="6660" max="6660" width="27.453125" customWidth="1"/>
    <col min="6661" max="6661" width="12.1796875" customWidth="1"/>
    <col min="6662" max="6662" width="20" bestFit="1" customWidth="1"/>
    <col min="6663" max="6663" width="20.26953125" bestFit="1" customWidth="1"/>
    <col min="6664" max="6664" width="27.26953125" bestFit="1" customWidth="1"/>
    <col min="6665" max="6665" width="19.1796875" bestFit="1" customWidth="1"/>
    <col min="6666" max="6666" width="25.1796875" customWidth="1"/>
    <col min="6667" max="6667" width="24.453125" customWidth="1"/>
    <col min="6668" max="6668" width="18.453125" customWidth="1"/>
    <col min="6911" max="6911" width="3.1796875" bestFit="1" customWidth="1"/>
    <col min="6912" max="6912" width="13.1796875" customWidth="1"/>
    <col min="6913" max="6913" width="55.26953125" customWidth="1"/>
    <col min="6914" max="6914" width="18.1796875" customWidth="1"/>
    <col min="6915" max="6915" width="19.81640625" customWidth="1"/>
    <col min="6916" max="6916" width="27.453125" customWidth="1"/>
    <col min="6917" max="6917" width="12.1796875" customWidth="1"/>
    <col min="6918" max="6918" width="20" bestFit="1" customWidth="1"/>
    <col min="6919" max="6919" width="20.26953125" bestFit="1" customWidth="1"/>
    <col min="6920" max="6920" width="27.26953125" bestFit="1" customWidth="1"/>
    <col min="6921" max="6921" width="19.1796875" bestFit="1" customWidth="1"/>
    <col min="6922" max="6922" width="25.1796875" customWidth="1"/>
    <col min="6923" max="6923" width="24.453125" customWidth="1"/>
    <col min="6924" max="6924" width="18.453125" customWidth="1"/>
    <col min="7167" max="7167" width="3.1796875" bestFit="1" customWidth="1"/>
    <col min="7168" max="7168" width="13.1796875" customWidth="1"/>
    <col min="7169" max="7169" width="55.26953125" customWidth="1"/>
    <col min="7170" max="7170" width="18.1796875" customWidth="1"/>
    <col min="7171" max="7171" width="19.81640625" customWidth="1"/>
    <col min="7172" max="7172" width="27.453125" customWidth="1"/>
    <col min="7173" max="7173" width="12.1796875" customWidth="1"/>
    <col min="7174" max="7174" width="20" bestFit="1" customWidth="1"/>
    <col min="7175" max="7175" width="20.26953125" bestFit="1" customWidth="1"/>
    <col min="7176" max="7176" width="27.26953125" bestFit="1" customWidth="1"/>
    <col min="7177" max="7177" width="19.1796875" bestFit="1" customWidth="1"/>
    <col min="7178" max="7178" width="25.1796875" customWidth="1"/>
    <col min="7179" max="7179" width="24.453125" customWidth="1"/>
    <col min="7180" max="7180" width="18.453125" customWidth="1"/>
    <col min="7423" max="7423" width="3.1796875" bestFit="1" customWidth="1"/>
    <col min="7424" max="7424" width="13.1796875" customWidth="1"/>
    <col min="7425" max="7425" width="55.26953125" customWidth="1"/>
    <col min="7426" max="7426" width="18.1796875" customWidth="1"/>
    <col min="7427" max="7427" width="19.81640625" customWidth="1"/>
    <col min="7428" max="7428" width="27.453125" customWidth="1"/>
    <col min="7429" max="7429" width="12.1796875" customWidth="1"/>
    <col min="7430" max="7430" width="20" bestFit="1" customWidth="1"/>
    <col min="7431" max="7431" width="20.26953125" bestFit="1" customWidth="1"/>
    <col min="7432" max="7432" width="27.26953125" bestFit="1" customWidth="1"/>
    <col min="7433" max="7433" width="19.1796875" bestFit="1" customWidth="1"/>
    <col min="7434" max="7434" width="25.1796875" customWidth="1"/>
    <col min="7435" max="7435" width="24.453125" customWidth="1"/>
    <col min="7436" max="7436" width="18.453125" customWidth="1"/>
    <col min="7679" max="7679" width="3.1796875" bestFit="1" customWidth="1"/>
    <col min="7680" max="7680" width="13.1796875" customWidth="1"/>
    <col min="7681" max="7681" width="55.26953125" customWidth="1"/>
    <col min="7682" max="7682" width="18.1796875" customWidth="1"/>
    <col min="7683" max="7683" width="19.81640625" customWidth="1"/>
    <col min="7684" max="7684" width="27.453125" customWidth="1"/>
    <col min="7685" max="7685" width="12.1796875" customWidth="1"/>
    <col min="7686" max="7686" width="20" bestFit="1" customWidth="1"/>
    <col min="7687" max="7687" width="20.26953125" bestFit="1" customWidth="1"/>
    <col min="7688" max="7688" width="27.26953125" bestFit="1" customWidth="1"/>
    <col min="7689" max="7689" width="19.1796875" bestFit="1" customWidth="1"/>
    <col min="7690" max="7690" width="25.1796875" customWidth="1"/>
    <col min="7691" max="7691" width="24.453125" customWidth="1"/>
    <col min="7692" max="7692" width="18.453125" customWidth="1"/>
    <col min="7935" max="7935" width="3.1796875" bestFit="1" customWidth="1"/>
    <col min="7936" max="7936" width="13.1796875" customWidth="1"/>
    <col min="7937" max="7937" width="55.26953125" customWidth="1"/>
    <col min="7938" max="7938" width="18.1796875" customWidth="1"/>
    <col min="7939" max="7939" width="19.81640625" customWidth="1"/>
    <col min="7940" max="7940" width="27.453125" customWidth="1"/>
    <col min="7941" max="7941" width="12.1796875" customWidth="1"/>
    <col min="7942" max="7942" width="20" bestFit="1" customWidth="1"/>
    <col min="7943" max="7943" width="20.26953125" bestFit="1" customWidth="1"/>
    <col min="7944" max="7944" width="27.26953125" bestFit="1" customWidth="1"/>
    <col min="7945" max="7945" width="19.1796875" bestFit="1" customWidth="1"/>
    <col min="7946" max="7946" width="25.1796875" customWidth="1"/>
    <col min="7947" max="7947" width="24.453125" customWidth="1"/>
    <col min="7948" max="7948" width="18.453125" customWidth="1"/>
    <col min="8191" max="8191" width="3.1796875" bestFit="1" customWidth="1"/>
    <col min="8192" max="8192" width="13.1796875" customWidth="1"/>
    <col min="8193" max="8193" width="55.26953125" customWidth="1"/>
    <col min="8194" max="8194" width="18.1796875" customWidth="1"/>
    <col min="8195" max="8195" width="19.81640625" customWidth="1"/>
    <col min="8196" max="8196" width="27.453125" customWidth="1"/>
    <col min="8197" max="8197" width="12.1796875" customWidth="1"/>
    <col min="8198" max="8198" width="20" bestFit="1" customWidth="1"/>
    <col min="8199" max="8199" width="20.26953125" bestFit="1" customWidth="1"/>
    <col min="8200" max="8200" width="27.26953125" bestFit="1" customWidth="1"/>
    <col min="8201" max="8201" width="19.1796875" bestFit="1" customWidth="1"/>
    <col min="8202" max="8202" width="25.1796875" customWidth="1"/>
    <col min="8203" max="8203" width="24.453125" customWidth="1"/>
    <col min="8204" max="8204" width="18.453125" customWidth="1"/>
    <col min="8447" max="8447" width="3.1796875" bestFit="1" customWidth="1"/>
    <col min="8448" max="8448" width="13.1796875" customWidth="1"/>
    <col min="8449" max="8449" width="55.26953125" customWidth="1"/>
    <col min="8450" max="8450" width="18.1796875" customWidth="1"/>
    <col min="8451" max="8451" width="19.81640625" customWidth="1"/>
    <col min="8452" max="8452" width="27.453125" customWidth="1"/>
    <col min="8453" max="8453" width="12.1796875" customWidth="1"/>
    <col min="8454" max="8454" width="20" bestFit="1" customWidth="1"/>
    <col min="8455" max="8455" width="20.26953125" bestFit="1" customWidth="1"/>
    <col min="8456" max="8456" width="27.26953125" bestFit="1" customWidth="1"/>
    <col min="8457" max="8457" width="19.1796875" bestFit="1" customWidth="1"/>
    <col min="8458" max="8458" width="25.1796875" customWidth="1"/>
    <col min="8459" max="8459" width="24.453125" customWidth="1"/>
    <col min="8460" max="8460" width="18.453125" customWidth="1"/>
    <col min="8703" max="8703" width="3.1796875" bestFit="1" customWidth="1"/>
    <col min="8704" max="8704" width="13.1796875" customWidth="1"/>
    <col min="8705" max="8705" width="55.26953125" customWidth="1"/>
    <col min="8706" max="8706" width="18.1796875" customWidth="1"/>
    <col min="8707" max="8707" width="19.81640625" customWidth="1"/>
    <col min="8708" max="8708" width="27.453125" customWidth="1"/>
    <col min="8709" max="8709" width="12.1796875" customWidth="1"/>
    <col min="8710" max="8710" width="20" bestFit="1" customWidth="1"/>
    <col min="8711" max="8711" width="20.26953125" bestFit="1" customWidth="1"/>
    <col min="8712" max="8712" width="27.26953125" bestFit="1" customWidth="1"/>
    <col min="8713" max="8713" width="19.1796875" bestFit="1" customWidth="1"/>
    <col min="8714" max="8714" width="25.1796875" customWidth="1"/>
    <col min="8715" max="8715" width="24.453125" customWidth="1"/>
    <col min="8716" max="8716" width="18.453125" customWidth="1"/>
    <col min="8959" max="8959" width="3.1796875" bestFit="1" customWidth="1"/>
    <col min="8960" max="8960" width="13.1796875" customWidth="1"/>
    <col min="8961" max="8961" width="55.26953125" customWidth="1"/>
    <col min="8962" max="8962" width="18.1796875" customWidth="1"/>
    <col min="8963" max="8963" width="19.81640625" customWidth="1"/>
    <col min="8964" max="8964" width="27.453125" customWidth="1"/>
    <col min="8965" max="8965" width="12.1796875" customWidth="1"/>
    <col min="8966" max="8966" width="20" bestFit="1" customWidth="1"/>
    <col min="8967" max="8967" width="20.26953125" bestFit="1" customWidth="1"/>
    <col min="8968" max="8968" width="27.26953125" bestFit="1" customWidth="1"/>
    <col min="8969" max="8969" width="19.1796875" bestFit="1" customWidth="1"/>
    <col min="8970" max="8970" width="25.1796875" customWidth="1"/>
    <col min="8971" max="8971" width="24.453125" customWidth="1"/>
    <col min="8972" max="8972" width="18.453125" customWidth="1"/>
    <col min="9215" max="9215" width="3.1796875" bestFit="1" customWidth="1"/>
    <col min="9216" max="9216" width="13.1796875" customWidth="1"/>
    <col min="9217" max="9217" width="55.26953125" customWidth="1"/>
    <col min="9218" max="9218" width="18.1796875" customWidth="1"/>
    <col min="9219" max="9219" width="19.81640625" customWidth="1"/>
    <col min="9220" max="9220" width="27.453125" customWidth="1"/>
    <col min="9221" max="9221" width="12.1796875" customWidth="1"/>
    <col min="9222" max="9222" width="20" bestFit="1" customWidth="1"/>
    <col min="9223" max="9223" width="20.26953125" bestFit="1" customWidth="1"/>
    <col min="9224" max="9224" width="27.26953125" bestFit="1" customWidth="1"/>
    <col min="9225" max="9225" width="19.1796875" bestFit="1" customWidth="1"/>
    <col min="9226" max="9226" width="25.1796875" customWidth="1"/>
    <col min="9227" max="9227" width="24.453125" customWidth="1"/>
    <col min="9228" max="9228" width="18.453125" customWidth="1"/>
    <col min="9471" max="9471" width="3.1796875" bestFit="1" customWidth="1"/>
    <col min="9472" max="9472" width="13.1796875" customWidth="1"/>
    <col min="9473" max="9473" width="55.26953125" customWidth="1"/>
    <col min="9474" max="9474" width="18.1796875" customWidth="1"/>
    <col min="9475" max="9475" width="19.81640625" customWidth="1"/>
    <col min="9476" max="9476" width="27.453125" customWidth="1"/>
    <col min="9477" max="9477" width="12.1796875" customWidth="1"/>
    <col min="9478" max="9478" width="20" bestFit="1" customWidth="1"/>
    <col min="9479" max="9479" width="20.26953125" bestFit="1" customWidth="1"/>
    <col min="9480" max="9480" width="27.26953125" bestFit="1" customWidth="1"/>
    <col min="9481" max="9481" width="19.1796875" bestFit="1" customWidth="1"/>
    <col min="9482" max="9482" width="25.1796875" customWidth="1"/>
    <col min="9483" max="9483" width="24.453125" customWidth="1"/>
    <col min="9484" max="9484" width="18.453125" customWidth="1"/>
    <col min="9727" max="9727" width="3.1796875" bestFit="1" customWidth="1"/>
    <col min="9728" max="9728" width="13.1796875" customWidth="1"/>
    <col min="9729" max="9729" width="55.26953125" customWidth="1"/>
    <col min="9730" max="9730" width="18.1796875" customWidth="1"/>
    <col min="9731" max="9731" width="19.81640625" customWidth="1"/>
    <col min="9732" max="9732" width="27.453125" customWidth="1"/>
    <col min="9733" max="9733" width="12.1796875" customWidth="1"/>
    <col min="9734" max="9734" width="20" bestFit="1" customWidth="1"/>
    <col min="9735" max="9735" width="20.26953125" bestFit="1" customWidth="1"/>
    <col min="9736" max="9736" width="27.26953125" bestFit="1" customWidth="1"/>
    <col min="9737" max="9737" width="19.1796875" bestFit="1" customWidth="1"/>
    <col min="9738" max="9738" width="25.1796875" customWidth="1"/>
    <col min="9739" max="9739" width="24.453125" customWidth="1"/>
    <col min="9740" max="9740" width="18.453125" customWidth="1"/>
    <col min="9983" max="9983" width="3.1796875" bestFit="1" customWidth="1"/>
    <col min="9984" max="9984" width="13.1796875" customWidth="1"/>
    <col min="9985" max="9985" width="55.26953125" customWidth="1"/>
    <col min="9986" max="9986" width="18.1796875" customWidth="1"/>
    <col min="9987" max="9987" width="19.81640625" customWidth="1"/>
    <col min="9988" max="9988" width="27.453125" customWidth="1"/>
    <col min="9989" max="9989" width="12.1796875" customWidth="1"/>
    <col min="9990" max="9990" width="20" bestFit="1" customWidth="1"/>
    <col min="9991" max="9991" width="20.26953125" bestFit="1" customWidth="1"/>
    <col min="9992" max="9992" width="27.26953125" bestFit="1" customWidth="1"/>
    <col min="9993" max="9993" width="19.1796875" bestFit="1" customWidth="1"/>
    <col min="9994" max="9994" width="25.1796875" customWidth="1"/>
    <col min="9995" max="9995" width="24.453125" customWidth="1"/>
    <col min="9996" max="9996" width="18.453125" customWidth="1"/>
    <col min="10239" max="10239" width="3.1796875" bestFit="1" customWidth="1"/>
    <col min="10240" max="10240" width="13.1796875" customWidth="1"/>
    <col min="10241" max="10241" width="55.26953125" customWidth="1"/>
    <col min="10242" max="10242" width="18.1796875" customWidth="1"/>
    <col min="10243" max="10243" width="19.81640625" customWidth="1"/>
    <col min="10244" max="10244" width="27.453125" customWidth="1"/>
    <col min="10245" max="10245" width="12.1796875" customWidth="1"/>
    <col min="10246" max="10246" width="20" bestFit="1" customWidth="1"/>
    <col min="10247" max="10247" width="20.26953125" bestFit="1" customWidth="1"/>
    <col min="10248" max="10248" width="27.26953125" bestFit="1" customWidth="1"/>
    <col min="10249" max="10249" width="19.1796875" bestFit="1" customWidth="1"/>
    <col min="10250" max="10250" width="25.1796875" customWidth="1"/>
    <col min="10251" max="10251" width="24.453125" customWidth="1"/>
    <col min="10252" max="10252" width="18.453125" customWidth="1"/>
    <col min="10495" max="10495" width="3.1796875" bestFit="1" customWidth="1"/>
    <col min="10496" max="10496" width="13.1796875" customWidth="1"/>
    <col min="10497" max="10497" width="55.26953125" customWidth="1"/>
    <col min="10498" max="10498" width="18.1796875" customWidth="1"/>
    <col min="10499" max="10499" width="19.81640625" customWidth="1"/>
    <col min="10500" max="10500" width="27.453125" customWidth="1"/>
    <col min="10501" max="10501" width="12.1796875" customWidth="1"/>
    <col min="10502" max="10502" width="20" bestFit="1" customWidth="1"/>
    <col min="10503" max="10503" width="20.26953125" bestFit="1" customWidth="1"/>
    <col min="10504" max="10504" width="27.26953125" bestFit="1" customWidth="1"/>
    <col min="10505" max="10505" width="19.1796875" bestFit="1" customWidth="1"/>
    <col min="10506" max="10506" width="25.1796875" customWidth="1"/>
    <col min="10507" max="10507" width="24.453125" customWidth="1"/>
    <col min="10508" max="10508" width="18.453125" customWidth="1"/>
    <col min="10751" max="10751" width="3.1796875" bestFit="1" customWidth="1"/>
    <col min="10752" max="10752" width="13.1796875" customWidth="1"/>
    <col min="10753" max="10753" width="55.26953125" customWidth="1"/>
    <col min="10754" max="10754" width="18.1796875" customWidth="1"/>
    <col min="10755" max="10755" width="19.81640625" customWidth="1"/>
    <col min="10756" max="10756" width="27.453125" customWidth="1"/>
    <col min="10757" max="10757" width="12.1796875" customWidth="1"/>
    <col min="10758" max="10758" width="20" bestFit="1" customWidth="1"/>
    <col min="10759" max="10759" width="20.26953125" bestFit="1" customWidth="1"/>
    <col min="10760" max="10760" width="27.26953125" bestFit="1" customWidth="1"/>
    <col min="10761" max="10761" width="19.1796875" bestFit="1" customWidth="1"/>
    <col min="10762" max="10762" width="25.1796875" customWidth="1"/>
    <col min="10763" max="10763" width="24.453125" customWidth="1"/>
    <col min="10764" max="10764" width="18.453125" customWidth="1"/>
    <col min="11007" max="11007" width="3.1796875" bestFit="1" customWidth="1"/>
    <col min="11008" max="11008" width="13.1796875" customWidth="1"/>
    <col min="11009" max="11009" width="55.26953125" customWidth="1"/>
    <col min="11010" max="11010" width="18.1796875" customWidth="1"/>
    <col min="11011" max="11011" width="19.81640625" customWidth="1"/>
    <col min="11012" max="11012" width="27.453125" customWidth="1"/>
    <col min="11013" max="11013" width="12.1796875" customWidth="1"/>
    <col min="11014" max="11014" width="20" bestFit="1" customWidth="1"/>
    <col min="11015" max="11015" width="20.26953125" bestFit="1" customWidth="1"/>
    <col min="11016" max="11016" width="27.26953125" bestFit="1" customWidth="1"/>
    <col min="11017" max="11017" width="19.1796875" bestFit="1" customWidth="1"/>
    <col min="11018" max="11018" width="25.1796875" customWidth="1"/>
    <col min="11019" max="11019" width="24.453125" customWidth="1"/>
    <col min="11020" max="11020" width="18.453125" customWidth="1"/>
    <col min="11263" max="11263" width="3.1796875" bestFit="1" customWidth="1"/>
    <col min="11264" max="11264" width="13.1796875" customWidth="1"/>
    <col min="11265" max="11265" width="55.26953125" customWidth="1"/>
    <col min="11266" max="11266" width="18.1796875" customWidth="1"/>
    <col min="11267" max="11267" width="19.81640625" customWidth="1"/>
    <col min="11268" max="11268" width="27.453125" customWidth="1"/>
    <col min="11269" max="11269" width="12.1796875" customWidth="1"/>
    <col min="11270" max="11270" width="20" bestFit="1" customWidth="1"/>
    <col min="11271" max="11271" width="20.26953125" bestFit="1" customWidth="1"/>
    <col min="11272" max="11272" width="27.26953125" bestFit="1" customWidth="1"/>
    <col min="11273" max="11273" width="19.1796875" bestFit="1" customWidth="1"/>
    <col min="11274" max="11274" width="25.1796875" customWidth="1"/>
    <col min="11275" max="11275" width="24.453125" customWidth="1"/>
    <col min="11276" max="11276" width="18.453125" customWidth="1"/>
    <col min="11519" max="11519" width="3.1796875" bestFit="1" customWidth="1"/>
    <col min="11520" max="11520" width="13.1796875" customWidth="1"/>
    <col min="11521" max="11521" width="55.26953125" customWidth="1"/>
    <col min="11522" max="11522" width="18.1796875" customWidth="1"/>
    <col min="11523" max="11523" width="19.81640625" customWidth="1"/>
    <col min="11524" max="11524" width="27.453125" customWidth="1"/>
    <col min="11525" max="11525" width="12.1796875" customWidth="1"/>
    <col min="11526" max="11526" width="20" bestFit="1" customWidth="1"/>
    <col min="11527" max="11527" width="20.26953125" bestFit="1" customWidth="1"/>
    <col min="11528" max="11528" width="27.26953125" bestFit="1" customWidth="1"/>
    <col min="11529" max="11529" width="19.1796875" bestFit="1" customWidth="1"/>
    <col min="11530" max="11530" width="25.1796875" customWidth="1"/>
    <col min="11531" max="11531" width="24.453125" customWidth="1"/>
    <col min="11532" max="11532" width="18.453125" customWidth="1"/>
    <col min="11775" max="11775" width="3.1796875" bestFit="1" customWidth="1"/>
    <col min="11776" max="11776" width="13.1796875" customWidth="1"/>
    <col min="11777" max="11777" width="55.26953125" customWidth="1"/>
    <col min="11778" max="11778" width="18.1796875" customWidth="1"/>
    <col min="11779" max="11779" width="19.81640625" customWidth="1"/>
    <col min="11780" max="11780" width="27.453125" customWidth="1"/>
    <col min="11781" max="11781" width="12.1796875" customWidth="1"/>
    <col min="11782" max="11782" width="20" bestFit="1" customWidth="1"/>
    <col min="11783" max="11783" width="20.26953125" bestFit="1" customWidth="1"/>
    <col min="11784" max="11784" width="27.26953125" bestFit="1" customWidth="1"/>
    <col min="11785" max="11785" width="19.1796875" bestFit="1" customWidth="1"/>
    <col min="11786" max="11786" width="25.1796875" customWidth="1"/>
    <col min="11787" max="11787" width="24.453125" customWidth="1"/>
    <col min="11788" max="11788" width="18.453125" customWidth="1"/>
    <col min="12031" max="12031" width="3.1796875" bestFit="1" customWidth="1"/>
    <col min="12032" max="12032" width="13.1796875" customWidth="1"/>
    <col min="12033" max="12033" width="55.26953125" customWidth="1"/>
    <col min="12034" max="12034" width="18.1796875" customWidth="1"/>
    <col min="12035" max="12035" width="19.81640625" customWidth="1"/>
    <col min="12036" max="12036" width="27.453125" customWidth="1"/>
    <col min="12037" max="12037" width="12.1796875" customWidth="1"/>
    <col min="12038" max="12038" width="20" bestFit="1" customWidth="1"/>
    <col min="12039" max="12039" width="20.26953125" bestFit="1" customWidth="1"/>
    <col min="12040" max="12040" width="27.26953125" bestFit="1" customWidth="1"/>
    <col min="12041" max="12041" width="19.1796875" bestFit="1" customWidth="1"/>
    <col min="12042" max="12042" width="25.1796875" customWidth="1"/>
    <col min="12043" max="12043" width="24.453125" customWidth="1"/>
    <col min="12044" max="12044" width="18.453125" customWidth="1"/>
    <col min="12287" max="12287" width="3.1796875" bestFit="1" customWidth="1"/>
    <col min="12288" max="12288" width="13.1796875" customWidth="1"/>
    <col min="12289" max="12289" width="55.26953125" customWidth="1"/>
    <col min="12290" max="12290" width="18.1796875" customWidth="1"/>
    <col min="12291" max="12291" width="19.81640625" customWidth="1"/>
    <col min="12292" max="12292" width="27.453125" customWidth="1"/>
    <col min="12293" max="12293" width="12.1796875" customWidth="1"/>
    <col min="12294" max="12294" width="20" bestFit="1" customWidth="1"/>
    <col min="12295" max="12295" width="20.26953125" bestFit="1" customWidth="1"/>
    <col min="12296" max="12296" width="27.26953125" bestFit="1" customWidth="1"/>
    <col min="12297" max="12297" width="19.1796875" bestFit="1" customWidth="1"/>
    <col min="12298" max="12298" width="25.1796875" customWidth="1"/>
    <col min="12299" max="12299" width="24.453125" customWidth="1"/>
    <col min="12300" max="12300" width="18.453125" customWidth="1"/>
    <col min="12543" max="12543" width="3.1796875" bestFit="1" customWidth="1"/>
    <col min="12544" max="12544" width="13.1796875" customWidth="1"/>
    <col min="12545" max="12545" width="55.26953125" customWidth="1"/>
    <col min="12546" max="12546" width="18.1796875" customWidth="1"/>
    <col min="12547" max="12547" width="19.81640625" customWidth="1"/>
    <col min="12548" max="12548" width="27.453125" customWidth="1"/>
    <col min="12549" max="12549" width="12.1796875" customWidth="1"/>
    <col min="12550" max="12550" width="20" bestFit="1" customWidth="1"/>
    <col min="12551" max="12551" width="20.26953125" bestFit="1" customWidth="1"/>
    <col min="12552" max="12552" width="27.26953125" bestFit="1" customWidth="1"/>
    <col min="12553" max="12553" width="19.1796875" bestFit="1" customWidth="1"/>
    <col min="12554" max="12554" width="25.1796875" customWidth="1"/>
    <col min="12555" max="12555" width="24.453125" customWidth="1"/>
    <col min="12556" max="12556" width="18.453125" customWidth="1"/>
    <col min="12799" max="12799" width="3.1796875" bestFit="1" customWidth="1"/>
    <col min="12800" max="12800" width="13.1796875" customWidth="1"/>
    <col min="12801" max="12801" width="55.26953125" customWidth="1"/>
    <col min="12802" max="12802" width="18.1796875" customWidth="1"/>
    <col min="12803" max="12803" width="19.81640625" customWidth="1"/>
    <col min="12804" max="12804" width="27.453125" customWidth="1"/>
    <col min="12805" max="12805" width="12.1796875" customWidth="1"/>
    <col min="12806" max="12806" width="20" bestFit="1" customWidth="1"/>
    <col min="12807" max="12807" width="20.26953125" bestFit="1" customWidth="1"/>
    <col min="12808" max="12808" width="27.26953125" bestFit="1" customWidth="1"/>
    <col min="12809" max="12809" width="19.1796875" bestFit="1" customWidth="1"/>
    <col min="12810" max="12810" width="25.1796875" customWidth="1"/>
    <col min="12811" max="12811" width="24.453125" customWidth="1"/>
    <col min="12812" max="12812" width="18.453125" customWidth="1"/>
    <col min="13055" max="13055" width="3.1796875" bestFit="1" customWidth="1"/>
    <col min="13056" max="13056" width="13.1796875" customWidth="1"/>
    <col min="13057" max="13057" width="55.26953125" customWidth="1"/>
    <col min="13058" max="13058" width="18.1796875" customWidth="1"/>
    <col min="13059" max="13059" width="19.81640625" customWidth="1"/>
    <col min="13060" max="13060" width="27.453125" customWidth="1"/>
    <col min="13061" max="13061" width="12.1796875" customWidth="1"/>
    <col min="13062" max="13062" width="20" bestFit="1" customWidth="1"/>
    <col min="13063" max="13063" width="20.26953125" bestFit="1" customWidth="1"/>
    <col min="13064" max="13064" width="27.26953125" bestFit="1" customWidth="1"/>
    <col min="13065" max="13065" width="19.1796875" bestFit="1" customWidth="1"/>
    <col min="13066" max="13066" width="25.1796875" customWidth="1"/>
    <col min="13067" max="13067" width="24.453125" customWidth="1"/>
    <col min="13068" max="13068" width="18.453125" customWidth="1"/>
    <col min="13311" max="13311" width="3.1796875" bestFit="1" customWidth="1"/>
    <col min="13312" max="13312" width="13.1796875" customWidth="1"/>
    <col min="13313" max="13313" width="55.26953125" customWidth="1"/>
    <col min="13314" max="13314" width="18.1796875" customWidth="1"/>
    <col min="13315" max="13315" width="19.81640625" customWidth="1"/>
    <col min="13316" max="13316" width="27.453125" customWidth="1"/>
    <col min="13317" max="13317" width="12.1796875" customWidth="1"/>
    <col min="13318" max="13318" width="20" bestFit="1" customWidth="1"/>
    <col min="13319" max="13319" width="20.26953125" bestFit="1" customWidth="1"/>
    <col min="13320" max="13320" width="27.26953125" bestFit="1" customWidth="1"/>
    <col min="13321" max="13321" width="19.1796875" bestFit="1" customWidth="1"/>
    <col min="13322" max="13322" width="25.1796875" customWidth="1"/>
    <col min="13323" max="13323" width="24.453125" customWidth="1"/>
    <col min="13324" max="13324" width="18.453125" customWidth="1"/>
    <col min="13567" max="13567" width="3.1796875" bestFit="1" customWidth="1"/>
    <col min="13568" max="13568" width="13.1796875" customWidth="1"/>
    <col min="13569" max="13569" width="55.26953125" customWidth="1"/>
    <col min="13570" max="13570" width="18.1796875" customWidth="1"/>
    <col min="13571" max="13571" width="19.81640625" customWidth="1"/>
    <col min="13572" max="13572" width="27.453125" customWidth="1"/>
    <col min="13573" max="13573" width="12.1796875" customWidth="1"/>
    <col min="13574" max="13574" width="20" bestFit="1" customWidth="1"/>
    <col min="13575" max="13575" width="20.26953125" bestFit="1" customWidth="1"/>
    <col min="13576" max="13576" width="27.26953125" bestFit="1" customWidth="1"/>
    <col min="13577" max="13577" width="19.1796875" bestFit="1" customWidth="1"/>
    <col min="13578" max="13578" width="25.1796875" customWidth="1"/>
    <col min="13579" max="13579" width="24.453125" customWidth="1"/>
    <col min="13580" max="13580" width="18.453125" customWidth="1"/>
    <col min="13823" max="13823" width="3.1796875" bestFit="1" customWidth="1"/>
    <col min="13824" max="13824" width="13.1796875" customWidth="1"/>
    <col min="13825" max="13825" width="55.26953125" customWidth="1"/>
    <col min="13826" max="13826" width="18.1796875" customWidth="1"/>
    <col min="13827" max="13827" width="19.81640625" customWidth="1"/>
    <col min="13828" max="13828" width="27.453125" customWidth="1"/>
    <col min="13829" max="13829" width="12.1796875" customWidth="1"/>
    <col min="13830" max="13830" width="20" bestFit="1" customWidth="1"/>
    <col min="13831" max="13831" width="20.26953125" bestFit="1" customWidth="1"/>
    <col min="13832" max="13832" width="27.26953125" bestFit="1" customWidth="1"/>
    <col min="13833" max="13833" width="19.1796875" bestFit="1" customWidth="1"/>
    <col min="13834" max="13834" width="25.1796875" customWidth="1"/>
    <col min="13835" max="13835" width="24.453125" customWidth="1"/>
    <col min="13836" max="13836" width="18.453125" customWidth="1"/>
    <col min="14079" max="14079" width="3.1796875" bestFit="1" customWidth="1"/>
    <col min="14080" max="14080" width="13.1796875" customWidth="1"/>
    <col min="14081" max="14081" width="55.26953125" customWidth="1"/>
    <col min="14082" max="14082" width="18.1796875" customWidth="1"/>
    <col min="14083" max="14083" width="19.81640625" customWidth="1"/>
    <col min="14084" max="14084" width="27.453125" customWidth="1"/>
    <col min="14085" max="14085" width="12.1796875" customWidth="1"/>
    <col min="14086" max="14086" width="20" bestFit="1" customWidth="1"/>
    <col min="14087" max="14087" width="20.26953125" bestFit="1" customWidth="1"/>
    <col min="14088" max="14088" width="27.26953125" bestFit="1" customWidth="1"/>
    <col min="14089" max="14089" width="19.1796875" bestFit="1" customWidth="1"/>
    <col min="14090" max="14090" width="25.1796875" customWidth="1"/>
    <col min="14091" max="14091" width="24.453125" customWidth="1"/>
    <col min="14092" max="14092" width="18.453125" customWidth="1"/>
    <col min="14335" max="14335" width="3.1796875" bestFit="1" customWidth="1"/>
    <col min="14336" max="14336" width="13.1796875" customWidth="1"/>
    <col min="14337" max="14337" width="55.26953125" customWidth="1"/>
    <col min="14338" max="14338" width="18.1796875" customWidth="1"/>
    <col min="14339" max="14339" width="19.81640625" customWidth="1"/>
    <col min="14340" max="14340" width="27.453125" customWidth="1"/>
    <col min="14341" max="14341" width="12.1796875" customWidth="1"/>
    <col min="14342" max="14342" width="20" bestFit="1" customWidth="1"/>
    <col min="14343" max="14343" width="20.26953125" bestFit="1" customWidth="1"/>
    <col min="14344" max="14344" width="27.26953125" bestFit="1" customWidth="1"/>
    <col min="14345" max="14345" width="19.1796875" bestFit="1" customWidth="1"/>
    <col min="14346" max="14346" width="25.1796875" customWidth="1"/>
    <col min="14347" max="14347" width="24.453125" customWidth="1"/>
    <col min="14348" max="14348" width="18.453125" customWidth="1"/>
    <col min="14591" max="14591" width="3.1796875" bestFit="1" customWidth="1"/>
    <col min="14592" max="14592" width="13.1796875" customWidth="1"/>
    <col min="14593" max="14593" width="55.26953125" customWidth="1"/>
    <col min="14594" max="14594" width="18.1796875" customWidth="1"/>
    <col min="14595" max="14595" width="19.81640625" customWidth="1"/>
    <col min="14596" max="14596" width="27.453125" customWidth="1"/>
    <col min="14597" max="14597" width="12.1796875" customWidth="1"/>
    <col min="14598" max="14598" width="20" bestFit="1" customWidth="1"/>
    <col min="14599" max="14599" width="20.26953125" bestFit="1" customWidth="1"/>
    <col min="14600" max="14600" width="27.26953125" bestFit="1" customWidth="1"/>
    <col min="14601" max="14601" width="19.1796875" bestFit="1" customWidth="1"/>
    <col min="14602" max="14602" width="25.1796875" customWidth="1"/>
    <col min="14603" max="14603" width="24.453125" customWidth="1"/>
    <col min="14604" max="14604" width="18.453125" customWidth="1"/>
    <col min="14847" max="14847" width="3.1796875" bestFit="1" customWidth="1"/>
    <col min="14848" max="14848" width="13.1796875" customWidth="1"/>
    <col min="14849" max="14849" width="55.26953125" customWidth="1"/>
    <col min="14850" max="14850" width="18.1796875" customWidth="1"/>
    <col min="14851" max="14851" width="19.81640625" customWidth="1"/>
    <col min="14852" max="14852" width="27.453125" customWidth="1"/>
    <col min="14853" max="14853" width="12.1796875" customWidth="1"/>
    <col min="14854" max="14854" width="20" bestFit="1" customWidth="1"/>
    <col min="14855" max="14855" width="20.26953125" bestFit="1" customWidth="1"/>
    <col min="14856" max="14856" width="27.26953125" bestFit="1" customWidth="1"/>
    <col min="14857" max="14857" width="19.1796875" bestFit="1" customWidth="1"/>
    <col min="14858" max="14858" width="25.1796875" customWidth="1"/>
    <col min="14859" max="14859" width="24.453125" customWidth="1"/>
    <col min="14860" max="14860" width="18.453125" customWidth="1"/>
    <col min="15103" max="15103" width="3.1796875" bestFit="1" customWidth="1"/>
    <col min="15104" max="15104" width="13.1796875" customWidth="1"/>
    <col min="15105" max="15105" width="55.26953125" customWidth="1"/>
    <col min="15106" max="15106" width="18.1796875" customWidth="1"/>
    <col min="15107" max="15107" width="19.81640625" customWidth="1"/>
    <col min="15108" max="15108" width="27.453125" customWidth="1"/>
    <col min="15109" max="15109" width="12.1796875" customWidth="1"/>
    <col min="15110" max="15110" width="20" bestFit="1" customWidth="1"/>
    <col min="15111" max="15111" width="20.26953125" bestFit="1" customWidth="1"/>
    <col min="15112" max="15112" width="27.26953125" bestFit="1" customWidth="1"/>
    <col min="15113" max="15113" width="19.1796875" bestFit="1" customWidth="1"/>
    <col min="15114" max="15114" width="25.1796875" customWidth="1"/>
    <col min="15115" max="15115" width="24.453125" customWidth="1"/>
    <col min="15116" max="15116" width="18.453125" customWidth="1"/>
    <col min="15359" max="15359" width="3.1796875" bestFit="1" customWidth="1"/>
    <col min="15360" max="15360" width="13.1796875" customWidth="1"/>
    <col min="15361" max="15361" width="55.26953125" customWidth="1"/>
    <col min="15362" max="15362" width="18.1796875" customWidth="1"/>
    <col min="15363" max="15363" width="19.81640625" customWidth="1"/>
    <col min="15364" max="15364" width="27.453125" customWidth="1"/>
    <col min="15365" max="15365" width="12.1796875" customWidth="1"/>
    <col min="15366" max="15366" width="20" bestFit="1" customWidth="1"/>
    <col min="15367" max="15367" width="20.26953125" bestFit="1" customWidth="1"/>
    <col min="15368" max="15368" width="27.26953125" bestFit="1" customWidth="1"/>
    <col min="15369" max="15369" width="19.1796875" bestFit="1" customWidth="1"/>
    <col min="15370" max="15370" width="25.1796875" customWidth="1"/>
    <col min="15371" max="15371" width="24.453125" customWidth="1"/>
    <col min="15372" max="15372" width="18.453125" customWidth="1"/>
    <col min="15615" max="15615" width="3.1796875" bestFit="1" customWidth="1"/>
    <col min="15616" max="15616" width="13.1796875" customWidth="1"/>
    <col min="15617" max="15617" width="55.26953125" customWidth="1"/>
    <col min="15618" max="15618" width="18.1796875" customWidth="1"/>
    <col min="15619" max="15619" width="19.81640625" customWidth="1"/>
    <col min="15620" max="15620" width="27.453125" customWidth="1"/>
    <col min="15621" max="15621" width="12.1796875" customWidth="1"/>
    <col min="15622" max="15622" width="20" bestFit="1" customWidth="1"/>
    <col min="15623" max="15623" width="20.26953125" bestFit="1" customWidth="1"/>
    <col min="15624" max="15624" width="27.26953125" bestFit="1" customWidth="1"/>
    <col min="15625" max="15625" width="19.1796875" bestFit="1" customWidth="1"/>
    <col min="15626" max="15626" width="25.1796875" customWidth="1"/>
    <col min="15627" max="15627" width="24.453125" customWidth="1"/>
    <col min="15628" max="15628" width="18.453125" customWidth="1"/>
    <col min="15871" max="15871" width="3.1796875" bestFit="1" customWidth="1"/>
    <col min="15872" max="15872" width="13.1796875" customWidth="1"/>
    <col min="15873" max="15873" width="55.26953125" customWidth="1"/>
    <col min="15874" max="15874" width="18.1796875" customWidth="1"/>
    <col min="15875" max="15875" width="19.81640625" customWidth="1"/>
    <col min="15876" max="15876" width="27.453125" customWidth="1"/>
    <col min="15877" max="15877" width="12.1796875" customWidth="1"/>
    <col min="15878" max="15878" width="20" bestFit="1" customWidth="1"/>
    <col min="15879" max="15879" width="20.26953125" bestFit="1" customWidth="1"/>
    <col min="15880" max="15880" width="27.26953125" bestFit="1" customWidth="1"/>
    <col min="15881" max="15881" width="19.1796875" bestFit="1" customWidth="1"/>
    <col min="15882" max="15882" width="25.1796875" customWidth="1"/>
    <col min="15883" max="15883" width="24.453125" customWidth="1"/>
    <col min="15884" max="15884" width="18.453125" customWidth="1"/>
    <col min="16127" max="16127" width="3.1796875" bestFit="1" customWidth="1"/>
    <col min="16128" max="16128" width="13.1796875" customWidth="1"/>
    <col min="16129" max="16129" width="55.26953125" customWidth="1"/>
    <col min="16130" max="16130" width="18.1796875" customWidth="1"/>
    <col min="16131" max="16131" width="19.81640625" customWidth="1"/>
    <col min="16132" max="16132" width="27.453125" customWidth="1"/>
    <col min="16133" max="16133" width="12.1796875" customWidth="1"/>
    <col min="16134" max="16134" width="20" bestFit="1" customWidth="1"/>
    <col min="16135" max="16135" width="20.26953125" bestFit="1" customWidth="1"/>
    <col min="16136" max="16136" width="27.26953125" bestFit="1" customWidth="1"/>
    <col min="16137" max="16137" width="19.1796875" bestFit="1" customWidth="1"/>
    <col min="16138" max="16138" width="25.1796875" customWidth="1"/>
    <col min="16139" max="16139" width="24.453125" customWidth="1"/>
    <col min="16140" max="16140" width="18.453125" customWidth="1"/>
  </cols>
  <sheetData>
    <row r="1" spans="1:12" ht="50.25" customHeight="1" x14ac:dyDescent="0.35">
      <c r="B1" s="236" t="s">
        <v>158</v>
      </c>
      <c r="C1" s="237"/>
      <c r="D1" s="237"/>
      <c r="E1" s="237"/>
      <c r="F1" s="237"/>
      <c r="G1" s="237"/>
      <c r="H1" s="237"/>
      <c r="I1" s="237"/>
      <c r="J1" s="237"/>
    </row>
    <row r="2" spans="1:12" ht="15.5" x14ac:dyDescent="0.35">
      <c r="B2" s="238"/>
      <c r="C2" s="238"/>
      <c r="D2" s="238"/>
      <c r="E2" s="238"/>
      <c r="F2" s="238"/>
      <c r="G2" s="238"/>
      <c r="H2" s="238"/>
      <c r="I2" s="238"/>
      <c r="J2" s="238"/>
    </row>
    <row r="3" spans="1:12" ht="15.5" x14ac:dyDescent="0.35">
      <c r="B3" s="239" t="s">
        <v>159</v>
      </c>
      <c r="C3" s="239"/>
      <c r="D3" s="240" t="s">
        <v>160</v>
      </c>
      <c r="E3" s="241"/>
      <c r="F3" s="241"/>
      <c r="G3" s="241"/>
      <c r="H3" s="241"/>
      <c r="I3" s="241"/>
      <c r="J3" s="242"/>
    </row>
    <row r="4" spans="1:12" ht="7.5" customHeight="1" x14ac:dyDescent="0.35">
      <c r="B4" s="243"/>
      <c r="C4" s="243"/>
      <c r="D4" s="243"/>
      <c r="E4" s="243"/>
      <c r="F4" s="243"/>
      <c r="G4" s="243"/>
      <c r="H4" s="243"/>
      <c r="I4" s="243"/>
      <c r="J4" s="243"/>
    </row>
    <row r="5" spans="1:12" ht="63.75" customHeight="1" x14ac:dyDescent="0.35">
      <c r="A5" s="118" t="s">
        <v>161</v>
      </c>
      <c r="B5" s="228" t="s">
        <v>162</v>
      </c>
      <c r="C5" s="228"/>
      <c r="D5" s="229" t="s">
        <v>193</v>
      </c>
      <c r="E5" s="229"/>
      <c r="F5" s="229"/>
      <c r="G5" s="229"/>
      <c r="H5" s="229"/>
      <c r="I5" s="229"/>
      <c r="J5" s="229"/>
    </row>
    <row r="6" spans="1:12" ht="19.899999999999999" customHeight="1" x14ac:dyDescent="0.35">
      <c r="B6" s="230" t="s">
        <v>161</v>
      </c>
      <c r="C6" s="230"/>
      <c r="D6" s="230"/>
      <c r="E6" s="230"/>
      <c r="F6" s="230"/>
      <c r="G6" s="230"/>
      <c r="H6" s="230"/>
      <c r="I6" s="230"/>
      <c r="J6" s="230"/>
    </row>
    <row r="7" spans="1:12" ht="24" customHeight="1" x14ac:dyDescent="0.35">
      <c r="B7" s="231" t="s">
        <v>183</v>
      </c>
      <c r="C7" s="231"/>
      <c r="D7" s="231"/>
      <c r="E7" s="231"/>
      <c r="F7" s="231"/>
      <c r="G7" s="231"/>
      <c r="H7" s="231"/>
      <c r="I7" s="231"/>
      <c r="J7" s="231"/>
    </row>
    <row r="8" spans="1:12" x14ac:dyDescent="0.35">
      <c r="B8" s="232" t="s">
        <v>8</v>
      </c>
      <c r="C8" s="233" t="s">
        <v>163</v>
      </c>
      <c r="D8" s="120" t="s">
        <v>87</v>
      </c>
      <c r="E8" s="119" t="s">
        <v>88</v>
      </c>
      <c r="F8" s="119" t="s">
        <v>89</v>
      </c>
      <c r="G8" s="120" t="s">
        <v>90</v>
      </c>
      <c r="H8" s="120" t="s">
        <v>164</v>
      </c>
      <c r="I8" s="119" t="s">
        <v>165</v>
      </c>
      <c r="J8" s="234" t="s">
        <v>166</v>
      </c>
    </row>
    <row r="9" spans="1:12" ht="29" x14ac:dyDescent="0.35">
      <c r="B9" s="232"/>
      <c r="C9" s="233"/>
      <c r="D9" s="120" t="s">
        <v>80</v>
      </c>
      <c r="E9" s="119" t="s">
        <v>81</v>
      </c>
      <c r="F9" s="121" t="s">
        <v>82</v>
      </c>
      <c r="G9" s="120" t="s">
        <v>84</v>
      </c>
      <c r="H9" s="119" t="s">
        <v>167</v>
      </c>
      <c r="I9" s="119" t="s">
        <v>85</v>
      </c>
      <c r="J9" s="235"/>
    </row>
    <row r="10" spans="1:12" s="118" customFormat="1" ht="48.65" customHeight="1" x14ac:dyDescent="0.35">
      <c r="B10" s="122">
        <v>1.1000000000000001</v>
      </c>
      <c r="C10" s="123" t="s">
        <v>168</v>
      </c>
      <c r="D10" s="124"/>
      <c r="E10" s="124"/>
      <c r="F10" s="125"/>
      <c r="G10" s="126"/>
      <c r="H10" s="126"/>
      <c r="I10" s="126"/>
      <c r="J10" s="126"/>
      <c r="L10" s="127"/>
    </row>
    <row r="11" spans="1:12" s="128" customFormat="1" ht="26" x14ac:dyDescent="0.3">
      <c r="B11" s="129" t="s">
        <v>185</v>
      </c>
      <c r="C11" s="130" t="s">
        <v>169</v>
      </c>
      <c r="D11" s="131">
        <v>1</v>
      </c>
      <c r="E11" s="131">
        <v>9395591</v>
      </c>
      <c r="F11" s="131">
        <f>[1]FM!C35</f>
        <v>2.14</v>
      </c>
      <c r="G11" s="132">
        <v>0.25</v>
      </c>
      <c r="H11" s="133">
        <f t="shared" ref="H11:H16" si="0">+D11*E11*F11*G11</f>
        <v>5026641.1850000005</v>
      </c>
      <c r="I11" s="134">
        <v>2.5</v>
      </c>
      <c r="J11" s="131">
        <f t="shared" ref="J11:J16" si="1">H11*I11</f>
        <v>12566602.962500002</v>
      </c>
      <c r="L11" s="135"/>
    </row>
    <row r="12" spans="1:12" s="128" customFormat="1" ht="13" x14ac:dyDescent="0.3">
      <c r="B12" s="136" t="s">
        <v>187</v>
      </c>
      <c r="C12" s="137" t="s">
        <v>170</v>
      </c>
      <c r="D12" s="131">
        <v>1</v>
      </c>
      <c r="E12" s="131">
        <v>8607785</v>
      </c>
      <c r="F12" s="131">
        <f>[1]FM!C35</f>
        <v>2.14</v>
      </c>
      <c r="G12" s="132">
        <v>1</v>
      </c>
      <c r="H12" s="133">
        <f t="shared" si="0"/>
        <v>18420659.900000002</v>
      </c>
      <c r="I12" s="134">
        <v>2.5</v>
      </c>
      <c r="J12" s="131">
        <f t="shared" si="1"/>
        <v>46051649.750000007</v>
      </c>
      <c r="L12" s="135"/>
    </row>
    <row r="13" spans="1:12" s="128" customFormat="1" ht="13" x14ac:dyDescent="0.3">
      <c r="B13" s="136" t="s">
        <v>188</v>
      </c>
      <c r="C13" s="137" t="s">
        <v>171</v>
      </c>
      <c r="D13" s="131">
        <v>1</v>
      </c>
      <c r="E13" s="131">
        <v>3293610</v>
      </c>
      <c r="F13" s="131">
        <f>[1]FM!C35</f>
        <v>2.14</v>
      </c>
      <c r="G13" s="132">
        <v>1</v>
      </c>
      <c r="H13" s="133">
        <f t="shared" si="0"/>
        <v>7048325.4000000004</v>
      </c>
      <c r="I13" s="134">
        <v>2.5</v>
      </c>
      <c r="J13" s="131">
        <f t="shared" si="1"/>
        <v>17620813.5</v>
      </c>
      <c r="L13" s="135"/>
    </row>
    <row r="14" spans="1:12" s="128" customFormat="1" ht="13" x14ac:dyDescent="0.3">
      <c r="B14" s="136" t="s">
        <v>189</v>
      </c>
      <c r="C14" s="137" t="s">
        <v>172</v>
      </c>
      <c r="D14" s="131">
        <v>1</v>
      </c>
      <c r="E14" s="131">
        <v>4794019</v>
      </c>
      <c r="F14" s="131">
        <f>[1]FM!C35</f>
        <v>2.14</v>
      </c>
      <c r="G14" s="132">
        <v>1</v>
      </c>
      <c r="H14" s="133">
        <f t="shared" si="0"/>
        <v>10259200.66</v>
      </c>
      <c r="I14" s="134">
        <v>2.5</v>
      </c>
      <c r="J14" s="131">
        <f t="shared" si="1"/>
        <v>25648001.649999999</v>
      </c>
      <c r="L14" s="135"/>
    </row>
    <row r="15" spans="1:12" s="128" customFormat="1" ht="13" x14ac:dyDescent="0.3">
      <c r="B15" s="136" t="s">
        <v>190</v>
      </c>
      <c r="C15" s="137" t="s">
        <v>173</v>
      </c>
      <c r="D15" s="131">
        <v>1</v>
      </c>
      <c r="E15" s="131">
        <v>3293610</v>
      </c>
      <c r="F15" s="131">
        <f>[1]FM!C35</f>
        <v>2.14</v>
      </c>
      <c r="G15" s="132">
        <v>1</v>
      </c>
      <c r="H15" s="133">
        <f t="shared" si="0"/>
        <v>7048325.4000000004</v>
      </c>
      <c r="I15" s="134">
        <v>2.5</v>
      </c>
      <c r="J15" s="131">
        <f t="shared" si="1"/>
        <v>17620813.5</v>
      </c>
      <c r="L15" s="135"/>
    </row>
    <row r="16" spans="1:12" s="128" customFormat="1" ht="13" x14ac:dyDescent="0.3">
      <c r="B16" s="136" t="s">
        <v>191</v>
      </c>
      <c r="C16" s="138" t="s">
        <v>174</v>
      </c>
      <c r="D16" s="131">
        <v>1</v>
      </c>
      <c r="E16" s="131">
        <v>3293610</v>
      </c>
      <c r="F16" s="131">
        <f>[1]FM!C35</f>
        <v>2.14</v>
      </c>
      <c r="G16" s="132">
        <v>1</v>
      </c>
      <c r="H16" s="133">
        <f t="shared" si="0"/>
        <v>7048325.4000000004</v>
      </c>
      <c r="I16" s="134">
        <v>2.5</v>
      </c>
      <c r="J16" s="131">
        <f t="shared" si="1"/>
        <v>17620813.5</v>
      </c>
      <c r="L16" s="135"/>
    </row>
    <row r="17" spans="2:12" ht="30.65" customHeight="1" x14ac:dyDescent="0.35">
      <c r="B17" s="214" t="s">
        <v>184</v>
      </c>
      <c r="C17" s="215"/>
      <c r="D17" s="215"/>
      <c r="E17" s="215"/>
      <c r="F17" s="215"/>
      <c r="G17" s="215"/>
      <c r="H17" s="215"/>
      <c r="I17" s="216"/>
      <c r="J17" s="139">
        <f>SUM(J11:J16)</f>
        <v>137128694.86250001</v>
      </c>
    </row>
    <row r="18" spans="2:12" ht="16.75" customHeight="1" x14ac:dyDescent="0.35">
      <c r="B18" s="217" t="s">
        <v>175</v>
      </c>
      <c r="C18" s="217"/>
      <c r="D18" s="217"/>
      <c r="E18" s="217"/>
      <c r="F18" s="217"/>
      <c r="G18" s="217"/>
      <c r="H18" s="217"/>
      <c r="I18" s="140">
        <v>0.19</v>
      </c>
      <c r="J18" s="141">
        <f>J17*19%</f>
        <v>26054452.023875002</v>
      </c>
    </row>
    <row r="19" spans="2:12" ht="18" customHeight="1" x14ac:dyDescent="0.35">
      <c r="B19" s="218" t="s">
        <v>161</v>
      </c>
      <c r="C19" s="219"/>
      <c r="D19" s="219"/>
      <c r="E19" s="219"/>
      <c r="F19" s="219"/>
      <c r="G19" s="219"/>
      <c r="H19" s="219"/>
      <c r="I19" s="219"/>
      <c r="J19" s="220"/>
      <c r="L19" s="142"/>
    </row>
    <row r="20" spans="2:12" s="143" customFormat="1" ht="25.75" customHeight="1" x14ac:dyDescent="0.35">
      <c r="B20" s="221" t="s">
        <v>192</v>
      </c>
      <c r="C20" s="222"/>
      <c r="D20" s="222"/>
      <c r="E20" s="222"/>
      <c r="F20" s="222"/>
      <c r="G20" s="222"/>
      <c r="H20" s="222"/>
      <c r="I20" s="223"/>
      <c r="J20" s="69">
        <f>ROUND(SUM(J17,J18),0)</f>
        <v>163183147</v>
      </c>
      <c r="L20" s="144"/>
    </row>
    <row r="21" spans="2:12" x14ac:dyDescent="0.35">
      <c r="B21" s="224" t="s">
        <v>176</v>
      </c>
      <c r="C21" s="225"/>
      <c r="D21" s="225"/>
      <c r="E21" s="225"/>
      <c r="F21" s="225"/>
      <c r="G21" s="225"/>
      <c r="H21" s="225"/>
      <c r="I21" s="226"/>
      <c r="J21" s="145">
        <f>J20/1750905</f>
        <v>93.199315211276456</v>
      </c>
    </row>
    <row r="22" spans="2:12" ht="6.75" customHeight="1" x14ac:dyDescent="0.35">
      <c r="B22" s="227"/>
      <c r="C22" s="227"/>
      <c r="D22" s="227"/>
      <c r="E22" s="227"/>
      <c r="F22" s="227"/>
      <c r="G22" s="227"/>
      <c r="H22" s="227"/>
      <c r="I22" s="227"/>
      <c r="J22" s="227"/>
    </row>
    <row r="23" spans="2:12" ht="14.5" customHeight="1" x14ac:dyDescent="0.35">
      <c r="B23" s="213" t="s">
        <v>83</v>
      </c>
      <c r="C23" s="213"/>
      <c r="D23" s="213"/>
      <c r="E23" s="213"/>
      <c r="F23" s="213"/>
      <c r="G23" s="213"/>
      <c r="H23" s="213"/>
      <c r="I23" s="213"/>
      <c r="J23" s="213"/>
    </row>
    <row r="25" spans="2:12" x14ac:dyDescent="0.35">
      <c r="I25" s="146"/>
      <c r="J25" s="147"/>
    </row>
    <row r="26" spans="2:12" x14ac:dyDescent="0.35">
      <c r="I26" s="3"/>
      <c r="J26" s="147"/>
    </row>
    <row r="27" spans="2:12" x14ac:dyDescent="0.35">
      <c r="J27" s="147"/>
    </row>
  </sheetData>
  <mergeCells count="19">
    <mergeCell ref="B1:J1"/>
    <mergeCell ref="B2:J2"/>
    <mergeCell ref="B3:C3"/>
    <mergeCell ref="D3:J3"/>
    <mergeCell ref="B4:J4"/>
    <mergeCell ref="B5:C5"/>
    <mergeCell ref="D5:J5"/>
    <mergeCell ref="B6:J6"/>
    <mergeCell ref="B7:J7"/>
    <mergeCell ref="B8:B9"/>
    <mergeCell ref="C8:C9"/>
    <mergeCell ref="J8:J9"/>
    <mergeCell ref="B23:J23"/>
    <mergeCell ref="B17:I17"/>
    <mergeCell ref="B18:H18"/>
    <mergeCell ref="B19:J19"/>
    <mergeCell ref="B20:I20"/>
    <mergeCell ref="B21:I21"/>
    <mergeCell ref="B22:J22"/>
  </mergeCells>
  <hyperlinks>
    <hyperlink ref="F9" location="FM!A1" display="FM*" xr:uid="{C78D4D84-020A-46E2-B577-C2D23A23FCE1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DA0D-C9FE-4165-8226-DA4B616F4894}">
  <dimension ref="C4:AR74"/>
  <sheetViews>
    <sheetView topLeftCell="D35" zoomScale="80" zoomScaleNormal="80" workbookViewId="0">
      <selection activeCell="F66" sqref="F66"/>
    </sheetView>
  </sheetViews>
  <sheetFormatPr baseColWidth="10" defaultColWidth="11.453125" defaultRowHeight="14.5" x14ac:dyDescent="0.35"/>
  <cols>
    <col min="6" max="6" width="64.1796875" customWidth="1"/>
    <col min="7" max="7" width="19.453125" customWidth="1"/>
    <col min="8" max="10" width="16.54296875" customWidth="1"/>
    <col min="11" max="11" width="19.26953125" customWidth="1"/>
    <col min="12" max="12" width="20.7265625" customWidth="1"/>
    <col min="14" max="14" width="14.26953125" bestFit="1" customWidth="1"/>
    <col min="30" max="30" width="11.453125" customWidth="1"/>
  </cols>
  <sheetData>
    <row r="4" spans="3:44" ht="44.25" customHeight="1" x14ac:dyDescent="0.35">
      <c r="C4" s="104"/>
      <c r="D4" s="104"/>
      <c r="E4" s="104"/>
      <c r="F4" s="244" t="s">
        <v>148</v>
      </c>
      <c r="G4" s="244"/>
      <c r="H4" s="244"/>
      <c r="I4" s="244"/>
      <c r="J4" s="244"/>
      <c r="K4" s="244"/>
      <c r="L4" s="244"/>
      <c r="N4" s="245" t="s">
        <v>149</v>
      </c>
      <c r="O4" s="245"/>
      <c r="P4" s="245"/>
      <c r="Q4" s="245"/>
      <c r="R4" s="245"/>
      <c r="S4" s="245"/>
      <c r="T4" s="245"/>
      <c r="U4" s="245"/>
      <c r="V4" s="245"/>
      <c r="X4" s="245" t="s">
        <v>150</v>
      </c>
      <c r="Y4" s="245"/>
      <c r="Z4" s="245"/>
      <c r="AA4" s="245"/>
      <c r="AB4" s="245"/>
      <c r="AC4" s="245"/>
      <c r="AD4" s="245"/>
      <c r="AK4" s="243"/>
      <c r="AL4" s="243"/>
      <c r="AM4" s="243"/>
      <c r="AN4" s="243"/>
      <c r="AO4" s="243"/>
      <c r="AP4" s="243"/>
      <c r="AQ4" s="243"/>
      <c r="AR4" s="243"/>
    </row>
    <row r="43" spans="6:12" ht="15" thickBot="1" x14ac:dyDescent="0.4"/>
    <row r="44" spans="6:12" x14ac:dyDescent="0.35">
      <c r="F44" s="105" t="s">
        <v>151</v>
      </c>
      <c r="G44" s="106" t="s">
        <v>152</v>
      </c>
      <c r="H44" s="106" t="s">
        <v>153</v>
      </c>
      <c r="I44" s="106" t="s">
        <v>154</v>
      </c>
      <c r="J44" s="106" t="s">
        <v>155</v>
      </c>
      <c r="K44" s="106" t="s">
        <v>156</v>
      </c>
      <c r="L44" s="107" t="s">
        <v>157</v>
      </c>
    </row>
    <row r="45" spans="6:12" x14ac:dyDescent="0.35">
      <c r="F45" s="246"/>
      <c r="G45" s="247"/>
      <c r="H45" s="247"/>
      <c r="I45" s="247"/>
      <c r="J45" s="247"/>
      <c r="K45" s="247"/>
      <c r="L45" s="248"/>
    </row>
    <row r="46" spans="6:12" x14ac:dyDescent="0.35">
      <c r="F46" s="108" t="s">
        <v>58</v>
      </c>
      <c r="G46" s="109">
        <v>9192750</v>
      </c>
      <c r="H46" s="109">
        <v>9591750</v>
      </c>
      <c r="I46" s="109">
        <v>7700000</v>
      </c>
      <c r="J46" s="109">
        <v>8211000</v>
      </c>
      <c r="K46" s="109">
        <f>AVERAGE(G46:J46)</f>
        <v>8673875</v>
      </c>
      <c r="L46" s="110">
        <f>HARMEAN(G46:J46)</f>
        <v>8607785.1389336083</v>
      </c>
    </row>
    <row r="47" spans="6:12" x14ac:dyDescent="0.35">
      <c r="F47" s="108" t="s">
        <v>59</v>
      </c>
      <c r="G47" s="109">
        <v>9192750</v>
      </c>
      <c r="H47" s="109">
        <v>9591750</v>
      </c>
      <c r="I47" s="109">
        <v>7700000</v>
      </c>
      <c r="J47" s="109">
        <v>8211000</v>
      </c>
      <c r="K47" s="109">
        <f t="shared" ref="K47:K59" si="0">AVERAGE(G47:J47)</f>
        <v>8673875</v>
      </c>
      <c r="L47" s="110">
        <f t="shared" ref="L47:L59" si="1">HARMEAN(G47:J47)</f>
        <v>8607785.1389336083</v>
      </c>
    </row>
    <row r="48" spans="6:12" x14ac:dyDescent="0.35">
      <c r="F48" s="108" t="s">
        <v>60</v>
      </c>
      <c r="G48" s="109">
        <v>5622750</v>
      </c>
      <c r="H48" s="109">
        <v>4961250</v>
      </c>
      <c r="I48" s="109">
        <v>4100000</v>
      </c>
      <c r="J48" s="109">
        <v>4738000</v>
      </c>
      <c r="K48" s="109">
        <f t="shared" si="0"/>
        <v>4855500</v>
      </c>
      <c r="L48" s="110">
        <f t="shared" si="1"/>
        <v>4794019.08834254</v>
      </c>
    </row>
    <row r="49" spans="6:15" x14ac:dyDescent="0.35">
      <c r="F49" s="108" t="s">
        <v>61</v>
      </c>
      <c r="G49" s="109">
        <v>9192750</v>
      </c>
      <c r="H49" s="109">
        <v>9591750</v>
      </c>
      <c r="I49" s="109">
        <v>7700000</v>
      </c>
      <c r="J49" s="109">
        <v>8211000</v>
      </c>
      <c r="K49" s="109">
        <f t="shared" si="0"/>
        <v>8673875</v>
      </c>
      <c r="L49" s="110">
        <f t="shared" si="1"/>
        <v>8607785.1389336083</v>
      </c>
    </row>
    <row r="50" spans="6:15" x14ac:dyDescent="0.35">
      <c r="F50" s="108" t="s">
        <v>62</v>
      </c>
      <c r="G50" s="109">
        <v>9192750</v>
      </c>
      <c r="H50" s="109">
        <v>9591750</v>
      </c>
      <c r="I50" s="109">
        <v>7700000</v>
      </c>
      <c r="J50" s="109">
        <v>8211000</v>
      </c>
      <c r="K50" s="109">
        <f t="shared" si="0"/>
        <v>8673875</v>
      </c>
      <c r="L50" s="110">
        <f t="shared" si="1"/>
        <v>8607785.1389336083</v>
      </c>
    </row>
    <row r="51" spans="6:15" x14ac:dyDescent="0.35">
      <c r="F51" s="108" t="s">
        <v>63</v>
      </c>
      <c r="G51" s="109">
        <v>9192750</v>
      </c>
      <c r="H51" s="109">
        <v>9591750</v>
      </c>
      <c r="I51" s="109">
        <v>7700000</v>
      </c>
      <c r="J51" s="109">
        <v>8211000</v>
      </c>
      <c r="K51" s="109">
        <f t="shared" si="0"/>
        <v>8673875</v>
      </c>
      <c r="L51" s="110">
        <f t="shared" si="1"/>
        <v>8607785.1389336083</v>
      </c>
    </row>
    <row r="52" spans="6:15" x14ac:dyDescent="0.35">
      <c r="F52" s="108" t="s">
        <v>64</v>
      </c>
      <c r="G52" s="109">
        <v>9192750</v>
      </c>
      <c r="H52" s="109">
        <v>9591750</v>
      </c>
      <c r="I52" s="109">
        <v>7700000</v>
      </c>
      <c r="J52" s="109">
        <v>8211000</v>
      </c>
      <c r="K52" s="109">
        <f t="shared" si="0"/>
        <v>8673875</v>
      </c>
      <c r="L52" s="110">
        <f t="shared" si="1"/>
        <v>8607785.1389336083</v>
      </c>
    </row>
    <row r="53" spans="6:15" ht="30.75" customHeight="1" x14ac:dyDescent="0.35">
      <c r="F53" s="111" t="s">
        <v>65</v>
      </c>
      <c r="G53" s="109">
        <v>5622750</v>
      </c>
      <c r="H53" s="109">
        <v>4961250</v>
      </c>
      <c r="I53" s="109">
        <v>4100000</v>
      </c>
      <c r="J53" s="109">
        <v>4738000</v>
      </c>
      <c r="K53" s="109">
        <f t="shared" si="0"/>
        <v>4855500</v>
      </c>
      <c r="L53" s="110">
        <f t="shared" si="1"/>
        <v>4794019.08834254</v>
      </c>
    </row>
    <row r="54" spans="6:15" x14ac:dyDescent="0.35">
      <c r="F54" s="108" t="s">
        <v>66</v>
      </c>
      <c r="G54" s="109">
        <v>3998400</v>
      </c>
      <c r="H54" s="109">
        <v>3087000</v>
      </c>
      <c r="I54" s="109">
        <v>3142000</v>
      </c>
      <c r="J54" s="109">
        <v>3104000</v>
      </c>
      <c r="K54" s="109">
        <f t="shared" si="0"/>
        <v>3332850</v>
      </c>
      <c r="L54" s="110">
        <f t="shared" si="1"/>
        <v>3293610.451806047</v>
      </c>
    </row>
    <row r="55" spans="6:15" x14ac:dyDescent="0.35">
      <c r="F55" s="108" t="s">
        <v>67</v>
      </c>
      <c r="G55" s="109">
        <v>7231630</v>
      </c>
      <c r="H55" s="109">
        <v>6284250</v>
      </c>
      <c r="I55" s="109">
        <v>5000000</v>
      </c>
      <c r="J55" s="109">
        <v>5329000</v>
      </c>
      <c r="K55" s="109">
        <f t="shared" si="0"/>
        <v>5961220</v>
      </c>
      <c r="L55" s="110">
        <f t="shared" si="1"/>
        <v>5838888.791606267</v>
      </c>
    </row>
    <row r="56" spans="6:15" x14ac:dyDescent="0.35">
      <c r="F56" s="112" t="s">
        <v>68</v>
      </c>
      <c r="G56" s="109">
        <v>9192750</v>
      </c>
      <c r="H56" s="109">
        <v>9591750</v>
      </c>
      <c r="I56" s="109">
        <v>7700000</v>
      </c>
      <c r="J56" s="109">
        <v>8211000</v>
      </c>
      <c r="K56" s="109">
        <f t="shared" si="0"/>
        <v>8673875</v>
      </c>
      <c r="L56" s="110">
        <f t="shared" si="1"/>
        <v>8607785.1389336083</v>
      </c>
    </row>
    <row r="57" spans="6:15" x14ac:dyDescent="0.35">
      <c r="F57" s="113" t="s">
        <v>69</v>
      </c>
      <c r="G57" s="109">
        <v>9192750</v>
      </c>
      <c r="H57" s="109">
        <v>9591750</v>
      </c>
      <c r="I57" s="109">
        <v>7700000</v>
      </c>
      <c r="J57" s="109">
        <v>8211000</v>
      </c>
      <c r="K57" s="109">
        <f t="shared" si="0"/>
        <v>8673875</v>
      </c>
      <c r="L57" s="110">
        <f t="shared" si="1"/>
        <v>8607785.1389336083</v>
      </c>
    </row>
    <row r="58" spans="6:15" x14ac:dyDescent="0.35">
      <c r="F58" s="113" t="s">
        <v>70</v>
      </c>
      <c r="G58" s="109">
        <v>9192750</v>
      </c>
      <c r="H58" s="109">
        <v>9591750</v>
      </c>
      <c r="I58" s="109">
        <v>7700000</v>
      </c>
      <c r="J58" s="109">
        <v>8211000</v>
      </c>
      <c r="K58" s="109">
        <f t="shared" si="0"/>
        <v>8673875</v>
      </c>
      <c r="L58" s="110">
        <f t="shared" si="1"/>
        <v>8607785.1389336083</v>
      </c>
    </row>
    <row r="59" spans="6:15" ht="15" thickBot="1" x14ac:dyDescent="0.4">
      <c r="F59" s="114" t="s">
        <v>71</v>
      </c>
      <c r="G59" s="115">
        <v>11153870</v>
      </c>
      <c r="H59" s="115">
        <v>10473750</v>
      </c>
      <c r="I59" s="115">
        <v>7700000</v>
      </c>
      <c r="J59" s="115">
        <v>9031000</v>
      </c>
      <c r="K59" s="109">
        <f t="shared" si="0"/>
        <v>9589655</v>
      </c>
      <c r="L59" s="110">
        <f t="shared" si="1"/>
        <v>9395590.8794145901</v>
      </c>
    </row>
    <row r="60" spans="6:15" x14ac:dyDescent="0.35">
      <c r="K60" s="116">
        <f>SUM(K46:K59)</f>
        <v>106659600</v>
      </c>
      <c r="L60" s="116">
        <f>SUM(L46:L59)</f>
        <v>105586194.54991446</v>
      </c>
    </row>
    <row r="61" spans="6:15" x14ac:dyDescent="0.35">
      <c r="N61" s="159"/>
      <c r="O61" s="116"/>
    </row>
    <row r="62" spans="6:15" x14ac:dyDescent="0.35">
      <c r="N62" s="159"/>
      <c r="O62" s="116"/>
    </row>
    <row r="63" spans="6:15" x14ac:dyDescent="0.35">
      <c r="N63" s="159"/>
      <c r="O63" s="116"/>
    </row>
    <row r="64" spans="6:15" x14ac:dyDescent="0.35">
      <c r="N64" s="159"/>
      <c r="O64" s="116"/>
    </row>
    <row r="65" spans="14:15" x14ac:dyDescent="0.35">
      <c r="N65" s="159"/>
      <c r="O65" s="116"/>
    </row>
    <row r="66" spans="14:15" x14ac:dyDescent="0.35">
      <c r="N66" s="159"/>
      <c r="O66" s="116"/>
    </row>
    <row r="67" spans="14:15" x14ac:dyDescent="0.35">
      <c r="N67" s="159"/>
      <c r="O67" s="116"/>
    </row>
    <row r="68" spans="14:15" x14ac:dyDescent="0.35">
      <c r="N68" s="159"/>
      <c r="O68" s="116"/>
    </row>
    <row r="69" spans="14:15" x14ac:dyDescent="0.35">
      <c r="N69" s="159"/>
      <c r="O69" s="116"/>
    </row>
    <row r="70" spans="14:15" x14ac:dyDescent="0.35">
      <c r="N70" s="159"/>
      <c r="O70" s="116"/>
    </row>
    <row r="71" spans="14:15" x14ac:dyDescent="0.35">
      <c r="N71" s="159"/>
      <c r="O71" s="116"/>
    </row>
    <row r="72" spans="14:15" x14ac:dyDescent="0.35">
      <c r="N72" s="159"/>
      <c r="O72" s="116"/>
    </row>
    <row r="73" spans="14:15" x14ac:dyDescent="0.35">
      <c r="N73" s="159"/>
      <c r="O73" s="116"/>
    </row>
    <row r="74" spans="14:15" x14ac:dyDescent="0.35">
      <c r="N74" s="159"/>
      <c r="O74" s="116"/>
    </row>
  </sheetData>
  <mergeCells count="5">
    <mergeCell ref="F4:L4"/>
    <mergeCell ref="N4:V4"/>
    <mergeCell ref="X4:AD4"/>
    <mergeCell ref="AK4:AR4"/>
    <mergeCell ref="F45:L4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CC326-0AC6-436E-8D13-452607C263EE}">
  <dimension ref="B2:Q50"/>
  <sheetViews>
    <sheetView showGridLines="0" zoomScale="85" zoomScaleNormal="85" workbookViewId="0">
      <selection activeCell="C18" sqref="C18:E18"/>
    </sheetView>
  </sheetViews>
  <sheetFormatPr baseColWidth="10" defaultColWidth="9.1796875" defaultRowHeight="14.5" x14ac:dyDescent="0.35"/>
  <cols>
    <col min="3" max="3" width="9.1796875" customWidth="1"/>
    <col min="4" max="4" width="39.54296875" style="13" customWidth="1"/>
    <col min="5" max="5" width="12.1796875" customWidth="1"/>
  </cols>
  <sheetData>
    <row r="2" spans="2:17" s="1" customFormat="1" x14ac:dyDescent="0.35">
      <c r="B2" s="5"/>
      <c r="C2" s="253" t="s">
        <v>15</v>
      </c>
      <c r="D2" s="254"/>
      <c r="E2" s="254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2:17" s="1" customFormat="1" x14ac:dyDescent="0.35">
      <c r="B3" s="9" t="b">
        <v>0</v>
      </c>
      <c r="C3" s="255" t="s">
        <v>16</v>
      </c>
      <c r="D3" s="255"/>
      <c r="E3" s="255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s="1" customFormat="1" x14ac:dyDescent="0.35">
      <c r="B4" s="9" t="b">
        <v>0</v>
      </c>
      <c r="C4" s="255" t="s">
        <v>17</v>
      </c>
      <c r="D4" s="255"/>
      <c r="E4" s="255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7" s="1" customFormat="1" x14ac:dyDescent="0.35">
      <c r="B5" s="9" t="b">
        <v>0</v>
      </c>
      <c r="C5" s="255" t="s">
        <v>18</v>
      </c>
      <c r="D5" s="255"/>
      <c r="E5" s="255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17" s="1" customFormat="1" x14ac:dyDescent="0.35">
      <c r="B6" s="9" t="b">
        <v>0</v>
      </c>
      <c r="C6" s="255" t="s">
        <v>19</v>
      </c>
      <c r="D6" s="255"/>
      <c r="E6" s="255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2:17" s="1" customFormat="1" x14ac:dyDescent="0.35">
      <c r="B7" s="9" t="b">
        <v>0</v>
      </c>
      <c r="C7" s="255" t="s">
        <v>20</v>
      </c>
      <c r="D7" s="255"/>
      <c r="E7" s="255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17" s="1" customFormat="1" x14ac:dyDescent="0.35">
      <c r="B8" s="9" t="b">
        <v>0</v>
      </c>
      <c r="C8" s="255" t="s">
        <v>21</v>
      </c>
      <c r="D8" s="255"/>
      <c r="E8" s="255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s="1" customFormat="1" x14ac:dyDescent="0.35">
      <c r="B9" s="9" t="b">
        <v>0</v>
      </c>
      <c r="C9" s="255" t="s">
        <v>22</v>
      </c>
      <c r="D9" s="255"/>
      <c r="E9" s="255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2:17" s="1" customFormat="1" x14ac:dyDescent="0.35">
      <c r="B10" s="9" t="b">
        <v>0</v>
      </c>
      <c r="C10" s="255" t="s">
        <v>23</v>
      </c>
      <c r="D10" s="255"/>
      <c r="E10" s="255"/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2:17" s="1" customFormat="1" x14ac:dyDescent="0.35">
      <c r="B11" s="9" t="b">
        <v>0</v>
      </c>
      <c r="C11" s="255" t="s">
        <v>24</v>
      </c>
      <c r="D11" s="255"/>
      <c r="E11" s="255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17" s="1" customFormat="1" x14ac:dyDescent="0.35">
      <c r="B12" s="9" t="b">
        <v>0</v>
      </c>
      <c r="C12" s="255" t="s">
        <v>25</v>
      </c>
      <c r="D12" s="255"/>
      <c r="E12" s="255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2:17" s="1" customFormat="1" x14ac:dyDescent="0.35">
      <c r="B13" s="9" t="b">
        <v>0</v>
      </c>
      <c r="C13" s="255" t="s">
        <v>26</v>
      </c>
      <c r="D13" s="255"/>
      <c r="E13" s="255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2:17" s="1" customFormat="1" x14ac:dyDescent="0.35">
      <c r="B14" s="9" t="b">
        <v>0</v>
      </c>
      <c r="C14" s="255" t="s">
        <v>27</v>
      </c>
      <c r="D14" s="255"/>
      <c r="E14" s="255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2:17" s="1" customFormat="1" x14ac:dyDescent="0.35">
      <c r="B15" s="9" t="b">
        <v>0</v>
      </c>
      <c r="C15" s="255" t="s">
        <v>28</v>
      </c>
      <c r="D15" s="255"/>
      <c r="E15" s="255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2:17" s="1" customFormat="1" x14ac:dyDescent="0.35">
      <c r="B16" s="9" t="b">
        <v>0</v>
      </c>
      <c r="C16" s="255" t="s">
        <v>29</v>
      </c>
      <c r="D16" s="255"/>
      <c r="E16" s="255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2:17" s="1" customFormat="1" x14ac:dyDescent="0.35">
      <c r="B17" s="9" t="b">
        <v>0</v>
      </c>
      <c r="C17" s="255" t="s">
        <v>30</v>
      </c>
      <c r="D17" s="255"/>
      <c r="E17" s="255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2:17" s="1" customFormat="1" x14ac:dyDescent="0.35">
      <c r="B18" s="9" t="b">
        <v>0</v>
      </c>
      <c r="C18" s="255" t="s">
        <v>31</v>
      </c>
      <c r="D18" s="255"/>
      <c r="E18" s="255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2:17" s="1" customFormat="1" x14ac:dyDescent="0.35">
      <c r="B19" s="9" t="b">
        <v>0</v>
      </c>
      <c r="C19" s="255" t="s">
        <v>32</v>
      </c>
      <c r="D19" s="255"/>
      <c r="E19" s="255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2:17" s="1" customFormat="1" x14ac:dyDescent="0.35">
      <c r="B20" s="5"/>
      <c r="C20" s="2"/>
      <c r="D20" s="2"/>
      <c r="E20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2:17" x14ac:dyDescent="0.35">
      <c r="C21" s="6" t="s">
        <v>8</v>
      </c>
      <c r="D21" s="11" t="s">
        <v>33</v>
      </c>
      <c r="E21" s="6" t="s">
        <v>34</v>
      </c>
    </row>
    <row r="22" spans="2:17" ht="29" hidden="1" x14ac:dyDescent="0.35">
      <c r="C22" s="10">
        <v>1</v>
      </c>
      <c r="D22" s="7" t="s">
        <v>35</v>
      </c>
      <c r="E22" s="8" t="b">
        <v>0</v>
      </c>
    </row>
    <row r="23" spans="2:17" hidden="1" x14ac:dyDescent="0.35">
      <c r="C23" s="10">
        <v>2</v>
      </c>
      <c r="D23" s="7" t="s">
        <v>36</v>
      </c>
      <c r="E23" s="8" t="b">
        <v>0</v>
      </c>
    </row>
    <row r="24" spans="2:17" ht="29" hidden="1" x14ac:dyDescent="0.35">
      <c r="C24" s="10">
        <v>3</v>
      </c>
      <c r="D24" s="7" t="s">
        <v>37</v>
      </c>
      <c r="E24" s="8" t="b">
        <v>0</v>
      </c>
    </row>
    <row r="25" spans="2:17" hidden="1" x14ac:dyDescent="0.35">
      <c r="C25" s="10">
        <v>4</v>
      </c>
      <c r="D25" s="7" t="s">
        <v>38</v>
      </c>
      <c r="E25" s="8" t="b">
        <v>0</v>
      </c>
    </row>
    <row r="26" spans="2:17" hidden="1" x14ac:dyDescent="0.35">
      <c r="C26" s="10">
        <v>5</v>
      </c>
      <c r="D26" s="7" t="s">
        <v>39</v>
      </c>
      <c r="E26" s="8" t="b">
        <v>0</v>
      </c>
    </row>
    <row r="27" spans="2:17" ht="29" hidden="1" x14ac:dyDescent="0.35">
      <c r="C27" s="10">
        <v>6</v>
      </c>
      <c r="D27" s="7" t="s">
        <v>40</v>
      </c>
      <c r="E27" s="8" t="b">
        <v>0</v>
      </c>
    </row>
    <row r="28" spans="2:17" ht="29" hidden="1" x14ac:dyDescent="0.35">
      <c r="C28" s="10">
        <v>1</v>
      </c>
      <c r="D28" s="12" t="s">
        <v>41</v>
      </c>
      <c r="E28" s="8" t="b">
        <v>0</v>
      </c>
    </row>
    <row r="29" spans="2:17" ht="29" hidden="1" x14ac:dyDescent="0.35">
      <c r="C29" s="10">
        <v>2</v>
      </c>
      <c r="D29" s="12" t="s">
        <v>42</v>
      </c>
      <c r="E29" s="8" t="b">
        <v>0</v>
      </c>
    </row>
    <row r="30" spans="2:17" ht="58" hidden="1" x14ac:dyDescent="0.35">
      <c r="C30" s="10">
        <v>3</v>
      </c>
      <c r="D30" s="7" t="s">
        <v>43</v>
      </c>
      <c r="E30" s="8" t="b">
        <v>0</v>
      </c>
    </row>
    <row r="31" spans="2:17" ht="29" hidden="1" x14ac:dyDescent="0.35">
      <c r="C31" s="10">
        <v>4</v>
      </c>
      <c r="D31" s="7" t="s">
        <v>44</v>
      </c>
      <c r="E31" s="8" t="b">
        <v>0</v>
      </c>
    </row>
    <row r="32" spans="2:17" ht="58" hidden="1" x14ac:dyDescent="0.35">
      <c r="C32" s="10">
        <v>5</v>
      </c>
      <c r="D32" s="7" t="s">
        <v>45</v>
      </c>
      <c r="E32" s="8" t="b">
        <v>0</v>
      </c>
    </row>
    <row r="33" spans="3:5" ht="29" hidden="1" x14ac:dyDescent="0.35">
      <c r="C33" s="10">
        <v>6</v>
      </c>
      <c r="D33" s="7" t="s">
        <v>46</v>
      </c>
      <c r="E33" s="8" t="b">
        <v>0</v>
      </c>
    </row>
    <row r="34" spans="3:5" ht="58" hidden="1" x14ac:dyDescent="0.35">
      <c r="C34" s="10">
        <v>7</v>
      </c>
      <c r="D34" s="7" t="s">
        <v>47</v>
      </c>
      <c r="E34" s="8" t="b">
        <v>0</v>
      </c>
    </row>
    <row r="35" spans="3:5" ht="29" hidden="1" x14ac:dyDescent="0.35">
      <c r="C35" s="10">
        <v>8</v>
      </c>
      <c r="D35" s="7" t="s">
        <v>48</v>
      </c>
      <c r="E35" s="8" t="b">
        <v>0</v>
      </c>
    </row>
    <row r="36" spans="3:5" ht="29" x14ac:dyDescent="0.35">
      <c r="C36" s="10">
        <v>1</v>
      </c>
      <c r="D36" s="7" t="s">
        <v>49</v>
      </c>
      <c r="E36" s="8" t="b">
        <v>0</v>
      </c>
    </row>
    <row r="37" spans="3:5" ht="43.5" x14ac:dyDescent="0.35">
      <c r="C37" s="10">
        <v>2</v>
      </c>
      <c r="D37" s="7" t="s">
        <v>50</v>
      </c>
      <c r="E37" s="8" t="b">
        <v>0</v>
      </c>
    </row>
    <row r="38" spans="3:5" ht="43.5" x14ac:dyDescent="0.35">
      <c r="C38" s="10">
        <v>3</v>
      </c>
      <c r="D38" s="7" t="s">
        <v>51</v>
      </c>
      <c r="E38" s="8" t="b">
        <v>0</v>
      </c>
    </row>
    <row r="41" spans="3:5" ht="55" customHeight="1" x14ac:dyDescent="0.35">
      <c r="C41" s="249" t="s">
        <v>52</v>
      </c>
      <c r="D41" s="252"/>
      <c r="E41" s="252"/>
    </row>
    <row r="42" spans="3:5" s="3" customFormat="1" ht="27" customHeight="1" x14ac:dyDescent="0.35">
      <c r="C42" s="249"/>
      <c r="D42" s="251" t="s">
        <v>53</v>
      </c>
      <c r="E42" s="251"/>
    </row>
    <row r="43" spans="3:5" s="3" customFormat="1" ht="55" customHeight="1" x14ac:dyDescent="0.35">
      <c r="C43" s="249" t="s">
        <v>54</v>
      </c>
      <c r="D43" s="250"/>
      <c r="E43" s="250"/>
    </row>
    <row r="44" spans="3:5" s="3" customFormat="1" ht="27" customHeight="1" x14ac:dyDescent="0.35">
      <c r="C44" s="249"/>
      <c r="D44" s="251" t="s">
        <v>53</v>
      </c>
      <c r="E44" s="251"/>
    </row>
    <row r="45" spans="3:5" s="3" customFormat="1" ht="55" customHeight="1" x14ac:dyDescent="0.35">
      <c r="C45" s="249" t="s">
        <v>55</v>
      </c>
      <c r="D45" s="250"/>
      <c r="E45" s="250"/>
    </row>
    <row r="46" spans="3:5" s="3" customFormat="1" ht="27" customHeight="1" x14ac:dyDescent="0.35">
      <c r="C46" s="249"/>
      <c r="D46" s="251" t="s">
        <v>53</v>
      </c>
      <c r="E46" s="251"/>
    </row>
    <row r="49" spans="2:17" s="1" customFormat="1" x14ac:dyDescent="0.35">
      <c r="B49" s="5"/>
      <c r="C49" s="2"/>
      <c r="D49" s="2"/>
      <c r="E49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2:17" s="1" customFormat="1" x14ac:dyDescent="0.35">
      <c r="B50" s="5"/>
      <c r="C50" s="2"/>
      <c r="D50" s="2"/>
      <c r="E50"/>
      <c r="F50" s="3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</sheetData>
  <mergeCells count="27">
    <mergeCell ref="C17:E17"/>
    <mergeCell ref="C18:E18"/>
    <mergeCell ref="C19:E19"/>
    <mergeCell ref="C12:E12"/>
    <mergeCell ref="C13:E13"/>
    <mergeCell ref="C14:E14"/>
    <mergeCell ref="C15:E15"/>
    <mergeCell ref="C16:E16"/>
    <mergeCell ref="C7:E7"/>
    <mergeCell ref="C8:E8"/>
    <mergeCell ref="C9:E9"/>
    <mergeCell ref="C10:E10"/>
    <mergeCell ref="C11:E11"/>
    <mergeCell ref="C2:E2"/>
    <mergeCell ref="C3:E3"/>
    <mergeCell ref="C4:E4"/>
    <mergeCell ref="C5:E5"/>
    <mergeCell ref="C6:E6"/>
    <mergeCell ref="C45:C46"/>
    <mergeCell ref="D45:E45"/>
    <mergeCell ref="D46:E46"/>
    <mergeCell ref="C41:C42"/>
    <mergeCell ref="D41:E41"/>
    <mergeCell ref="D42:E42"/>
    <mergeCell ref="C43:C44"/>
    <mergeCell ref="D43:E43"/>
    <mergeCell ref="D44:E4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B7A0F2-1F11-45D1-96FA-2BAEABB6E1E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310EE99-8533-44B4-87C4-9E714558B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38701D-DD51-433A-99B0-B47D84BCD2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ESTUDIO DE MERCADO DF</vt:lpstr>
      <vt:lpstr>FM</vt:lpstr>
      <vt:lpstr>REQUERIMIENTO - AT</vt:lpstr>
      <vt:lpstr>TABLAS DE HONORARIOS </vt:lpstr>
      <vt:lpstr>CHECK</vt:lpstr>
      <vt:lpstr>'ESTUDIO DE MERCADO DF'!Área_de_impresión</vt:lpstr>
      <vt:lpstr>FM!Área_de_impresión</vt:lpstr>
      <vt:lpstr>'REQUERIMIENTO - AT'!Área_de_impresión</vt:lpstr>
      <vt:lpstr>'REQUERIMIENTO - AT'!Títulos_a_imprimir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Vasquez</dc:creator>
  <cp:keywords/>
  <dc:description/>
  <cp:lastModifiedBy>Maria Fernanda Gomez Cardona</cp:lastModifiedBy>
  <cp:revision/>
  <dcterms:created xsi:type="dcterms:W3CDTF">2023-05-24T19:36:50Z</dcterms:created>
  <dcterms:modified xsi:type="dcterms:W3CDTF">2026-09-22T03:52:14Z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