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quipo\Desktop\ORGANISMOS COMUNALES\2026 CONTRATACIÓN\CONTRATACION DIA DEL VETERANO\DOCUMENTOS CORREGIDOS\"/>
    </mc:Choice>
  </mc:AlternateContent>
  <xr:revisionPtr revIDLastSave="0" documentId="13_ncr:1_{215D16F8-D32B-44F6-AE1A-96804FC1B140}" xr6:coauthVersionLast="47" xr6:coauthVersionMax="47" xr10:uidLastSave="{00000000-0000-0000-0000-000000000000}"/>
  <bookViews>
    <workbookView xWindow="-120" yWindow="-120" windowWidth="29040" windowHeight="15720" firstSheet="1" activeTab="1" xr2:uid="{48CAC12D-E688-43E8-89F7-911CD50A9978}"/>
  </bookViews>
  <sheets>
    <sheet name="PRESUPUESTO AJUSTADO IMPUESTOS" sheetId="1" r:id="rId1"/>
    <sheet name="PRESUPUESTO AJUSTADO finallll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2" l="1"/>
  <c r="J13" i="2" s="1"/>
  <c r="L13" i="2" s="1"/>
  <c r="F13" i="2"/>
  <c r="E13" i="2" s="1"/>
  <c r="G13" i="2" s="1"/>
  <c r="M13" i="2" l="1"/>
  <c r="N13" i="2" s="1"/>
  <c r="K14" i="2"/>
  <c r="J14" i="2" s="1"/>
  <c r="L14" i="2" s="1"/>
  <c r="F14" i="2"/>
  <c r="E14" i="2" s="1"/>
  <c r="G14" i="2" s="1"/>
  <c r="K12" i="2"/>
  <c r="J12" i="2" s="1"/>
  <c r="L12" i="2" s="1"/>
  <c r="F12" i="2"/>
  <c r="E12" i="2" s="1"/>
  <c r="G12" i="2" s="1"/>
  <c r="K11" i="2"/>
  <c r="J11" i="2" s="1"/>
  <c r="L11" i="2" s="1"/>
  <c r="F11" i="2"/>
  <c r="E11" i="2" s="1"/>
  <c r="G11" i="2" s="1"/>
  <c r="K10" i="2"/>
  <c r="J10" i="2" s="1"/>
  <c r="L10" i="2" s="1"/>
  <c r="F10" i="2"/>
  <c r="E10" i="2" s="1"/>
  <c r="G10" i="2" s="1"/>
  <c r="K9" i="2"/>
  <c r="J9" i="2" s="1"/>
  <c r="L9" i="2" s="1"/>
  <c r="F9" i="2"/>
  <c r="E9" i="2" s="1"/>
  <c r="G9" i="2" s="1"/>
  <c r="K8" i="2"/>
  <c r="J8" i="2" s="1"/>
  <c r="L8" i="2" s="1"/>
  <c r="F8" i="2"/>
  <c r="E8" i="2" s="1"/>
  <c r="G8" i="2" s="1"/>
  <c r="K7" i="2"/>
  <c r="J7" i="2" s="1"/>
  <c r="L7" i="2" s="1"/>
  <c r="F7" i="2"/>
  <c r="E7" i="2"/>
  <c r="G7" i="2" s="1"/>
  <c r="K6" i="2"/>
  <c r="J6" i="2" s="1"/>
  <c r="L6" i="2" s="1"/>
  <c r="F6" i="2"/>
  <c r="E6" i="2"/>
  <c r="G6" i="2" s="1"/>
  <c r="K5" i="2"/>
  <c r="J5" i="2" s="1"/>
  <c r="L5" i="2" s="1"/>
  <c r="F5" i="2"/>
  <c r="E5" i="2" s="1"/>
  <c r="G5" i="2" s="1"/>
  <c r="K4" i="2"/>
  <c r="J4" i="2" s="1"/>
  <c r="L4" i="2" s="1"/>
  <c r="F4" i="2"/>
  <c r="E4" i="2" s="1"/>
  <c r="G4" i="2" s="1"/>
  <c r="V5" i="1"/>
  <c r="V6" i="1"/>
  <c r="V14" i="1" s="1"/>
  <c r="V7" i="1"/>
  <c r="V10" i="1"/>
  <c r="T5" i="1"/>
  <c r="U5" i="1"/>
  <c r="T6" i="1"/>
  <c r="U6" i="1"/>
  <c r="T7" i="1"/>
  <c r="U7" i="1"/>
  <c r="T8" i="1"/>
  <c r="U8" i="1" s="1"/>
  <c r="V8" i="1" s="1"/>
  <c r="T9" i="1"/>
  <c r="U9" i="1" s="1"/>
  <c r="V9" i="1" s="1"/>
  <c r="T10" i="1"/>
  <c r="U10" i="1"/>
  <c r="T11" i="1"/>
  <c r="U11" i="1"/>
  <c r="V11" i="1" s="1"/>
  <c r="T12" i="1"/>
  <c r="U12" i="1"/>
  <c r="V12" i="1" s="1"/>
  <c r="T13" i="1"/>
  <c r="U13" i="1"/>
  <c r="V13" i="1" s="1"/>
  <c r="T4" i="1"/>
  <c r="U4" i="1" s="1"/>
  <c r="V4" i="1" s="1"/>
  <c r="P5" i="1"/>
  <c r="Q5" i="1"/>
  <c r="R5" i="1" s="1"/>
  <c r="P6" i="1"/>
  <c r="Q6" i="1"/>
  <c r="R6" i="1" s="1"/>
  <c r="P7" i="1"/>
  <c r="Q7" i="1"/>
  <c r="R7" i="1" s="1"/>
  <c r="P8" i="1"/>
  <c r="Q8" i="1"/>
  <c r="R8" i="1" s="1"/>
  <c r="P9" i="1"/>
  <c r="Q9" i="1" s="1"/>
  <c r="R9" i="1" s="1"/>
  <c r="P10" i="1"/>
  <c r="Q10" i="1"/>
  <c r="P11" i="1"/>
  <c r="Q11" i="1"/>
  <c r="P12" i="1"/>
  <c r="Q12" i="1"/>
  <c r="R12" i="1" s="1"/>
  <c r="P13" i="1"/>
  <c r="Q13" i="1" s="1"/>
  <c r="R13" i="1" s="1"/>
  <c r="R10" i="1"/>
  <c r="R11" i="1"/>
  <c r="P4" i="1"/>
  <c r="Q4" i="1" s="1"/>
  <c r="R4" i="1" s="1"/>
  <c r="M8" i="2" l="1"/>
  <c r="N8" i="2" s="1"/>
  <c r="M11" i="2"/>
  <c r="N11" i="2" s="1"/>
  <c r="M5" i="2"/>
  <c r="N5" i="2" s="1"/>
  <c r="M7" i="2"/>
  <c r="N7" i="2" s="1"/>
  <c r="M9" i="2"/>
  <c r="N9" i="2" s="1"/>
  <c r="M6" i="2"/>
  <c r="N6" i="2" s="1"/>
  <c r="M14" i="2"/>
  <c r="N14" i="2" s="1"/>
  <c r="M12" i="2"/>
  <c r="N12" i="2" s="1"/>
  <c r="L15" i="2"/>
  <c r="M4" i="2"/>
  <c r="G15" i="2"/>
  <c r="M10" i="2"/>
  <c r="N10" i="2" s="1"/>
  <c r="R14" i="1"/>
  <c r="K13" i="1"/>
  <c r="K7" i="1"/>
  <c r="J7" i="1" s="1"/>
  <c r="L7" i="1" s="1"/>
  <c r="F7" i="1"/>
  <c r="E7" i="1" s="1"/>
  <c r="G7" i="1" s="1"/>
  <c r="K9" i="1"/>
  <c r="K10" i="1"/>
  <c r="K11" i="1"/>
  <c r="K12" i="1"/>
  <c r="M15" i="2" l="1"/>
  <c r="N4" i="2"/>
  <c r="V18" i="1"/>
  <c r="M7" i="1"/>
  <c r="N7" i="1" s="1"/>
  <c r="K4" i="1"/>
  <c r="J4" i="1" s="1"/>
  <c r="L4" i="1" s="1"/>
  <c r="K5" i="1"/>
  <c r="J5" i="1" s="1"/>
  <c r="L5" i="1" s="1"/>
  <c r="K6" i="1"/>
  <c r="J6" i="1" s="1"/>
  <c r="L6" i="1" s="1"/>
  <c r="K8" i="1"/>
  <c r="J8" i="1" s="1"/>
  <c r="L8" i="1" s="1"/>
  <c r="J9" i="1"/>
  <c r="L9" i="1" s="1"/>
  <c r="J10" i="1"/>
  <c r="L10" i="1" s="1"/>
  <c r="J11" i="1"/>
  <c r="L11" i="1" s="1"/>
  <c r="J12" i="1"/>
  <c r="L12" i="1" s="1"/>
  <c r="J13" i="1"/>
  <c r="L13" i="1" s="1"/>
  <c r="L14" i="1" l="1"/>
  <c r="F11" i="1"/>
  <c r="E11" i="1" s="1"/>
  <c r="G11" i="1" s="1"/>
  <c r="F10" i="1"/>
  <c r="E10" i="1" s="1"/>
  <c r="G10" i="1" s="1"/>
  <c r="F4" i="1"/>
  <c r="E4" i="1" s="1"/>
  <c r="G4" i="1" s="1"/>
  <c r="M4" i="1" s="1"/>
  <c r="F9" i="1"/>
  <c r="E9" i="1" s="1"/>
  <c r="G9" i="1" s="1"/>
  <c r="F13" i="1"/>
  <c r="E13" i="1" s="1"/>
  <c r="G13" i="1" s="1"/>
  <c r="F8" i="1"/>
  <c r="E8" i="1" s="1"/>
  <c r="G8" i="1" s="1"/>
  <c r="F12" i="1"/>
  <c r="E12" i="1" s="1"/>
  <c r="G12" i="1" s="1"/>
  <c r="F6" i="1"/>
  <c r="E6" i="1" s="1"/>
  <c r="G6" i="1" s="1"/>
  <c r="F5" i="1"/>
  <c r="E5" i="1" s="1"/>
  <c r="G5" i="1" s="1"/>
  <c r="M6" i="1" l="1"/>
  <c r="M11" i="1"/>
  <c r="M8" i="1"/>
  <c r="G14" i="1"/>
  <c r="M12" i="1"/>
  <c r="N12" i="1" s="1"/>
  <c r="M10" i="1"/>
  <c r="M13" i="1"/>
  <c r="M5" i="1"/>
  <c r="M9" i="1"/>
  <c r="N9" i="1" l="1"/>
  <c r="M14" i="1"/>
  <c r="V20" i="1" s="1"/>
  <c r="N11" i="1"/>
  <c r="N8" i="1"/>
  <c r="N6" i="1"/>
  <c r="N5" i="1"/>
  <c r="N13" i="1"/>
  <c r="N10" i="1"/>
  <c r="N4" i="1"/>
  <c r="M18" i="1" l="1"/>
</calcChain>
</file>

<file path=xl/sharedStrings.xml><?xml version="1.0" encoding="utf-8"?>
<sst xmlns="http://schemas.openxmlformats.org/spreadsheetml/2006/main" count="61" uniqueCount="29">
  <si>
    <t>COTIZACIÓN 1</t>
  </si>
  <si>
    <t>COTIZACIÓN 2</t>
  </si>
  <si>
    <t>DESCRIPCION</t>
  </si>
  <si>
    <t>CANTIDAD</t>
  </si>
  <si>
    <t>VALOR UNITARIO</t>
  </si>
  <si>
    <t>% IMPUESTO</t>
  </si>
  <si>
    <t>VALOR
 IMPUESTO</t>
  </si>
  <si>
    <t>VALOR SIN
 IMPUESTO</t>
  </si>
  <si>
    <t xml:space="preserve">VALOR TOTAL </t>
  </si>
  <si>
    <t>VALOR TOTAL CON IMPUESTO INCLUIDO</t>
  </si>
  <si>
    <t>VALOR  DE LA NECESIDAD</t>
  </si>
  <si>
    <t>VALOR PROMEDIO DE LA NECESIDAD</t>
  </si>
  <si>
    <t xml:space="preserve">Almuerzo que consta de: Sopa de cuchuco de trigo, carne mixta res y cerdo 400 miligramos, dos papas, envuelto, rellena y ají; con jugo de caja y/o gaseosa de 250 miligramos </t>
  </si>
  <si>
    <t>Ofrenda floral circular de 90 centímetros , elaborada con hojas de laurel, rusco verde , flores amarillas azules y rojas, follaje verde , cinta tricolor y caballete.</t>
  </si>
  <si>
    <t>TARIMA: Sus medidas son de 7.40 m x 420m de altura, con escalera y pasamanos, carpa media luna, con capacidad para 15 personas sentadas y  tres (3) Carpas de 6*6, con 100 sillas para los familiares de los veteranos y reservistas participan en el desfile.
SONIDO:
•	Sistema line array RCF hdl 20@ de 1400 watts rms 6 modulos.
•	2 bajos srx 828 jbl de 2000 watts rms.
•	Zona de monitoreo (1 cabinas electrovoice zlx 18p)
•	Consola soundcraft de 18 canales.
•	2 Micrófonos sm 58 y 57
•	2 micrófonos inalambricos
•	Procesos dbx y beringher
•	Estructura truss de 29 x 29 de 3mts (4 tramlos).
•	Animador (maestro de ceremonias)</t>
  </si>
  <si>
    <t>VALOR PROMEDO</t>
  </si>
  <si>
    <t>Grupo musical en vivo,llanero, tropical o carranguera  y/o  DJ (2 horas).</t>
  </si>
  <si>
    <t>VERIFICACION COTIZACION 1</t>
  </si>
  <si>
    <t>VERIFICACION COTIZACION 2</t>
  </si>
  <si>
    <t>Entrega y elaboración de boletería para la recepción del almuerzo de cada uno de los participantes, según diseño aprobado por la Alcaldia Municipal de Sogamoso.</t>
  </si>
  <si>
    <t>Retablo(escudo) en madera en forma y grabado a solicitud de la Alcaldía y corte laser, pintura a mano terminaciones en carpintería sus medidas son de 25x33 cm, según diseño aprobado por la Alcaldia Municipal de Sogamoso.</t>
  </si>
  <si>
    <t>Carpeta impresas a full color por las dos caras en prepalcote, tamaño carta (22x28 cms) y diplomas certificando otorgamiento de medalla tamaño carta full color en papel nacarado tamaño carta, según diseño aprobado por la Alcaldia Municipal de Sogamoso.</t>
  </si>
  <si>
    <t>Medalla (joya - replica y venera) troqueladas en aleación de zinc de, calibre 3mm, figuras esculturales en 3d, según diseño aprobado por la Alcaldía, acabado dorado - plateado – bronce envejecido, full color, de 6 Cm estuche, de lujo en pana. Medalla en zama diseño establecido con replica para uniforme número dos, venera en la caja en terciopelo, Según diseño aprobado por la Alcaldia Municipal de Sogamoso.</t>
  </si>
  <si>
    <t>Recordatorio figura en resina con base en madera y placa en acrilico dorado, de 15 centimetros, Según diseño aprobado por la Alcaldia Municipal de Sogamoso.</t>
  </si>
  <si>
    <r>
      <t xml:space="preserve">Alquiler de salón con capacidad para </t>
    </r>
    <r>
      <rPr>
        <sz val="10"/>
        <color theme="1"/>
        <rFont val="Arial"/>
        <family val="2"/>
      </rPr>
      <t>620 personas,</t>
    </r>
    <r>
      <rPr>
        <sz val="10"/>
        <color rgb="FF000000"/>
        <rFont val="Arial"/>
        <family val="2"/>
      </rPr>
      <t xml:space="preserve"> con decoración, silletería, mesas, manteles y demás utileria requerida y personal requerido.</t>
    </r>
  </si>
  <si>
    <t>Ofrenda floral circular de 90 centímetros, elaborada con hojas de laurel, rusco verde , flores amarillas azules y rojas, follaje verde, cinta tricolor y caballete.</t>
  </si>
  <si>
    <t xml:space="preserve">TARIMA: Sus medidas son de 7.40 m x 420m de altura, con escalera y pasamanos, carpa media luna, con capacidad para 15 personas sentadas y  tres (3) Carpas de 6*6, con 100 sillas para los familiares de los veteranos y reservistas participan en el desfile.
</t>
  </si>
  <si>
    <t>SONIDO:
•	Sistema line array RCF hdl 20@ de 1400 watts rms 6 modulos.
•	2 bajos srx 828 jbl de 2000 watts rms.
•	Zona de monitoreo (1 cabinas electrovoice zlx 18p)
•	Consola soundcraft de 18 canales.
•	2 Micrófonos sm 58 y 57
•	2 micrófonos inalambricos
•	Procesos dbx y beringher
•	Estructura truss de 29 x 29 de 3mts (4 tramlos).
•	Animador (maestro de ceremonias)</t>
  </si>
  <si>
    <r>
      <t xml:space="preserve">Logistica del evento que incluye Alquiler de salón con capacidad para </t>
    </r>
    <r>
      <rPr>
        <sz val="10"/>
        <color theme="1"/>
        <rFont val="Arial"/>
        <family val="2"/>
      </rPr>
      <t>620 personas,</t>
    </r>
    <r>
      <rPr>
        <sz val="10"/>
        <color rgb="FF000000"/>
        <rFont val="Arial"/>
        <family val="2"/>
      </rPr>
      <t xml:space="preserve"> con decoración, silletería, mesas, manteles, (6 meseros) y demás utileria requerida.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</si>
</sst>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.00_ ;\-#,##0.00\ 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6"/>
      <color theme="1"/>
      <name val="Aptos Narrow"/>
      <family val="2"/>
      <scheme val="minor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0" fillId="0" borderId="0" xfId="0" applyNumberFormat="1"/>
    <xf numFmtId="44" fontId="0" fillId="0" borderId="0" xfId="1" applyFont="1"/>
    <xf numFmtId="164" fontId="6" fillId="0" borderId="1" xfId="1" applyNumberFormat="1" applyFont="1" applyFill="1" applyBorder="1"/>
    <xf numFmtId="0" fontId="0" fillId="0" borderId="0" xfId="0" applyAlignment="1">
      <alignment horizontal="center" vertical="center"/>
    </xf>
    <xf numFmtId="44" fontId="0" fillId="0" borderId="0" xfId="1" applyFont="1" applyFill="1"/>
    <xf numFmtId="44" fontId="0" fillId="0" borderId="0" xfId="0" applyNumberFormat="1"/>
    <xf numFmtId="44" fontId="2" fillId="0" borderId="0" xfId="0" applyNumberFormat="1" applyFont="1"/>
    <xf numFmtId="44" fontId="0" fillId="0" borderId="0" xfId="1" applyFont="1" applyFill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164" fontId="2" fillId="0" borderId="0" xfId="1" applyNumberFormat="1" applyFont="1" applyFill="1"/>
    <xf numFmtId="0" fontId="2" fillId="0" borderId="0" xfId="0" applyFont="1"/>
    <xf numFmtId="164" fontId="2" fillId="0" borderId="0" xfId="0" applyNumberFormat="1" applyFont="1"/>
    <xf numFmtId="164" fontId="0" fillId="0" borderId="0" xfId="1" applyNumberFormat="1" applyFont="1"/>
    <xf numFmtId="165" fontId="0" fillId="0" borderId="0" xfId="0" applyNumberFormat="1"/>
    <xf numFmtId="44" fontId="4" fillId="4" borderId="2" xfId="1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/>
    </xf>
    <xf numFmtId="9" fontId="0" fillId="4" borderId="1" xfId="1" applyNumberFormat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vertical="center"/>
    </xf>
    <xf numFmtId="44" fontId="0" fillId="4" borderId="1" xfId="1" applyFont="1" applyFill="1" applyBorder="1"/>
    <xf numFmtId="0" fontId="0" fillId="0" borderId="0" xfId="0" applyAlignment="1">
      <alignment vertical="center"/>
    </xf>
    <xf numFmtId="44" fontId="0" fillId="4" borderId="0" xfId="0" applyNumberFormat="1" applyFill="1"/>
    <xf numFmtId="0" fontId="3" fillId="3" borderId="1" xfId="0" applyFont="1" applyFill="1" applyBorder="1" applyAlignment="1">
      <alignment horizontal="center" vertical="center" wrapText="1"/>
    </xf>
    <xf numFmtId="164" fontId="0" fillId="3" borderId="1" xfId="0" applyNumberFormat="1" applyFill="1" applyBorder="1"/>
    <xf numFmtId="164" fontId="0" fillId="3" borderId="1" xfId="0" applyNumberFormat="1" applyFill="1" applyBorder="1" applyAlignment="1">
      <alignment vertical="center"/>
    </xf>
    <xf numFmtId="164" fontId="6" fillId="0" borderId="9" xfId="1" applyNumberFormat="1" applyFont="1" applyFill="1" applyBorder="1"/>
    <xf numFmtId="164" fontId="0" fillId="0" borderId="1" xfId="0" applyNumberFormat="1" applyBorder="1"/>
    <xf numFmtId="165" fontId="6" fillId="2" borderId="6" xfId="1" applyNumberFormat="1" applyFont="1" applyFill="1" applyBorder="1" applyAlignment="1">
      <alignment vertical="center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 wrapText="1"/>
    </xf>
    <xf numFmtId="164" fontId="8" fillId="4" borderId="2" xfId="1" applyNumberFormat="1" applyFont="1" applyFill="1" applyBorder="1" applyAlignment="1">
      <alignment horizontal="center" vertical="center" wrapText="1"/>
    </xf>
    <xf numFmtId="164" fontId="0" fillId="4" borderId="1" xfId="1" applyNumberFormat="1" applyFont="1" applyFill="1" applyBorder="1" applyAlignment="1">
      <alignment vertical="center"/>
    </xf>
    <xf numFmtId="164" fontId="0" fillId="4" borderId="1" xfId="1" applyNumberFormat="1" applyFont="1" applyFill="1" applyBorder="1"/>
    <xf numFmtId="164" fontId="9" fillId="4" borderId="2" xfId="1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vertical="center"/>
    </xf>
    <xf numFmtId="44" fontId="4" fillId="5" borderId="2" xfId="1" applyFont="1" applyFill="1" applyBorder="1" applyAlignment="1">
      <alignment horizontal="center" vertical="center" wrapText="1"/>
    </xf>
    <xf numFmtId="44" fontId="4" fillId="5" borderId="1" xfId="1" applyFont="1" applyFill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center" vertical="center"/>
    </xf>
    <xf numFmtId="164" fontId="8" fillId="5" borderId="2" xfId="1" applyNumberFormat="1" applyFont="1" applyFill="1" applyBorder="1" applyAlignment="1">
      <alignment horizontal="center" vertical="center" wrapText="1"/>
    </xf>
    <xf numFmtId="9" fontId="0" fillId="5" borderId="1" xfId="1" applyNumberFormat="1" applyFont="1" applyFill="1" applyBorder="1" applyAlignment="1">
      <alignment horizontal="center" vertical="center"/>
    </xf>
    <xf numFmtId="44" fontId="0" fillId="5" borderId="1" xfId="1" applyFont="1" applyFill="1" applyBorder="1" applyAlignment="1">
      <alignment vertical="center"/>
    </xf>
    <xf numFmtId="44" fontId="0" fillId="5" borderId="1" xfId="1" applyFont="1" applyFill="1" applyBorder="1"/>
    <xf numFmtId="164" fontId="9" fillId="5" borderId="2" xfId="1" applyNumberFormat="1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center" wrapText="1"/>
    </xf>
    <xf numFmtId="44" fontId="6" fillId="5" borderId="1" xfId="1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4" fontId="3" fillId="6" borderId="1" xfId="1" applyFont="1" applyFill="1" applyBorder="1" applyAlignment="1">
      <alignment horizontal="center" vertical="center"/>
    </xf>
    <xf numFmtId="44" fontId="4" fillId="6" borderId="2" xfId="1" applyFont="1" applyFill="1" applyBorder="1" applyAlignment="1">
      <alignment horizontal="center" vertical="center" wrapText="1"/>
    </xf>
    <xf numFmtId="44" fontId="4" fillId="6" borderId="1" xfId="1" applyFont="1" applyFill="1" applyBorder="1" applyAlignment="1">
      <alignment horizontal="center" vertical="center" wrapText="1"/>
    </xf>
    <xf numFmtId="44" fontId="3" fillId="6" borderId="1" xfId="1" applyFont="1" applyFill="1" applyBorder="1" applyAlignment="1">
      <alignment horizontal="center" vertical="center" wrapText="1"/>
    </xf>
    <xf numFmtId="164" fontId="3" fillId="6" borderId="1" xfId="1" applyNumberFormat="1" applyFont="1" applyFill="1" applyBorder="1" applyAlignment="1">
      <alignment horizontal="center" vertical="center" wrapText="1"/>
    </xf>
    <xf numFmtId="164" fontId="8" fillId="6" borderId="2" xfId="1" applyNumberFormat="1" applyFont="1" applyFill="1" applyBorder="1" applyAlignment="1">
      <alignment horizontal="center" vertical="center" wrapText="1"/>
    </xf>
    <xf numFmtId="9" fontId="0" fillId="6" borderId="1" xfId="1" applyNumberFormat="1" applyFont="1" applyFill="1" applyBorder="1" applyAlignment="1">
      <alignment horizontal="center" vertical="center"/>
    </xf>
    <xf numFmtId="44" fontId="0" fillId="6" borderId="1" xfId="1" applyFont="1" applyFill="1" applyBorder="1" applyAlignment="1">
      <alignment vertical="center"/>
    </xf>
    <xf numFmtId="164" fontId="0" fillId="6" borderId="1" xfId="1" applyNumberFormat="1" applyFont="1" applyFill="1" applyBorder="1" applyAlignment="1">
      <alignment vertical="center"/>
    </xf>
    <xf numFmtId="44" fontId="0" fillId="6" borderId="1" xfId="1" applyFont="1" applyFill="1" applyBorder="1"/>
    <xf numFmtId="164" fontId="0" fillId="6" borderId="1" xfId="1" applyNumberFormat="1" applyFont="1" applyFill="1" applyBorder="1"/>
    <xf numFmtId="164" fontId="9" fillId="6" borderId="2" xfId="1" applyNumberFormat="1" applyFont="1" applyFill="1" applyBorder="1" applyAlignment="1">
      <alignment horizontal="center" vertical="center"/>
    </xf>
    <xf numFmtId="164" fontId="6" fillId="6" borderId="1" xfId="1" applyNumberFormat="1" applyFont="1" applyFill="1" applyBorder="1" applyAlignment="1">
      <alignment vertical="center"/>
    </xf>
    <xf numFmtId="0" fontId="3" fillId="7" borderId="1" xfId="0" applyFont="1" applyFill="1" applyBorder="1" applyAlignment="1">
      <alignment horizontal="center" vertical="center" wrapText="1"/>
    </xf>
    <xf numFmtId="164" fontId="0" fillId="7" borderId="1" xfId="0" applyNumberFormat="1" applyFill="1" applyBorder="1"/>
    <xf numFmtId="164" fontId="0" fillId="7" borderId="1" xfId="0" applyNumberFormat="1" applyFill="1" applyBorder="1" applyAlignment="1">
      <alignment vertical="center"/>
    </xf>
    <xf numFmtId="44" fontId="4" fillId="8" borderId="2" xfId="1" applyFont="1" applyFill="1" applyBorder="1" applyAlignment="1">
      <alignment horizontal="center" vertical="center" wrapText="1"/>
    </xf>
    <xf numFmtId="44" fontId="4" fillId="8" borderId="1" xfId="1" applyFont="1" applyFill="1" applyBorder="1" applyAlignment="1">
      <alignment horizontal="center" vertical="center" wrapText="1"/>
    </xf>
    <xf numFmtId="44" fontId="3" fillId="8" borderId="1" xfId="1" applyFont="1" applyFill="1" applyBorder="1" applyAlignment="1">
      <alignment horizontal="center" vertical="center" wrapText="1"/>
    </xf>
    <xf numFmtId="44" fontId="3" fillId="8" borderId="1" xfId="1" applyFont="1" applyFill="1" applyBorder="1" applyAlignment="1">
      <alignment horizontal="center" vertical="center"/>
    </xf>
    <xf numFmtId="164" fontId="8" fillId="8" borderId="2" xfId="1" applyNumberFormat="1" applyFont="1" applyFill="1" applyBorder="1" applyAlignment="1">
      <alignment horizontal="center" vertical="center" wrapText="1"/>
    </xf>
    <xf numFmtId="9" fontId="0" fillId="8" borderId="1" xfId="1" applyNumberFormat="1" applyFont="1" applyFill="1" applyBorder="1" applyAlignment="1">
      <alignment horizontal="center" vertical="center"/>
    </xf>
    <xf numFmtId="44" fontId="0" fillId="8" borderId="1" xfId="1" applyFont="1" applyFill="1" applyBorder="1" applyAlignment="1">
      <alignment vertical="center"/>
    </xf>
    <xf numFmtId="44" fontId="0" fillId="8" borderId="1" xfId="1" applyFont="1" applyFill="1" applyBorder="1"/>
    <xf numFmtId="164" fontId="9" fillId="8" borderId="2" xfId="1" applyNumberFormat="1" applyFont="1" applyFill="1" applyBorder="1" applyAlignment="1">
      <alignment horizontal="center" vertical="center"/>
    </xf>
    <xf numFmtId="164" fontId="6" fillId="8" borderId="1" xfId="1" applyNumberFormat="1" applyFont="1" applyFill="1" applyBorder="1" applyAlignment="1">
      <alignment vertical="center"/>
    </xf>
    <xf numFmtId="44" fontId="3" fillId="0" borderId="0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vertical="center"/>
    </xf>
    <xf numFmtId="44" fontId="0" fillId="0" borderId="0" xfId="1" applyFont="1" applyFill="1" applyBorder="1"/>
    <xf numFmtId="164" fontId="6" fillId="0" borderId="0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44" fontId="3" fillId="6" borderId="1" xfId="1" applyFont="1" applyFill="1" applyBorder="1" applyAlignment="1">
      <alignment horizontal="center" vertical="center"/>
    </xf>
    <xf numFmtId="44" fontId="3" fillId="8" borderId="2" xfId="1" applyFont="1" applyFill="1" applyBorder="1" applyAlignment="1">
      <alignment horizontal="center" vertical="center"/>
    </xf>
    <xf numFmtId="44" fontId="3" fillId="8" borderId="7" xfId="1" applyFont="1" applyFill="1" applyBorder="1" applyAlignment="1">
      <alignment horizontal="center" vertical="center"/>
    </xf>
    <xf numFmtId="44" fontId="3" fillId="8" borderId="6" xfId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44" fontId="3" fillId="6" borderId="1" xfId="1" applyFont="1" applyFill="1" applyBorder="1" applyAlignment="1">
      <alignment horizontal="right" vertical="center" wrapText="1"/>
    </xf>
    <xf numFmtId="44" fontId="3" fillId="8" borderId="1" xfId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44" fontId="3" fillId="4" borderId="1" xfId="1" applyFont="1" applyFill="1" applyBorder="1" applyAlignment="1">
      <alignment horizontal="right" vertical="center" wrapText="1"/>
    </xf>
    <xf numFmtId="44" fontId="3" fillId="5" borderId="1" xfId="1" applyFont="1" applyFill="1" applyBorder="1" applyAlignment="1">
      <alignment horizontal="right" vertical="center" wrapText="1"/>
    </xf>
    <xf numFmtId="44" fontId="3" fillId="4" borderId="1" xfId="1" applyFont="1" applyFill="1" applyBorder="1" applyAlignment="1">
      <alignment horizontal="center" vertical="center"/>
    </xf>
    <xf numFmtId="44" fontId="3" fillId="5" borderId="2" xfId="1" applyFont="1" applyFill="1" applyBorder="1" applyAlignment="1">
      <alignment horizontal="center" vertical="center"/>
    </xf>
    <xf numFmtId="44" fontId="3" fillId="5" borderId="7" xfId="1" applyFont="1" applyFill="1" applyBorder="1" applyAlignment="1">
      <alignment horizontal="center" vertical="center"/>
    </xf>
    <xf numFmtId="44" fontId="3" fillId="5" borderId="6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243B1-5DA0-44CF-8B19-F3A9819182A7}">
  <dimension ref="A2:V24"/>
  <sheetViews>
    <sheetView topLeftCell="D1" zoomScale="80" zoomScaleNormal="80" workbookViewId="0">
      <selection activeCell="B7" sqref="B7"/>
    </sheetView>
  </sheetViews>
  <sheetFormatPr baseColWidth="10" defaultRowHeight="15" x14ac:dyDescent="0.25"/>
  <cols>
    <col min="1" max="1" width="92.7109375" customWidth="1"/>
    <col min="2" max="2" width="15.28515625" style="6" customWidth="1"/>
    <col min="3" max="3" width="15.7109375" style="10" customWidth="1"/>
    <col min="4" max="4" width="14.42578125" style="11" customWidth="1"/>
    <col min="5" max="5" width="17.7109375" style="4" customWidth="1"/>
    <col min="6" max="6" width="17.85546875" style="4" customWidth="1"/>
    <col min="7" max="7" width="21.7109375" style="4" customWidth="1"/>
    <col min="8" max="8" width="17" customWidth="1"/>
    <col min="9" max="9" width="16.5703125" customWidth="1"/>
    <col min="10" max="10" width="22" customWidth="1"/>
    <col min="11" max="11" width="20.28515625" customWidth="1"/>
    <col min="12" max="12" width="24.7109375" customWidth="1"/>
    <col min="13" max="13" width="22.42578125" customWidth="1"/>
    <col min="14" max="14" width="15.42578125" customWidth="1"/>
    <col min="17" max="17" width="17.85546875" customWidth="1"/>
    <col min="18" max="18" width="23.42578125" customWidth="1"/>
    <col min="19" max="19" width="5.5703125" customWidth="1"/>
    <col min="21" max="21" width="15.5703125" customWidth="1"/>
    <col min="22" max="22" width="21.5703125" customWidth="1"/>
  </cols>
  <sheetData>
    <row r="2" spans="1:22" x14ac:dyDescent="0.25">
      <c r="A2" s="87"/>
      <c r="B2" s="87"/>
      <c r="C2" s="98" t="s">
        <v>0</v>
      </c>
      <c r="D2" s="98"/>
      <c r="E2" s="98"/>
      <c r="F2" s="98"/>
      <c r="G2" s="98"/>
      <c r="H2" s="99" t="s">
        <v>1</v>
      </c>
      <c r="I2" s="100"/>
      <c r="J2" s="100"/>
      <c r="K2" s="100"/>
      <c r="L2" s="101"/>
      <c r="M2" s="102" t="s">
        <v>15</v>
      </c>
      <c r="N2" s="103"/>
    </row>
    <row r="3" spans="1:22" ht="41.25" customHeight="1" x14ac:dyDescent="0.25">
      <c r="A3" s="1" t="s">
        <v>2</v>
      </c>
      <c r="B3" s="1" t="s">
        <v>3</v>
      </c>
      <c r="C3" s="18" t="s">
        <v>4</v>
      </c>
      <c r="D3" s="19" t="s">
        <v>5</v>
      </c>
      <c r="E3" s="20" t="s">
        <v>6</v>
      </c>
      <c r="F3" s="37" t="s">
        <v>7</v>
      </c>
      <c r="G3" s="21" t="s">
        <v>8</v>
      </c>
      <c r="H3" s="44" t="s">
        <v>4</v>
      </c>
      <c r="I3" s="45" t="s">
        <v>5</v>
      </c>
      <c r="J3" s="46" t="s">
        <v>6</v>
      </c>
      <c r="K3" s="46" t="s">
        <v>7</v>
      </c>
      <c r="L3" s="47" t="s">
        <v>8</v>
      </c>
      <c r="M3" s="27" t="s">
        <v>11</v>
      </c>
      <c r="N3" s="27" t="s">
        <v>10</v>
      </c>
      <c r="P3" s="95" t="s">
        <v>17</v>
      </c>
      <c r="Q3" s="95"/>
      <c r="R3" s="95"/>
      <c r="T3" s="95" t="s">
        <v>18</v>
      </c>
      <c r="U3" s="95"/>
      <c r="V3" s="95"/>
    </row>
    <row r="4" spans="1:22" ht="43.5" customHeight="1" x14ac:dyDescent="0.25">
      <c r="A4" s="2" t="s">
        <v>12</v>
      </c>
      <c r="B4" s="35">
        <v>620</v>
      </c>
      <c r="C4" s="38">
        <v>51000</v>
      </c>
      <c r="D4" s="22">
        <v>0.08</v>
      </c>
      <c r="E4" s="23">
        <f t="shared" ref="E4:E9" si="0">+F4*D4</f>
        <v>2529600</v>
      </c>
      <c r="F4" s="39">
        <f t="shared" ref="F4:F11" si="1">+C4*B4</f>
        <v>31620000</v>
      </c>
      <c r="G4" s="39">
        <f t="shared" ref="G4:G10" si="2">+E4+F4</f>
        <v>34149600</v>
      </c>
      <c r="H4" s="48">
        <v>42500</v>
      </c>
      <c r="I4" s="49">
        <v>0.08</v>
      </c>
      <c r="J4" s="50">
        <f t="shared" ref="J4:J9" si="3">+K4*I4</f>
        <v>2108000</v>
      </c>
      <c r="K4" s="50">
        <f>+H4*B4</f>
        <v>26350000</v>
      </c>
      <c r="L4" s="50">
        <f t="shared" ref="L4:L9" si="4">+J4+K4</f>
        <v>28458000</v>
      </c>
      <c r="M4" s="28">
        <f t="shared" ref="M4:M13" si="5">(G4+L4)/2</f>
        <v>31303800</v>
      </c>
      <c r="N4" s="28">
        <f t="shared" ref="N4:N13" si="6">M4/B4</f>
        <v>50490</v>
      </c>
      <c r="P4" s="31">
        <f t="shared" ref="P4:P13" si="7">C4*D4</f>
        <v>4080</v>
      </c>
      <c r="Q4" s="31">
        <f t="shared" ref="Q4:Q13" si="8">C4+P4</f>
        <v>55080</v>
      </c>
      <c r="R4" s="31">
        <f t="shared" ref="R4:R13" si="9">Q4*B4</f>
        <v>34149600</v>
      </c>
      <c r="T4" s="31">
        <f t="shared" ref="T4:T13" si="10">H4*I4</f>
        <v>3400</v>
      </c>
      <c r="U4" s="31">
        <f t="shared" ref="U4:U13" si="11">T4+H4</f>
        <v>45900</v>
      </c>
      <c r="V4" s="31">
        <f t="shared" ref="V4:V13" si="12">U4*B4</f>
        <v>28458000</v>
      </c>
    </row>
    <row r="5" spans="1:22" ht="29.25" customHeight="1" x14ac:dyDescent="0.25">
      <c r="A5" s="2" t="s">
        <v>19</v>
      </c>
      <c r="B5" s="35">
        <v>620</v>
      </c>
      <c r="C5" s="38">
        <v>350</v>
      </c>
      <c r="D5" s="22">
        <v>0.19</v>
      </c>
      <c r="E5" s="23">
        <f t="shared" si="0"/>
        <v>41230</v>
      </c>
      <c r="F5" s="39">
        <f t="shared" si="1"/>
        <v>217000</v>
      </c>
      <c r="G5" s="39">
        <f t="shared" si="2"/>
        <v>258230</v>
      </c>
      <c r="H5" s="48">
        <v>500</v>
      </c>
      <c r="I5" s="49">
        <v>0.19</v>
      </c>
      <c r="J5" s="50">
        <f t="shared" si="3"/>
        <v>58900</v>
      </c>
      <c r="K5" s="50">
        <f>+H5*B5</f>
        <v>310000</v>
      </c>
      <c r="L5" s="50">
        <f t="shared" si="4"/>
        <v>368900</v>
      </c>
      <c r="M5" s="28">
        <f t="shared" si="5"/>
        <v>313565</v>
      </c>
      <c r="N5" s="28">
        <f t="shared" si="6"/>
        <v>505.75</v>
      </c>
      <c r="P5" s="31">
        <f t="shared" si="7"/>
        <v>66.5</v>
      </c>
      <c r="Q5" s="31">
        <f t="shared" si="8"/>
        <v>416.5</v>
      </c>
      <c r="R5" s="31">
        <f t="shared" si="9"/>
        <v>258230</v>
      </c>
      <c r="T5" s="31">
        <f t="shared" si="10"/>
        <v>95</v>
      </c>
      <c r="U5" s="31">
        <f t="shared" si="11"/>
        <v>595</v>
      </c>
      <c r="V5" s="31">
        <f t="shared" si="12"/>
        <v>368900</v>
      </c>
    </row>
    <row r="6" spans="1:22" ht="45" customHeight="1" x14ac:dyDescent="0.25">
      <c r="A6" s="2" t="s">
        <v>20</v>
      </c>
      <c r="B6" s="55">
        <v>10</v>
      </c>
      <c r="C6" s="38">
        <v>147000</v>
      </c>
      <c r="D6" s="22">
        <v>0.19</v>
      </c>
      <c r="E6" s="23">
        <f t="shared" si="0"/>
        <v>279300</v>
      </c>
      <c r="F6" s="39">
        <f t="shared" si="1"/>
        <v>1470000</v>
      </c>
      <c r="G6" s="39">
        <f t="shared" si="2"/>
        <v>1749300</v>
      </c>
      <c r="H6" s="48">
        <v>142000</v>
      </c>
      <c r="I6" s="49">
        <v>0.19</v>
      </c>
      <c r="J6" s="50">
        <f t="shared" si="3"/>
        <v>269800</v>
      </c>
      <c r="K6" s="50">
        <f>+H6*B6</f>
        <v>1420000</v>
      </c>
      <c r="L6" s="50">
        <f t="shared" si="4"/>
        <v>1689800</v>
      </c>
      <c r="M6" s="28">
        <f t="shared" si="5"/>
        <v>1719550</v>
      </c>
      <c r="N6" s="28">
        <f t="shared" si="6"/>
        <v>171955</v>
      </c>
      <c r="P6" s="31">
        <f t="shared" si="7"/>
        <v>27930</v>
      </c>
      <c r="Q6" s="31">
        <f t="shared" si="8"/>
        <v>174930</v>
      </c>
      <c r="R6" s="31">
        <f t="shared" si="9"/>
        <v>1749300</v>
      </c>
      <c r="T6" s="31">
        <f t="shared" si="10"/>
        <v>26980</v>
      </c>
      <c r="U6" s="31">
        <f t="shared" si="11"/>
        <v>168980</v>
      </c>
      <c r="V6" s="31">
        <f t="shared" si="12"/>
        <v>1689800</v>
      </c>
    </row>
    <row r="7" spans="1:22" ht="45" customHeight="1" x14ac:dyDescent="0.25">
      <c r="A7" s="2" t="s">
        <v>23</v>
      </c>
      <c r="B7" s="35">
        <v>25</v>
      </c>
      <c r="C7" s="38">
        <v>160000</v>
      </c>
      <c r="D7" s="22">
        <v>0.19</v>
      </c>
      <c r="E7" s="23">
        <f t="shared" ref="E7" si="13">+F7*D7</f>
        <v>760000</v>
      </c>
      <c r="F7" s="39">
        <f t="shared" ref="F7" si="14">+C7*B7</f>
        <v>4000000</v>
      </c>
      <c r="G7" s="39">
        <f t="shared" ref="G7" si="15">+E7+F7</f>
        <v>4760000</v>
      </c>
      <c r="H7" s="48">
        <v>165000</v>
      </c>
      <c r="I7" s="49">
        <v>0.19</v>
      </c>
      <c r="J7" s="50">
        <f t="shared" ref="J7" si="16">+K7*I7</f>
        <v>783750</v>
      </c>
      <c r="K7" s="50">
        <f>+H7*B7</f>
        <v>4125000</v>
      </c>
      <c r="L7" s="50">
        <f t="shared" ref="L7" si="17">+J7+K7</f>
        <v>4908750</v>
      </c>
      <c r="M7" s="28">
        <f t="shared" si="5"/>
        <v>4834375</v>
      </c>
      <c r="N7" s="28">
        <f t="shared" si="6"/>
        <v>193375</v>
      </c>
      <c r="P7" s="31">
        <f t="shared" si="7"/>
        <v>30400</v>
      </c>
      <c r="Q7" s="31">
        <f t="shared" si="8"/>
        <v>190400</v>
      </c>
      <c r="R7" s="31">
        <f t="shared" si="9"/>
        <v>4760000</v>
      </c>
      <c r="T7" s="31">
        <f t="shared" si="10"/>
        <v>31350</v>
      </c>
      <c r="U7" s="31">
        <f t="shared" si="11"/>
        <v>196350</v>
      </c>
      <c r="V7" s="31">
        <f t="shared" si="12"/>
        <v>4908750</v>
      </c>
    </row>
    <row r="8" spans="1:22" ht="42.75" customHeight="1" x14ac:dyDescent="0.25">
      <c r="A8" s="2" t="s">
        <v>21</v>
      </c>
      <c r="B8" s="35">
        <v>25</v>
      </c>
      <c r="C8" s="38">
        <v>16000</v>
      </c>
      <c r="D8" s="22">
        <v>0.19</v>
      </c>
      <c r="E8" s="23">
        <f t="shared" si="0"/>
        <v>76000</v>
      </c>
      <c r="F8" s="39">
        <f t="shared" si="1"/>
        <v>400000</v>
      </c>
      <c r="G8" s="39">
        <f t="shared" si="2"/>
        <v>476000</v>
      </c>
      <c r="H8" s="48">
        <v>12000</v>
      </c>
      <c r="I8" s="49">
        <v>0.19</v>
      </c>
      <c r="J8" s="50">
        <f t="shared" si="3"/>
        <v>57000</v>
      </c>
      <c r="K8" s="50">
        <f>+H8*B8</f>
        <v>300000</v>
      </c>
      <c r="L8" s="50">
        <f t="shared" si="4"/>
        <v>357000</v>
      </c>
      <c r="M8" s="28">
        <f t="shared" si="5"/>
        <v>416500</v>
      </c>
      <c r="N8" s="28">
        <f t="shared" si="6"/>
        <v>16660</v>
      </c>
      <c r="P8" s="31">
        <f t="shared" si="7"/>
        <v>3040</v>
      </c>
      <c r="Q8" s="31">
        <f t="shared" si="8"/>
        <v>19040</v>
      </c>
      <c r="R8" s="31">
        <f t="shared" si="9"/>
        <v>476000</v>
      </c>
      <c r="T8" s="31">
        <f t="shared" si="10"/>
        <v>2280</v>
      </c>
      <c r="U8" s="31">
        <f t="shared" si="11"/>
        <v>14280</v>
      </c>
      <c r="V8" s="31">
        <f t="shared" si="12"/>
        <v>357000</v>
      </c>
    </row>
    <row r="9" spans="1:22" ht="33.75" customHeight="1" x14ac:dyDescent="0.25">
      <c r="A9" s="2" t="s">
        <v>13</v>
      </c>
      <c r="B9" s="35">
        <v>1</v>
      </c>
      <c r="C9" s="38">
        <v>80000</v>
      </c>
      <c r="D9" s="22">
        <v>0.19</v>
      </c>
      <c r="E9" s="24">
        <f t="shared" si="0"/>
        <v>15200</v>
      </c>
      <c r="F9" s="40">
        <f t="shared" si="1"/>
        <v>80000</v>
      </c>
      <c r="G9" s="40">
        <f t="shared" si="2"/>
        <v>95200</v>
      </c>
      <c r="H9" s="48">
        <v>103000</v>
      </c>
      <c r="I9" s="49">
        <v>0.19</v>
      </c>
      <c r="J9" s="51">
        <f t="shared" si="3"/>
        <v>19570</v>
      </c>
      <c r="K9" s="50">
        <f t="shared" ref="K9:K13" si="18">+H9*B9</f>
        <v>103000</v>
      </c>
      <c r="L9" s="51">
        <f t="shared" si="4"/>
        <v>122570</v>
      </c>
      <c r="M9" s="28">
        <f t="shared" si="5"/>
        <v>108885</v>
      </c>
      <c r="N9" s="28">
        <f t="shared" si="6"/>
        <v>108885</v>
      </c>
      <c r="P9" s="31">
        <f t="shared" si="7"/>
        <v>15200</v>
      </c>
      <c r="Q9" s="31">
        <f t="shared" si="8"/>
        <v>95200</v>
      </c>
      <c r="R9" s="31">
        <f t="shared" si="9"/>
        <v>95200</v>
      </c>
      <c r="T9" s="31">
        <f t="shared" si="10"/>
        <v>19570</v>
      </c>
      <c r="U9" s="31">
        <f t="shared" si="11"/>
        <v>122570</v>
      </c>
      <c r="V9" s="31">
        <f t="shared" si="12"/>
        <v>122570</v>
      </c>
    </row>
    <row r="10" spans="1:22" ht="33" customHeight="1" x14ac:dyDescent="0.25">
      <c r="A10" s="2" t="s">
        <v>24</v>
      </c>
      <c r="B10" s="36">
        <v>1</v>
      </c>
      <c r="C10" s="41">
        <v>1440000</v>
      </c>
      <c r="D10" s="22">
        <v>0</v>
      </c>
      <c r="E10" s="23">
        <f t="shared" ref="E10:E13" si="19">+F10*D10</f>
        <v>0</v>
      </c>
      <c r="F10" s="39">
        <f t="shared" si="1"/>
        <v>1440000</v>
      </c>
      <c r="G10" s="39">
        <f t="shared" si="2"/>
        <v>1440000</v>
      </c>
      <c r="H10" s="52">
        <v>1650000</v>
      </c>
      <c r="I10" s="49">
        <v>0</v>
      </c>
      <c r="J10" s="50">
        <f t="shared" ref="J10:J13" si="20">+K10*I10</f>
        <v>0</v>
      </c>
      <c r="K10" s="50">
        <f t="shared" si="18"/>
        <v>1650000</v>
      </c>
      <c r="L10" s="50">
        <f t="shared" ref="L10:L13" si="21">+J10+K10</f>
        <v>1650000</v>
      </c>
      <c r="M10" s="28">
        <f t="shared" si="5"/>
        <v>1545000</v>
      </c>
      <c r="N10" s="28">
        <f t="shared" si="6"/>
        <v>1545000</v>
      </c>
      <c r="P10" s="31">
        <f t="shared" si="7"/>
        <v>0</v>
      </c>
      <c r="Q10" s="31">
        <f t="shared" si="8"/>
        <v>1440000</v>
      </c>
      <c r="R10" s="31">
        <f t="shared" si="9"/>
        <v>1440000</v>
      </c>
      <c r="T10" s="31">
        <f t="shared" si="10"/>
        <v>0</v>
      </c>
      <c r="U10" s="31">
        <f t="shared" si="11"/>
        <v>1650000</v>
      </c>
      <c r="V10" s="31">
        <f t="shared" si="12"/>
        <v>1650000</v>
      </c>
    </row>
    <row r="11" spans="1:22" ht="24.75" customHeight="1" x14ac:dyDescent="0.25">
      <c r="A11" s="2" t="s">
        <v>16</v>
      </c>
      <c r="B11" s="36">
        <v>1</v>
      </c>
      <c r="C11" s="41">
        <v>550000</v>
      </c>
      <c r="D11" s="22">
        <v>0</v>
      </c>
      <c r="E11" s="23">
        <f t="shared" si="19"/>
        <v>0</v>
      </c>
      <c r="F11" s="39">
        <f t="shared" si="1"/>
        <v>550000</v>
      </c>
      <c r="G11" s="39">
        <f t="shared" ref="G11" si="22">+E11+F11</f>
        <v>550000</v>
      </c>
      <c r="H11" s="52">
        <v>700000</v>
      </c>
      <c r="I11" s="49">
        <v>0</v>
      </c>
      <c r="J11" s="50">
        <f t="shared" si="20"/>
        <v>0</v>
      </c>
      <c r="K11" s="50">
        <f t="shared" si="18"/>
        <v>700000</v>
      </c>
      <c r="L11" s="50">
        <f t="shared" si="21"/>
        <v>700000</v>
      </c>
      <c r="M11" s="28">
        <f t="shared" si="5"/>
        <v>625000</v>
      </c>
      <c r="N11" s="28">
        <f t="shared" si="6"/>
        <v>625000</v>
      </c>
      <c r="P11" s="31">
        <f t="shared" si="7"/>
        <v>0</v>
      </c>
      <c r="Q11" s="31">
        <f t="shared" si="8"/>
        <v>550000</v>
      </c>
      <c r="R11" s="31">
        <f t="shared" si="9"/>
        <v>550000</v>
      </c>
      <c r="T11" s="31">
        <f t="shared" si="10"/>
        <v>0</v>
      </c>
      <c r="U11" s="31">
        <f t="shared" si="11"/>
        <v>700000</v>
      </c>
      <c r="V11" s="31">
        <f t="shared" si="12"/>
        <v>700000</v>
      </c>
    </row>
    <row r="12" spans="1:22" ht="70.5" customHeight="1" x14ac:dyDescent="0.25">
      <c r="A12" s="2" t="s">
        <v>22</v>
      </c>
      <c r="B12" s="35">
        <v>25</v>
      </c>
      <c r="C12" s="38">
        <v>215000</v>
      </c>
      <c r="D12" s="22">
        <v>0.19</v>
      </c>
      <c r="E12" s="23">
        <f t="shared" si="19"/>
        <v>1021250</v>
      </c>
      <c r="F12" s="39">
        <f t="shared" ref="F12:F13" si="23">+C12*B12</f>
        <v>5375000</v>
      </c>
      <c r="G12" s="39">
        <f>+E12+F12</f>
        <v>6396250</v>
      </c>
      <c r="H12" s="48">
        <v>202000</v>
      </c>
      <c r="I12" s="49">
        <v>0.19</v>
      </c>
      <c r="J12" s="50">
        <f t="shared" si="20"/>
        <v>959500</v>
      </c>
      <c r="K12" s="50">
        <f t="shared" si="18"/>
        <v>5050000</v>
      </c>
      <c r="L12" s="50">
        <f t="shared" si="21"/>
        <v>6009500</v>
      </c>
      <c r="M12" s="29">
        <f t="shared" si="5"/>
        <v>6202875</v>
      </c>
      <c r="N12" s="29">
        <f t="shared" si="6"/>
        <v>248115</v>
      </c>
      <c r="P12" s="31">
        <f t="shared" si="7"/>
        <v>40850</v>
      </c>
      <c r="Q12" s="31">
        <f t="shared" si="8"/>
        <v>255850</v>
      </c>
      <c r="R12" s="31">
        <f t="shared" si="9"/>
        <v>6396250</v>
      </c>
      <c r="T12" s="31">
        <f t="shared" si="10"/>
        <v>38380</v>
      </c>
      <c r="U12" s="31">
        <f t="shared" si="11"/>
        <v>240380</v>
      </c>
      <c r="V12" s="31">
        <f t="shared" si="12"/>
        <v>6009500</v>
      </c>
    </row>
    <row r="13" spans="1:22" s="25" customFormat="1" ht="247.5" customHeight="1" x14ac:dyDescent="0.25">
      <c r="A13" s="2" t="s">
        <v>14</v>
      </c>
      <c r="B13" s="35">
        <v>1</v>
      </c>
      <c r="C13" s="38">
        <v>2860000</v>
      </c>
      <c r="D13" s="22">
        <v>0</v>
      </c>
      <c r="E13" s="23">
        <f t="shared" si="19"/>
        <v>0</v>
      </c>
      <c r="F13" s="39">
        <f t="shared" si="23"/>
        <v>2860000</v>
      </c>
      <c r="G13" s="39">
        <f>+E13+F13</f>
        <v>2860000</v>
      </c>
      <c r="H13" s="48">
        <v>3000000</v>
      </c>
      <c r="I13" s="49">
        <v>0</v>
      </c>
      <c r="J13" s="50">
        <f t="shared" si="20"/>
        <v>0</v>
      </c>
      <c r="K13" s="50">
        <f t="shared" si="18"/>
        <v>3000000</v>
      </c>
      <c r="L13" s="50">
        <f t="shared" si="21"/>
        <v>3000000</v>
      </c>
      <c r="M13" s="29">
        <f t="shared" si="5"/>
        <v>2930000</v>
      </c>
      <c r="N13" s="29">
        <f t="shared" si="6"/>
        <v>2930000</v>
      </c>
      <c r="P13" s="31">
        <f t="shared" si="7"/>
        <v>0</v>
      </c>
      <c r="Q13" s="31">
        <f t="shared" si="8"/>
        <v>2860000</v>
      </c>
      <c r="R13" s="31">
        <f t="shared" si="9"/>
        <v>2860000</v>
      </c>
      <c r="T13" s="31">
        <f t="shared" si="10"/>
        <v>0</v>
      </c>
      <c r="U13" s="31">
        <f t="shared" si="11"/>
        <v>3000000</v>
      </c>
      <c r="V13" s="31">
        <f t="shared" si="12"/>
        <v>3000000</v>
      </c>
    </row>
    <row r="14" spans="1:22" ht="46.5" customHeight="1" x14ac:dyDescent="0.35">
      <c r="A14" s="33"/>
      <c r="B14" s="34"/>
      <c r="C14" s="42"/>
      <c r="D14" s="96" t="s">
        <v>9</v>
      </c>
      <c r="E14" s="96"/>
      <c r="F14" s="96"/>
      <c r="G14" s="43">
        <f>SUM(G4:G13)</f>
        <v>52734580</v>
      </c>
      <c r="H14" s="53"/>
      <c r="I14" s="97" t="s">
        <v>9</v>
      </c>
      <c r="J14" s="97"/>
      <c r="K14" s="97"/>
      <c r="L14" s="54">
        <f>SUM(L4:L13)</f>
        <v>47264520</v>
      </c>
      <c r="M14" s="32">
        <f>SUM(M4:M13)</f>
        <v>49999550</v>
      </c>
      <c r="N14" s="5"/>
      <c r="R14" s="30">
        <f>SUM(R4:R13)</f>
        <v>52734580</v>
      </c>
      <c r="V14" s="30">
        <f>SUM(V4:V13)</f>
        <v>47264520</v>
      </c>
    </row>
    <row r="15" spans="1:22" x14ac:dyDescent="0.25">
      <c r="C15" s="7"/>
      <c r="D15" s="4"/>
      <c r="E15"/>
      <c r="F15"/>
      <c r="G15"/>
    </row>
    <row r="16" spans="1:22" x14ac:dyDescent="0.25">
      <c r="C16" s="7"/>
      <c r="D16" s="4"/>
      <c r="E16"/>
      <c r="F16"/>
      <c r="G16"/>
      <c r="N16" s="13"/>
    </row>
    <row r="17" spans="3:22" x14ac:dyDescent="0.25">
      <c r="C17" s="7"/>
      <c r="D17" s="4"/>
      <c r="E17" s="8"/>
      <c r="F17"/>
      <c r="G17" s="9"/>
      <c r="M17" s="17"/>
      <c r="N17" s="14"/>
    </row>
    <row r="18" spans="3:22" x14ac:dyDescent="0.25">
      <c r="M18" s="15">
        <f>50000000-M14</f>
        <v>450</v>
      </c>
      <c r="N18" s="15"/>
      <c r="V18" s="3">
        <f>(R14+V14)/2</f>
        <v>49999550</v>
      </c>
    </row>
    <row r="19" spans="3:22" x14ac:dyDescent="0.25">
      <c r="D19" s="12"/>
      <c r="L19" s="8"/>
      <c r="M19" s="3"/>
    </row>
    <row r="20" spans="3:22" x14ac:dyDescent="0.25">
      <c r="K20" s="26"/>
      <c r="M20" s="16"/>
      <c r="V20" s="8">
        <f>V18-M14</f>
        <v>0</v>
      </c>
    </row>
    <row r="21" spans="3:22" x14ac:dyDescent="0.25">
      <c r="K21" s="3"/>
    </row>
    <row r="22" spans="3:22" x14ac:dyDescent="0.25">
      <c r="M22" s="8"/>
    </row>
    <row r="23" spans="3:22" x14ac:dyDescent="0.25">
      <c r="M23" s="3"/>
    </row>
    <row r="24" spans="3:22" x14ac:dyDescent="0.25">
      <c r="M24" s="8"/>
    </row>
  </sheetData>
  <mergeCells count="8">
    <mergeCell ref="P3:R3"/>
    <mergeCell ref="T3:V3"/>
    <mergeCell ref="D14:F14"/>
    <mergeCell ref="I14:K14"/>
    <mergeCell ref="A2:B2"/>
    <mergeCell ref="C2:G2"/>
    <mergeCell ref="H2:L2"/>
    <mergeCell ref="M2:N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D2B56-D0EA-4A94-A555-265A1F106496}">
  <dimension ref="A2:O22"/>
  <sheetViews>
    <sheetView tabSelected="1" topLeftCell="A13" zoomScale="80" zoomScaleNormal="80" workbookViewId="0">
      <selection activeCell="M19" sqref="M19"/>
    </sheetView>
  </sheetViews>
  <sheetFormatPr baseColWidth="10" defaultRowHeight="15" x14ac:dyDescent="0.25"/>
  <cols>
    <col min="1" max="1" width="92.7109375" customWidth="1"/>
    <col min="2" max="2" width="15.28515625" style="6" customWidth="1"/>
    <col min="3" max="3" width="15.7109375" style="10" customWidth="1"/>
    <col min="4" max="4" width="14.42578125" style="11" customWidth="1"/>
    <col min="5" max="5" width="17.7109375" style="4" customWidth="1"/>
    <col min="6" max="6" width="17.85546875" style="4" customWidth="1"/>
    <col min="7" max="7" width="22.5703125" style="4" customWidth="1"/>
    <col min="8" max="8" width="17" customWidth="1"/>
    <col min="9" max="9" width="16.5703125" customWidth="1"/>
    <col min="10" max="10" width="22" customWidth="1"/>
    <col min="11" max="11" width="17.42578125" customWidth="1"/>
    <col min="12" max="14" width="21.28515625" customWidth="1"/>
    <col min="15" max="15" width="9" customWidth="1"/>
  </cols>
  <sheetData>
    <row r="2" spans="1:15" x14ac:dyDescent="0.25">
      <c r="A2" s="87"/>
      <c r="B2" s="87"/>
      <c r="C2" s="88" t="s">
        <v>0</v>
      </c>
      <c r="D2" s="88"/>
      <c r="E2" s="88"/>
      <c r="F2" s="88"/>
      <c r="G2" s="88"/>
      <c r="H2" s="89" t="s">
        <v>1</v>
      </c>
      <c r="I2" s="90"/>
      <c r="J2" s="90"/>
      <c r="K2" s="90"/>
      <c r="L2" s="91"/>
      <c r="M2" s="92" t="s">
        <v>15</v>
      </c>
      <c r="N2" s="92"/>
      <c r="O2" s="83"/>
    </row>
    <row r="3" spans="1:15" ht="41.25" customHeight="1" x14ac:dyDescent="0.25">
      <c r="A3" s="1" t="s">
        <v>2</v>
      </c>
      <c r="B3" s="1" t="s">
        <v>3</v>
      </c>
      <c r="C3" s="58" t="s">
        <v>4</v>
      </c>
      <c r="D3" s="59" t="s">
        <v>5</v>
      </c>
      <c r="E3" s="60" t="s">
        <v>6</v>
      </c>
      <c r="F3" s="61" t="s">
        <v>7</v>
      </c>
      <c r="G3" s="57" t="s">
        <v>8</v>
      </c>
      <c r="H3" s="73" t="s">
        <v>4</v>
      </c>
      <c r="I3" s="74" t="s">
        <v>5</v>
      </c>
      <c r="J3" s="75" t="s">
        <v>6</v>
      </c>
      <c r="K3" s="75" t="s">
        <v>7</v>
      </c>
      <c r="L3" s="76" t="s">
        <v>8</v>
      </c>
      <c r="M3" s="70" t="s">
        <v>11</v>
      </c>
      <c r="N3" s="70" t="s">
        <v>10</v>
      </c>
      <c r="O3" s="83"/>
    </row>
    <row r="4" spans="1:15" ht="43.5" customHeight="1" x14ac:dyDescent="0.25">
      <c r="A4" s="2" t="s">
        <v>12</v>
      </c>
      <c r="B4" s="35">
        <v>620</v>
      </c>
      <c r="C4" s="62">
        <v>48200</v>
      </c>
      <c r="D4" s="63">
        <v>0.08</v>
      </c>
      <c r="E4" s="64">
        <f t="shared" ref="E4:E14" si="0">+F4*D4</f>
        <v>2390720</v>
      </c>
      <c r="F4" s="65">
        <f t="shared" ref="F4:F14" si="1">+C4*B4</f>
        <v>29884000</v>
      </c>
      <c r="G4" s="65">
        <f t="shared" ref="G4:G11" si="2">+E4+F4</f>
        <v>32274720</v>
      </c>
      <c r="H4" s="77">
        <v>43500</v>
      </c>
      <c r="I4" s="78">
        <v>0.08</v>
      </c>
      <c r="J4" s="79">
        <f t="shared" ref="J4:J14" si="3">+K4*I4</f>
        <v>2157600</v>
      </c>
      <c r="K4" s="79">
        <f t="shared" ref="K4:K14" si="4">+H4*B4</f>
        <v>26970000</v>
      </c>
      <c r="L4" s="79">
        <f t="shared" ref="L4:L14" si="5">+J4+K4</f>
        <v>29127600</v>
      </c>
      <c r="M4" s="71">
        <f t="shared" ref="M4:M14" si="6">(G4+L4)/2</f>
        <v>30701160</v>
      </c>
      <c r="N4" s="71">
        <f t="shared" ref="N4:N14" si="7">M4/B4</f>
        <v>49518</v>
      </c>
      <c r="O4" s="84"/>
    </row>
    <row r="5" spans="1:15" ht="29.25" customHeight="1" x14ac:dyDescent="0.25">
      <c r="A5" s="2" t="s">
        <v>19</v>
      </c>
      <c r="B5" s="35">
        <v>620</v>
      </c>
      <c r="C5" s="62">
        <v>350</v>
      </c>
      <c r="D5" s="63">
        <v>0.19</v>
      </c>
      <c r="E5" s="64">
        <f t="shared" si="0"/>
        <v>41230</v>
      </c>
      <c r="F5" s="65">
        <f t="shared" si="1"/>
        <v>217000</v>
      </c>
      <c r="G5" s="65">
        <f t="shared" si="2"/>
        <v>258230</v>
      </c>
      <c r="H5" s="77">
        <v>500</v>
      </c>
      <c r="I5" s="78">
        <v>0.19</v>
      </c>
      <c r="J5" s="79">
        <f t="shared" si="3"/>
        <v>58900</v>
      </c>
      <c r="K5" s="79">
        <f t="shared" si="4"/>
        <v>310000</v>
      </c>
      <c r="L5" s="79">
        <f t="shared" si="5"/>
        <v>368900</v>
      </c>
      <c r="M5" s="71">
        <f t="shared" si="6"/>
        <v>313565</v>
      </c>
      <c r="N5" s="71">
        <f t="shared" si="7"/>
        <v>505.75</v>
      </c>
      <c r="O5" s="84"/>
    </row>
    <row r="6" spans="1:15" ht="45" customHeight="1" x14ac:dyDescent="0.25">
      <c r="A6" s="2" t="s">
        <v>20</v>
      </c>
      <c r="B6" s="35">
        <v>8</v>
      </c>
      <c r="C6" s="62">
        <v>147000</v>
      </c>
      <c r="D6" s="63">
        <v>0.19</v>
      </c>
      <c r="E6" s="64">
        <f t="shared" si="0"/>
        <v>223440</v>
      </c>
      <c r="F6" s="65">
        <f t="shared" si="1"/>
        <v>1176000</v>
      </c>
      <c r="G6" s="65">
        <f t="shared" si="2"/>
        <v>1399440</v>
      </c>
      <c r="H6" s="77">
        <v>142000</v>
      </c>
      <c r="I6" s="78">
        <v>0.19</v>
      </c>
      <c r="J6" s="79">
        <f t="shared" si="3"/>
        <v>215840</v>
      </c>
      <c r="K6" s="79">
        <f t="shared" si="4"/>
        <v>1136000</v>
      </c>
      <c r="L6" s="79">
        <f t="shared" si="5"/>
        <v>1351840</v>
      </c>
      <c r="M6" s="71">
        <f t="shared" si="6"/>
        <v>1375640</v>
      </c>
      <c r="N6" s="71">
        <f t="shared" si="7"/>
        <v>171955</v>
      </c>
      <c r="O6" s="84"/>
    </row>
    <row r="7" spans="1:15" ht="45" customHeight="1" x14ac:dyDescent="0.25">
      <c r="A7" s="2" t="s">
        <v>23</v>
      </c>
      <c r="B7" s="35">
        <v>25</v>
      </c>
      <c r="C7" s="62">
        <v>160000</v>
      </c>
      <c r="D7" s="63">
        <v>0.19</v>
      </c>
      <c r="E7" s="64">
        <f t="shared" si="0"/>
        <v>760000</v>
      </c>
      <c r="F7" s="65">
        <f t="shared" si="1"/>
        <v>4000000</v>
      </c>
      <c r="G7" s="65">
        <f t="shared" si="2"/>
        <v>4760000</v>
      </c>
      <c r="H7" s="77">
        <v>165000</v>
      </c>
      <c r="I7" s="78">
        <v>0.19</v>
      </c>
      <c r="J7" s="79">
        <f t="shared" si="3"/>
        <v>783750</v>
      </c>
      <c r="K7" s="79">
        <f t="shared" si="4"/>
        <v>4125000</v>
      </c>
      <c r="L7" s="79">
        <f t="shared" si="5"/>
        <v>4908750</v>
      </c>
      <c r="M7" s="71">
        <f t="shared" si="6"/>
        <v>4834375</v>
      </c>
      <c r="N7" s="71">
        <f t="shared" si="7"/>
        <v>193375</v>
      </c>
      <c r="O7" s="84"/>
    </row>
    <row r="8" spans="1:15" ht="42.75" customHeight="1" x14ac:dyDescent="0.25">
      <c r="A8" s="2" t="s">
        <v>21</v>
      </c>
      <c r="B8" s="35">
        <v>28</v>
      </c>
      <c r="C8" s="62">
        <v>16000</v>
      </c>
      <c r="D8" s="63">
        <v>0.19</v>
      </c>
      <c r="E8" s="64">
        <f t="shared" si="0"/>
        <v>85120</v>
      </c>
      <c r="F8" s="65">
        <f t="shared" si="1"/>
        <v>448000</v>
      </c>
      <c r="G8" s="65">
        <f t="shared" si="2"/>
        <v>533120</v>
      </c>
      <c r="H8" s="77">
        <v>12000</v>
      </c>
      <c r="I8" s="78">
        <v>0.19</v>
      </c>
      <c r="J8" s="79">
        <f t="shared" si="3"/>
        <v>63840</v>
      </c>
      <c r="K8" s="79">
        <f t="shared" si="4"/>
        <v>336000</v>
      </c>
      <c r="L8" s="79">
        <f t="shared" si="5"/>
        <v>399840</v>
      </c>
      <c r="M8" s="71">
        <f t="shared" si="6"/>
        <v>466480</v>
      </c>
      <c r="N8" s="71">
        <f t="shared" si="7"/>
        <v>16660</v>
      </c>
      <c r="O8" s="84"/>
    </row>
    <row r="9" spans="1:15" ht="33.75" customHeight="1" x14ac:dyDescent="0.25">
      <c r="A9" s="2" t="s">
        <v>25</v>
      </c>
      <c r="B9" s="35">
        <v>1</v>
      </c>
      <c r="C9" s="62">
        <v>80000</v>
      </c>
      <c r="D9" s="63">
        <v>0.19</v>
      </c>
      <c r="E9" s="66">
        <f t="shared" si="0"/>
        <v>15200</v>
      </c>
      <c r="F9" s="67">
        <f t="shared" si="1"/>
        <v>80000</v>
      </c>
      <c r="G9" s="67">
        <f t="shared" si="2"/>
        <v>95200</v>
      </c>
      <c r="H9" s="77">
        <v>102000</v>
      </c>
      <c r="I9" s="78">
        <v>0.19</v>
      </c>
      <c r="J9" s="80">
        <f t="shared" si="3"/>
        <v>19380</v>
      </c>
      <c r="K9" s="79">
        <f t="shared" si="4"/>
        <v>102000</v>
      </c>
      <c r="L9" s="80">
        <f t="shared" si="5"/>
        <v>121380</v>
      </c>
      <c r="M9" s="71">
        <f t="shared" si="6"/>
        <v>108290</v>
      </c>
      <c r="N9" s="71">
        <f t="shared" si="7"/>
        <v>108290</v>
      </c>
      <c r="O9" s="85"/>
    </row>
    <row r="10" spans="1:15" ht="33" customHeight="1" x14ac:dyDescent="0.25">
      <c r="A10" s="2" t="s">
        <v>28</v>
      </c>
      <c r="B10" s="36">
        <v>1</v>
      </c>
      <c r="C10" s="68">
        <v>2250000</v>
      </c>
      <c r="D10" s="63">
        <v>0</v>
      </c>
      <c r="E10" s="64">
        <f t="shared" si="0"/>
        <v>0</v>
      </c>
      <c r="F10" s="65">
        <f t="shared" si="1"/>
        <v>2250000</v>
      </c>
      <c r="G10" s="65">
        <f t="shared" si="2"/>
        <v>2250000</v>
      </c>
      <c r="H10" s="81">
        <v>1600000</v>
      </c>
      <c r="I10" s="78">
        <v>0</v>
      </c>
      <c r="J10" s="79">
        <f t="shared" si="3"/>
        <v>0</v>
      </c>
      <c r="K10" s="79">
        <f t="shared" si="4"/>
        <v>1600000</v>
      </c>
      <c r="L10" s="79">
        <f t="shared" si="5"/>
        <v>1600000</v>
      </c>
      <c r="M10" s="71">
        <f t="shared" si="6"/>
        <v>1925000</v>
      </c>
      <c r="N10" s="71">
        <f t="shared" si="7"/>
        <v>1925000</v>
      </c>
      <c r="O10" s="84"/>
    </row>
    <row r="11" spans="1:15" ht="24.75" customHeight="1" x14ac:dyDescent="0.25">
      <c r="A11" s="2" t="s">
        <v>16</v>
      </c>
      <c r="B11" s="36">
        <v>1</v>
      </c>
      <c r="C11" s="68">
        <v>550000</v>
      </c>
      <c r="D11" s="63">
        <v>0</v>
      </c>
      <c r="E11" s="64">
        <f t="shared" si="0"/>
        <v>0</v>
      </c>
      <c r="F11" s="65">
        <f t="shared" si="1"/>
        <v>550000</v>
      </c>
      <c r="G11" s="65">
        <f t="shared" si="2"/>
        <v>550000</v>
      </c>
      <c r="H11" s="81">
        <v>700000</v>
      </c>
      <c r="I11" s="78">
        <v>0</v>
      </c>
      <c r="J11" s="79">
        <f t="shared" si="3"/>
        <v>0</v>
      </c>
      <c r="K11" s="79">
        <f t="shared" si="4"/>
        <v>700000</v>
      </c>
      <c r="L11" s="79">
        <f t="shared" si="5"/>
        <v>700000</v>
      </c>
      <c r="M11" s="71">
        <f t="shared" si="6"/>
        <v>625000</v>
      </c>
      <c r="N11" s="71">
        <f t="shared" si="7"/>
        <v>625000</v>
      </c>
      <c r="O11" s="84"/>
    </row>
    <row r="12" spans="1:15" ht="70.5" customHeight="1" x14ac:dyDescent="0.25">
      <c r="A12" s="2" t="s">
        <v>22</v>
      </c>
      <c r="B12" s="35">
        <v>28</v>
      </c>
      <c r="C12" s="62">
        <v>215000</v>
      </c>
      <c r="D12" s="63">
        <v>0.19</v>
      </c>
      <c r="E12" s="64">
        <f t="shared" si="0"/>
        <v>1143800</v>
      </c>
      <c r="F12" s="65">
        <f t="shared" si="1"/>
        <v>6020000</v>
      </c>
      <c r="G12" s="65">
        <f>+E12+F12</f>
        <v>7163800</v>
      </c>
      <c r="H12" s="77">
        <v>202000</v>
      </c>
      <c r="I12" s="78">
        <v>0.19</v>
      </c>
      <c r="J12" s="79">
        <f t="shared" si="3"/>
        <v>1074640</v>
      </c>
      <c r="K12" s="79">
        <f t="shared" si="4"/>
        <v>5656000</v>
      </c>
      <c r="L12" s="79">
        <f t="shared" si="5"/>
        <v>6730640</v>
      </c>
      <c r="M12" s="72">
        <f t="shared" si="6"/>
        <v>6947220</v>
      </c>
      <c r="N12" s="72">
        <f t="shared" si="7"/>
        <v>248115</v>
      </c>
      <c r="O12" s="84"/>
    </row>
    <row r="13" spans="1:15" ht="173.25" customHeight="1" x14ac:dyDescent="0.25">
      <c r="A13" s="2" t="s">
        <v>27</v>
      </c>
      <c r="B13" s="35">
        <v>1</v>
      </c>
      <c r="C13" s="62">
        <v>1700000</v>
      </c>
      <c r="D13" s="63">
        <v>0</v>
      </c>
      <c r="E13" s="64">
        <f t="shared" ref="E13" si="8">+F13*D13</f>
        <v>0</v>
      </c>
      <c r="F13" s="65">
        <f t="shared" si="1"/>
        <v>1700000</v>
      </c>
      <c r="G13" s="65">
        <f>+E13+F13</f>
        <v>1700000</v>
      </c>
      <c r="H13" s="77">
        <v>1500000</v>
      </c>
      <c r="I13" s="78">
        <v>0</v>
      </c>
      <c r="J13" s="79">
        <f t="shared" ref="J13" si="9">+K13*I13</f>
        <v>0</v>
      </c>
      <c r="K13" s="79">
        <f t="shared" si="4"/>
        <v>1500000</v>
      </c>
      <c r="L13" s="79">
        <f t="shared" ref="L13" si="10">+J13+K13</f>
        <v>1500000</v>
      </c>
      <c r="M13" s="72">
        <f t="shared" si="6"/>
        <v>1600000</v>
      </c>
      <c r="N13" s="72">
        <f t="shared" si="7"/>
        <v>1600000</v>
      </c>
      <c r="O13" s="84"/>
    </row>
    <row r="14" spans="1:15" s="25" customFormat="1" ht="83.25" customHeight="1" x14ac:dyDescent="0.25">
      <c r="A14" s="2" t="s">
        <v>26</v>
      </c>
      <c r="B14" s="35">
        <v>1</v>
      </c>
      <c r="C14" s="62">
        <v>1200000</v>
      </c>
      <c r="D14" s="63">
        <v>0</v>
      </c>
      <c r="E14" s="64">
        <f t="shared" si="0"/>
        <v>0</v>
      </c>
      <c r="F14" s="65">
        <f t="shared" si="1"/>
        <v>1200000</v>
      </c>
      <c r="G14" s="65">
        <f>+E14+F14</f>
        <v>1200000</v>
      </c>
      <c r="H14" s="77">
        <v>1000000</v>
      </c>
      <c r="I14" s="78">
        <v>0</v>
      </c>
      <c r="J14" s="79">
        <f t="shared" si="3"/>
        <v>0</v>
      </c>
      <c r="K14" s="79">
        <f t="shared" si="4"/>
        <v>1000000</v>
      </c>
      <c r="L14" s="79">
        <f t="shared" si="5"/>
        <v>1000000</v>
      </c>
      <c r="M14" s="72">
        <f t="shared" si="6"/>
        <v>1100000</v>
      </c>
      <c r="N14" s="72">
        <f t="shared" si="7"/>
        <v>1100000</v>
      </c>
      <c r="O14" s="84"/>
    </row>
    <row r="15" spans="1:15" ht="46.5" customHeight="1" x14ac:dyDescent="0.25">
      <c r="A15" s="56"/>
      <c r="B15" s="34"/>
      <c r="C15" s="93" t="s">
        <v>9</v>
      </c>
      <c r="D15" s="93"/>
      <c r="E15" s="93"/>
      <c r="F15" s="93"/>
      <c r="G15" s="69">
        <f>SUM(G4:G14)</f>
        <v>52184510</v>
      </c>
      <c r="H15" s="94" t="s">
        <v>9</v>
      </c>
      <c r="I15" s="94"/>
      <c r="J15" s="94"/>
      <c r="K15" s="94"/>
      <c r="L15" s="82">
        <f>SUM(L4:L14)</f>
        <v>47808950</v>
      </c>
      <c r="M15" s="69">
        <f>SUM(M4:M14)</f>
        <v>49996730</v>
      </c>
      <c r="N15" s="69"/>
      <c r="O15" s="86"/>
    </row>
    <row r="16" spans="1:15" x14ac:dyDescent="0.25">
      <c r="C16" s="7"/>
      <c r="D16" s="4"/>
      <c r="E16"/>
      <c r="F16"/>
      <c r="G16"/>
    </row>
    <row r="17" spans="3:15" x14ac:dyDescent="0.25">
      <c r="C17" s="7"/>
      <c r="D17" s="4"/>
      <c r="E17"/>
      <c r="F17"/>
      <c r="G17"/>
    </row>
    <row r="18" spans="3:15" x14ac:dyDescent="0.25">
      <c r="C18" s="7"/>
      <c r="D18" s="4"/>
      <c r="E18" s="8"/>
      <c r="F18"/>
      <c r="G18" s="9"/>
    </row>
    <row r="19" spans="3:15" x14ac:dyDescent="0.25">
      <c r="M19" s="3"/>
    </row>
    <row r="20" spans="3:15" x14ac:dyDescent="0.25">
      <c r="D20" s="12"/>
      <c r="L20" s="8"/>
      <c r="M20" s="8"/>
      <c r="N20" s="8"/>
      <c r="O20" s="8"/>
    </row>
    <row r="21" spans="3:15" x14ac:dyDescent="0.25">
      <c r="K21" s="8"/>
    </row>
    <row r="22" spans="3:15" x14ac:dyDescent="0.25">
      <c r="K22" s="3"/>
    </row>
  </sheetData>
  <mergeCells count="6">
    <mergeCell ref="A2:B2"/>
    <mergeCell ref="C2:G2"/>
    <mergeCell ref="H2:L2"/>
    <mergeCell ref="M2:N2"/>
    <mergeCell ref="C15:F15"/>
    <mergeCell ref="H15:K1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AJUSTADO IMPUESTOS</vt:lpstr>
      <vt:lpstr>PRESUPUESTO AJUSTADO finalllll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TORRES SUAREZ</dc:creator>
  <cp:lastModifiedBy>Control Interno disciplinario</cp:lastModifiedBy>
  <dcterms:created xsi:type="dcterms:W3CDTF">2025-10-20T16:52:03Z</dcterms:created>
  <dcterms:modified xsi:type="dcterms:W3CDTF">2026-09-30T22:06:49Z</dcterms:modified>
</cp:coreProperties>
</file>