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lcaldia Chipaque\Documents\LA CALERA\3 VIAJE ADULTO MAYOR Y DISCAPACIDAD\"/>
    </mc:Choice>
  </mc:AlternateContent>
  <xr:revisionPtr revIDLastSave="0" documentId="13_ncr:1_{C302D174-A5CD-4C56-8931-61A49D212D0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" i="1" l="1"/>
  <c r="N27" i="1"/>
  <c r="N23" i="1"/>
  <c r="Q13" i="1"/>
  <c r="N5" i="1"/>
  <c r="K13" i="1"/>
  <c r="K12" i="1"/>
  <c r="K11" i="1"/>
  <c r="K10" i="1"/>
  <c r="K9" i="1"/>
  <c r="K8" i="1"/>
  <c r="K7" i="1"/>
  <c r="K6" i="1"/>
  <c r="K5" i="1"/>
  <c r="J35" i="1"/>
  <c r="J34" i="1"/>
  <c r="J33" i="1"/>
  <c r="P27" i="1"/>
  <c r="N26" i="1"/>
  <c r="N25" i="1"/>
  <c r="N24" i="1"/>
  <c r="N22" i="1"/>
  <c r="N21" i="1"/>
  <c r="N20" i="1"/>
  <c r="N19" i="1"/>
  <c r="K26" i="1"/>
  <c r="K25" i="1"/>
  <c r="K24" i="1"/>
  <c r="K27" i="1" s="1"/>
  <c r="K23" i="1"/>
  <c r="K22" i="1"/>
  <c r="K21" i="1"/>
  <c r="K20" i="1"/>
  <c r="K19" i="1"/>
  <c r="M26" i="1"/>
  <c r="J26" i="1"/>
  <c r="O25" i="1"/>
  <c r="P25" i="1"/>
  <c r="O24" i="1"/>
  <c r="P24" i="1"/>
  <c r="O23" i="1"/>
  <c r="P23" i="1"/>
  <c r="M22" i="1"/>
  <c r="J22" i="1"/>
  <c r="O21" i="1"/>
  <c r="P21" i="1"/>
  <c r="M20" i="1"/>
  <c r="J20" i="1"/>
  <c r="O19" i="1"/>
  <c r="P19" i="1"/>
  <c r="P13" i="1"/>
  <c r="O6" i="1"/>
  <c r="Q6" i="1"/>
  <c r="Q7" i="1"/>
  <c r="Q8" i="1"/>
  <c r="Q9" i="1"/>
  <c r="Q10" i="1"/>
  <c r="Q12" i="1"/>
  <c r="O12" i="1"/>
  <c r="Q11" i="1"/>
  <c r="O11" i="1"/>
  <c r="O10" i="1"/>
  <c r="O9" i="1"/>
  <c r="O8" i="1"/>
  <c r="O7" i="1"/>
  <c r="P6" i="1"/>
  <c r="P7" i="1"/>
  <c r="P8" i="1"/>
  <c r="P9" i="1"/>
  <c r="P10" i="1"/>
  <c r="P11" i="1"/>
  <c r="P12" i="1"/>
  <c r="P5" i="1"/>
  <c r="O5" i="1"/>
  <c r="N13" i="1"/>
  <c r="N12" i="1"/>
  <c r="M12" i="1"/>
  <c r="N11" i="1"/>
  <c r="N10" i="1"/>
  <c r="N9" i="1"/>
  <c r="N8" i="1"/>
  <c r="M8" i="1"/>
  <c r="N7" i="1"/>
  <c r="N6" i="1"/>
  <c r="M6" i="1"/>
  <c r="J12" i="1"/>
  <c r="J8" i="1"/>
  <c r="J6" i="1"/>
  <c r="O26" i="1" l="1"/>
  <c r="P26" i="1"/>
  <c r="O22" i="1"/>
  <c r="P22" i="1"/>
  <c r="O20" i="1"/>
  <c r="P20" i="1"/>
</calcChain>
</file>

<file path=xl/sharedStrings.xml><?xml version="1.0" encoding="utf-8"?>
<sst xmlns="http://schemas.openxmlformats.org/spreadsheetml/2006/main" count="95" uniqueCount="35">
  <si>
    <t xml:space="preserve">ITEM </t>
  </si>
  <si>
    <t xml:space="preserve">REQUISITO </t>
  </si>
  <si>
    <t xml:space="preserve">CONDICIONES </t>
  </si>
  <si>
    <t xml:space="preserve">CANT </t>
  </si>
  <si>
    <t>TRANSPORTE TERRESTRE</t>
  </si>
  <si>
    <t>La Calera – Aeropuerto El Dorado - Aeropuerto El Dorado – La Calera Itinerario entregado por el supervisor del contrato, en todo caso se deberá dar cumplimiento a los siguientes aspectos: 
•	Salida de acuerdo con la coordinación que se tenga con el supervisor del contrato, conforme al horario organizado para el viaje aéreo.</t>
  </si>
  <si>
    <t>TIQUETES AÉREOS</t>
  </si>
  <si>
    <t>Tiquetes aéreos en aerolínea comercial: Aeropuerto el Dorado - Aeropuerto Internacional Rafael Núñez de Cartagena de Indias - Aeropuerto el Dorado Itinerario entregado por el supervisor del contrato, en todo caso se deberá dar cumplimiento a los siguientes aspectos:
•	Equipaje básico maleta pequeña medidas 55 x 33 x 25 cm (alto, largo, ancho) y articulo personal de mano Clase Turista.
•	Trayecto aéreo ida: En horario diurno entre las 5:30 am a 11:00 am. 
•	Trayecto aéreo de vuelta: En horario de la tarde entre las 4:00 pm a 08:00 pm. - Las aerolíneas deben operar legalmente en Colombia.</t>
  </si>
  <si>
    <t>Aeropuerto Internacional Rafael Núñez de Cartagena de Indias al Hotel y Viceversa.
Salida de acuerdo con la coordinación que se tenga con el supervisor del contrato, conforme al horario organizado para el viaje aéreo.</t>
  </si>
  <si>
    <t>ALOJAMIENTO</t>
  </si>
  <si>
    <t>•	Hotel categoría mínimo tres (3) estrellas, ubicado frente al mar. 
•	Acomodación en habitaciones dobles y múltiples. 
•	Habitaciones con baño privado, aire acondicionado y televisión por cable. 
•	Servicio de restaurante con alimentación tipo buffet (desayuno, almuerzo y cena). 
•	Alimentación incluida durante toda la estadía, incluyendo almuerzo el día de llegada según horario de chek-in. 
•	Suministro de dos (2) snacks diarios, uno en la mañana y otro en la tarde. 
•	Seguro hotelero para cada uno de los participantes. 
•	Zonas de descanso. 
•	Servicio de lavandería. 
•	Piscina y solárium. 
•	Actividades de recreación dirigida y shows de entretenimiento. 
•	Suministro de toallas por habitación. 
•	Acceso a zona WiFi. 
•	Inclusión de impuestos hoteleros y aéreos aplicables.</t>
  </si>
  <si>
    <t>EVENTO CULTURAL</t>
  </si>
  <si>
    <t>NOCHE BLANCA: Se deberá realizar un evento nocturno de carácter cultural e integrador, que promueva la participación y el esparcimiento de los asistentes, el cual incluirá actividades recreativas como concurso de baile, concurso de canto, dinámica de integración tipo “hora loca” y entrega de collar de flores a cada participante</t>
  </si>
  <si>
    <t>PROFESIONAL DE ENFERMERÍA</t>
  </si>
  <si>
    <t>Dedicación del 100%. El profesional ofertado como profesional de enfermería, acreditar:
•	Título profesional en enfermería y certificación que lo acredite como jefe de enfermería. 
•	Experiencia profesional mínima de dos (2) años, contados a partir de la expedición de la tarjeta profesional.</t>
  </si>
  <si>
    <t>APOYO LOGISTICO</t>
  </si>
  <si>
    <t>Dedicación 100%. DOS profesionales ofertados como guías turísticos, acreditar:
•	Ser bachiller,
•	Experiencia no menor de dos años en cuidado de adulto mayor, debidamente certificado.</t>
  </si>
  <si>
    <t>SEGURO</t>
  </si>
  <si>
    <t>Cobertura de asistencia médica durante los desplazamientos, permanencia y desarrollo de las actividades programadas.</t>
  </si>
  <si>
    <t xml:space="preserve">ADULTO MAYOR </t>
  </si>
  <si>
    <t xml:space="preserve">DISCAPACIDAD </t>
  </si>
  <si>
    <t xml:space="preserve">VALOR UNITARIO </t>
  </si>
  <si>
    <t xml:space="preserve">VALOR TOTAL </t>
  </si>
  <si>
    <t xml:space="preserve">WORKING </t>
  </si>
  <si>
    <t xml:space="preserve">TRANSPORTE ZASCA </t>
  </si>
  <si>
    <t xml:space="preserve">PROMEDIOS </t>
  </si>
  <si>
    <t>VALOR TOTAL</t>
  </si>
  <si>
    <t xml:space="preserve">TOTAL </t>
  </si>
  <si>
    <t xml:space="preserve">VALOR UNITARIO ANTES DE IVA  </t>
  </si>
  <si>
    <t xml:space="preserve">VALOR UNITARIO + IVA </t>
  </si>
  <si>
    <t>NA</t>
  </si>
  <si>
    <t>$</t>
  </si>
  <si>
    <t xml:space="preserve">GRAN TOTAL </t>
  </si>
  <si>
    <t xml:space="preserve">DESCRIPCION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</si>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</sst>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4" fontId="3" fillId="0" borderId="1" xfId="1" applyFont="1" applyBorder="1"/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164" fontId="3" fillId="0" borderId="1" xfId="1" applyNumberFormat="1" applyFont="1" applyBorder="1"/>
    <xf numFmtId="1" fontId="2" fillId="0" borderId="0" xfId="0" applyNumberFormat="1" applyFont="1"/>
    <xf numFmtId="164" fontId="3" fillId="0" borderId="1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Q35"/>
  <sheetViews>
    <sheetView tabSelected="1" topLeftCell="D24" zoomScale="90" zoomScaleNormal="90" workbookViewId="0">
      <selection activeCell="Q28" sqref="Q28"/>
    </sheetView>
  </sheetViews>
  <sheetFormatPr baseColWidth="10" defaultColWidth="9.140625" defaultRowHeight="12" x14ac:dyDescent="0.2"/>
  <cols>
    <col min="1" max="4" width="9.140625" style="1"/>
    <col min="5" max="5" width="7.140625" style="1" customWidth="1"/>
    <col min="6" max="6" width="14.7109375" style="1" customWidth="1"/>
    <col min="7" max="7" width="34.140625" style="1" customWidth="1"/>
    <col min="8" max="8" width="9" style="1" customWidth="1"/>
    <col min="9" max="9" width="13" style="1" customWidth="1"/>
    <col min="10" max="10" width="13.85546875" style="1" customWidth="1"/>
    <col min="11" max="11" width="14.85546875" style="1" bestFit="1" customWidth="1"/>
    <col min="12" max="12" width="13" style="1" bestFit="1" customWidth="1"/>
    <col min="13" max="13" width="12" style="1" customWidth="1"/>
    <col min="14" max="14" width="14.85546875" style="1" bestFit="1" customWidth="1"/>
    <col min="15" max="15" width="12.85546875" style="1" customWidth="1"/>
    <col min="16" max="16" width="14.5703125" style="1" customWidth="1"/>
    <col min="17" max="17" width="12.5703125" style="1" bestFit="1" customWidth="1"/>
    <col min="18" max="16384" width="9.140625" style="1"/>
  </cols>
  <sheetData>
    <row r="2" spans="5:17" x14ac:dyDescent="0.2">
      <c r="E2" s="24" t="s">
        <v>19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5:17" x14ac:dyDescent="0.2">
      <c r="E3" s="30" t="s">
        <v>0</v>
      </c>
      <c r="F3" s="30" t="s">
        <v>1</v>
      </c>
      <c r="G3" s="30" t="s">
        <v>2</v>
      </c>
      <c r="H3" s="30" t="s">
        <v>3</v>
      </c>
      <c r="I3" s="24" t="s">
        <v>23</v>
      </c>
      <c r="J3" s="24"/>
      <c r="K3" s="24"/>
      <c r="L3" s="24" t="s">
        <v>24</v>
      </c>
      <c r="M3" s="24"/>
      <c r="N3" s="24"/>
      <c r="O3" s="24" t="s">
        <v>25</v>
      </c>
      <c r="P3" s="24"/>
    </row>
    <row r="4" spans="5:17" ht="36" x14ac:dyDescent="0.2">
      <c r="E4" s="30"/>
      <c r="F4" s="30"/>
      <c r="G4" s="30"/>
      <c r="H4" s="30"/>
      <c r="I4" s="3" t="s">
        <v>28</v>
      </c>
      <c r="J4" s="3" t="s">
        <v>29</v>
      </c>
      <c r="K4" s="3" t="s">
        <v>22</v>
      </c>
      <c r="L4" s="3" t="s">
        <v>21</v>
      </c>
      <c r="M4" s="3" t="s">
        <v>29</v>
      </c>
      <c r="N4" s="3" t="s">
        <v>22</v>
      </c>
      <c r="O4" s="3" t="s">
        <v>21</v>
      </c>
      <c r="P4" s="3" t="s">
        <v>26</v>
      </c>
    </row>
    <row r="5" spans="5:17" ht="108" x14ac:dyDescent="0.2">
      <c r="E5" s="4">
        <v>1</v>
      </c>
      <c r="F5" s="5" t="s">
        <v>4</v>
      </c>
      <c r="G5" s="5" t="s">
        <v>5</v>
      </c>
      <c r="H5" s="4">
        <v>54</v>
      </c>
      <c r="I5" s="12">
        <v>55000</v>
      </c>
      <c r="J5" s="13" t="s">
        <v>30</v>
      </c>
      <c r="K5" s="12">
        <f>+I5*H5</f>
        <v>2970000</v>
      </c>
      <c r="L5" s="12">
        <v>58850</v>
      </c>
      <c r="M5" s="12" t="s">
        <v>30</v>
      </c>
      <c r="N5" s="12">
        <f>+L5*H5</f>
        <v>3177900</v>
      </c>
      <c r="O5" s="12">
        <f>(I5+L5)/2</f>
        <v>56925</v>
      </c>
      <c r="P5" s="12">
        <f>(K5+N5)/2</f>
        <v>3073950</v>
      </c>
    </row>
    <row r="6" spans="5:17" ht="204" x14ac:dyDescent="0.2">
      <c r="E6" s="4">
        <v>2</v>
      </c>
      <c r="F6" s="7" t="s">
        <v>6</v>
      </c>
      <c r="G6" s="5" t="s">
        <v>7</v>
      </c>
      <c r="H6" s="4">
        <v>54</v>
      </c>
      <c r="I6" s="12">
        <v>930000</v>
      </c>
      <c r="J6" s="12">
        <f>+I6*19%+I6</f>
        <v>1106700</v>
      </c>
      <c r="K6" s="12">
        <f>+J6*H6</f>
        <v>59761800</v>
      </c>
      <c r="L6" s="12">
        <v>995100</v>
      </c>
      <c r="M6" s="12">
        <f>+L6*19%+L6</f>
        <v>1184169</v>
      </c>
      <c r="N6" s="12">
        <f>+M6*H6</f>
        <v>63945126</v>
      </c>
      <c r="O6" s="12">
        <f>(J6+M6)/2</f>
        <v>1145434.5</v>
      </c>
      <c r="P6" s="12">
        <f t="shared" ref="P6:P12" si="0">(K6+N6)/2</f>
        <v>61853463</v>
      </c>
      <c r="Q6" s="1">
        <f>+O6*H6</f>
        <v>61853463</v>
      </c>
    </row>
    <row r="7" spans="5:17" ht="84" x14ac:dyDescent="0.2">
      <c r="E7" s="4">
        <v>3</v>
      </c>
      <c r="F7" s="7" t="s">
        <v>4</v>
      </c>
      <c r="G7" s="5" t="s">
        <v>8</v>
      </c>
      <c r="H7" s="4">
        <v>54</v>
      </c>
      <c r="I7" s="12">
        <v>35000</v>
      </c>
      <c r="J7" s="13" t="s">
        <v>30</v>
      </c>
      <c r="K7" s="12">
        <f>+I7*H7</f>
        <v>1890000</v>
      </c>
      <c r="L7" s="12">
        <v>37450</v>
      </c>
      <c r="M7" s="14" t="s">
        <v>30</v>
      </c>
      <c r="N7" s="12">
        <f>+L7*H7</f>
        <v>2022300</v>
      </c>
      <c r="O7" s="12">
        <f>(I7+L7)/2</f>
        <v>36225</v>
      </c>
      <c r="P7" s="12">
        <f t="shared" si="0"/>
        <v>1956150</v>
      </c>
      <c r="Q7" s="1">
        <f t="shared" ref="Q7:Q10" si="1">+O7*H7</f>
        <v>1956150</v>
      </c>
    </row>
    <row r="8" spans="5:17" ht="300" x14ac:dyDescent="0.2">
      <c r="E8" s="4">
        <v>4</v>
      </c>
      <c r="F8" s="7" t="s">
        <v>9</v>
      </c>
      <c r="G8" s="5" t="s">
        <v>10</v>
      </c>
      <c r="H8" s="4">
        <v>54</v>
      </c>
      <c r="I8" s="12">
        <v>740000</v>
      </c>
      <c r="J8" s="13">
        <f>+I8*19%+I8</f>
        <v>880600</v>
      </c>
      <c r="K8" s="12">
        <f>+J8*H8</f>
        <v>47552400</v>
      </c>
      <c r="L8" s="12">
        <v>791800</v>
      </c>
      <c r="M8" s="12">
        <f>+L8*19%+L8</f>
        <v>942242</v>
      </c>
      <c r="N8" s="12">
        <f>+M8*H8</f>
        <v>50881068</v>
      </c>
      <c r="O8" s="12">
        <f>(J8+M8)/2</f>
        <v>911421</v>
      </c>
      <c r="P8" s="12">
        <f t="shared" si="0"/>
        <v>49216734</v>
      </c>
      <c r="Q8" s="1">
        <f t="shared" si="1"/>
        <v>49216734</v>
      </c>
    </row>
    <row r="9" spans="5:17" ht="108" x14ac:dyDescent="0.2">
      <c r="E9" s="4">
        <v>5</v>
      </c>
      <c r="F9" s="7" t="s">
        <v>11</v>
      </c>
      <c r="G9" s="5" t="s">
        <v>12</v>
      </c>
      <c r="H9" s="4">
        <v>1</v>
      </c>
      <c r="I9" s="12">
        <v>4061900</v>
      </c>
      <c r="J9" s="13" t="s">
        <v>30</v>
      </c>
      <c r="K9" s="12">
        <f>+I9*H9</f>
        <v>4061900</v>
      </c>
      <c r="L9" s="12">
        <v>4346233</v>
      </c>
      <c r="M9" s="12" t="s">
        <v>30</v>
      </c>
      <c r="N9" s="12">
        <f>+L9*H9</f>
        <v>4346233</v>
      </c>
      <c r="O9" s="12">
        <f>(I9+L9)/2</f>
        <v>4204066.5</v>
      </c>
      <c r="P9" s="12">
        <f t="shared" si="0"/>
        <v>4204066.5</v>
      </c>
      <c r="Q9" s="1">
        <f t="shared" si="1"/>
        <v>4204066.5</v>
      </c>
    </row>
    <row r="10" spans="5:17" ht="108" x14ac:dyDescent="0.2">
      <c r="E10" s="4">
        <v>6</v>
      </c>
      <c r="F10" s="7" t="s">
        <v>13</v>
      </c>
      <c r="G10" s="5" t="s">
        <v>14</v>
      </c>
      <c r="H10" s="4">
        <v>1</v>
      </c>
      <c r="I10" s="12">
        <v>1500000</v>
      </c>
      <c r="J10" s="12" t="s">
        <v>30</v>
      </c>
      <c r="K10" s="12">
        <f>+I10*H10</f>
        <v>1500000</v>
      </c>
      <c r="L10" s="12">
        <v>1605000</v>
      </c>
      <c r="M10" s="12" t="s">
        <v>30</v>
      </c>
      <c r="N10" s="12">
        <f>+L10*H10</f>
        <v>1605000</v>
      </c>
      <c r="O10" s="12">
        <f>(I10+L10)/2</f>
        <v>1552500</v>
      </c>
      <c r="P10" s="12">
        <f t="shared" si="0"/>
        <v>1552500</v>
      </c>
      <c r="Q10" s="1">
        <f t="shared" si="1"/>
        <v>1552500</v>
      </c>
    </row>
    <row r="11" spans="5:17" ht="72" x14ac:dyDescent="0.2">
      <c r="E11" s="4">
        <v>7</v>
      </c>
      <c r="F11" s="8" t="s">
        <v>15</v>
      </c>
      <c r="G11" s="5" t="s">
        <v>16</v>
      </c>
      <c r="H11" s="4">
        <v>2</v>
      </c>
      <c r="I11" s="12">
        <v>650000</v>
      </c>
      <c r="J11" s="13" t="s">
        <v>30</v>
      </c>
      <c r="K11" s="12">
        <f>+I11*H11</f>
        <v>1300000</v>
      </c>
      <c r="L11" s="12">
        <v>695500</v>
      </c>
      <c r="M11" s="12" t="s">
        <v>30</v>
      </c>
      <c r="N11" s="12">
        <f>+L11*H11</f>
        <v>1391000</v>
      </c>
      <c r="O11" s="12">
        <f>(I11+L11)/2</f>
        <v>672750</v>
      </c>
      <c r="P11" s="12">
        <f t="shared" si="0"/>
        <v>1345500</v>
      </c>
      <c r="Q11" s="16">
        <f>+O11*H11</f>
        <v>1345500</v>
      </c>
    </row>
    <row r="12" spans="5:17" ht="48" x14ac:dyDescent="0.2">
      <c r="E12" s="4">
        <v>8</v>
      </c>
      <c r="F12" s="7" t="s">
        <v>17</v>
      </c>
      <c r="G12" s="5" t="s">
        <v>18</v>
      </c>
      <c r="H12" s="4">
        <v>54</v>
      </c>
      <c r="I12" s="12">
        <v>15000</v>
      </c>
      <c r="J12" s="13">
        <f>+I12*19%+I12</f>
        <v>17850</v>
      </c>
      <c r="K12" s="12">
        <f>+J12*H12</f>
        <v>963900</v>
      </c>
      <c r="L12" s="12">
        <v>16050</v>
      </c>
      <c r="M12" s="12">
        <f>+L12*19%+L12</f>
        <v>19099.5</v>
      </c>
      <c r="N12" s="12">
        <f>+M12*H12</f>
        <v>1031373</v>
      </c>
      <c r="O12" s="12">
        <f>(J12+M12)/2</f>
        <v>18474.75</v>
      </c>
      <c r="P12" s="12">
        <f t="shared" si="0"/>
        <v>997636.5</v>
      </c>
      <c r="Q12" s="16">
        <f>+O12*H12</f>
        <v>997636.5</v>
      </c>
    </row>
    <row r="13" spans="5:17" x14ac:dyDescent="0.2">
      <c r="E13" s="27" t="s">
        <v>27</v>
      </c>
      <c r="F13" s="28"/>
      <c r="G13" s="28"/>
      <c r="H13" s="28"/>
      <c r="I13" s="29"/>
      <c r="J13" s="9" t="s">
        <v>31</v>
      </c>
      <c r="K13" s="15">
        <f>SUM(K5:K12)</f>
        <v>120000000</v>
      </c>
      <c r="L13" s="25" t="s">
        <v>31</v>
      </c>
      <c r="M13" s="26"/>
      <c r="N13" s="15">
        <f>SUM(N5:N12)</f>
        <v>128400000</v>
      </c>
      <c r="O13" s="17" t="s">
        <v>31</v>
      </c>
      <c r="P13" s="15">
        <f>SUM(P5:P12)</f>
        <v>124200000</v>
      </c>
      <c r="Q13" s="14">
        <f>AVERAGE(K13,N13)</f>
        <v>124200000</v>
      </c>
    </row>
    <row r="16" spans="5:17" x14ac:dyDescent="0.2">
      <c r="E16" s="24" t="s">
        <v>20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</row>
    <row r="17" spans="5:17" x14ac:dyDescent="0.2">
      <c r="E17" s="30" t="s">
        <v>0</v>
      </c>
      <c r="F17" s="30" t="s">
        <v>1</v>
      </c>
      <c r="G17" s="30" t="s">
        <v>2</v>
      </c>
      <c r="H17" s="30" t="s">
        <v>3</v>
      </c>
      <c r="I17" s="24" t="s">
        <v>23</v>
      </c>
      <c r="J17" s="24"/>
      <c r="K17" s="24"/>
      <c r="L17" s="24" t="s">
        <v>24</v>
      </c>
      <c r="M17" s="24"/>
      <c r="N17" s="24"/>
      <c r="O17" s="24" t="s">
        <v>25</v>
      </c>
      <c r="P17" s="24"/>
    </row>
    <row r="18" spans="5:17" ht="24" x14ac:dyDescent="0.2">
      <c r="E18" s="30"/>
      <c r="F18" s="30"/>
      <c r="G18" s="30"/>
      <c r="H18" s="30"/>
      <c r="I18" s="3" t="s">
        <v>21</v>
      </c>
      <c r="J18" s="3"/>
      <c r="K18" s="3" t="s">
        <v>22</v>
      </c>
      <c r="L18" s="3" t="s">
        <v>21</v>
      </c>
      <c r="M18" s="3"/>
      <c r="N18" s="3" t="s">
        <v>22</v>
      </c>
      <c r="O18" s="3" t="s">
        <v>21</v>
      </c>
      <c r="P18" s="3" t="s">
        <v>26</v>
      </c>
    </row>
    <row r="19" spans="5:17" ht="108" x14ac:dyDescent="0.2">
      <c r="E19" s="4">
        <v>1</v>
      </c>
      <c r="F19" s="5" t="s">
        <v>4</v>
      </c>
      <c r="G19" s="5" t="s">
        <v>5</v>
      </c>
      <c r="H19" s="4">
        <v>50</v>
      </c>
      <c r="I19" s="12">
        <v>55000</v>
      </c>
      <c r="J19" s="13" t="s">
        <v>30</v>
      </c>
      <c r="K19" s="12">
        <f>+I19*H19</f>
        <v>2750000</v>
      </c>
      <c r="L19" s="12">
        <v>58850</v>
      </c>
      <c r="M19" s="12" t="s">
        <v>30</v>
      </c>
      <c r="N19" s="12">
        <f>+L19*H19</f>
        <v>2942500</v>
      </c>
      <c r="O19" s="12">
        <f>(I19+L19)/2</f>
        <v>56925</v>
      </c>
      <c r="P19" s="12">
        <f>(K19+N19)/2</f>
        <v>2846250</v>
      </c>
    </row>
    <row r="20" spans="5:17" ht="204" x14ac:dyDescent="0.2">
      <c r="E20" s="4">
        <v>2</v>
      </c>
      <c r="F20" s="7" t="s">
        <v>6</v>
      </c>
      <c r="G20" s="5" t="s">
        <v>7</v>
      </c>
      <c r="H20" s="4">
        <v>50</v>
      </c>
      <c r="I20" s="12">
        <v>930000</v>
      </c>
      <c r="J20" s="12">
        <f>+I20*19%+I20</f>
        <v>1106700</v>
      </c>
      <c r="K20" s="12">
        <f>+J20*H20</f>
        <v>55335000</v>
      </c>
      <c r="L20" s="12">
        <v>995100</v>
      </c>
      <c r="M20" s="12">
        <f>+L20*19%+L20</f>
        <v>1184169</v>
      </c>
      <c r="N20" s="12">
        <f>+M20*H20</f>
        <v>59208450</v>
      </c>
      <c r="O20" s="12">
        <f>(J20+M20)/2</f>
        <v>1145434.5</v>
      </c>
      <c r="P20" s="12">
        <f t="shared" ref="P20:P26" si="2">(K20+N20)/2</f>
        <v>57271725</v>
      </c>
    </row>
    <row r="21" spans="5:17" ht="84" x14ac:dyDescent="0.2">
      <c r="E21" s="4">
        <v>3</v>
      </c>
      <c r="F21" s="7" t="s">
        <v>4</v>
      </c>
      <c r="G21" s="5" t="s">
        <v>8</v>
      </c>
      <c r="H21" s="4">
        <v>50</v>
      </c>
      <c r="I21" s="12">
        <v>35000</v>
      </c>
      <c r="J21" s="13" t="s">
        <v>30</v>
      </c>
      <c r="K21" s="12">
        <f>+I21*H21</f>
        <v>1750000</v>
      </c>
      <c r="L21" s="12">
        <v>37450</v>
      </c>
      <c r="M21" s="18" t="s">
        <v>30</v>
      </c>
      <c r="N21" s="12">
        <f>+L21*H21</f>
        <v>1872500</v>
      </c>
      <c r="O21" s="12">
        <f>(I21+L21)/2</f>
        <v>36225</v>
      </c>
      <c r="P21" s="12">
        <f t="shared" si="2"/>
        <v>1811250</v>
      </c>
    </row>
    <row r="22" spans="5:17" ht="300" x14ac:dyDescent="0.2">
      <c r="E22" s="4">
        <v>4</v>
      </c>
      <c r="F22" s="7" t="s">
        <v>9</v>
      </c>
      <c r="G22" s="5" t="s">
        <v>10</v>
      </c>
      <c r="H22" s="4">
        <v>50</v>
      </c>
      <c r="I22" s="12">
        <v>740000</v>
      </c>
      <c r="J22" s="13">
        <f>+I22*19%+I22</f>
        <v>880600</v>
      </c>
      <c r="K22" s="12">
        <f>+J22*H22</f>
        <v>44030000</v>
      </c>
      <c r="L22" s="12">
        <v>791800</v>
      </c>
      <c r="M22" s="12">
        <f>+L22*19%+L22</f>
        <v>942242</v>
      </c>
      <c r="N22" s="12">
        <f>+M22*H22</f>
        <v>47112100</v>
      </c>
      <c r="O22" s="12">
        <f>(J22+M22)/2</f>
        <v>911421</v>
      </c>
      <c r="P22" s="12">
        <f t="shared" si="2"/>
        <v>45571050</v>
      </c>
    </row>
    <row r="23" spans="5:17" ht="108" x14ac:dyDescent="0.2">
      <c r="E23" s="4">
        <v>5</v>
      </c>
      <c r="F23" s="7" t="s">
        <v>11</v>
      </c>
      <c r="G23" s="5" t="s">
        <v>12</v>
      </c>
      <c r="H23" s="4">
        <v>1</v>
      </c>
      <c r="I23" s="12">
        <v>4061900</v>
      </c>
      <c r="J23" s="13" t="s">
        <v>30</v>
      </c>
      <c r="K23" s="12">
        <f>+I23*H23</f>
        <v>4061900</v>
      </c>
      <c r="L23" s="12">
        <v>4346233</v>
      </c>
      <c r="M23" s="12" t="s">
        <v>30</v>
      </c>
      <c r="N23" s="12">
        <f>+L23*H23</f>
        <v>4346233</v>
      </c>
      <c r="O23" s="12">
        <f>(I23+L23)/2</f>
        <v>4204066.5</v>
      </c>
      <c r="P23" s="12">
        <f t="shared" si="2"/>
        <v>4204066.5</v>
      </c>
    </row>
    <row r="24" spans="5:17" ht="108" x14ac:dyDescent="0.2">
      <c r="E24" s="4">
        <v>6</v>
      </c>
      <c r="F24" s="7" t="s">
        <v>13</v>
      </c>
      <c r="G24" s="5" t="s">
        <v>14</v>
      </c>
      <c r="H24" s="4">
        <v>2</v>
      </c>
      <c r="I24" s="12">
        <v>1500000</v>
      </c>
      <c r="J24" s="12" t="s">
        <v>30</v>
      </c>
      <c r="K24" s="12">
        <f>+I24*H24</f>
        <v>3000000</v>
      </c>
      <c r="L24" s="12">
        <v>1605000</v>
      </c>
      <c r="M24" s="12" t="s">
        <v>30</v>
      </c>
      <c r="N24" s="12">
        <f>+L24*H24</f>
        <v>3210000</v>
      </c>
      <c r="O24" s="12">
        <f>(I24+L24)/2</f>
        <v>1552500</v>
      </c>
      <c r="P24" s="12">
        <f t="shared" si="2"/>
        <v>3105000</v>
      </c>
    </row>
    <row r="25" spans="5:17" ht="72" x14ac:dyDescent="0.2">
      <c r="E25" s="4">
        <v>7</v>
      </c>
      <c r="F25" s="8" t="s">
        <v>15</v>
      </c>
      <c r="G25" s="5" t="s">
        <v>16</v>
      </c>
      <c r="H25" s="4">
        <v>2</v>
      </c>
      <c r="I25" s="12">
        <v>650000</v>
      </c>
      <c r="J25" s="13" t="s">
        <v>30</v>
      </c>
      <c r="K25" s="12">
        <f>+I25*H25</f>
        <v>1300000</v>
      </c>
      <c r="L25" s="12">
        <v>695500</v>
      </c>
      <c r="M25" s="12" t="s">
        <v>30</v>
      </c>
      <c r="N25" s="12">
        <f>+L25*H25</f>
        <v>1391000</v>
      </c>
      <c r="O25" s="12">
        <f>(I25+L25)/2</f>
        <v>672750</v>
      </c>
      <c r="P25" s="12">
        <f t="shared" si="2"/>
        <v>1345500</v>
      </c>
    </row>
    <row r="26" spans="5:17" ht="48" x14ac:dyDescent="0.2">
      <c r="E26" s="4">
        <v>8</v>
      </c>
      <c r="F26" s="7" t="s">
        <v>17</v>
      </c>
      <c r="G26" s="5" t="s">
        <v>18</v>
      </c>
      <c r="H26" s="4">
        <v>50</v>
      </c>
      <c r="I26" s="12">
        <v>15000</v>
      </c>
      <c r="J26" s="13">
        <f>+I26*19%+I26</f>
        <v>17850</v>
      </c>
      <c r="K26" s="12">
        <f>+J26*H26</f>
        <v>892500</v>
      </c>
      <c r="L26" s="12">
        <v>16050</v>
      </c>
      <c r="M26" s="12">
        <f>+L26*19%+L26</f>
        <v>19099.5</v>
      </c>
      <c r="N26" s="12">
        <f>+M26*H26</f>
        <v>954975</v>
      </c>
      <c r="O26" s="12">
        <f>(J26+M26)/2</f>
        <v>18474.75</v>
      </c>
      <c r="P26" s="12">
        <f t="shared" si="2"/>
        <v>923737.5</v>
      </c>
    </row>
    <row r="27" spans="5:17" x14ac:dyDescent="0.2">
      <c r="E27" s="27" t="s">
        <v>27</v>
      </c>
      <c r="F27" s="28"/>
      <c r="G27" s="28"/>
      <c r="H27" s="28"/>
      <c r="I27" s="28"/>
      <c r="J27" s="29"/>
      <c r="K27" s="19">
        <f>SUM(K19:K26)</f>
        <v>113119400</v>
      </c>
      <c r="L27" s="6"/>
      <c r="M27" s="2" t="s">
        <v>31</v>
      </c>
      <c r="N27" s="20">
        <f>SUM(N19:N26)</f>
        <v>121037758</v>
      </c>
      <c r="O27" s="2" t="s">
        <v>31</v>
      </c>
      <c r="P27" s="11">
        <f>SUM(P19:P26)</f>
        <v>117078579</v>
      </c>
      <c r="Q27" s="14">
        <f>AVERAGE(K27,N27)</f>
        <v>117078579</v>
      </c>
    </row>
    <row r="31" spans="5:17" x14ac:dyDescent="0.2">
      <c r="I31" s="30" t="s">
        <v>32</v>
      </c>
      <c r="J31" s="30"/>
    </row>
    <row r="32" spans="5:17" x14ac:dyDescent="0.2">
      <c r="I32" s="2" t="s">
        <v>33</v>
      </c>
      <c r="J32" s="2" t="s">
        <v>27</v>
      </c>
    </row>
    <row r="33" spans="9:10" x14ac:dyDescent="0.2">
      <c r="I33" s="10" t="s">
        <v>19</v>
      </c>
      <c r="J33" s="22">
        <f>+P13</f>
        <v>124200000</v>
      </c>
    </row>
    <row r="34" spans="9:10" x14ac:dyDescent="0.2">
      <c r="I34" s="10" t="s">
        <v>20</v>
      </c>
      <c r="J34" s="22">
        <f>+P27</f>
        <v>117078579</v>
      </c>
    </row>
    <row r="35" spans="9:10" x14ac:dyDescent="0.2">
      <c r="I35" s="21" t="s">
        <v>34</v>
      </c>
      <c r="J35" s="23">
        <f>+J34+J33</f>
        <v>241278579</v>
      </c>
    </row>
  </sheetData>
  <mergeCells count="20">
    <mergeCell ref="E2:P2"/>
    <mergeCell ref="E13:I13"/>
    <mergeCell ref="E17:E18"/>
    <mergeCell ref="F17:F18"/>
    <mergeCell ref="G17:G18"/>
    <mergeCell ref="H17:H18"/>
    <mergeCell ref="I17:K17"/>
    <mergeCell ref="L17:N17"/>
    <mergeCell ref="O17:P17"/>
    <mergeCell ref="I3:K3"/>
    <mergeCell ref="L3:N3"/>
    <mergeCell ref="O3:P3"/>
    <mergeCell ref="H3:H4"/>
    <mergeCell ref="G3:G4"/>
    <mergeCell ref="F3:F4"/>
    <mergeCell ref="E16:P16"/>
    <mergeCell ref="L13:M13"/>
    <mergeCell ref="E27:J27"/>
    <mergeCell ref="I31:J31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Moreno</dc:creator>
  <cp:lastModifiedBy>Nubia Moreno Moreno</cp:lastModifiedBy>
  <dcterms:created xsi:type="dcterms:W3CDTF">2015-06-05T18:17:20Z</dcterms:created>
  <dcterms:modified xsi:type="dcterms:W3CDTF">2026-09-11T22:19:40Z</dcterms:modified>
</cp:coreProperties>
</file>