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pivotTables/pivotTable3.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codeName="{00000000-0000-0000-0000-000000000000}"/>
  <workbookPr codeName="ThisWorkbook"/>
  <mc:AlternateContent xmlns:mc="http://schemas.openxmlformats.org/markup-compatibility/2006">
    <mc:Choice Requires="x15">
      <x15ac:absPath xmlns:x15ac="http://schemas.microsoft.com/office/spreadsheetml/2010/11/ac" url="C:\Users\sarita.rico\Downloads\"/>
    </mc:Choice>
  </mc:AlternateContent>
  <xr:revisionPtr revIDLastSave="0" documentId="8_{52CFB476-D854-45FE-9815-8C1CF8572D18}" xr6:coauthVersionLast="47" xr6:coauthVersionMax="47" xr10:uidLastSave="{00000000-0000-0000-0000-000000000000}"/>
  <bookViews>
    <workbookView xWindow="0" yWindow="0" windowWidth="21570" windowHeight="7890" firstSheet="1" xr2:uid="{00000000-000D-0000-FFFF-FFFF00000000}"/>
  </bookViews>
  <sheets>
    <sheet name="Estudio_Mercado " sheetId="8" r:id="rId1"/>
    <sheet name="Bolsa" sheetId="9" r:id="rId2"/>
    <sheet name="TablaD_3Provedores" sheetId="2" state="hidden" r:id="rId3"/>
    <sheet name="Tres_Entidad" sheetId="3" state="hidden" r:id="rId4"/>
    <sheet name="TablaDinamicaTres_Entidad" sheetId="4" state="hidden" r:id="rId5"/>
    <sheet name="Lista" sheetId="5" state="hidden" r:id="rId6"/>
    <sheet name="listaBolsa" sheetId="7" state="hidden" r:id="rId7"/>
  </sheets>
  <externalReferences>
    <externalReference r:id="rId8"/>
  </externalReferences>
  <definedNames>
    <definedName name="_xlnm._FilterDatabase" localSheetId="6" hidden="1">listaBolsa!$A$2:$BB$282</definedName>
    <definedName name="_xleta.ROUND" hidden="1" xlm="1">#NAME?</definedName>
    <definedName name="_xlnm.Print_Area" localSheetId="1">Bolsa!$A$1:$AE$63</definedName>
    <definedName name="_xlnm.Print_Area" localSheetId="0">'Estudio_Mercado '!$A$1:$AE$123</definedName>
    <definedName name="_xlnm.Print_Titles" localSheetId="1">Bolsa!$1:$7</definedName>
    <definedName name="_xlnm.Print_Titles" localSheetId="0">'Estudio_Mercado '!$1:$7</definedName>
  </definedNames>
  <calcPr calcId="191028" forceFullCalc="1"/>
  <pivotCaches>
    <pivotCache cacheId="944" r:id="rId9"/>
    <pivotCache cacheId="945" r:id="rId10"/>
    <pivotCache cacheId="946"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24" i="8" l="1"/>
  <c r="AF25" i="8"/>
  <c r="AF26" i="8"/>
  <c r="AF27" i="8"/>
  <c r="AF28" i="8"/>
  <c r="AF29" i="8"/>
  <c r="AF30" i="8"/>
  <c r="AF31" i="8"/>
  <c r="AF43" i="8"/>
  <c r="AF45" i="8"/>
  <c r="AF51" i="8"/>
  <c r="AF52" i="8"/>
  <c r="AF53" i="8"/>
  <c r="AF64" i="8"/>
  <c r="AF65" i="8"/>
  <c r="AF66" i="8"/>
  <c r="AF67" i="8"/>
  <c r="J20" i="8"/>
  <c r="J21" i="8" s="1"/>
  <c r="F11" i="9"/>
  <c r="R11" i="9" s="1"/>
  <c r="V9" i="9"/>
  <c r="J9" i="9"/>
  <c r="K9" i="9" s="1"/>
  <c r="P9" i="9"/>
  <c r="Q9" i="9" s="1"/>
  <c r="F9" i="9"/>
  <c r="L9" i="9" s="1"/>
  <c r="Q11" i="9"/>
  <c r="K11" i="9"/>
  <c r="R10" i="9"/>
  <c r="Q10" i="9"/>
  <c r="S10" i="9" s="1"/>
  <c r="L10" i="9"/>
  <c r="K10" i="9"/>
  <c r="M10" i="9" s="1"/>
  <c r="J9" i="8"/>
  <c r="S11" i="9" l="1"/>
  <c r="Z11" i="9"/>
  <c r="AA11" i="9" s="1"/>
  <c r="L11" i="9"/>
  <c r="AB10" i="9"/>
  <c r="Z9" i="9"/>
  <c r="AA9" i="9" s="1"/>
  <c r="Z10" i="9"/>
  <c r="AA10" i="9" s="1"/>
  <c r="S9" i="9"/>
  <c r="R9" i="9"/>
  <c r="M11" i="9"/>
  <c r="M9" i="9"/>
  <c r="J61" i="8"/>
  <c r="A61" i="8"/>
  <c r="J60" i="8"/>
  <c r="A60" i="8"/>
  <c r="CJ39" i="8"/>
  <c r="CS39" i="8" s="1"/>
  <c r="CI39" i="8"/>
  <c r="CH39" i="8"/>
  <c r="CR39" i="8" s="1"/>
  <c r="CG39" i="8"/>
  <c r="CQ39" i="8" s="1"/>
  <c r="CF39" i="8"/>
  <c r="CP39" i="8" s="1"/>
  <c r="CE39" i="8"/>
  <c r="CO39" i="8" s="1"/>
  <c r="CD39" i="8"/>
  <c r="CN39" i="8" s="1"/>
  <c r="CC39" i="8"/>
  <c r="CM39" i="8" s="1"/>
  <c r="CB39" i="8"/>
  <c r="CL39" i="8" s="1"/>
  <c r="CA39" i="8"/>
  <c r="CK39" i="8" s="1"/>
  <c r="J39" i="8"/>
  <c r="J40" i="8" s="1"/>
  <c r="A20" i="8"/>
  <c r="X67" i="8"/>
  <c r="V67" i="8"/>
  <c r="W67" i="8" s="1"/>
  <c r="Y67" i="8" s="1"/>
  <c r="R67" i="8"/>
  <c r="P67" i="8"/>
  <c r="Q67" i="8" s="1"/>
  <c r="S67" i="8" s="1"/>
  <c r="L67" i="8"/>
  <c r="J67" i="8"/>
  <c r="K67" i="8" s="1"/>
  <c r="X66" i="8"/>
  <c r="W66" i="8"/>
  <c r="Y66" i="8" s="1"/>
  <c r="R66" i="8"/>
  <c r="P66" i="8"/>
  <c r="Q66" i="8" s="1"/>
  <c r="S66" i="8" s="1"/>
  <c r="L66" i="8"/>
  <c r="K66" i="8"/>
  <c r="X65" i="8"/>
  <c r="V65" i="8"/>
  <c r="W65" i="8" s="1"/>
  <c r="Y65" i="8" s="1"/>
  <c r="R65" i="8"/>
  <c r="P65" i="8"/>
  <c r="Q65" i="8" s="1"/>
  <c r="S65" i="8" s="1"/>
  <c r="L65" i="8"/>
  <c r="J65" i="8"/>
  <c r="K65" i="8" s="1"/>
  <c r="X64" i="8"/>
  <c r="V64" i="8"/>
  <c r="W64" i="8" s="1"/>
  <c r="Y64" i="8" s="1"/>
  <c r="R64" i="8"/>
  <c r="Q64" i="8"/>
  <c r="S64" i="8" s="1"/>
  <c r="L64" i="8"/>
  <c r="J64" i="8"/>
  <c r="K64" i="8" s="1"/>
  <c r="X54" i="8"/>
  <c r="V54" i="8"/>
  <c r="W54" i="8" s="1"/>
  <c r="Y54" i="8" s="1"/>
  <c r="R54" i="8"/>
  <c r="P54" i="8"/>
  <c r="Q54" i="8" s="1"/>
  <c r="S54" i="8" s="1"/>
  <c r="L54" i="8"/>
  <c r="J54" i="8"/>
  <c r="K54" i="8" s="1"/>
  <c r="X53" i="8"/>
  <c r="W53" i="8"/>
  <c r="Y53" i="8" s="1"/>
  <c r="R53" i="8"/>
  <c r="P53" i="8"/>
  <c r="Q53" i="8" s="1"/>
  <c r="S53" i="8" s="1"/>
  <c r="L53" i="8"/>
  <c r="K53" i="8"/>
  <c r="X52" i="8"/>
  <c r="V52" i="8"/>
  <c r="W52" i="8" s="1"/>
  <c r="Y52" i="8" s="1"/>
  <c r="R52" i="8"/>
  <c r="P52" i="8"/>
  <c r="Q52" i="8" s="1"/>
  <c r="S52" i="8" s="1"/>
  <c r="L52" i="8"/>
  <c r="K52" i="8"/>
  <c r="X51" i="8"/>
  <c r="V51" i="8"/>
  <c r="W51" i="8" s="1"/>
  <c r="Y51" i="8" s="1"/>
  <c r="R51" i="8"/>
  <c r="P51" i="8"/>
  <c r="Q51" i="8" s="1"/>
  <c r="S51" i="8" s="1"/>
  <c r="L51" i="8"/>
  <c r="J51" i="8"/>
  <c r="K51" i="8" s="1"/>
  <c r="X50" i="8"/>
  <c r="V50" i="8"/>
  <c r="W50" i="8" s="1"/>
  <c r="Y50" i="8" s="1"/>
  <c r="R50" i="8"/>
  <c r="P50" i="8"/>
  <c r="Q50" i="8" s="1"/>
  <c r="S50" i="8" s="1"/>
  <c r="L50" i="8"/>
  <c r="J50" i="8"/>
  <c r="K50" i="8" s="1"/>
  <c r="X49" i="8"/>
  <c r="V49" i="8"/>
  <c r="W49" i="8" s="1"/>
  <c r="Y49" i="8" s="1"/>
  <c r="R49" i="8"/>
  <c r="P49" i="8"/>
  <c r="Q49" i="8" s="1"/>
  <c r="S49" i="8" s="1"/>
  <c r="L49" i="8"/>
  <c r="J49" i="8"/>
  <c r="K49" i="8" s="1"/>
  <c r="X48" i="8"/>
  <c r="V48" i="8"/>
  <c r="W48" i="8" s="1"/>
  <c r="Y48" i="8" s="1"/>
  <c r="R48" i="8"/>
  <c r="P48" i="8"/>
  <c r="Q48" i="8" s="1"/>
  <c r="S48" i="8" s="1"/>
  <c r="L48" i="8"/>
  <c r="J48" i="8"/>
  <c r="X47" i="8"/>
  <c r="V47" i="8"/>
  <c r="W47" i="8" s="1"/>
  <c r="Y47" i="8" s="1"/>
  <c r="R47" i="8"/>
  <c r="P47" i="8"/>
  <c r="Q47" i="8" s="1"/>
  <c r="S47" i="8" s="1"/>
  <c r="L47" i="8"/>
  <c r="J47" i="8"/>
  <c r="K47" i="8" s="1"/>
  <c r="X46" i="8"/>
  <c r="V46" i="8"/>
  <c r="W46" i="8" s="1"/>
  <c r="Y46" i="8" s="1"/>
  <c r="R46" i="8"/>
  <c r="P46" i="8"/>
  <c r="Q46" i="8" s="1"/>
  <c r="S46" i="8" s="1"/>
  <c r="L46" i="8"/>
  <c r="J46" i="8"/>
  <c r="K46" i="8" s="1"/>
  <c r="X45" i="8"/>
  <c r="V45" i="8"/>
  <c r="W45" i="8" s="1"/>
  <c r="Y45" i="8" s="1"/>
  <c r="R45" i="8"/>
  <c r="P45" i="8"/>
  <c r="Q45" i="8" s="1"/>
  <c r="S45" i="8" s="1"/>
  <c r="L45" i="8"/>
  <c r="J45" i="8"/>
  <c r="K45" i="8" s="1"/>
  <c r="X44" i="8"/>
  <c r="V44" i="8"/>
  <c r="W44" i="8" s="1"/>
  <c r="Y44" i="8" s="1"/>
  <c r="R44" i="8"/>
  <c r="P44" i="8"/>
  <c r="Q44" i="8" s="1"/>
  <c r="S44" i="8" s="1"/>
  <c r="L44" i="8"/>
  <c r="J44" i="8"/>
  <c r="K44" i="8" s="1"/>
  <c r="X43" i="8"/>
  <c r="V43" i="8"/>
  <c r="W43" i="8" s="1"/>
  <c r="Y43" i="8" s="1"/>
  <c r="R43" i="8"/>
  <c r="Q43" i="8"/>
  <c r="S43" i="8" s="1"/>
  <c r="L43" i="8"/>
  <c r="K43" i="8"/>
  <c r="R42" i="8"/>
  <c r="P42" i="8"/>
  <c r="Q42" i="8" s="1"/>
  <c r="S42" i="8" s="1"/>
  <c r="L42" i="8"/>
  <c r="J42" i="8"/>
  <c r="K42" i="8" s="1"/>
  <c r="X33" i="8"/>
  <c r="V33" i="8"/>
  <c r="W33" i="8" s="1"/>
  <c r="Y33" i="8" s="1"/>
  <c r="R33" i="8"/>
  <c r="P33" i="8"/>
  <c r="Q33" i="8" s="1"/>
  <c r="S33" i="8" s="1"/>
  <c r="L33" i="8"/>
  <c r="J33" i="8"/>
  <c r="K33" i="8" s="1"/>
  <c r="X32" i="8"/>
  <c r="V32" i="8"/>
  <c r="W32" i="8" s="1"/>
  <c r="Y32" i="8" s="1"/>
  <c r="R32" i="8"/>
  <c r="Q32" i="8"/>
  <c r="X31" i="8"/>
  <c r="V31" i="8"/>
  <c r="W31" i="8" s="1"/>
  <c r="Y31" i="8" s="1"/>
  <c r="R31" i="8"/>
  <c r="P31" i="8"/>
  <c r="Q31" i="8" s="1"/>
  <c r="S31" i="8" s="1"/>
  <c r="L31" i="8"/>
  <c r="J31" i="8"/>
  <c r="K31" i="8" s="1"/>
  <c r="X30" i="8"/>
  <c r="V30" i="8"/>
  <c r="W30" i="8" s="1"/>
  <c r="Y30" i="8" s="1"/>
  <c r="R30" i="8"/>
  <c r="P30" i="8"/>
  <c r="Q30" i="8" s="1"/>
  <c r="S30" i="8" s="1"/>
  <c r="L30" i="8"/>
  <c r="J30" i="8"/>
  <c r="K30" i="8" s="1"/>
  <c r="X29" i="8"/>
  <c r="V29" i="8"/>
  <c r="W29" i="8" s="1"/>
  <c r="Y29" i="8" s="1"/>
  <c r="R29" i="8"/>
  <c r="Q29" i="8"/>
  <c r="S29" i="8" s="1"/>
  <c r="L29" i="8"/>
  <c r="J29" i="8"/>
  <c r="K29" i="8" s="1"/>
  <c r="X28" i="8"/>
  <c r="V28" i="8"/>
  <c r="W28" i="8" s="1"/>
  <c r="Y28" i="8" s="1"/>
  <c r="R28" i="8"/>
  <c r="P28" i="8"/>
  <c r="Q28" i="8" s="1"/>
  <c r="S28" i="8" s="1"/>
  <c r="L28" i="8"/>
  <c r="J28" i="8"/>
  <c r="K28" i="8" s="1"/>
  <c r="X27" i="8"/>
  <c r="V27" i="8"/>
  <c r="W27" i="8" s="1"/>
  <c r="Y27" i="8" s="1"/>
  <c r="R27" i="8"/>
  <c r="P27" i="8"/>
  <c r="Q27" i="8" s="1"/>
  <c r="S27" i="8" s="1"/>
  <c r="L27" i="8"/>
  <c r="J27" i="8"/>
  <c r="K27" i="8" s="1"/>
  <c r="X26" i="8"/>
  <c r="V26" i="8"/>
  <c r="W26" i="8" s="1"/>
  <c r="Y26" i="8" s="1"/>
  <c r="R26" i="8"/>
  <c r="P26" i="8"/>
  <c r="Q26" i="8" s="1"/>
  <c r="S26" i="8" s="1"/>
  <c r="L26" i="8"/>
  <c r="J26" i="8"/>
  <c r="K26" i="8" s="1"/>
  <c r="X25" i="8"/>
  <c r="V25" i="8"/>
  <c r="W25" i="8" s="1"/>
  <c r="Y25" i="8" s="1"/>
  <c r="R25" i="8"/>
  <c r="P25" i="8"/>
  <c r="Q25" i="8" s="1"/>
  <c r="S25" i="8" s="1"/>
  <c r="L25" i="8"/>
  <c r="J25" i="8"/>
  <c r="K25" i="8" s="1"/>
  <c r="X24" i="8"/>
  <c r="V24" i="8"/>
  <c r="W24" i="8" s="1"/>
  <c r="Y24" i="8" s="1"/>
  <c r="R24" i="8"/>
  <c r="P24" i="8"/>
  <c r="Q24" i="8" s="1"/>
  <c r="S24" i="8" s="1"/>
  <c r="L24" i="8"/>
  <c r="J24" i="8"/>
  <c r="K24" i="8" s="1"/>
  <c r="R23" i="8"/>
  <c r="P23" i="8"/>
  <c r="Q23" i="8" s="1"/>
  <c r="S23" i="8" s="1"/>
  <c r="L23" i="8"/>
  <c r="J23" i="8"/>
  <c r="K23" i="8" s="1"/>
  <c r="J14" i="8"/>
  <c r="A14" i="8"/>
  <c r="J13" i="8"/>
  <c r="A13" i="8"/>
  <c r="J12" i="8"/>
  <c r="A12" i="8"/>
  <c r="J11" i="8"/>
  <c r="A11" i="8"/>
  <c r="J10" i="8"/>
  <c r="A10" i="8"/>
  <c r="A9" i="8"/>
  <c r="AX282" i="7"/>
  <c r="AV282" i="7"/>
  <c r="AW282" i="7" s="1"/>
  <c r="AX281" i="7"/>
  <c r="AV281" i="7"/>
  <c r="AW281" i="7" s="1"/>
  <c r="AX280" i="7"/>
  <c r="AV280" i="7"/>
  <c r="AW280" i="7" s="1"/>
  <c r="AX279" i="7"/>
  <c r="AV279" i="7"/>
  <c r="AW279" i="7" s="1"/>
  <c r="AX278" i="7"/>
  <c r="AV278" i="7"/>
  <c r="AW278" i="7" s="1"/>
  <c r="AX277" i="7"/>
  <c r="AV277" i="7"/>
  <c r="AW277" i="7" s="1"/>
  <c r="AX276" i="7"/>
  <c r="AV276" i="7"/>
  <c r="AW276" i="7" s="1"/>
  <c r="AX275" i="7"/>
  <c r="AV275" i="7"/>
  <c r="AW275" i="7" s="1"/>
  <c r="AX274" i="7"/>
  <c r="AV274" i="7"/>
  <c r="AW274" i="7" s="1"/>
  <c r="AX273" i="7"/>
  <c r="AV273" i="7"/>
  <c r="AW273" i="7" s="1"/>
  <c r="AX272" i="7"/>
  <c r="AV272" i="7"/>
  <c r="AW272" i="7" s="1"/>
  <c r="AX271" i="7"/>
  <c r="AV271" i="7"/>
  <c r="AW271" i="7" s="1"/>
  <c r="AX270" i="7"/>
  <c r="AV270" i="7"/>
  <c r="AW270" i="7" s="1"/>
  <c r="AX269" i="7"/>
  <c r="AV269" i="7"/>
  <c r="AW269" i="7" s="1"/>
  <c r="AX268" i="7"/>
  <c r="AV268" i="7"/>
  <c r="AW268" i="7" s="1"/>
  <c r="AX267" i="7"/>
  <c r="AV267" i="7"/>
  <c r="AW267" i="7" s="1"/>
  <c r="AX266" i="7"/>
  <c r="AV266" i="7"/>
  <c r="AW266" i="7" s="1"/>
  <c r="AX265" i="7"/>
  <c r="AV265" i="7"/>
  <c r="AW265" i="7" s="1"/>
  <c r="AX264" i="7"/>
  <c r="AV264" i="7"/>
  <c r="AW264" i="7" s="1"/>
  <c r="AX263" i="7"/>
  <c r="AV263" i="7"/>
  <c r="AW263" i="7" s="1"/>
  <c r="AX262" i="7"/>
  <c r="AV262" i="7"/>
  <c r="AW262" i="7" s="1"/>
  <c r="AX261" i="7"/>
  <c r="AV261" i="7"/>
  <c r="AW261" i="7" s="1"/>
  <c r="AX260" i="7"/>
  <c r="AV260" i="7"/>
  <c r="AW260" i="7" s="1"/>
  <c r="AX259" i="7"/>
  <c r="AV259" i="7"/>
  <c r="AW259" i="7" s="1"/>
  <c r="AX258" i="7"/>
  <c r="AV258" i="7"/>
  <c r="AW258" i="7" s="1"/>
  <c r="AX257" i="7"/>
  <c r="AV257" i="7"/>
  <c r="AW257" i="7" s="1"/>
  <c r="AX256" i="7"/>
  <c r="AV256" i="7"/>
  <c r="AW256" i="7" s="1"/>
  <c r="AX255" i="7"/>
  <c r="AV255" i="7"/>
  <c r="AW255" i="7" s="1"/>
  <c r="AX254" i="7"/>
  <c r="AV254" i="7"/>
  <c r="AW254" i="7" s="1"/>
  <c r="AX253" i="7"/>
  <c r="AV253" i="7"/>
  <c r="AW253" i="7" s="1"/>
  <c r="AX252" i="7"/>
  <c r="AV252" i="7"/>
  <c r="AW252" i="7" s="1"/>
  <c r="AX251" i="7"/>
  <c r="AV251" i="7"/>
  <c r="AW251" i="7" s="1"/>
  <c r="AX250" i="7"/>
  <c r="AV250" i="7"/>
  <c r="AW250" i="7" s="1"/>
  <c r="AX249" i="7"/>
  <c r="AV249" i="7"/>
  <c r="AW249" i="7" s="1"/>
  <c r="AX248" i="7"/>
  <c r="AV248" i="7"/>
  <c r="AW248" i="7" s="1"/>
  <c r="BA247" i="7"/>
  <c r="AT247" i="7"/>
  <c r="AR247" i="7"/>
  <c r="AQ247" i="7"/>
  <c r="AG247" i="7"/>
  <c r="AE247" i="7"/>
  <c r="AD247" i="7"/>
  <c r="T247" i="7"/>
  <c r="Q247" i="7"/>
  <c r="BA246" i="7"/>
  <c r="AT246" i="7"/>
  <c r="AR246" i="7"/>
  <c r="AQ246" i="7"/>
  <c r="AG246" i="7"/>
  <c r="AD246" i="7"/>
  <c r="T246" i="7"/>
  <c r="Q246" i="7"/>
  <c r="BA245" i="7"/>
  <c r="AT245" i="7"/>
  <c r="AR245" i="7"/>
  <c r="AQ245" i="7"/>
  <c r="AG245" i="7"/>
  <c r="AD245" i="7"/>
  <c r="T245" i="7"/>
  <c r="Q245" i="7"/>
  <c r="BA244" i="7"/>
  <c r="AT244" i="7"/>
  <c r="AQ244" i="7"/>
  <c r="AG244" i="7"/>
  <c r="AD244" i="7"/>
  <c r="T244" i="7"/>
  <c r="Q244" i="7"/>
  <c r="BA243" i="7"/>
  <c r="AT243" i="7"/>
  <c r="AQ243" i="7"/>
  <c r="AG243" i="7"/>
  <c r="AD243" i="7"/>
  <c r="T243" i="7"/>
  <c r="Q243" i="7"/>
  <c r="BA242" i="7"/>
  <c r="AT242" i="7"/>
  <c r="AQ242" i="7"/>
  <c r="AG242" i="7"/>
  <c r="AD242" i="7"/>
  <c r="T242" i="7"/>
  <c r="Q242" i="7"/>
  <c r="BA241" i="7"/>
  <c r="AT241" i="7"/>
  <c r="AQ241" i="7"/>
  <c r="AS241" i="7" s="1"/>
  <c r="AU241" i="7" s="1"/>
  <c r="AG241" i="7"/>
  <c r="AD241" i="7"/>
  <c r="AF241" i="7" s="1"/>
  <c r="AH241" i="7" s="1"/>
  <c r="T241" i="7"/>
  <c r="Q241" i="7"/>
  <c r="S241" i="7" s="1"/>
  <c r="BA240" i="7"/>
  <c r="AT240" i="7"/>
  <c r="AS240" i="7"/>
  <c r="AU240" i="7" s="1"/>
  <c r="AG240" i="7"/>
  <c r="AD240" i="7"/>
  <c r="T240" i="7"/>
  <c r="Q240" i="7"/>
  <c r="BA239" i="7"/>
  <c r="AT239" i="7"/>
  <c r="AQ239" i="7"/>
  <c r="AG239" i="7"/>
  <c r="AD239" i="7"/>
  <c r="T239" i="7"/>
  <c r="Q239" i="7"/>
  <c r="BA238" i="7"/>
  <c r="AT238" i="7"/>
  <c r="AQ238" i="7"/>
  <c r="AG238" i="7"/>
  <c r="AD238" i="7"/>
  <c r="T238" i="7"/>
  <c r="Q238" i="7"/>
  <c r="BA237" i="7"/>
  <c r="AT237" i="7"/>
  <c r="AQ237" i="7"/>
  <c r="AG237" i="7"/>
  <c r="AD237" i="7"/>
  <c r="T237" i="7"/>
  <c r="Q237" i="7"/>
  <c r="BA236" i="7"/>
  <c r="AT236" i="7"/>
  <c r="AQ236" i="7"/>
  <c r="AG236" i="7"/>
  <c r="AD236" i="7"/>
  <c r="T236" i="7"/>
  <c r="Q236" i="7"/>
  <c r="AX235" i="7"/>
  <c r="AF235" i="7"/>
  <c r="AX234" i="7"/>
  <c r="AF234" i="7"/>
  <c r="AX233" i="7"/>
  <c r="AF233" i="7"/>
  <c r="BA232" i="7"/>
  <c r="AT232" i="7"/>
  <c r="AQ232" i="7"/>
  <c r="AG232" i="7"/>
  <c r="AD232" i="7"/>
  <c r="T232" i="7"/>
  <c r="Q232" i="7"/>
  <c r="AX231" i="7"/>
  <c r="AF231" i="7"/>
  <c r="BA230" i="7"/>
  <c r="AT230" i="7"/>
  <c r="AQ230" i="7"/>
  <c r="AG230" i="7"/>
  <c r="AD230" i="7"/>
  <c r="Q230" i="7"/>
  <c r="BA229" i="7"/>
  <c r="AT229" i="7"/>
  <c r="AQ229" i="7"/>
  <c r="AG229" i="7"/>
  <c r="AD229" i="7"/>
  <c r="T229" i="7"/>
  <c r="Q229" i="7"/>
  <c r="BA228" i="7"/>
  <c r="AG228" i="7"/>
  <c r="AE228" i="7"/>
  <c r="AD228" i="7"/>
  <c r="T228" i="7"/>
  <c r="R228" i="7"/>
  <c r="Q228" i="7"/>
  <c r="BA227" i="7"/>
  <c r="AT227" i="7"/>
  <c r="AR227" i="7"/>
  <c r="AQ227" i="7"/>
  <c r="AG227" i="7"/>
  <c r="AE227" i="7"/>
  <c r="AD227" i="7"/>
  <c r="T227" i="7"/>
  <c r="R227" i="7"/>
  <c r="Q227" i="7"/>
  <c r="BA226" i="7"/>
  <c r="AT226" i="7"/>
  <c r="AR226" i="7"/>
  <c r="AQ226" i="7"/>
  <c r="AG226" i="7"/>
  <c r="AE226" i="7"/>
  <c r="AD226" i="7"/>
  <c r="T226" i="7"/>
  <c r="R226" i="7"/>
  <c r="Q226" i="7"/>
  <c r="BA225" i="7"/>
  <c r="AT225" i="7"/>
  <c r="AR225" i="7"/>
  <c r="AQ225" i="7"/>
  <c r="AG225" i="7"/>
  <c r="AE225" i="7"/>
  <c r="AD225" i="7"/>
  <c r="T225" i="7"/>
  <c r="R225" i="7"/>
  <c r="Q225" i="7"/>
  <c r="BA224" i="7"/>
  <c r="AT224" i="7"/>
  <c r="AR224" i="7"/>
  <c r="AQ224" i="7"/>
  <c r="AG224" i="7"/>
  <c r="AE224" i="7"/>
  <c r="AD224" i="7"/>
  <c r="T224" i="7"/>
  <c r="R224" i="7"/>
  <c r="Q224" i="7"/>
  <c r="BA223" i="7"/>
  <c r="AT223" i="7"/>
  <c r="AR223" i="7"/>
  <c r="AQ223" i="7"/>
  <c r="AG223" i="7"/>
  <c r="AE223" i="7"/>
  <c r="AD223" i="7"/>
  <c r="T223" i="7"/>
  <c r="R223" i="7"/>
  <c r="Q223" i="7"/>
  <c r="BA222" i="7"/>
  <c r="AT222" i="7"/>
  <c r="AR222" i="7"/>
  <c r="AQ222" i="7"/>
  <c r="AG222" i="7"/>
  <c r="AE222" i="7"/>
  <c r="AD222" i="7"/>
  <c r="T222" i="7"/>
  <c r="R222" i="7"/>
  <c r="Q222" i="7"/>
  <c r="BA221" i="7"/>
  <c r="AG221" i="7"/>
  <c r="AE221" i="7"/>
  <c r="AD221" i="7"/>
  <c r="T221" i="7"/>
  <c r="R221" i="7"/>
  <c r="Q221" i="7"/>
  <c r="BA220" i="7"/>
  <c r="AG220" i="7"/>
  <c r="AE220" i="7"/>
  <c r="AD220" i="7"/>
  <c r="T220" i="7"/>
  <c r="R220" i="7"/>
  <c r="Q220" i="7"/>
  <c r="BA219" i="7"/>
  <c r="AG219" i="7"/>
  <c r="AE219" i="7"/>
  <c r="AD219" i="7"/>
  <c r="T219" i="7"/>
  <c r="R219" i="7"/>
  <c r="Q219" i="7"/>
  <c r="BA218" i="7"/>
  <c r="AT218" i="7"/>
  <c r="AR218" i="7"/>
  <c r="AQ218" i="7"/>
  <c r="AG218" i="7"/>
  <c r="AE218" i="7"/>
  <c r="AD218" i="7"/>
  <c r="T218" i="7"/>
  <c r="R218" i="7"/>
  <c r="Q218" i="7"/>
  <c r="BA217" i="7"/>
  <c r="AT217" i="7"/>
  <c r="AR217" i="7"/>
  <c r="AQ217" i="7"/>
  <c r="AG217" i="7"/>
  <c r="AE217" i="7"/>
  <c r="AD217" i="7"/>
  <c r="T217" i="7"/>
  <c r="R217" i="7"/>
  <c r="Q217" i="7"/>
  <c r="AX216" i="7"/>
  <c r="AF216" i="7"/>
  <c r="AX215" i="7"/>
  <c r="AF215" i="7"/>
  <c r="AX214" i="7"/>
  <c r="AF214" i="7"/>
  <c r="AX213" i="7"/>
  <c r="AF213" i="7"/>
  <c r="AX212" i="7"/>
  <c r="AV212" i="7"/>
  <c r="AW212" i="7" s="1"/>
  <c r="BA211" i="7"/>
  <c r="AG211" i="7"/>
  <c r="AD211" i="7"/>
  <c r="T211" i="7"/>
  <c r="Q211" i="7"/>
  <c r="BA210" i="7"/>
  <c r="AG210" i="7"/>
  <c r="AD210" i="7"/>
  <c r="T210" i="7"/>
  <c r="Q210" i="7"/>
  <c r="BA209" i="7"/>
  <c r="AG209" i="7"/>
  <c r="AD209" i="7"/>
  <c r="T209" i="7"/>
  <c r="Q209" i="7"/>
  <c r="BA208" i="7"/>
  <c r="AG208" i="7"/>
  <c r="AD208" i="7"/>
  <c r="T208" i="7"/>
  <c r="Q208" i="7"/>
  <c r="BA207" i="7"/>
  <c r="AG207" i="7"/>
  <c r="AD207" i="7"/>
  <c r="T207" i="7"/>
  <c r="Q207" i="7"/>
  <c r="BA206" i="7"/>
  <c r="AG206" i="7"/>
  <c r="AD206" i="7"/>
  <c r="T206" i="7"/>
  <c r="Q206" i="7"/>
  <c r="BA205" i="7"/>
  <c r="AG205" i="7"/>
  <c r="AD205" i="7"/>
  <c r="T205" i="7"/>
  <c r="Q205" i="7"/>
  <c r="BA204" i="7"/>
  <c r="AG204" i="7"/>
  <c r="AD204" i="7"/>
  <c r="T204" i="7"/>
  <c r="Q204" i="7"/>
  <c r="BA203" i="7"/>
  <c r="AT203" i="7"/>
  <c r="AQ203" i="7"/>
  <c r="AG203" i="7"/>
  <c r="AD203" i="7"/>
  <c r="T203" i="7"/>
  <c r="Q203" i="7"/>
  <c r="BA202" i="7"/>
  <c r="AT202" i="7"/>
  <c r="AQ202" i="7"/>
  <c r="AG202" i="7"/>
  <c r="AD202" i="7"/>
  <c r="T202" i="7"/>
  <c r="Q202" i="7"/>
  <c r="BA201" i="7"/>
  <c r="AT201" i="7"/>
  <c r="AQ201" i="7"/>
  <c r="AG201" i="7"/>
  <c r="AD201" i="7"/>
  <c r="T201" i="7"/>
  <c r="Q201" i="7"/>
  <c r="BA200" i="7"/>
  <c r="AQ200" i="7"/>
  <c r="AD200" i="7"/>
  <c r="Q200" i="7"/>
  <c r="BA199" i="7"/>
  <c r="AQ199" i="7"/>
  <c r="AD199" i="7"/>
  <c r="Q199" i="7"/>
  <c r="BA198" i="7"/>
  <c r="AQ198" i="7"/>
  <c r="AD198" i="7"/>
  <c r="Q198" i="7"/>
  <c r="AX197" i="7"/>
  <c r="AF197" i="7"/>
  <c r="AX196" i="7"/>
  <c r="AF196" i="7"/>
  <c r="BA195" i="7"/>
  <c r="AT195" i="7"/>
  <c r="AQ195" i="7"/>
  <c r="AG195" i="7"/>
  <c r="AD195" i="7"/>
  <c r="T195" i="7"/>
  <c r="Q195" i="7"/>
  <c r="BA194" i="7"/>
  <c r="AT194" i="7"/>
  <c r="AQ194" i="7"/>
  <c r="AG194" i="7"/>
  <c r="AD194" i="7"/>
  <c r="T194" i="7"/>
  <c r="Q194" i="7"/>
  <c r="AX193" i="7"/>
  <c r="AT193" i="7"/>
  <c r="AQ193" i="7"/>
  <c r="AG193" i="7"/>
  <c r="AE193" i="7"/>
  <c r="AF193" i="7" s="1"/>
  <c r="AX192" i="7"/>
  <c r="AF192" i="7"/>
  <c r="BA191" i="7"/>
  <c r="AT191" i="7"/>
  <c r="AQ191" i="7"/>
  <c r="AG191" i="7"/>
  <c r="AD191" i="7"/>
  <c r="T191" i="7"/>
  <c r="Q191" i="7"/>
  <c r="BA190" i="7"/>
  <c r="AT190" i="7"/>
  <c r="AQ190" i="7"/>
  <c r="AG190" i="7"/>
  <c r="AD190" i="7"/>
  <c r="T190" i="7"/>
  <c r="Q190" i="7"/>
  <c r="BA189" i="7"/>
  <c r="AT189" i="7"/>
  <c r="AQ189" i="7"/>
  <c r="AG189" i="7"/>
  <c r="AD189" i="7"/>
  <c r="T189" i="7"/>
  <c r="Q189" i="7"/>
  <c r="BA188" i="7"/>
  <c r="AT188" i="7"/>
  <c r="AQ188" i="7"/>
  <c r="AG188" i="7"/>
  <c r="AE188" i="7"/>
  <c r="AF188" i="7" s="1"/>
  <c r="AH188" i="7" s="1"/>
  <c r="T188" i="7"/>
  <c r="R188" i="7"/>
  <c r="S188" i="7" s="1"/>
  <c r="BA187" i="7"/>
  <c r="AT187" i="7"/>
  <c r="AQ187" i="7"/>
  <c r="AG187" i="7"/>
  <c r="AE187" i="7"/>
  <c r="AF187" i="7" s="1"/>
  <c r="AH187" i="7" s="1"/>
  <c r="T187" i="7"/>
  <c r="R187" i="7"/>
  <c r="S187" i="7" s="1"/>
  <c r="BA186" i="7"/>
  <c r="AT186" i="7"/>
  <c r="AQ186" i="7"/>
  <c r="AG186" i="7"/>
  <c r="AD186" i="7"/>
  <c r="T186" i="7"/>
  <c r="Q186" i="7"/>
  <c r="AX185" i="7"/>
  <c r="AF185" i="7"/>
  <c r="BA184" i="7"/>
  <c r="AT184" i="7"/>
  <c r="AR184" i="7"/>
  <c r="AQ184" i="7"/>
  <c r="AG184" i="7"/>
  <c r="AD184" i="7"/>
  <c r="T184" i="7"/>
  <c r="Q184" i="7"/>
  <c r="BA183" i="7"/>
  <c r="AT183" i="7"/>
  <c r="AQ183" i="7"/>
  <c r="AG183" i="7"/>
  <c r="AD183" i="7"/>
  <c r="T183" i="7"/>
  <c r="Q183" i="7"/>
  <c r="BA182" i="7"/>
  <c r="AT182" i="7"/>
  <c r="AQ182" i="7"/>
  <c r="AG182" i="7"/>
  <c r="AD182" i="7"/>
  <c r="T182" i="7"/>
  <c r="Q182" i="7"/>
  <c r="BA181" i="7"/>
  <c r="AT181" i="7"/>
  <c r="AQ181" i="7"/>
  <c r="AG181" i="7"/>
  <c r="AD181" i="7"/>
  <c r="T181" i="7"/>
  <c r="Q181" i="7"/>
  <c r="BA180" i="7"/>
  <c r="AT180" i="7"/>
  <c r="AQ180" i="7"/>
  <c r="AG180" i="7"/>
  <c r="AD180" i="7"/>
  <c r="T180" i="7"/>
  <c r="Q180" i="7"/>
  <c r="BA179" i="7"/>
  <c r="AT179" i="7"/>
  <c r="AQ179" i="7"/>
  <c r="AG179" i="7"/>
  <c r="AD179" i="7"/>
  <c r="T179" i="7"/>
  <c r="Q179" i="7"/>
  <c r="BA178" i="7"/>
  <c r="AT178" i="7"/>
  <c r="AQ178" i="7"/>
  <c r="AG178" i="7"/>
  <c r="AD178" i="7"/>
  <c r="T178" i="7"/>
  <c r="Q178" i="7"/>
  <c r="BA177" i="7"/>
  <c r="AT177" i="7"/>
  <c r="AQ177" i="7"/>
  <c r="AG177" i="7"/>
  <c r="AD177" i="7"/>
  <c r="T177" i="7"/>
  <c r="Q177" i="7"/>
  <c r="BA176" i="7"/>
  <c r="AT176" i="7"/>
  <c r="AQ176" i="7"/>
  <c r="AG176" i="7"/>
  <c r="AD176" i="7"/>
  <c r="T176" i="7"/>
  <c r="Q176" i="7"/>
  <c r="BA175" i="7"/>
  <c r="AT175" i="7"/>
  <c r="AQ175" i="7"/>
  <c r="AG175" i="7"/>
  <c r="AD175" i="7"/>
  <c r="T175" i="7"/>
  <c r="Q175" i="7"/>
  <c r="BA174" i="7"/>
  <c r="AT174" i="7"/>
  <c r="AQ174" i="7"/>
  <c r="AG174" i="7"/>
  <c r="AD174" i="7"/>
  <c r="T174" i="7"/>
  <c r="Q174" i="7"/>
  <c r="BA173" i="7"/>
  <c r="AQ173" i="7"/>
  <c r="AD173" i="7"/>
  <c r="Q173" i="7"/>
  <c r="BA172" i="7"/>
  <c r="AT172" i="7"/>
  <c r="AQ172" i="7"/>
  <c r="AG172" i="7"/>
  <c r="AD172" i="7"/>
  <c r="T172" i="7"/>
  <c r="Q172" i="7"/>
  <c r="BA171" i="7"/>
  <c r="AT171" i="7"/>
  <c r="AQ171" i="7"/>
  <c r="AG171" i="7"/>
  <c r="AD171" i="7"/>
  <c r="T171" i="7"/>
  <c r="Q171" i="7"/>
  <c r="BA170" i="7"/>
  <c r="AT170" i="7"/>
  <c r="AQ170" i="7"/>
  <c r="AG170" i="7"/>
  <c r="AD170" i="7"/>
  <c r="T170" i="7"/>
  <c r="Q170" i="7"/>
  <c r="BA169" i="7"/>
  <c r="AT169" i="7"/>
  <c r="AQ169" i="7"/>
  <c r="AG169" i="7"/>
  <c r="AD169" i="7"/>
  <c r="T169" i="7"/>
  <c r="Q169" i="7"/>
  <c r="AX168" i="7"/>
  <c r="AF168" i="7"/>
  <c r="BA167" i="7"/>
  <c r="AT167" i="7"/>
  <c r="AQ167" i="7"/>
  <c r="AD167" i="7"/>
  <c r="T167" i="7"/>
  <c r="Q167" i="7"/>
  <c r="BA166" i="7"/>
  <c r="AT166" i="7"/>
  <c r="AQ166" i="7"/>
  <c r="AD166" i="7"/>
  <c r="T166" i="7"/>
  <c r="Q166" i="7"/>
  <c r="BA165" i="7"/>
  <c r="AT165" i="7"/>
  <c r="AQ165" i="7"/>
  <c r="AG165" i="7"/>
  <c r="AD165" i="7"/>
  <c r="T165" i="7"/>
  <c r="Q165" i="7"/>
  <c r="AX164" i="7"/>
  <c r="AF164" i="7"/>
  <c r="AX163" i="7"/>
  <c r="AF163" i="7"/>
  <c r="BA162" i="7"/>
  <c r="AQ162" i="7"/>
  <c r="AG162" i="7"/>
  <c r="AD162" i="7"/>
  <c r="T162" i="7"/>
  <c r="Q162" i="7"/>
  <c r="BA161" i="7"/>
  <c r="AD161" i="7"/>
  <c r="T161" i="7"/>
  <c r="R161" i="7"/>
  <c r="Q161" i="7"/>
  <c r="BA160" i="7"/>
  <c r="AT160" i="7"/>
  <c r="AQ160" i="7"/>
  <c r="AG160" i="7"/>
  <c r="AD160" i="7"/>
  <c r="T160" i="7"/>
  <c r="Q160" i="7"/>
  <c r="BA159" i="7"/>
  <c r="AT159" i="7"/>
  <c r="AQ159" i="7"/>
  <c r="AG159" i="7"/>
  <c r="AD159" i="7"/>
  <c r="T159" i="7"/>
  <c r="Q159" i="7"/>
  <c r="AX158" i="7"/>
  <c r="AF158" i="7"/>
  <c r="BA157" i="7"/>
  <c r="AT157" i="7"/>
  <c r="AQ157" i="7"/>
  <c r="AG157" i="7"/>
  <c r="AD157" i="7"/>
  <c r="T157" i="7"/>
  <c r="Q157" i="7"/>
  <c r="BA156" i="7"/>
  <c r="AT156" i="7"/>
  <c r="AQ156" i="7"/>
  <c r="AG156" i="7"/>
  <c r="AD156" i="7"/>
  <c r="T156" i="7"/>
  <c r="Q156" i="7"/>
  <c r="BA155" i="7"/>
  <c r="AT155" i="7"/>
  <c r="AQ155" i="7"/>
  <c r="AG155" i="7"/>
  <c r="AD155" i="7"/>
  <c r="T155" i="7"/>
  <c r="Q155" i="7"/>
  <c r="AX154" i="7"/>
  <c r="AF154" i="7"/>
  <c r="BA153" i="7"/>
  <c r="AT153" i="7"/>
  <c r="AQ153" i="7"/>
  <c r="AG153" i="7"/>
  <c r="AD153" i="7"/>
  <c r="T153" i="7"/>
  <c r="Q153" i="7"/>
  <c r="BA152" i="7"/>
  <c r="AT152" i="7"/>
  <c r="AQ152" i="7"/>
  <c r="AG152" i="7"/>
  <c r="AD152" i="7"/>
  <c r="T152" i="7"/>
  <c r="Q152" i="7"/>
  <c r="BA151" i="7"/>
  <c r="AT151" i="7"/>
  <c r="AQ151" i="7"/>
  <c r="AG151" i="7"/>
  <c r="AD151" i="7"/>
  <c r="T151" i="7"/>
  <c r="Q151" i="7"/>
  <c r="BA150" i="7"/>
  <c r="AT150" i="7"/>
  <c r="AQ150" i="7"/>
  <c r="AG150" i="7"/>
  <c r="AD150" i="7"/>
  <c r="T150" i="7"/>
  <c r="Q150" i="7"/>
  <c r="BA149" i="7"/>
  <c r="AT149" i="7"/>
  <c r="AQ149" i="7"/>
  <c r="AG149" i="7"/>
  <c r="AD149" i="7"/>
  <c r="T149" i="7"/>
  <c r="Q149" i="7"/>
  <c r="BA148" i="7"/>
  <c r="AT148" i="7"/>
  <c r="AQ148" i="7"/>
  <c r="AG148" i="7"/>
  <c r="AD148" i="7"/>
  <c r="T148" i="7"/>
  <c r="Q148" i="7"/>
  <c r="BA147" i="7"/>
  <c r="AT147" i="7"/>
  <c r="AQ147" i="7"/>
  <c r="AG147" i="7"/>
  <c r="AD147" i="7"/>
  <c r="T147" i="7"/>
  <c r="Q147" i="7"/>
  <c r="BA146" i="7"/>
  <c r="AT146" i="7"/>
  <c r="AQ146" i="7"/>
  <c r="AG146" i="7"/>
  <c r="AD146" i="7"/>
  <c r="T146" i="7"/>
  <c r="Q146" i="7"/>
  <c r="BA145" i="7"/>
  <c r="AT145" i="7"/>
  <c r="AQ145" i="7"/>
  <c r="AG145" i="7"/>
  <c r="AD145" i="7"/>
  <c r="T145" i="7"/>
  <c r="Q145" i="7"/>
  <c r="BA144" i="7"/>
  <c r="AT144" i="7"/>
  <c r="AQ144" i="7"/>
  <c r="AG144" i="7"/>
  <c r="AD144" i="7"/>
  <c r="T144" i="7"/>
  <c r="Q144" i="7"/>
  <c r="BA143" i="7"/>
  <c r="AT143" i="7"/>
  <c r="AR143" i="7"/>
  <c r="AQ143" i="7"/>
  <c r="AG143" i="7"/>
  <c r="AD143" i="7"/>
  <c r="T143" i="7"/>
  <c r="R143" i="7"/>
  <c r="S143" i="7" s="1"/>
  <c r="BA142" i="7"/>
  <c r="AT142" i="7"/>
  <c r="AR142" i="7"/>
  <c r="AQ142" i="7"/>
  <c r="AG142" i="7"/>
  <c r="AD142" i="7"/>
  <c r="T142" i="7"/>
  <c r="Q142" i="7"/>
  <c r="BA141" i="7"/>
  <c r="AT141" i="7"/>
  <c r="AR141" i="7"/>
  <c r="AQ141" i="7"/>
  <c r="AG141" i="7"/>
  <c r="AE141" i="7"/>
  <c r="AD141" i="7"/>
  <c r="T141" i="7"/>
  <c r="Q141" i="7"/>
  <c r="BA140" i="7"/>
  <c r="AT140" i="7"/>
  <c r="AQ140" i="7"/>
  <c r="AG140" i="7"/>
  <c r="AD140" i="7"/>
  <c r="T140" i="7"/>
  <c r="Q140" i="7"/>
  <c r="BA139" i="7"/>
  <c r="AT139" i="7"/>
  <c r="AR139" i="7"/>
  <c r="AS139" i="7" s="1"/>
  <c r="AU139" i="7" s="1"/>
  <c r="AD139" i="7"/>
  <c r="Q139" i="7"/>
  <c r="BA138" i="7"/>
  <c r="AT138" i="7"/>
  <c r="AQ138" i="7"/>
  <c r="AG138" i="7"/>
  <c r="AE138" i="7"/>
  <c r="AD138" i="7"/>
  <c r="T138" i="7"/>
  <c r="R138" i="7"/>
  <c r="Q138" i="7"/>
  <c r="AX137" i="7"/>
  <c r="AF137" i="7"/>
  <c r="BA136" i="7"/>
  <c r="AT136" i="7"/>
  <c r="AQ136" i="7"/>
  <c r="AG136" i="7"/>
  <c r="AD136" i="7"/>
  <c r="T136" i="7"/>
  <c r="Q136" i="7"/>
  <c r="BA135" i="7"/>
  <c r="AT135" i="7"/>
  <c r="AR135" i="7"/>
  <c r="AQ135" i="7"/>
  <c r="AG135" i="7"/>
  <c r="AD135" i="7"/>
  <c r="T135" i="7"/>
  <c r="Q135" i="7"/>
  <c r="BA134" i="7"/>
  <c r="AT134" i="7"/>
  <c r="AQ134" i="7"/>
  <c r="AG134" i="7"/>
  <c r="AD134" i="7"/>
  <c r="T134" i="7"/>
  <c r="Q134" i="7"/>
  <c r="BA133" i="7"/>
  <c r="AT133" i="7"/>
  <c r="AR133" i="7"/>
  <c r="AQ133" i="7"/>
  <c r="AG133" i="7"/>
  <c r="AD133" i="7"/>
  <c r="T133" i="7"/>
  <c r="Q133" i="7"/>
  <c r="AX132" i="7"/>
  <c r="AF132" i="7"/>
  <c r="AX131" i="7"/>
  <c r="AF131" i="7"/>
  <c r="AX130" i="7"/>
  <c r="AF130" i="7"/>
  <c r="AX129" i="7"/>
  <c r="AF129" i="7"/>
  <c r="BA128" i="7"/>
  <c r="AT128" i="7"/>
  <c r="AQ128" i="7"/>
  <c r="AG128" i="7"/>
  <c r="AD128" i="7"/>
  <c r="T128" i="7"/>
  <c r="R128" i="7"/>
  <c r="Q128" i="7"/>
  <c r="BA127" i="7"/>
  <c r="AT127" i="7"/>
  <c r="AQ127" i="7"/>
  <c r="AG127" i="7"/>
  <c r="AD127" i="7"/>
  <c r="T127" i="7"/>
  <c r="Q127" i="7"/>
  <c r="BA126" i="7"/>
  <c r="AT126" i="7"/>
  <c r="AQ126" i="7"/>
  <c r="AG126" i="7"/>
  <c r="AD126" i="7"/>
  <c r="T126" i="7"/>
  <c r="Q126" i="7"/>
  <c r="AT125" i="7"/>
  <c r="AQ125" i="7"/>
  <c r="AG125" i="7"/>
  <c r="AD125" i="7"/>
  <c r="T125" i="7"/>
  <c r="Q125" i="7"/>
  <c r="BA124" i="7"/>
  <c r="AT124" i="7"/>
  <c r="AQ124" i="7"/>
  <c r="AG124" i="7"/>
  <c r="AD124" i="7"/>
  <c r="T124" i="7"/>
  <c r="Q124" i="7"/>
  <c r="BA123" i="7"/>
  <c r="AT123" i="7"/>
  <c r="AQ123" i="7"/>
  <c r="AG123" i="7"/>
  <c r="AE123" i="7"/>
  <c r="AD123" i="7"/>
  <c r="T123" i="7"/>
  <c r="Q123" i="7"/>
  <c r="BA122" i="7"/>
  <c r="AT122" i="7"/>
  <c r="AQ122" i="7"/>
  <c r="AG122" i="7"/>
  <c r="AD122" i="7"/>
  <c r="T122" i="7"/>
  <c r="Q122" i="7"/>
  <c r="AX121" i="7"/>
  <c r="AF121" i="7"/>
  <c r="AX120" i="7"/>
  <c r="AF120" i="7"/>
  <c r="BA119" i="7"/>
  <c r="AT119" i="7"/>
  <c r="AQ119" i="7"/>
  <c r="AG119" i="7"/>
  <c r="AD119" i="7"/>
  <c r="T119" i="7"/>
  <c r="Q119" i="7"/>
  <c r="BA118" i="7"/>
  <c r="AT118" i="7"/>
  <c r="AQ118" i="7"/>
  <c r="AG118" i="7"/>
  <c r="AD118" i="7"/>
  <c r="T118" i="7"/>
  <c r="Q118" i="7"/>
  <c r="BA117" i="7"/>
  <c r="AT117" i="7"/>
  <c r="AR117" i="7"/>
  <c r="AQ117" i="7"/>
  <c r="AG117" i="7"/>
  <c r="AD117" i="7"/>
  <c r="T117" i="7"/>
  <c r="Q117" i="7"/>
  <c r="BA116" i="7"/>
  <c r="AT116" i="7"/>
  <c r="AQ116" i="7"/>
  <c r="AG116" i="7"/>
  <c r="AD116" i="7"/>
  <c r="T116" i="7"/>
  <c r="Q116" i="7"/>
  <c r="BA115" i="7"/>
  <c r="AT115" i="7"/>
  <c r="AQ115" i="7"/>
  <c r="AG115" i="7"/>
  <c r="AD115" i="7"/>
  <c r="T115" i="7"/>
  <c r="Q115" i="7"/>
  <c r="BA114" i="7"/>
  <c r="AT114" i="7"/>
  <c r="AQ114" i="7"/>
  <c r="AG114" i="7"/>
  <c r="AD114" i="7"/>
  <c r="T114" i="7"/>
  <c r="Q114" i="7"/>
  <c r="BA113" i="7"/>
  <c r="AT113" i="7"/>
  <c r="AQ113" i="7"/>
  <c r="AG113" i="7"/>
  <c r="AD113" i="7"/>
  <c r="T113" i="7"/>
  <c r="Q113" i="7"/>
  <c r="BA112" i="7"/>
  <c r="AT112" i="7"/>
  <c r="AQ112" i="7"/>
  <c r="AG112" i="7"/>
  <c r="AD112" i="7"/>
  <c r="T112" i="7"/>
  <c r="Q112" i="7"/>
  <c r="BA111" i="7"/>
  <c r="AT111" i="7"/>
  <c r="AQ111" i="7"/>
  <c r="AG111" i="7"/>
  <c r="AD111" i="7"/>
  <c r="T111" i="7"/>
  <c r="Q111" i="7"/>
  <c r="BA110" i="7"/>
  <c r="AT110" i="7"/>
  <c r="AQ110" i="7"/>
  <c r="AG110" i="7"/>
  <c r="AE110" i="7"/>
  <c r="AF110" i="7" s="1"/>
  <c r="AH110" i="7" s="1"/>
  <c r="T110" i="7"/>
  <c r="Q110" i="7"/>
  <c r="AX109" i="7"/>
  <c r="AF109" i="7"/>
  <c r="BA108" i="7"/>
  <c r="AT108" i="7"/>
  <c r="AQ108" i="7"/>
  <c r="AG108" i="7"/>
  <c r="AE108" i="7"/>
  <c r="AD108" i="7"/>
  <c r="T108" i="7"/>
  <c r="R108" i="7"/>
  <c r="Q108" i="7"/>
  <c r="BA107" i="7"/>
  <c r="AT107" i="7"/>
  <c r="AR107" i="7"/>
  <c r="AQ107" i="7"/>
  <c r="AG107" i="7"/>
  <c r="AD107" i="7"/>
  <c r="T107" i="7"/>
  <c r="Q107" i="7"/>
  <c r="AX106" i="7"/>
  <c r="AF106" i="7"/>
  <c r="AX105" i="7"/>
  <c r="AF105" i="7"/>
  <c r="BA104" i="7"/>
  <c r="AT104" i="7"/>
  <c r="AR104" i="7"/>
  <c r="AQ104" i="7"/>
  <c r="AG104" i="7"/>
  <c r="AD104" i="7"/>
  <c r="T104" i="7"/>
  <c r="Q104" i="7"/>
  <c r="BA103" i="7"/>
  <c r="AT103" i="7"/>
  <c r="AR103" i="7"/>
  <c r="AQ103" i="7"/>
  <c r="AG103" i="7"/>
  <c r="AE103" i="7"/>
  <c r="AD103" i="7"/>
  <c r="T103" i="7"/>
  <c r="R103" i="7"/>
  <c r="Q103" i="7"/>
  <c r="BA102" i="7"/>
  <c r="AT102" i="7"/>
  <c r="AQ102" i="7"/>
  <c r="AG102" i="7"/>
  <c r="AD102" i="7"/>
  <c r="T102" i="7"/>
  <c r="Q102" i="7"/>
  <c r="BA101" i="7"/>
  <c r="AT101" i="7"/>
  <c r="AQ101" i="7"/>
  <c r="AG101" i="7"/>
  <c r="AD101" i="7"/>
  <c r="T101" i="7"/>
  <c r="Q101" i="7"/>
  <c r="BA100" i="7"/>
  <c r="AT100" i="7"/>
  <c r="AQ100" i="7"/>
  <c r="AG100" i="7"/>
  <c r="AD100" i="7"/>
  <c r="T100" i="7"/>
  <c r="Q100" i="7"/>
  <c r="BA99" i="7"/>
  <c r="AT99" i="7"/>
  <c r="AQ99" i="7"/>
  <c r="AG99" i="7"/>
  <c r="AD99" i="7"/>
  <c r="T99" i="7"/>
  <c r="Q99" i="7"/>
  <c r="BA98" i="7"/>
  <c r="AT98" i="7"/>
  <c r="AQ98" i="7"/>
  <c r="AG98" i="7"/>
  <c r="AD98" i="7"/>
  <c r="T98" i="7"/>
  <c r="Q98" i="7"/>
  <c r="BA97" i="7"/>
  <c r="AT97" i="7"/>
  <c r="AQ97" i="7"/>
  <c r="AG97" i="7"/>
  <c r="AD97" i="7"/>
  <c r="T97" i="7"/>
  <c r="Q97" i="7"/>
  <c r="BA96" i="7"/>
  <c r="AT96" i="7"/>
  <c r="AQ96" i="7"/>
  <c r="AG96" i="7"/>
  <c r="AD96" i="7"/>
  <c r="T96" i="7"/>
  <c r="Q96" i="7"/>
  <c r="S96" i="7" s="1"/>
  <c r="BA95" i="7"/>
  <c r="AT95" i="7"/>
  <c r="AQ95" i="7"/>
  <c r="AG95" i="7"/>
  <c r="AD95" i="7"/>
  <c r="T95" i="7"/>
  <c r="Q95" i="7"/>
  <c r="BA94" i="7"/>
  <c r="AT94" i="7"/>
  <c r="AQ94" i="7"/>
  <c r="AG94" i="7"/>
  <c r="AD94" i="7"/>
  <c r="T94" i="7"/>
  <c r="Q94" i="7"/>
  <c r="BA93" i="7"/>
  <c r="AT93" i="7"/>
  <c r="AQ93" i="7"/>
  <c r="AG93" i="7"/>
  <c r="AD93" i="7"/>
  <c r="T93" i="7"/>
  <c r="Q93" i="7"/>
  <c r="BA92" i="7"/>
  <c r="AT92" i="7"/>
  <c r="AQ92" i="7"/>
  <c r="AG92" i="7"/>
  <c r="AD92" i="7"/>
  <c r="T92" i="7"/>
  <c r="Q92" i="7"/>
  <c r="BA91" i="7"/>
  <c r="AT91" i="7"/>
  <c r="AQ91" i="7"/>
  <c r="AG91" i="7"/>
  <c r="AD91" i="7"/>
  <c r="T91" i="7"/>
  <c r="Q91" i="7"/>
  <c r="BA90" i="7"/>
  <c r="AT90" i="7"/>
  <c r="AQ90" i="7"/>
  <c r="AG90" i="7"/>
  <c r="AD90" i="7"/>
  <c r="T90" i="7"/>
  <c r="Q90" i="7"/>
  <c r="BA89" i="7"/>
  <c r="AT89" i="7"/>
  <c r="AQ89" i="7"/>
  <c r="AG89" i="7"/>
  <c r="AD89" i="7"/>
  <c r="T89" i="7"/>
  <c r="Q89" i="7"/>
  <c r="BA88" i="7"/>
  <c r="AT88" i="7"/>
  <c r="AQ88" i="7"/>
  <c r="AG88" i="7"/>
  <c r="AD88" i="7"/>
  <c r="T88" i="7"/>
  <c r="Q88" i="7"/>
  <c r="BA87" i="7"/>
  <c r="AT87" i="7"/>
  <c r="AQ87" i="7"/>
  <c r="AG87" i="7"/>
  <c r="AD87" i="7"/>
  <c r="T87" i="7"/>
  <c r="Q87" i="7"/>
  <c r="AX86" i="7"/>
  <c r="AF86" i="7"/>
  <c r="BA85" i="7"/>
  <c r="AT85" i="7"/>
  <c r="AQ85" i="7"/>
  <c r="AG85" i="7"/>
  <c r="AD85" i="7"/>
  <c r="T85" i="7"/>
  <c r="Q85" i="7"/>
  <c r="AX84" i="7"/>
  <c r="AF84" i="7"/>
  <c r="AX83" i="7"/>
  <c r="AF83" i="7"/>
  <c r="BA82" i="7"/>
  <c r="AT82" i="7"/>
  <c r="AQ82" i="7"/>
  <c r="AG82" i="7"/>
  <c r="AD82" i="7"/>
  <c r="T82" i="7"/>
  <c r="Q82" i="7"/>
  <c r="AX81" i="7"/>
  <c r="AF81" i="7"/>
  <c r="AX80" i="7"/>
  <c r="AF80" i="7"/>
  <c r="AX79" i="7"/>
  <c r="AF79" i="7"/>
  <c r="AX78" i="7"/>
  <c r="AF78" i="7"/>
  <c r="AX77" i="7"/>
  <c r="AF77" i="7"/>
  <c r="AX76" i="7"/>
  <c r="AF76" i="7"/>
  <c r="BA75" i="7"/>
  <c r="AG75" i="7"/>
  <c r="AD75" i="7"/>
  <c r="T75" i="7"/>
  <c r="Q75" i="7"/>
  <c r="BA74" i="7"/>
  <c r="AG74" i="7"/>
  <c r="AD74" i="7"/>
  <c r="T74" i="7"/>
  <c r="Q74" i="7"/>
  <c r="BA73" i="7"/>
  <c r="AG73" i="7"/>
  <c r="AD73" i="7"/>
  <c r="T73" i="7"/>
  <c r="Q73" i="7"/>
  <c r="BA72" i="7"/>
  <c r="AT72" i="7"/>
  <c r="AQ72" i="7"/>
  <c r="AG72" i="7"/>
  <c r="AD72" i="7"/>
  <c r="T72" i="7"/>
  <c r="R72" i="7"/>
  <c r="S72" i="7" s="1"/>
  <c r="AX71" i="7"/>
  <c r="AF71" i="7"/>
  <c r="AX70" i="7"/>
  <c r="AF70" i="7"/>
  <c r="BA69" i="7"/>
  <c r="AT69" i="7"/>
  <c r="AQ69" i="7"/>
  <c r="AG69" i="7"/>
  <c r="AD69" i="7"/>
  <c r="T69" i="7"/>
  <c r="Q69" i="7"/>
  <c r="AX68" i="7"/>
  <c r="AF68" i="7"/>
  <c r="BA67" i="7"/>
  <c r="AG67" i="7"/>
  <c r="AD67" i="7"/>
  <c r="T67" i="7"/>
  <c r="Q67" i="7"/>
  <c r="BA66" i="7"/>
  <c r="AG66" i="7"/>
  <c r="AD66" i="7"/>
  <c r="T66" i="7"/>
  <c r="Q66" i="7"/>
  <c r="BA65" i="7"/>
  <c r="AT65" i="7"/>
  <c r="AQ65" i="7"/>
  <c r="AG65" i="7"/>
  <c r="AD65" i="7"/>
  <c r="T65" i="7"/>
  <c r="Q65" i="7"/>
  <c r="AX64" i="7"/>
  <c r="AF64" i="7"/>
  <c r="AX63" i="7"/>
  <c r="AF63" i="7"/>
  <c r="AX62" i="7"/>
  <c r="AF62" i="7"/>
  <c r="AX61" i="7"/>
  <c r="AF61" i="7"/>
  <c r="BA60" i="7"/>
  <c r="AT60" i="7"/>
  <c r="AQ60" i="7"/>
  <c r="AG60" i="7"/>
  <c r="AD60" i="7"/>
  <c r="T60" i="7"/>
  <c r="Q60" i="7"/>
  <c r="BA59" i="7"/>
  <c r="AT59" i="7"/>
  <c r="AQ59" i="7"/>
  <c r="AG59" i="7"/>
  <c r="AD59" i="7"/>
  <c r="T59" i="7"/>
  <c r="Q59" i="7"/>
  <c r="BA58" i="7"/>
  <c r="AT58" i="7"/>
  <c r="AQ58" i="7"/>
  <c r="AG58" i="7"/>
  <c r="AD58" i="7"/>
  <c r="T58" i="7"/>
  <c r="Q58" i="7"/>
  <c r="AX57" i="7"/>
  <c r="AF57" i="7"/>
  <c r="BA56" i="7"/>
  <c r="AG56" i="7"/>
  <c r="AD56" i="7"/>
  <c r="T56" i="7"/>
  <c r="Q56" i="7"/>
  <c r="BA55" i="7"/>
  <c r="AT55" i="7"/>
  <c r="AQ55" i="7"/>
  <c r="AG55" i="7"/>
  <c r="AD55" i="7"/>
  <c r="T55" i="7"/>
  <c r="Q55" i="7"/>
  <c r="BA54" i="7"/>
  <c r="AT54" i="7"/>
  <c r="AQ54" i="7"/>
  <c r="AG54" i="7"/>
  <c r="AD54" i="7"/>
  <c r="T54" i="7"/>
  <c r="Q54" i="7"/>
  <c r="AX53" i="7"/>
  <c r="AF53" i="7"/>
  <c r="AX52" i="7"/>
  <c r="AF52" i="7"/>
  <c r="BA51" i="7"/>
  <c r="AT51" i="7"/>
  <c r="AQ51" i="7"/>
  <c r="AG51" i="7"/>
  <c r="AD51" i="7"/>
  <c r="T51" i="7"/>
  <c r="Q51" i="7"/>
  <c r="AX50" i="7"/>
  <c r="AF50" i="7"/>
  <c r="AX49" i="7"/>
  <c r="AF49" i="7"/>
  <c r="AX48" i="7"/>
  <c r="AF48" i="7"/>
  <c r="AX47" i="7"/>
  <c r="AF47" i="7"/>
  <c r="BA46" i="7"/>
  <c r="AT46" i="7"/>
  <c r="AQ46" i="7"/>
  <c r="AG46" i="7"/>
  <c r="AD46" i="7"/>
  <c r="T46" i="7"/>
  <c r="Q46" i="7"/>
  <c r="AX45" i="7"/>
  <c r="AF45" i="7"/>
  <c r="AX44" i="7"/>
  <c r="AF44" i="7"/>
  <c r="AX43" i="7"/>
  <c r="AF43" i="7"/>
  <c r="AX42" i="7"/>
  <c r="AF42" i="7"/>
  <c r="AX41" i="7"/>
  <c r="AF41" i="7"/>
  <c r="AX40" i="7"/>
  <c r="AF40" i="7"/>
  <c r="AX39" i="7"/>
  <c r="AF39" i="7"/>
  <c r="AX38" i="7"/>
  <c r="AF38" i="7"/>
  <c r="AX37" i="7"/>
  <c r="AF37" i="7"/>
  <c r="AX36" i="7"/>
  <c r="AF36" i="7"/>
  <c r="AX35" i="7"/>
  <c r="AF35" i="7"/>
  <c r="AX34" i="7"/>
  <c r="AF34" i="7"/>
  <c r="AX33" i="7"/>
  <c r="AF33" i="7"/>
  <c r="AX32" i="7"/>
  <c r="AF32" i="7"/>
  <c r="AX31" i="7"/>
  <c r="AF31" i="7"/>
  <c r="AX30" i="7"/>
  <c r="AG30" i="7"/>
  <c r="AE30" i="7"/>
  <c r="AF30" i="7" s="1"/>
  <c r="Q30" i="7"/>
  <c r="R30" i="7" s="1"/>
  <c r="AX29" i="7"/>
  <c r="AF29" i="7"/>
  <c r="AX28" i="7"/>
  <c r="AF28" i="7"/>
  <c r="BA27" i="7"/>
  <c r="AT27" i="7"/>
  <c r="AQ27" i="7"/>
  <c r="AG27" i="7"/>
  <c r="AD27" i="7"/>
  <c r="T27" i="7"/>
  <c r="Q27" i="7"/>
  <c r="AX26" i="7"/>
  <c r="AF26" i="7"/>
  <c r="AX25" i="7"/>
  <c r="AF25" i="7"/>
  <c r="AX24" i="7"/>
  <c r="AF24" i="7"/>
  <c r="AX23" i="7"/>
  <c r="AF23" i="7"/>
  <c r="AX22" i="7"/>
  <c r="AF22" i="7"/>
  <c r="AX21" i="7"/>
  <c r="AF21" i="7"/>
  <c r="BA20" i="7"/>
  <c r="AT20" i="7"/>
  <c r="AR20" i="7"/>
  <c r="AQ20" i="7"/>
  <c r="AG20" i="7"/>
  <c r="AE20" i="7"/>
  <c r="AD20" i="7"/>
  <c r="T20" i="7"/>
  <c r="R20" i="7"/>
  <c r="S20" i="7" s="1"/>
  <c r="BA19" i="7"/>
  <c r="AT19" i="7"/>
  <c r="AQ19" i="7"/>
  <c r="AG19" i="7"/>
  <c r="AD19" i="7"/>
  <c r="T19" i="7"/>
  <c r="Q19" i="7"/>
  <c r="BA18" i="7"/>
  <c r="AQ18" i="7"/>
  <c r="AD18" i="7"/>
  <c r="Q18" i="7"/>
  <c r="BA17" i="7"/>
  <c r="AQ17" i="7"/>
  <c r="AG17" i="7"/>
  <c r="AD17" i="7"/>
  <c r="Q17" i="7"/>
  <c r="BA16" i="7"/>
  <c r="AD16" i="7"/>
  <c r="Q16" i="7"/>
  <c r="BA15" i="7"/>
  <c r="AQ15" i="7"/>
  <c r="AD15" i="7"/>
  <c r="Q15" i="7"/>
  <c r="BA14" i="7"/>
  <c r="AT14" i="7"/>
  <c r="AQ14" i="7"/>
  <c r="AG14" i="7"/>
  <c r="AD14" i="7"/>
  <c r="T14" i="7"/>
  <c r="Q14" i="7"/>
  <c r="AX13" i="7"/>
  <c r="AF13" i="7"/>
  <c r="BA12" i="7"/>
  <c r="AT12" i="7"/>
  <c r="AQ12" i="7"/>
  <c r="AG12" i="7"/>
  <c r="AD12" i="7"/>
  <c r="T12" i="7"/>
  <c r="Q12" i="7"/>
  <c r="BA11" i="7"/>
  <c r="AT11" i="7"/>
  <c r="AR11" i="7"/>
  <c r="AQ11" i="7"/>
  <c r="AG11" i="7"/>
  <c r="AD11" i="7"/>
  <c r="T11" i="7"/>
  <c r="Q11" i="7"/>
  <c r="BA10" i="7"/>
  <c r="AT10" i="7"/>
  <c r="AR10" i="7"/>
  <c r="AQ10" i="7"/>
  <c r="AG10" i="7"/>
  <c r="AE10" i="7"/>
  <c r="AD10" i="7"/>
  <c r="T10" i="7"/>
  <c r="Q10" i="7"/>
  <c r="BA9" i="7"/>
  <c r="AT9" i="7"/>
  <c r="AR9" i="7"/>
  <c r="AQ9" i="7"/>
  <c r="AG9" i="7"/>
  <c r="AD9" i="7"/>
  <c r="T9" i="7"/>
  <c r="Q9" i="7"/>
  <c r="BA8" i="7"/>
  <c r="AT8" i="7"/>
  <c r="AQ8" i="7"/>
  <c r="AG8" i="7"/>
  <c r="AE8" i="7"/>
  <c r="AF8" i="7" s="1"/>
  <c r="AH8" i="7" s="1"/>
  <c r="T8" i="7"/>
  <c r="Q8" i="7"/>
  <c r="BA7" i="7"/>
  <c r="AT7" i="7"/>
  <c r="AQ7" i="7"/>
  <c r="AG7" i="7"/>
  <c r="AE7" i="7"/>
  <c r="AD7" i="7"/>
  <c r="T7" i="7"/>
  <c r="Q7" i="7"/>
  <c r="BA6" i="7"/>
  <c r="AT6" i="7"/>
  <c r="AQ6" i="7"/>
  <c r="AG6" i="7"/>
  <c r="AD6" i="7"/>
  <c r="T6" i="7"/>
  <c r="Q6" i="7"/>
  <c r="BA5" i="7"/>
  <c r="AT5" i="7"/>
  <c r="AQ5" i="7"/>
  <c r="AG5" i="7"/>
  <c r="AD5" i="7"/>
  <c r="T5" i="7"/>
  <c r="Q5" i="7"/>
  <c r="S5" i="7" s="1"/>
  <c r="BA4" i="7"/>
  <c r="AT4" i="7"/>
  <c r="AQ4" i="7"/>
  <c r="AG4" i="7"/>
  <c r="AD4" i="7"/>
  <c r="T4" i="7"/>
  <c r="Q4" i="7"/>
  <c r="BA3" i="7"/>
  <c r="AT3" i="7"/>
  <c r="AQ3" i="7"/>
  <c r="AG3" i="7"/>
  <c r="AD3" i="7"/>
  <c r="T3" i="7"/>
  <c r="Q3" i="7"/>
  <c r="AV97" i="3"/>
  <c r="AU97" i="3"/>
  <c r="AR97" i="3"/>
  <c r="AQ97" i="3"/>
  <c r="AP97" i="3"/>
  <c r="AL97" i="3"/>
  <c r="AK97" i="3"/>
  <c r="AJ97" i="3"/>
  <c r="AI97" i="3"/>
  <c r="AH97" i="3"/>
  <c r="AG97" i="3"/>
  <c r="AF97" i="3"/>
  <c r="AD97" i="3"/>
  <c r="AC97" i="3"/>
  <c r="AA97" i="3"/>
  <c r="AB97" i="3" s="1"/>
  <c r="X97" i="3"/>
  <c r="W97" i="3"/>
  <c r="U97" i="3"/>
  <c r="V97" i="3" s="1"/>
  <c r="R97" i="3"/>
  <c r="Q97" i="3"/>
  <c r="O97" i="3"/>
  <c r="P97" i="3" s="1"/>
  <c r="L97" i="3"/>
  <c r="K97" i="3"/>
  <c r="I97" i="3"/>
  <c r="J97" i="3" s="1"/>
  <c r="A97" i="3"/>
  <c r="AV96" i="3"/>
  <c r="AU96" i="3"/>
  <c r="AR96" i="3"/>
  <c r="AQ96" i="3"/>
  <c r="AP96" i="3"/>
  <c r="AL96" i="3"/>
  <c r="AK96" i="3"/>
  <c r="AJ96" i="3"/>
  <c r="AI96" i="3"/>
  <c r="AH96" i="3"/>
  <c r="AG96" i="3"/>
  <c r="AF96" i="3"/>
  <c r="AD96" i="3"/>
  <c r="AC96" i="3"/>
  <c r="AA96" i="3"/>
  <c r="AB96" i="3" s="1"/>
  <c r="X96" i="3"/>
  <c r="W96" i="3"/>
  <c r="U96" i="3"/>
  <c r="V96" i="3" s="1"/>
  <c r="R96" i="3"/>
  <c r="Q96" i="3"/>
  <c r="O96" i="3"/>
  <c r="P96" i="3" s="1"/>
  <c r="L96" i="3"/>
  <c r="K96" i="3"/>
  <c r="I96" i="3"/>
  <c r="J96" i="3" s="1"/>
  <c r="A96" i="3"/>
  <c r="AV95" i="3"/>
  <c r="AU95" i="3"/>
  <c r="AR95" i="3"/>
  <c r="AQ95" i="3"/>
  <c r="AP95" i="3"/>
  <c r="AL95" i="3"/>
  <c r="AK95" i="3"/>
  <c r="AJ95" i="3"/>
  <c r="AI95" i="3"/>
  <c r="AH95" i="3"/>
  <c r="AG95" i="3"/>
  <c r="AF95" i="3"/>
  <c r="AD95" i="3"/>
  <c r="AC95" i="3"/>
  <c r="AA95" i="3"/>
  <c r="AB95" i="3" s="1"/>
  <c r="X95" i="3"/>
  <c r="W95" i="3"/>
  <c r="U95" i="3"/>
  <c r="V95" i="3" s="1"/>
  <c r="R95" i="3"/>
  <c r="Q95" i="3"/>
  <c r="O95" i="3"/>
  <c r="P95" i="3" s="1"/>
  <c r="L95" i="3"/>
  <c r="K95" i="3"/>
  <c r="I95" i="3"/>
  <c r="J95" i="3" s="1"/>
  <c r="A95" i="3"/>
  <c r="AV94" i="3"/>
  <c r="AU94" i="3"/>
  <c r="AR94" i="3"/>
  <c r="AQ94" i="3"/>
  <c r="AP94" i="3"/>
  <c r="AL94" i="3"/>
  <c r="AK94" i="3"/>
  <c r="AJ94" i="3"/>
  <c r="AI94" i="3"/>
  <c r="AH94" i="3"/>
  <c r="AG94" i="3"/>
  <c r="AF94" i="3"/>
  <c r="AD94" i="3"/>
  <c r="AC94" i="3"/>
  <c r="AA94" i="3"/>
  <c r="AB94" i="3" s="1"/>
  <c r="X94" i="3"/>
  <c r="W94" i="3"/>
  <c r="U94" i="3"/>
  <c r="V94" i="3" s="1"/>
  <c r="R94" i="3"/>
  <c r="Q94" i="3"/>
  <c r="O94" i="3"/>
  <c r="P94" i="3" s="1"/>
  <c r="L94" i="3"/>
  <c r="K94" i="3"/>
  <c r="I94" i="3"/>
  <c r="J94" i="3" s="1"/>
  <c r="A94" i="3"/>
  <c r="AV93" i="3"/>
  <c r="AU93" i="3"/>
  <c r="AR93" i="3"/>
  <c r="AQ93" i="3"/>
  <c r="AP93" i="3"/>
  <c r="AL93" i="3"/>
  <c r="AK93" i="3"/>
  <c r="AJ93" i="3"/>
  <c r="AI93" i="3"/>
  <c r="AH93" i="3"/>
  <c r="AG93" i="3"/>
  <c r="AF93" i="3"/>
  <c r="AD93" i="3"/>
  <c r="AC93" i="3"/>
  <c r="AA93" i="3"/>
  <c r="AB93" i="3" s="1"/>
  <c r="X93" i="3"/>
  <c r="W93" i="3"/>
  <c r="U93" i="3"/>
  <c r="V93" i="3" s="1"/>
  <c r="R93" i="3"/>
  <c r="Q93" i="3"/>
  <c r="O93" i="3"/>
  <c r="P93" i="3" s="1"/>
  <c r="L93" i="3"/>
  <c r="K93" i="3"/>
  <c r="I93" i="3"/>
  <c r="J93" i="3" s="1"/>
  <c r="A93" i="3"/>
  <c r="AV92" i="3"/>
  <c r="AU92" i="3"/>
  <c r="AR92" i="3"/>
  <c r="AQ92" i="3"/>
  <c r="AP92" i="3"/>
  <c r="AL92" i="3"/>
  <c r="AK92" i="3"/>
  <c r="AJ92" i="3"/>
  <c r="AI92" i="3"/>
  <c r="AH92" i="3"/>
  <c r="AG92" i="3"/>
  <c r="AF92" i="3"/>
  <c r="AD92" i="3"/>
  <c r="AC92" i="3"/>
  <c r="AA92" i="3"/>
  <c r="AB92" i="3" s="1"/>
  <c r="X92" i="3"/>
  <c r="W92" i="3"/>
  <c r="U92" i="3"/>
  <c r="V92" i="3" s="1"/>
  <c r="R92" i="3"/>
  <c r="Q92" i="3"/>
  <c r="O92" i="3"/>
  <c r="P92" i="3" s="1"/>
  <c r="L92" i="3"/>
  <c r="K92" i="3"/>
  <c r="I92" i="3"/>
  <c r="J92" i="3" s="1"/>
  <c r="A92" i="3"/>
  <c r="AV91" i="3"/>
  <c r="AU91" i="3"/>
  <c r="AR91" i="3"/>
  <c r="AQ91" i="3"/>
  <c r="AP91" i="3"/>
  <c r="AL91" i="3"/>
  <c r="AK91" i="3"/>
  <c r="AJ91" i="3"/>
  <c r="AI91" i="3"/>
  <c r="AH91" i="3"/>
  <c r="AG91" i="3"/>
  <c r="AF91" i="3"/>
  <c r="AD91" i="3"/>
  <c r="AC91" i="3"/>
  <c r="AA91" i="3"/>
  <c r="AB91" i="3" s="1"/>
  <c r="X91" i="3"/>
  <c r="W91" i="3"/>
  <c r="U91" i="3"/>
  <c r="V91" i="3" s="1"/>
  <c r="R91" i="3"/>
  <c r="Q91" i="3"/>
  <c r="O91" i="3"/>
  <c r="P91" i="3" s="1"/>
  <c r="L91" i="3"/>
  <c r="K91" i="3"/>
  <c r="I91" i="3"/>
  <c r="J91" i="3" s="1"/>
  <c r="A91" i="3"/>
  <c r="AV90" i="3"/>
  <c r="AU90" i="3"/>
  <c r="AR90" i="3"/>
  <c r="AQ90" i="3"/>
  <c r="AP90" i="3"/>
  <c r="AL90" i="3"/>
  <c r="AK90" i="3"/>
  <c r="AJ90" i="3"/>
  <c r="AI90" i="3"/>
  <c r="AH90" i="3"/>
  <c r="AG90" i="3"/>
  <c r="AF90" i="3"/>
  <c r="AD90" i="3"/>
  <c r="AC90" i="3"/>
  <c r="AA90" i="3"/>
  <c r="AB90" i="3" s="1"/>
  <c r="X90" i="3"/>
  <c r="W90" i="3"/>
  <c r="U90" i="3"/>
  <c r="V90" i="3" s="1"/>
  <c r="R90" i="3"/>
  <c r="Q90" i="3"/>
  <c r="O90" i="3"/>
  <c r="P90" i="3" s="1"/>
  <c r="L90" i="3"/>
  <c r="K90" i="3"/>
  <c r="I90" i="3"/>
  <c r="J90" i="3" s="1"/>
  <c r="A90" i="3"/>
  <c r="AV89" i="3"/>
  <c r="AU89" i="3"/>
  <c r="AR89" i="3"/>
  <c r="AQ89" i="3"/>
  <c r="AP89" i="3"/>
  <c r="AL89" i="3"/>
  <c r="AK89" i="3"/>
  <c r="AJ89" i="3"/>
  <c r="AI89" i="3"/>
  <c r="AH89" i="3"/>
  <c r="AG89" i="3"/>
  <c r="AF89" i="3"/>
  <c r="AD89" i="3"/>
  <c r="AC89" i="3"/>
  <c r="AA89" i="3"/>
  <c r="AB89" i="3" s="1"/>
  <c r="X89" i="3"/>
  <c r="W89" i="3"/>
  <c r="U89" i="3"/>
  <c r="V89" i="3" s="1"/>
  <c r="R89" i="3"/>
  <c r="Q89" i="3"/>
  <c r="O89" i="3"/>
  <c r="P89" i="3" s="1"/>
  <c r="L89" i="3"/>
  <c r="K89" i="3"/>
  <c r="I89" i="3"/>
  <c r="J89" i="3" s="1"/>
  <c r="A89" i="3"/>
  <c r="AV88" i="3"/>
  <c r="AU88" i="3"/>
  <c r="AR88" i="3"/>
  <c r="AQ88" i="3"/>
  <c r="AP88" i="3"/>
  <c r="AL88" i="3"/>
  <c r="AK88" i="3"/>
  <c r="AJ88" i="3"/>
  <c r="AI88" i="3"/>
  <c r="AH88" i="3"/>
  <c r="AG88" i="3"/>
  <c r="AF88" i="3"/>
  <c r="AD88" i="3"/>
  <c r="AC88" i="3"/>
  <c r="AA88" i="3"/>
  <c r="AB88" i="3" s="1"/>
  <c r="X88" i="3"/>
  <c r="W88" i="3"/>
  <c r="U88" i="3"/>
  <c r="V88" i="3" s="1"/>
  <c r="R88" i="3"/>
  <c r="Q88" i="3"/>
  <c r="O88" i="3"/>
  <c r="P88" i="3" s="1"/>
  <c r="L88" i="3"/>
  <c r="K88" i="3"/>
  <c r="I88" i="3"/>
  <c r="J88" i="3" s="1"/>
  <c r="A88" i="3"/>
  <c r="AV87" i="3"/>
  <c r="AU87" i="3"/>
  <c r="AR87" i="3"/>
  <c r="AQ87" i="3"/>
  <c r="AP87" i="3"/>
  <c r="AL87" i="3"/>
  <c r="AK87" i="3"/>
  <c r="AJ87" i="3"/>
  <c r="AI87" i="3"/>
  <c r="AH87" i="3"/>
  <c r="AG87" i="3"/>
  <c r="AF87" i="3"/>
  <c r="AD87" i="3"/>
  <c r="AC87" i="3"/>
  <c r="AA87" i="3"/>
  <c r="AB87" i="3" s="1"/>
  <c r="X87" i="3"/>
  <c r="W87" i="3"/>
  <c r="U87" i="3"/>
  <c r="V87" i="3" s="1"/>
  <c r="R87" i="3"/>
  <c r="Q87" i="3"/>
  <c r="O87" i="3"/>
  <c r="P87" i="3" s="1"/>
  <c r="L87" i="3"/>
  <c r="K87" i="3"/>
  <c r="I87" i="3"/>
  <c r="J87" i="3" s="1"/>
  <c r="A87" i="3"/>
  <c r="AV86" i="3"/>
  <c r="AU86" i="3"/>
  <c r="AR86" i="3"/>
  <c r="AQ86" i="3"/>
  <c r="AP86" i="3"/>
  <c r="AL86" i="3"/>
  <c r="AK86" i="3"/>
  <c r="AJ86" i="3"/>
  <c r="AI86" i="3"/>
  <c r="AH86" i="3"/>
  <c r="AG86" i="3"/>
  <c r="AF86" i="3"/>
  <c r="AD86" i="3"/>
  <c r="AC86" i="3"/>
  <c r="AA86" i="3"/>
  <c r="AB86" i="3" s="1"/>
  <c r="X86" i="3"/>
  <c r="W86" i="3"/>
  <c r="U86" i="3"/>
  <c r="V86" i="3" s="1"/>
  <c r="R86" i="3"/>
  <c r="Q86" i="3"/>
  <c r="O86" i="3"/>
  <c r="P86" i="3" s="1"/>
  <c r="L86" i="3"/>
  <c r="K86" i="3"/>
  <c r="I86" i="3"/>
  <c r="J86" i="3" s="1"/>
  <c r="A86" i="3"/>
  <c r="AV85" i="3"/>
  <c r="AU85" i="3"/>
  <c r="AR85" i="3"/>
  <c r="AQ85" i="3"/>
  <c r="AP85" i="3"/>
  <c r="AL85" i="3"/>
  <c r="AK85" i="3"/>
  <c r="AJ85" i="3"/>
  <c r="AI85" i="3"/>
  <c r="AH85" i="3"/>
  <c r="AG85" i="3"/>
  <c r="AF85" i="3"/>
  <c r="AD85" i="3"/>
  <c r="AC85" i="3"/>
  <c r="AA85" i="3"/>
  <c r="AB85" i="3" s="1"/>
  <c r="X85" i="3"/>
  <c r="W85" i="3"/>
  <c r="U85" i="3"/>
  <c r="V85" i="3" s="1"/>
  <c r="R85" i="3"/>
  <c r="Q85" i="3"/>
  <c r="O85" i="3"/>
  <c r="P85" i="3" s="1"/>
  <c r="L85" i="3"/>
  <c r="K85" i="3"/>
  <c r="I85" i="3"/>
  <c r="J85" i="3" s="1"/>
  <c r="A85" i="3"/>
  <c r="AV84" i="3"/>
  <c r="AU84" i="3"/>
  <c r="AR84" i="3"/>
  <c r="AQ84" i="3"/>
  <c r="AP84" i="3"/>
  <c r="AL84" i="3"/>
  <c r="AK84" i="3"/>
  <c r="AJ84" i="3"/>
  <c r="AI84" i="3"/>
  <c r="AH84" i="3"/>
  <c r="AG84" i="3"/>
  <c r="AF84" i="3"/>
  <c r="AD84" i="3"/>
  <c r="AC84" i="3"/>
  <c r="AA84" i="3"/>
  <c r="AB84" i="3" s="1"/>
  <c r="X84" i="3"/>
  <c r="W84" i="3"/>
  <c r="U84" i="3"/>
  <c r="V84" i="3" s="1"/>
  <c r="R84" i="3"/>
  <c r="Q84" i="3"/>
  <c r="O84" i="3"/>
  <c r="P84" i="3" s="1"/>
  <c r="L84" i="3"/>
  <c r="K84" i="3"/>
  <c r="I84" i="3"/>
  <c r="J84" i="3" s="1"/>
  <c r="A84" i="3"/>
  <c r="AV83" i="3"/>
  <c r="AU83" i="3"/>
  <c r="AR83" i="3"/>
  <c r="AQ83" i="3"/>
  <c r="AP83" i="3"/>
  <c r="AL83" i="3"/>
  <c r="AK83" i="3"/>
  <c r="AJ83" i="3"/>
  <c r="AI83" i="3"/>
  <c r="AH83" i="3"/>
  <c r="AG83" i="3"/>
  <c r="AF83" i="3"/>
  <c r="AD83" i="3"/>
  <c r="AC83" i="3"/>
  <c r="AA83" i="3"/>
  <c r="AB83" i="3" s="1"/>
  <c r="X83" i="3"/>
  <c r="W83" i="3"/>
  <c r="U83" i="3"/>
  <c r="V83" i="3" s="1"/>
  <c r="R83" i="3"/>
  <c r="Q83" i="3"/>
  <c r="O83" i="3"/>
  <c r="P83" i="3" s="1"/>
  <c r="L83" i="3"/>
  <c r="K83" i="3"/>
  <c r="I83" i="3"/>
  <c r="J83" i="3" s="1"/>
  <c r="A83" i="3"/>
  <c r="AV82" i="3"/>
  <c r="AU82" i="3"/>
  <c r="AR82" i="3"/>
  <c r="AQ82" i="3"/>
  <c r="AP82" i="3"/>
  <c r="AL82" i="3"/>
  <c r="AK82" i="3"/>
  <c r="AJ82" i="3"/>
  <c r="AI82" i="3"/>
  <c r="AH82" i="3"/>
  <c r="AG82" i="3"/>
  <c r="AF82" i="3"/>
  <c r="AD82" i="3"/>
  <c r="AC82" i="3"/>
  <c r="AA82" i="3"/>
  <c r="AB82" i="3" s="1"/>
  <c r="X82" i="3"/>
  <c r="W82" i="3"/>
  <c r="U82" i="3"/>
  <c r="V82" i="3" s="1"/>
  <c r="R82" i="3"/>
  <c r="Q82" i="3"/>
  <c r="O82" i="3"/>
  <c r="P82" i="3" s="1"/>
  <c r="L82" i="3"/>
  <c r="K82" i="3"/>
  <c r="I82" i="3"/>
  <c r="J82" i="3" s="1"/>
  <c r="A82" i="3"/>
  <c r="AV81" i="3"/>
  <c r="AU81" i="3"/>
  <c r="AR81" i="3"/>
  <c r="AQ81" i="3"/>
  <c r="AP81" i="3"/>
  <c r="AL81" i="3"/>
  <c r="AK81" i="3"/>
  <c r="AJ81" i="3"/>
  <c r="AI81" i="3"/>
  <c r="AH81" i="3"/>
  <c r="AG81" i="3"/>
  <c r="AF81" i="3"/>
  <c r="AD81" i="3"/>
  <c r="AC81" i="3"/>
  <c r="AA81" i="3"/>
  <c r="AB81" i="3" s="1"/>
  <c r="X81" i="3"/>
  <c r="W81" i="3"/>
  <c r="U81" i="3"/>
  <c r="V81" i="3" s="1"/>
  <c r="R81" i="3"/>
  <c r="Q81" i="3"/>
  <c r="O81" i="3"/>
  <c r="P81" i="3" s="1"/>
  <c r="L81" i="3"/>
  <c r="K81" i="3"/>
  <c r="I81" i="3"/>
  <c r="J81" i="3" s="1"/>
  <c r="A81" i="3"/>
  <c r="AV80" i="3"/>
  <c r="AU80" i="3"/>
  <c r="AR80" i="3"/>
  <c r="AQ80" i="3"/>
  <c r="AP80" i="3"/>
  <c r="AL80" i="3"/>
  <c r="AK80" i="3"/>
  <c r="AJ80" i="3"/>
  <c r="AI80" i="3"/>
  <c r="AH80" i="3"/>
  <c r="AG80" i="3"/>
  <c r="AF80" i="3"/>
  <c r="AD80" i="3"/>
  <c r="AC80" i="3"/>
  <c r="AA80" i="3"/>
  <c r="AB80" i="3" s="1"/>
  <c r="X80" i="3"/>
  <c r="W80" i="3"/>
  <c r="U80" i="3"/>
  <c r="V80" i="3" s="1"/>
  <c r="R80" i="3"/>
  <c r="Q80" i="3"/>
  <c r="O80" i="3"/>
  <c r="P80" i="3" s="1"/>
  <c r="L80" i="3"/>
  <c r="K80" i="3"/>
  <c r="I80" i="3"/>
  <c r="J80" i="3" s="1"/>
  <c r="A80" i="3"/>
  <c r="AV79" i="3"/>
  <c r="AU79" i="3"/>
  <c r="AR79" i="3"/>
  <c r="AQ79" i="3"/>
  <c r="AP79" i="3"/>
  <c r="AL79" i="3"/>
  <c r="AK79" i="3"/>
  <c r="AJ79" i="3"/>
  <c r="AI79" i="3"/>
  <c r="AH79" i="3"/>
  <c r="AG79" i="3"/>
  <c r="AF79" i="3"/>
  <c r="AD79" i="3"/>
  <c r="AC79" i="3"/>
  <c r="AA79" i="3"/>
  <c r="AB79" i="3" s="1"/>
  <c r="X79" i="3"/>
  <c r="W79" i="3"/>
  <c r="U79" i="3"/>
  <c r="V79" i="3" s="1"/>
  <c r="R79" i="3"/>
  <c r="Q79" i="3"/>
  <c r="O79" i="3"/>
  <c r="P79" i="3" s="1"/>
  <c r="L79" i="3"/>
  <c r="K79" i="3"/>
  <c r="I79" i="3"/>
  <c r="J79" i="3" s="1"/>
  <c r="A79" i="3"/>
  <c r="AV78" i="3"/>
  <c r="AU78" i="3"/>
  <c r="AR78" i="3"/>
  <c r="AQ78" i="3"/>
  <c r="AP78" i="3"/>
  <c r="AL78" i="3"/>
  <c r="AK78" i="3"/>
  <c r="AJ78" i="3"/>
  <c r="AI78" i="3"/>
  <c r="AH78" i="3"/>
  <c r="AG78" i="3"/>
  <c r="AF78" i="3"/>
  <c r="AD78" i="3"/>
  <c r="AC78" i="3"/>
  <c r="AA78" i="3"/>
  <c r="AB78" i="3" s="1"/>
  <c r="X78" i="3"/>
  <c r="W78" i="3"/>
  <c r="U78" i="3"/>
  <c r="V78" i="3" s="1"/>
  <c r="R78" i="3"/>
  <c r="Q78" i="3"/>
  <c r="O78" i="3"/>
  <c r="P78" i="3" s="1"/>
  <c r="L78" i="3"/>
  <c r="K78" i="3"/>
  <c r="I78" i="3"/>
  <c r="J78" i="3" s="1"/>
  <c r="A78" i="3"/>
  <c r="AV77" i="3"/>
  <c r="AU77" i="3"/>
  <c r="AR77" i="3"/>
  <c r="AQ77" i="3"/>
  <c r="AP77" i="3"/>
  <c r="AL77" i="3"/>
  <c r="AK77" i="3"/>
  <c r="AJ77" i="3"/>
  <c r="AI77" i="3"/>
  <c r="AH77" i="3"/>
  <c r="AG77" i="3"/>
  <c r="AF77" i="3"/>
  <c r="AD77" i="3"/>
  <c r="AC77" i="3"/>
  <c r="AA77" i="3"/>
  <c r="AB77" i="3" s="1"/>
  <c r="X77" i="3"/>
  <c r="W77" i="3"/>
  <c r="U77" i="3"/>
  <c r="V77" i="3" s="1"/>
  <c r="R77" i="3"/>
  <c r="Q77" i="3"/>
  <c r="O77" i="3"/>
  <c r="P77" i="3" s="1"/>
  <c r="L77" i="3"/>
  <c r="K77" i="3"/>
  <c r="I77" i="3"/>
  <c r="J77" i="3" s="1"/>
  <c r="A77" i="3"/>
  <c r="AV76" i="3"/>
  <c r="AU76" i="3"/>
  <c r="AR76" i="3"/>
  <c r="AQ76" i="3"/>
  <c r="AP76" i="3"/>
  <c r="AL76" i="3"/>
  <c r="AK76" i="3"/>
  <c r="AJ76" i="3"/>
  <c r="AI76" i="3"/>
  <c r="AH76" i="3"/>
  <c r="AG76" i="3"/>
  <c r="AF76" i="3"/>
  <c r="AD76" i="3"/>
  <c r="AC76" i="3"/>
  <c r="AA76" i="3"/>
  <c r="AB76" i="3" s="1"/>
  <c r="X76" i="3"/>
  <c r="W76" i="3"/>
  <c r="U76" i="3"/>
  <c r="V76" i="3" s="1"/>
  <c r="R76" i="3"/>
  <c r="Q76" i="3"/>
  <c r="O76" i="3"/>
  <c r="P76" i="3" s="1"/>
  <c r="L76" i="3"/>
  <c r="K76" i="3"/>
  <c r="I76" i="3"/>
  <c r="J76" i="3" s="1"/>
  <c r="A76" i="3"/>
  <c r="AV75" i="3"/>
  <c r="AU75" i="3"/>
  <c r="AR75" i="3"/>
  <c r="AQ75" i="3"/>
  <c r="AP75" i="3"/>
  <c r="AL75" i="3"/>
  <c r="AK75" i="3"/>
  <c r="AJ75" i="3"/>
  <c r="AI75" i="3"/>
  <c r="AH75" i="3"/>
  <c r="AG75" i="3"/>
  <c r="AF75" i="3"/>
  <c r="AD75" i="3"/>
  <c r="AC75" i="3"/>
  <c r="AA75" i="3"/>
  <c r="AB75" i="3" s="1"/>
  <c r="X75" i="3"/>
  <c r="W75" i="3"/>
  <c r="U75" i="3"/>
  <c r="V75" i="3" s="1"/>
  <c r="R75" i="3"/>
  <c r="Q75" i="3"/>
  <c r="O75" i="3"/>
  <c r="P75" i="3" s="1"/>
  <c r="L75" i="3"/>
  <c r="K75" i="3"/>
  <c r="I75" i="3"/>
  <c r="J75" i="3" s="1"/>
  <c r="A75" i="3"/>
  <c r="AV74" i="3"/>
  <c r="AU74" i="3"/>
  <c r="AR74" i="3"/>
  <c r="AQ74" i="3"/>
  <c r="AP74" i="3"/>
  <c r="AL74" i="3"/>
  <c r="AK74" i="3"/>
  <c r="AJ74" i="3"/>
  <c r="AI74" i="3"/>
  <c r="AH74" i="3"/>
  <c r="AG74" i="3"/>
  <c r="AF74" i="3"/>
  <c r="AD74" i="3"/>
  <c r="AC74" i="3"/>
  <c r="AA74" i="3"/>
  <c r="AB74" i="3" s="1"/>
  <c r="X74" i="3"/>
  <c r="W74" i="3"/>
  <c r="U74" i="3"/>
  <c r="V74" i="3" s="1"/>
  <c r="R74" i="3"/>
  <c r="Q74" i="3"/>
  <c r="O74" i="3"/>
  <c r="P74" i="3" s="1"/>
  <c r="L74" i="3"/>
  <c r="K74" i="3"/>
  <c r="I74" i="3"/>
  <c r="J74" i="3" s="1"/>
  <c r="A74" i="3"/>
  <c r="AV73" i="3"/>
  <c r="AU73" i="3"/>
  <c r="AR73" i="3"/>
  <c r="AQ73" i="3"/>
  <c r="AP73" i="3"/>
  <c r="AL73" i="3"/>
  <c r="AK73" i="3"/>
  <c r="AJ73" i="3"/>
  <c r="AI73" i="3"/>
  <c r="AH73" i="3"/>
  <c r="AG73" i="3"/>
  <c r="AF73" i="3"/>
  <c r="AD73" i="3"/>
  <c r="AC73" i="3"/>
  <c r="AA73" i="3"/>
  <c r="AB73" i="3" s="1"/>
  <c r="X73" i="3"/>
  <c r="W73" i="3"/>
  <c r="U73" i="3"/>
  <c r="V73" i="3" s="1"/>
  <c r="R73" i="3"/>
  <c r="Q73" i="3"/>
  <c r="O73" i="3"/>
  <c r="P73" i="3" s="1"/>
  <c r="L73" i="3"/>
  <c r="K73" i="3"/>
  <c r="I73" i="3"/>
  <c r="J73" i="3" s="1"/>
  <c r="A73" i="3"/>
  <c r="AV72" i="3"/>
  <c r="AU72" i="3"/>
  <c r="AR72" i="3"/>
  <c r="AQ72" i="3"/>
  <c r="AP72" i="3"/>
  <c r="AL72" i="3"/>
  <c r="AK72" i="3"/>
  <c r="AJ72" i="3"/>
  <c r="AI72" i="3"/>
  <c r="AH72" i="3"/>
  <c r="AG72" i="3"/>
  <c r="AF72" i="3"/>
  <c r="AD72" i="3"/>
  <c r="AC72" i="3"/>
  <c r="AA72" i="3"/>
  <c r="AB72" i="3" s="1"/>
  <c r="X72" i="3"/>
  <c r="W72" i="3"/>
  <c r="U72" i="3"/>
  <c r="V72" i="3" s="1"/>
  <c r="R72" i="3"/>
  <c r="Q72" i="3"/>
  <c r="O72" i="3"/>
  <c r="P72" i="3" s="1"/>
  <c r="L72" i="3"/>
  <c r="K72" i="3"/>
  <c r="I72" i="3"/>
  <c r="J72" i="3" s="1"/>
  <c r="A72" i="3"/>
  <c r="AV71" i="3"/>
  <c r="AU71" i="3"/>
  <c r="AR71" i="3"/>
  <c r="AQ71" i="3"/>
  <c r="AP71" i="3"/>
  <c r="AL71" i="3"/>
  <c r="AK71" i="3"/>
  <c r="AJ71" i="3"/>
  <c r="AI71" i="3"/>
  <c r="AH71" i="3"/>
  <c r="AG71" i="3"/>
  <c r="AF71" i="3"/>
  <c r="AD71" i="3"/>
  <c r="AC71" i="3"/>
  <c r="AA71" i="3"/>
  <c r="AB71" i="3" s="1"/>
  <c r="X71" i="3"/>
  <c r="W71" i="3"/>
  <c r="U71" i="3"/>
  <c r="V71" i="3" s="1"/>
  <c r="R71" i="3"/>
  <c r="Q71" i="3"/>
  <c r="O71" i="3"/>
  <c r="P71" i="3" s="1"/>
  <c r="L71" i="3"/>
  <c r="K71" i="3"/>
  <c r="I71" i="3"/>
  <c r="J71" i="3" s="1"/>
  <c r="A71" i="3"/>
  <c r="AV70" i="3"/>
  <c r="AU70" i="3"/>
  <c r="AR70" i="3"/>
  <c r="AQ70" i="3"/>
  <c r="AP70" i="3"/>
  <c r="AL70" i="3"/>
  <c r="AK70" i="3"/>
  <c r="AJ70" i="3"/>
  <c r="AI70" i="3"/>
  <c r="AH70" i="3"/>
  <c r="AG70" i="3"/>
  <c r="AF70" i="3"/>
  <c r="AD70" i="3"/>
  <c r="AC70" i="3"/>
  <c r="AA70" i="3"/>
  <c r="AB70" i="3" s="1"/>
  <c r="X70" i="3"/>
  <c r="W70" i="3"/>
  <c r="U70" i="3"/>
  <c r="V70" i="3" s="1"/>
  <c r="R70" i="3"/>
  <c r="Q70" i="3"/>
  <c r="O70" i="3"/>
  <c r="P70" i="3" s="1"/>
  <c r="L70" i="3"/>
  <c r="K70" i="3"/>
  <c r="I70" i="3"/>
  <c r="J70" i="3" s="1"/>
  <c r="A70" i="3"/>
  <c r="CH69" i="3"/>
  <c r="AV69" i="3"/>
  <c r="AU69" i="3"/>
  <c r="AR69" i="3"/>
  <c r="AQ69" i="3"/>
  <c r="AP69" i="3"/>
  <c r="AL69" i="3"/>
  <c r="AK69" i="3"/>
  <c r="AJ69" i="3"/>
  <c r="AI69" i="3"/>
  <c r="AH69" i="3"/>
  <c r="AG69" i="3"/>
  <c r="AF69" i="3"/>
  <c r="AD69" i="3"/>
  <c r="AC69" i="3"/>
  <c r="AA69" i="3"/>
  <c r="AB69" i="3" s="1"/>
  <c r="X69" i="3"/>
  <c r="W69" i="3"/>
  <c r="U69" i="3"/>
  <c r="V69" i="3" s="1"/>
  <c r="R69" i="3"/>
  <c r="Q69" i="3"/>
  <c r="O69" i="3"/>
  <c r="P69" i="3" s="1"/>
  <c r="L69" i="3"/>
  <c r="K69" i="3"/>
  <c r="I69" i="3"/>
  <c r="J69" i="3" s="1"/>
  <c r="A69" i="3"/>
  <c r="AV68" i="3"/>
  <c r="AU68" i="3"/>
  <c r="AR68" i="3"/>
  <c r="AQ68" i="3"/>
  <c r="AP68" i="3"/>
  <c r="AL68" i="3"/>
  <c r="AK68" i="3"/>
  <c r="AJ68" i="3"/>
  <c r="AI68" i="3"/>
  <c r="AH68" i="3"/>
  <c r="AG68" i="3"/>
  <c r="AF68" i="3"/>
  <c r="AD68" i="3"/>
  <c r="AC68" i="3"/>
  <c r="AA68" i="3"/>
  <c r="AB68" i="3" s="1"/>
  <c r="X68" i="3"/>
  <c r="W68" i="3"/>
  <c r="U68" i="3"/>
  <c r="V68" i="3" s="1"/>
  <c r="R68" i="3"/>
  <c r="Q68" i="3"/>
  <c r="O68" i="3"/>
  <c r="P68" i="3" s="1"/>
  <c r="L68" i="3"/>
  <c r="K68" i="3"/>
  <c r="I68" i="3"/>
  <c r="J68" i="3" s="1"/>
  <c r="A68" i="3"/>
  <c r="AV67" i="3"/>
  <c r="AU67" i="3"/>
  <c r="AR67" i="3"/>
  <c r="AQ67" i="3"/>
  <c r="AP67" i="3"/>
  <c r="AL67" i="3"/>
  <c r="AK67" i="3"/>
  <c r="AJ67" i="3"/>
  <c r="AI67" i="3"/>
  <c r="AH67" i="3"/>
  <c r="AG67" i="3"/>
  <c r="AF67" i="3"/>
  <c r="AD67" i="3"/>
  <c r="AC67" i="3"/>
  <c r="AA67" i="3"/>
  <c r="AB67" i="3" s="1"/>
  <c r="X67" i="3"/>
  <c r="W67" i="3"/>
  <c r="U67" i="3"/>
  <c r="V67" i="3" s="1"/>
  <c r="R67" i="3"/>
  <c r="Q67" i="3"/>
  <c r="O67" i="3"/>
  <c r="P67" i="3" s="1"/>
  <c r="L67" i="3"/>
  <c r="K67" i="3"/>
  <c r="I67" i="3"/>
  <c r="J67" i="3" s="1"/>
  <c r="A67" i="3"/>
  <c r="AV66" i="3"/>
  <c r="AU66" i="3"/>
  <c r="AR66" i="3"/>
  <c r="AQ66" i="3"/>
  <c r="AP66" i="3"/>
  <c r="AL66" i="3"/>
  <c r="AK66" i="3"/>
  <c r="AJ66" i="3"/>
  <c r="AI66" i="3"/>
  <c r="AH66" i="3"/>
  <c r="AG66" i="3"/>
  <c r="AF66" i="3"/>
  <c r="AD66" i="3"/>
  <c r="AC66" i="3"/>
  <c r="AA66" i="3"/>
  <c r="AB66" i="3" s="1"/>
  <c r="X66" i="3"/>
  <c r="W66" i="3"/>
  <c r="U66" i="3"/>
  <c r="V66" i="3" s="1"/>
  <c r="R66" i="3"/>
  <c r="Q66" i="3"/>
  <c r="O66" i="3"/>
  <c r="P66" i="3" s="1"/>
  <c r="L66" i="3"/>
  <c r="K66" i="3"/>
  <c r="I66" i="3"/>
  <c r="J66" i="3" s="1"/>
  <c r="A66" i="3"/>
  <c r="AV65" i="3"/>
  <c r="AU65" i="3"/>
  <c r="AR65" i="3"/>
  <c r="AQ65" i="3"/>
  <c r="AP65" i="3"/>
  <c r="AL65" i="3"/>
  <c r="AK65" i="3"/>
  <c r="AJ65" i="3"/>
  <c r="AI65" i="3"/>
  <c r="AH65" i="3"/>
  <c r="AG65" i="3"/>
  <c r="AF65" i="3"/>
  <c r="AD65" i="3"/>
  <c r="AC65" i="3"/>
  <c r="AA65" i="3"/>
  <c r="AB65" i="3" s="1"/>
  <c r="X65" i="3"/>
  <c r="W65" i="3"/>
  <c r="U65" i="3"/>
  <c r="V65" i="3" s="1"/>
  <c r="R65" i="3"/>
  <c r="Q65" i="3"/>
  <c r="O65" i="3"/>
  <c r="P65" i="3" s="1"/>
  <c r="L65" i="3"/>
  <c r="K65" i="3"/>
  <c r="I65" i="3"/>
  <c r="J65" i="3" s="1"/>
  <c r="A65" i="3"/>
  <c r="AV64" i="3"/>
  <c r="AU64" i="3"/>
  <c r="AR64" i="3"/>
  <c r="AQ64" i="3"/>
  <c r="AP64" i="3"/>
  <c r="AL64" i="3"/>
  <c r="AK64" i="3"/>
  <c r="AJ64" i="3"/>
  <c r="AI64" i="3"/>
  <c r="AH64" i="3"/>
  <c r="AG64" i="3"/>
  <c r="AF64" i="3"/>
  <c r="AD64" i="3"/>
  <c r="AC64" i="3"/>
  <c r="AA64" i="3"/>
  <c r="AB64" i="3" s="1"/>
  <c r="X64" i="3"/>
  <c r="W64" i="3"/>
  <c r="U64" i="3"/>
  <c r="V64" i="3" s="1"/>
  <c r="R64" i="3"/>
  <c r="Q64" i="3"/>
  <c r="O64" i="3"/>
  <c r="P64" i="3" s="1"/>
  <c r="L64" i="3"/>
  <c r="K64" i="3"/>
  <c r="I64" i="3"/>
  <c r="J64" i="3" s="1"/>
  <c r="A64" i="3"/>
  <c r="AV63" i="3"/>
  <c r="AU63" i="3"/>
  <c r="AR63" i="3"/>
  <c r="AQ63" i="3"/>
  <c r="AP63" i="3"/>
  <c r="AL63" i="3"/>
  <c r="AK63" i="3"/>
  <c r="AJ63" i="3"/>
  <c r="AI63" i="3"/>
  <c r="AH63" i="3"/>
  <c r="AG63" i="3"/>
  <c r="AF63" i="3"/>
  <c r="AD63" i="3"/>
  <c r="AC63" i="3"/>
  <c r="AA63" i="3"/>
  <c r="AB63" i="3" s="1"/>
  <c r="X63" i="3"/>
  <c r="W63" i="3"/>
  <c r="U63" i="3"/>
  <c r="V63" i="3" s="1"/>
  <c r="R63" i="3"/>
  <c r="Q63" i="3"/>
  <c r="O63" i="3"/>
  <c r="P63" i="3" s="1"/>
  <c r="L63" i="3"/>
  <c r="K63" i="3"/>
  <c r="I63" i="3"/>
  <c r="J63" i="3" s="1"/>
  <c r="A63" i="3"/>
  <c r="AV62" i="3"/>
  <c r="AU62" i="3"/>
  <c r="AR62" i="3"/>
  <c r="AQ62" i="3"/>
  <c r="AP62" i="3"/>
  <c r="AL62" i="3"/>
  <c r="AK62" i="3"/>
  <c r="AJ62" i="3"/>
  <c r="AI62" i="3"/>
  <c r="AH62" i="3"/>
  <c r="AG62" i="3"/>
  <c r="AF62" i="3"/>
  <c r="AD62" i="3"/>
  <c r="AC62" i="3"/>
  <c r="AA62" i="3"/>
  <c r="AB62" i="3" s="1"/>
  <c r="X62" i="3"/>
  <c r="W62" i="3"/>
  <c r="U62" i="3"/>
  <c r="V62" i="3" s="1"/>
  <c r="R62" i="3"/>
  <c r="Q62" i="3"/>
  <c r="O62" i="3"/>
  <c r="P62" i="3" s="1"/>
  <c r="L62" i="3"/>
  <c r="K62" i="3"/>
  <c r="I62" i="3"/>
  <c r="J62" i="3" s="1"/>
  <c r="A62" i="3"/>
  <c r="AV61" i="3"/>
  <c r="AU61" i="3"/>
  <c r="AR61" i="3"/>
  <c r="AQ61" i="3"/>
  <c r="AP61" i="3"/>
  <c r="AL61" i="3"/>
  <c r="AK61" i="3"/>
  <c r="AJ61" i="3"/>
  <c r="AI61" i="3"/>
  <c r="AH61" i="3"/>
  <c r="AG61" i="3"/>
  <c r="AF61" i="3"/>
  <c r="AD61" i="3"/>
  <c r="AC61" i="3"/>
  <c r="AA61" i="3"/>
  <c r="AB61" i="3" s="1"/>
  <c r="X61" i="3"/>
  <c r="W61" i="3"/>
  <c r="U61" i="3"/>
  <c r="V61" i="3" s="1"/>
  <c r="R61" i="3"/>
  <c r="Q61" i="3"/>
  <c r="O61" i="3"/>
  <c r="P61" i="3" s="1"/>
  <c r="L61" i="3"/>
  <c r="K61" i="3"/>
  <c r="I61" i="3"/>
  <c r="J61" i="3" s="1"/>
  <c r="A61" i="3"/>
  <c r="AV60" i="3"/>
  <c r="AU60" i="3"/>
  <c r="AR60" i="3"/>
  <c r="AQ60" i="3"/>
  <c r="AP60" i="3"/>
  <c r="AL60" i="3"/>
  <c r="AK60" i="3"/>
  <c r="AJ60" i="3"/>
  <c r="AI60" i="3"/>
  <c r="AH60" i="3"/>
  <c r="AG60" i="3"/>
  <c r="AF60" i="3"/>
  <c r="AD60" i="3"/>
  <c r="AC60" i="3"/>
  <c r="AA60" i="3"/>
  <c r="AB60" i="3" s="1"/>
  <c r="X60" i="3"/>
  <c r="W60" i="3"/>
  <c r="U60" i="3"/>
  <c r="V60" i="3" s="1"/>
  <c r="R60" i="3"/>
  <c r="Q60" i="3"/>
  <c r="O60" i="3"/>
  <c r="P60" i="3" s="1"/>
  <c r="L60" i="3"/>
  <c r="K60" i="3"/>
  <c r="I60" i="3"/>
  <c r="J60" i="3" s="1"/>
  <c r="A60" i="3"/>
  <c r="AV59" i="3"/>
  <c r="AU59" i="3"/>
  <c r="AR59" i="3"/>
  <c r="AQ59" i="3"/>
  <c r="AP59" i="3"/>
  <c r="AL59" i="3"/>
  <c r="AK59" i="3"/>
  <c r="AJ59" i="3"/>
  <c r="AI59" i="3"/>
  <c r="AH59" i="3"/>
  <c r="AG59" i="3"/>
  <c r="AF59" i="3"/>
  <c r="AD59" i="3"/>
  <c r="AC59" i="3"/>
  <c r="AA59" i="3"/>
  <c r="AB59" i="3" s="1"/>
  <c r="X59" i="3"/>
  <c r="W59" i="3"/>
  <c r="U59" i="3"/>
  <c r="V59" i="3" s="1"/>
  <c r="R59" i="3"/>
  <c r="Q59" i="3"/>
  <c r="O59" i="3"/>
  <c r="P59" i="3" s="1"/>
  <c r="L59" i="3"/>
  <c r="K59" i="3"/>
  <c r="I59" i="3"/>
  <c r="J59" i="3" s="1"/>
  <c r="A59" i="3"/>
  <c r="AV58" i="3"/>
  <c r="AU58" i="3"/>
  <c r="AR58" i="3"/>
  <c r="AQ58" i="3"/>
  <c r="AP58" i="3"/>
  <c r="AL58" i="3"/>
  <c r="AK58" i="3"/>
  <c r="AJ58" i="3"/>
  <c r="AI58" i="3"/>
  <c r="AH58" i="3"/>
  <c r="AG58" i="3"/>
  <c r="AF58" i="3"/>
  <c r="AD58" i="3"/>
  <c r="AC58" i="3"/>
  <c r="AA58" i="3"/>
  <c r="AB58" i="3" s="1"/>
  <c r="X58" i="3"/>
  <c r="W58" i="3"/>
  <c r="U58" i="3"/>
  <c r="V58" i="3" s="1"/>
  <c r="R58" i="3"/>
  <c r="Q58" i="3"/>
  <c r="O58" i="3"/>
  <c r="P58" i="3" s="1"/>
  <c r="L58" i="3"/>
  <c r="K58" i="3"/>
  <c r="I58" i="3"/>
  <c r="J58" i="3" s="1"/>
  <c r="A58" i="3"/>
  <c r="AV57" i="3"/>
  <c r="AU57" i="3"/>
  <c r="AR57" i="3"/>
  <c r="AQ57" i="3"/>
  <c r="AP57" i="3"/>
  <c r="AL57" i="3"/>
  <c r="AK57" i="3"/>
  <c r="AJ57" i="3"/>
  <c r="AI57" i="3"/>
  <c r="AH57" i="3"/>
  <c r="AG57" i="3"/>
  <c r="AF57" i="3"/>
  <c r="AD57" i="3"/>
  <c r="AC57" i="3"/>
  <c r="AA57" i="3"/>
  <c r="AB57" i="3" s="1"/>
  <c r="X57" i="3"/>
  <c r="W57" i="3"/>
  <c r="U57" i="3"/>
  <c r="V57" i="3" s="1"/>
  <c r="R57" i="3"/>
  <c r="Q57" i="3"/>
  <c r="O57" i="3"/>
  <c r="P57" i="3" s="1"/>
  <c r="L57" i="3"/>
  <c r="K57" i="3"/>
  <c r="I57" i="3"/>
  <c r="J57" i="3" s="1"/>
  <c r="A57" i="3"/>
  <c r="AV56" i="3"/>
  <c r="AU56" i="3"/>
  <c r="AR56" i="3"/>
  <c r="AQ56" i="3"/>
  <c r="AP56" i="3"/>
  <c r="AL56" i="3"/>
  <c r="AK56" i="3"/>
  <c r="AJ56" i="3"/>
  <c r="AI56" i="3"/>
  <c r="AH56" i="3"/>
  <c r="AG56" i="3"/>
  <c r="AF56" i="3"/>
  <c r="AD56" i="3"/>
  <c r="AC56" i="3"/>
  <c r="AA56" i="3"/>
  <c r="AB56" i="3" s="1"/>
  <c r="X56" i="3"/>
  <c r="W56" i="3"/>
  <c r="U56" i="3"/>
  <c r="V56" i="3" s="1"/>
  <c r="R56" i="3"/>
  <c r="Q56" i="3"/>
  <c r="O56" i="3"/>
  <c r="P56" i="3" s="1"/>
  <c r="L56" i="3"/>
  <c r="K56" i="3"/>
  <c r="I56" i="3"/>
  <c r="J56" i="3" s="1"/>
  <c r="A56" i="3"/>
  <c r="AV55" i="3"/>
  <c r="AU55" i="3"/>
  <c r="AR55" i="3"/>
  <c r="AQ55" i="3"/>
  <c r="AP55" i="3"/>
  <c r="AL55" i="3"/>
  <c r="AK55" i="3"/>
  <c r="AJ55" i="3"/>
  <c r="AI55" i="3"/>
  <c r="AH55" i="3"/>
  <c r="AG55" i="3"/>
  <c r="AF55" i="3"/>
  <c r="AD55" i="3"/>
  <c r="AC55" i="3"/>
  <c r="AA55" i="3"/>
  <c r="AB55" i="3" s="1"/>
  <c r="X55" i="3"/>
  <c r="W55" i="3"/>
  <c r="U55" i="3"/>
  <c r="V55" i="3" s="1"/>
  <c r="R55" i="3"/>
  <c r="Q55" i="3"/>
  <c r="O55" i="3"/>
  <c r="P55" i="3" s="1"/>
  <c r="L55" i="3"/>
  <c r="K55" i="3"/>
  <c r="I55" i="3"/>
  <c r="J55" i="3" s="1"/>
  <c r="A55" i="3"/>
  <c r="AV54" i="3"/>
  <c r="AU54" i="3"/>
  <c r="AR54" i="3"/>
  <c r="AQ54" i="3"/>
  <c r="AP54" i="3"/>
  <c r="AL54" i="3"/>
  <c r="AK54" i="3"/>
  <c r="AJ54" i="3"/>
  <c r="AI54" i="3"/>
  <c r="AH54" i="3"/>
  <c r="AG54" i="3"/>
  <c r="AF54" i="3"/>
  <c r="AD54" i="3"/>
  <c r="AC54" i="3"/>
  <c r="AA54" i="3"/>
  <c r="AB54" i="3" s="1"/>
  <c r="X54" i="3"/>
  <c r="W54" i="3"/>
  <c r="U54" i="3"/>
  <c r="V54" i="3" s="1"/>
  <c r="R54" i="3"/>
  <c r="Q54" i="3"/>
  <c r="O54" i="3"/>
  <c r="P54" i="3" s="1"/>
  <c r="L54" i="3"/>
  <c r="K54" i="3"/>
  <c r="I54" i="3"/>
  <c r="J54" i="3" s="1"/>
  <c r="A54" i="3"/>
  <c r="AV53" i="3"/>
  <c r="AU53" i="3"/>
  <c r="AR53" i="3"/>
  <c r="AQ53" i="3"/>
  <c r="AP53" i="3"/>
  <c r="AL53" i="3"/>
  <c r="AK53" i="3"/>
  <c r="AJ53" i="3"/>
  <c r="AI53" i="3"/>
  <c r="AH53" i="3"/>
  <c r="AG53" i="3"/>
  <c r="AF53" i="3"/>
  <c r="AD53" i="3"/>
  <c r="AC53" i="3"/>
  <c r="AA53" i="3"/>
  <c r="AB53" i="3" s="1"/>
  <c r="X53" i="3"/>
  <c r="W53" i="3"/>
  <c r="U53" i="3"/>
  <c r="V53" i="3" s="1"/>
  <c r="R53" i="3"/>
  <c r="Q53" i="3"/>
  <c r="O53" i="3"/>
  <c r="P53" i="3" s="1"/>
  <c r="L53" i="3"/>
  <c r="K53" i="3"/>
  <c r="I53" i="3"/>
  <c r="J53" i="3" s="1"/>
  <c r="A53" i="3"/>
  <c r="AV52" i="3"/>
  <c r="AU52" i="3"/>
  <c r="AR52" i="3"/>
  <c r="AQ52" i="3"/>
  <c r="AP52" i="3"/>
  <c r="AL52" i="3"/>
  <c r="AK52" i="3"/>
  <c r="AJ52" i="3"/>
  <c r="AI52" i="3"/>
  <c r="AH52" i="3"/>
  <c r="AG52" i="3"/>
  <c r="AF52" i="3"/>
  <c r="AD52" i="3"/>
  <c r="AC52" i="3"/>
  <c r="AA52" i="3"/>
  <c r="AB52" i="3" s="1"/>
  <c r="X52" i="3"/>
  <c r="W52" i="3"/>
  <c r="U52" i="3"/>
  <c r="V52" i="3" s="1"/>
  <c r="R52" i="3"/>
  <c r="Q52" i="3"/>
  <c r="O52" i="3"/>
  <c r="P52" i="3" s="1"/>
  <c r="L52" i="3"/>
  <c r="K52" i="3"/>
  <c r="I52" i="3"/>
  <c r="J52" i="3" s="1"/>
  <c r="A52" i="3"/>
  <c r="AV51" i="3"/>
  <c r="AU51" i="3"/>
  <c r="AR51" i="3"/>
  <c r="AQ51" i="3"/>
  <c r="AP51" i="3"/>
  <c r="AL51" i="3"/>
  <c r="AK51" i="3"/>
  <c r="AJ51" i="3"/>
  <c r="AI51" i="3"/>
  <c r="AH51" i="3"/>
  <c r="AG51" i="3"/>
  <c r="AF51" i="3"/>
  <c r="AD51" i="3"/>
  <c r="AC51" i="3"/>
  <c r="AA51" i="3"/>
  <c r="AB51" i="3" s="1"/>
  <c r="X51" i="3"/>
  <c r="W51" i="3"/>
  <c r="U51" i="3"/>
  <c r="V51" i="3" s="1"/>
  <c r="R51" i="3"/>
  <c r="Q51" i="3"/>
  <c r="O51" i="3"/>
  <c r="P51" i="3" s="1"/>
  <c r="L51" i="3"/>
  <c r="K51" i="3"/>
  <c r="I51" i="3"/>
  <c r="J51" i="3" s="1"/>
  <c r="A51" i="3"/>
  <c r="AV50" i="3"/>
  <c r="AU50" i="3"/>
  <c r="AR50" i="3"/>
  <c r="AQ50" i="3"/>
  <c r="AP50" i="3"/>
  <c r="AL50" i="3"/>
  <c r="AK50" i="3"/>
  <c r="AJ50" i="3"/>
  <c r="AI50" i="3"/>
  <c r="AH50" i="3"/>
  <c r="AG50" i="3"/>
  <c r="AF50" i="3"/>
  <c r="AD50" i="3"/>
  <c r="AC50" i="3"/>
  <c r="AA50" i="3"/>
  <c r="AB50" i="3" s="1"/>
  <c r="X50" i="3"/>
  <c r="W50" i="3"/>
  <c r="U50" i="3"/>
  <c r="V50" i="3" s="1"/>
  <c r="R50" i="3"/>
  <c r="Q50" i="3"/>
  <c r="O50" i="3"/>
  <c r="P50" i="3" s="1"/>
  <c r="L50" i="3"/>
  <c r="K50" i="3"/>
  <c r="I50" i="3"/>
  <c r="J50" i="3" s="1"/>
  <c r="A50" i="3"/>
  <c r="AV49" i="3"/>
  <c r="AU49" i="3"/>
  <c r="AR49" i="3"/>
  <c r="AQ49" i="3"/>
  <c r="AP49" i="3"/>
  <c r="AL49" i="3"/>
  <c r="AK49" i="3"/>
  <c r="AJ49" i="3"/>
  <c r="AI49" i="3"/>
  <c r="AH49" i="3"/>
  <c r="AG49" i="3"/>
  <c r="AF49" i="3"/>
  <c r="AD49" i="3"/>
  <c r="AC49" i="3"/>
  <c r="AA49" i="3"/>
  <c r="AB49" i="3" s="1"/>
  <c r="X49" i="3"/>
  <c r="W49" i="3"/>
  <c r="U49" i="3"/>
  <c r="V49" i="3" s="1"/>
  <c r="R49" i="3"/>
  <c r="Q49" i="3"/>
  <c r="O49" i="3"/>
  <c r="P49" i="3" s="1"/>
  <c r="L49" i="3"/>
  <c r="K49" i="3"/>
  <c r="I49" i="3"/>
  <c r="J49" i="3" s="1"/>
  <c r="A49" i="3"/>
  <c r="AV48" i="3"/>
  <c r="AU48" i="3"/>
  <c r="AR48" i="3"/>
  <c r="AQ48" i="3"/>
  <c r="AP48" i="3"/>
  <c r="AL48" i="3"/>
  <c r="AK48" i="3"/>
  <c r="AJ48" i="3"/>
  <c r="AI48" i="3"/>
  <c r="AH48" i="3"/>
  <c r="AG48" i="3"/>
  <c r="AF48" i="3"/>
  <c r="AD48" i="3"/>
  <c r="AC48" i="3"/>
  <c r="AA48" i="3"/>
  <c r="AB48" i="3" s="1"/>
  <c r="X48" i="3"/>
  <c r="W48" i="3"/>
  <c r="U48" i="3"/>
  <c r="V48" i="3" s="1"/>
  <c r="R48" i="3"/>
  <c r="Q48" i="3"/>
  <c r="O48" i="3"/>
  <c r="P48" i="3" s="1"/>
  <c r="L48" i="3"/>
  <c r="K48" i="3"/>
  <c r="I48" i="3"/>
  <c r="J48" i="3" s="1"/>
  <c r="A48" i="3"/>
  <c r="AV47" i="3"/>
  <c r="AU47" i="3"/>
  <c r="AR47" i="3"/>
  <c r="AQ47" i="3"/>
  <c r="AP47" i="3"/>
  <c r="AL47" i="3"/>
  <c r="AK47" i="3"/>
  <c r="AJ47" i="3"/>
  <c r="AI47" i="3"/>
  <c r="AH47" i="3"/>
  <c r="AG47" i="3"/>
  <c r="AF47" i="3"/>
  <c r="AD47" i="3"/>
  <c r="AC47" i="3"/>
  <c r="AA47" i="3"/>
  <c r="AB47" i="3" s="1"/>
  <c r="X47" i="3"/>
  <c r="W47" i="3"/>
  <c r="U47" i="3"/>
  <c r="V47" i="3" s="1"/>
  <c r="R47" i="3"/>
  <c r="Q47" i="3"/>
  <c r="O47" i="3"/>
  <c r="P47" i="3" s="1"/>
  <c r="L47" i="3"/>
  <c r="K47" i="3"/>
  <c r="I47" i="3"/>
  <c r="J47" i="3" s="1"/>
  <c r="A47" i="3"/>
  <c r="AV46" i="3"/>
  <c r="AU46" i="3"/>
  <c r="AR46" i="3"/>
  <c r="AQ46" i="3"/>
  <c r="AP46" i="3"/>
  <c r="AL46" i="3"/>
  <c r="AK46" i="3"/>
  <c r="AJ46" i="3"/>
  <c r="AI46" i="3"/>
  <c r="AH46" i="3"/>
  <c r="AG46" i="3"/>
  <c r="AF46" i="3"/>
  <c r="AD46" i="3"/>
  <c r="AC46" i="3"/>
  <c r="AA46" i="3"/>
  <c r="AB46" i="3" s="1"/>
  <c r="X46" i="3"/>
  <c r="W46" i="3"/>
  <c r="U46" i="3"/>
  <c r="V46" i="3" s="1"/>
  <c r="R46" i="3"/>
  <c r="Q46" i="3"/>
  <c r="O46" i="3"/>
  <c r="P46" i="3" s="1"/>
  <c r="L46" i="3"/>
  <c r="K46" i="3"/>
  <c r="I46" i="3"/>
  <c r="J46" i="3" s="1"/>
  <c r="A46" i="3"/>
  <c r="AV45" i="3"/>
  <c r="AU45" i="3"/>
  <c r="AR45" i="3"/>
  <c r="AQ45" i="3"/>
  <c r="AP45" i="3"/>
  <c r="AL45" i="3"/>
  <c r="AK45" i="3"/>
  <c r="AJ45" i="3"/>
  <c r="AI45" i="3"/>
  <c r="AH45" i="3"/>
  <c r="AG45" i="3"/>
  <c r="AF45" i="3"/>
  <c r="AD45" i="3"/>
  <c r="AC45" i="3"/>
  <c r="AA45" i="3"/>
  <c r="AB45" i="3" s="1"/>
  <c r="X45" i="3"/>
  <c r="W45" i="3"/>
  <c r="U45" i="3"/>
  <c r="V45" i="3" s="1"/>
  <c r="R45" i="3"/>
  <c r="Q45" i="3"/>
  <c r="O45" i="3"/>
  <c r="P45" i="3" s="1"/>
  <c r="L45" i="3"/>
  <c r="K45" i="3"/>
  <c r="I45" i="3"/>
  <c r="J45" i="3" s="1"/>
  <c r="A45" i="3"/>
  <c r="AV44" i="3"/>
  <c r="AU44" i="3"/>
  <c r="AR44" i="3"/>
  <c r="AQ44" i="3"/>
  <c r="AP44" i="3"/>
  <c r="AL44" i="3"/>
  <c r="AK44" i="3"/>
  <c r="AJ44" i="3"/>
  <c r="AI44" i="3"/>
  <c r="AH44" i="3"/>
  <c r="AG44" i="3"/>
  <c r="AF44" i="3"/>
  <c r="AD44" i="3"/>
  <c r="AC44" i="3"/>
  <c r="AA44" i="3"/>
  <c r="AB44" i="3" s="1"/>
  <c r="X44" i="3"/>
  <c r="W44" i="3"/>
  <c r="U44" i="3"/>
  <c r="V44" i="3" s="1"/>
  <c r="R44" i="3"/>
  <c r="Q44" i="3"/>
  <c r="O44" i="3"/>
  <c r="P44" i="3" s="1"/>
  <c r="L44" i="3"/>
  <c r="K44" i="3"/>
  <c r="I44" i="3"/>
  <c r="J44" i="3" s="1"/>
  <c r="A44" i="3"/>
  <c r="AV43" i="3"/>
  <c r="AU43" i="3"/>
  <c r="AR43" i="3"/>
  <c r="AQ43" i="3"/>
  <c r="AP43" i="3"/>
  <c r="AL43" i="3"/>
  <c r="AK43" i="3"/>
  <c r="AJ43" i="3"/>
  <c r="AI43" i="3"/>
  <c r="AH43" i="3"/>
  <c r="AG43" i="3"/>
  <c r="AF43" i="3"/>
  <c r="AD43" i="3"/>
  <c r="AC43" i="3"/>
  <c r="AA43" i="3"/>
  <c r="AB43" i="3" s="1"/>
  <c r="X43" i="3"/>
  <c r="W43" i="3"/>
  <c r="U43" i="3"/>
  <c r="V43" i="3" s="1"/>
  <c r="R43" i="3"/>
  <c r="Q43" i="3"/>
  <c r="O43" i="3"/>
  <c r="P43" i="3" s="1"/>
  <c r="L43" i="3"/>
  <c r="K43" i="3"/>
  <c r="I43" i="3"/>
  <c r="J43" i="3" s="1"/>
  <c r="A43" i="3"/>
  <c r="AV42" i="3"/>
  <c r="AU42" i="3"/>
  <c r="AR42" i="3"/>
  <c r="AQ42" i="3"/>
  <c r="AP42" i="3"/>
  <c r="AL42" i="3"/>
  <c r="AK42" i="3"/>
  <c r="AJ42" i="3"/>
  <c r="AI42" i="3"/>
  <c r="AH42" i="3"/>
  <c r="AG42" i="3"/>
  <c r="AF42" i="3"/>
  <c r="AD42" i="3"/>
  <c r="AC42" i="3"/>
  <c r="AA42" i="3"/>
  <c r="AB42" i="3" s="1"/>
  <c r="X42" i="3"/>
  <c r="W42" i="3"/>
  <c r="U42" i="3"/>
  <c r="V42" i="3" s="1"/>
  <c r="R42" i="3"/>
  <c r="Q42" i="3"/>
  <c r="O42" i="3"/>
  <c r="P42" i="3" s="1"/>
  <c r="L42" i="3"/>
  <c r="K42" i="3"/>
  <c r="I42" i="3"/>
  <c r="J42" i="3" s="1"/>
  <c r="A42" i="3"/>
  <c r="AV41" i="3"/>
  <c r="AU41" i="3"/>
  <c r="AR41" i="3"/>
  <c r="AQ41" i="3"/>
  <c r="AP41" i="3"/>
  <c r="AL41" i="3"/>
  <c r="AK41" i="3"/>
  <c r="AJ41" i="3"/>
  <c r="AI41" i="3"/>
  <c r="AH41" i="3"/>
  <c r="AG41" i="3"/>
  <c r="AF41" i="3"/>
  <c r="AD41" i="3"/>
  <c r="AC41" i="3"/>
  <c r="AA41" i="3"/>
  <c r="AB41" i="3" s="1"/>
  <c r="X41" i="3"/>
  <c r="W41" i="3"/>
  <c r="U41" i="3"/>
  <c r="V41" i="3" s="1"/>
  <c r="R41" i="3"/>
  <c r="Q41" i="3"/>
  <c r="O41" i="3"/>
  <c r="P41" i="3" s="1"/>
  <c r="L41" i="3"/>
  <c r="K41" i="3"/>
  <c r="I41" i="3"/>
  <c r="J41" i="3" s="1"/>
  <c r="A41" i="3"/>
  <c r="AV40" i="3"/>
  <c r="AU40" i="3"/>
  <c r="AR40" i="3"/>
  <c r="AQ40" i="3"/>
  <c r="AP40" i="3"/>
  <c r="AL40" i="3"/>
  <c r="AK40" i="3"/>
  <c r="AJ40" i="3"/>
  <c r="AI40" i="3"/>
  <c r="AH40" i="3"/>
  <c r="AG40" i="3"/>
  <c r="AF40" i="3"/>
  <c r="AD40" i="3"/>
  <c r="AC40" i="3"/>
  <c r="AA40" i="3"/>
  <c r="AB40" i="3" s="1"/>
  <c r="X40" i="3"/>
  <c r="W40" i="3"/>
  <c r="U40" i="3"/>
  <c r="V40" i="3" s="1"/>
  <c r="R40" i="3"/>
  <c r="Q40" i="3"/>
  <c r="O40" i="3"/>
  <c r="P40" i="3" s="1"/>
  <c r="L40" i="3"/>
  <c r="K40" i="3"/>
  <c r="I40" i="3"/>
  <c r="J40" i="3" s="1"/>
  <c r="A40" i="3"/>
  <c r="AV39" i="3"/>
  <c r="AU39" i="3"/>
  <c r="AR39" i="3"/>
  <c r="AQ39" i="3"/>
  <c r="AP39" i="3"/>
  <c r="AL39" i="3"/>
  <c r="AK39" i="3"/>
  <c r="AJ39" i="3"/>
  <c r="AI39" i="3"/>
  <c r="AH39" i="3"/>
  <c r="AG39" i="3"/>
  <c r="AF39" i="3"/>
  <c r="AD39" i="3"/>
  <c r="AC39" i="3"/>
  <c r="AA39" i="3"/>
  <c r="AB39" i="3" s="1"/>
  <c r="X39" i="3"/>
  <c r="W39" i="3"/>
  <c r="U39" i="3"/>
  <c r="V39" i="3" s="1"/>
  <c r="R39" i="3"/>
  <c r="Q39" i="3"/>
  <c r="O39" i="3"/>
  <c r="P39" i="3" s="1"/>
  <c r="L39" i="3"/>
  <c r="K39" i="3"/>
  <c r="I39" i="3"/>
  <c r="J39" i="3" s="1"/>
  <c r="A39" i="3"/>
  <c r="AV38" i="3"/>
  <c r="AU38" i="3"/>
  <c r="AR38" i="3"/>
  <c r="AQ38" i="3"/>
  <c r="AP38" i="3"/>
  <c r="AL38" i="3"/>
  <c r="AK38" i="3"/>
  <c r="AJ38" i="3"/>
  <c r="AI38" i="3"/>
  <c r="AH38" i="3"/>
  <c r="AG38" i="3"/>
  <c r="AF38" i="3"/>
  <c r="AD38" i="3"/>
  <c r="AC38" i="3"/>
  <c r="AA38" i="3"/>
  <c r="AB38" i="3" s="1"/>
  <c r="X38" i="3"/>
  <c r="W38" i="3"/>
  <c r="U38" i="3"/>
  <c r="V38" i="3" s="1"/>
  <c r="R38" i="3"/>
  <c r="Q38" i="3"/>
  <c r="O38" i="3"/>
  <c r="P38" i="3" s="1"/>
  <c r="L38" i="3"/>
  <c r="K38" i="3"/>
  <c r="I38" i="3"/>
  <c r="J38" i="3" s="1"/>
  <c r="A38" i="3"/>
  <c r="AV37" i="3"/>
  <c r="AU37" i="3"/>
  <c r="AR37" i="3"/>
  <c r="AQ37" i="3"/>
  <c r="AP37" i="3"/>
  <c r="AL37" i="3"/>
  <c r="AK37" i="3"/>
  <c r="AJ37" i="3"/>
  <c r="AI37" i="3"/>
  <c r="AH37" i="3"/>
  <c r="AG37" i="3"/>
  <c r="AF37" i="3"/>
  <c r="AD37" i="3"/>
  <c r="AC37" i="3"/>
  <c r="AA37" i="3"/>
  <c r="AB37" i="3" s="1"/>
  <c r="X37" i="3"/>
  <c r="W37" i="3"/>
  <c r="U37" i="3"/>
  <c r="V37" i="3" s="1"/>
  <c r="R37" i="3"/>
  <c r="Q37" i="3"/>
  <c r="O37" i="3"/>
  <c r="P37" i="3" s="1"/>
  <c r="L37" i="3"/>
  <c r="K37" i="3"/>
  <c r="I37" i="3"/>
  <c r="J37" i="3" s="1"/>
  <c r="A37" i="3"/>
  <c r="BN36" i="3"/>
  <c r="BK36" i="3"/>
  <c r="AV36" i="3"/>
  <c r="AU36" i="3"/>
  <c r="AR36" i="3"/>
  <c r="AQ36" i="3"/>
  <c r="AP36" i="3"/>
  <c r="AL36" i="3"/>
  <c r="AK36" i="3"/>
  <c r="AJ36" i="3"/>
  <c r="AI36" i="3"/>
  <c r="AH36" i="3"/>
  <c r="AG36" i="3"/>
  <c r="AF36" i="3"/>
  <c r="AD36" i="3"/>
  <c r="AC36" i="3"/>
  <c r="AA36" i="3"/>
  <c r="AB36" i="3" s="1"/>
  <c r="X36" i="3"/>
  <c r="W36" i="3"/>
  <c r="U36" i="3"/>
  <c r="V36" i="3" s="1"/>
  <c r="R36" i="3"/>
  <c r="Q36" i="3"/>
  <c r="O36" i="3"/>
  <c r="P36" i="3" s="1"/>
  <c r="L36" i="3"/>
  <c r="K36" i="3"/>
  <c r="I36" i="3"/>
  <c r="J36" i="3" s="1"/>
  <c r="A36" i="3"/>
  <c r="BN35" i="3"/>
  <c r="BK35" i="3"/>
  <c r="AV35" i="3"/>
  <c r="AU35" i="3"/>
  <c r="AR35" i="3"/>
  <c r="AQ35" i="3"/>
  <c r="AP35" i="3"/>
  <c r="AL35" i="3"/>
  <c r="AK35" i="3"/>
  <c r="AJ35" i="3"/>
  <c r="AI35" i="3"/>
  <c r="AH35" i="3"/>
  <c r="AG35" i="3"/>
  <c r="AF35" i="3"/>
  <c r="AD35" i="3"/>
  <c r="AC35" i="3"/>
  <c r="AA35" i="3"/>
  <c r="AB35" i="3" s="1"/>
  <c r="X35" i="3"/>
  <c r="W35" i="3"/>
  <c r="U35" i="3"/>
  <c r="V35" i="3" s="1"/>
  <c r="R35" i="3"/>
  <c r="Q35" i="3"/>
  <c r="O35" i="3"/>
  <c r="P35" i="3" s="1"/>
  <c r="L35" i="3"/>
  <c r="K35" i="3"/>
  <c r="I35" i="3"/>
  <c r="J35" i="3" s="1"/>
  <c r="A35" i="3"/>
  <c r="BN34" i="3"/>
  <c r="BK34" i="3"/>
  <c r="AV34" i="3"/>
  <c r="AU34" i="3"/>
  <c r="AR34" i="3"/>
  <c r="AQ34" i="3"/>
  <c r="AP34" i="3"/>
  <c r="AL34" i="3"/>
  <c r="AK34" i="3"/>
  <c r="AJ34" i="3"/>
  <c r="AI34" i="3"/>
  <c r="AH34" i="3"/>
  <c r="AG34" i="3"/>
  <c r="AF34" i="3"/>
  <c r="AD34" i="3"/>
  <c r="AC34" i="3"/>
  <c r="AA34" i="3"/>
  <c r="AB34" i="3" s="1"/>
  <c r="X34" i="3"/>
  <c r="W34" i="3"/>
  <c r="U34" i="3"/>
  <c r="V34" i="3" s="1"/>
  <c r="R34" i="3"/>
  <c r="Q34" i="3"/>
  <c r="O34" i="3"/>
  <c r="P34" i="3" s="1"/>
  <c r="L34" i="3"/>
  <c r="K34" i="3"/>
  <c r="I34" i="3"/>
  <c r="J34" i="3" s="1"/>
  <c r="A34" i="3"/>
  <c r="BN33" i="3"/>
  <c r="BK33" i="3"/>
  <c r="AV33" i="3"/>
  <c r="AU33" i="3"/>
  <c r="AR33" i="3"/>
  <c r="AQ33" i="3"/>
  <c r="AP33" i="3"/>
  <c r="AL33" i="3"/>
  <c r="AK33" i="3"/>
  <c r="AJ33" i="3"/>
  <c r="AI33" i="3"/>
  <c r="AH33" i="3"/>
  <c r="AG33" i="3"/>
  <c r="AF33" i="3"/>
  <c r="AD33" i="3"/>
  <c r="AC33" i="3"/>
  <c r="AA33" i="3"/>
  <c r="AB33" i="3" s="1"/>
  <c r="X33" i="3"/>
  <c r="W33" i="3"/>
  <c r="U33" i="3"/>
  <c r="V33" i="3" s="1"/>
  <c r="R33" i="3"/>
  <c r="Q33" i="3"/>
  <c r="O33" i="3"/>
  <c r="P33" i="3" s="1"/>
  <c r="L33" i="3"/>
  <c r="K33" i="3"/>
  <c r="I33" i="3"/>
  <c r="J33" i="3" s="1"/>
  <c r="A33" i="3"/>
  <c r="BN32" i="3"/>
  <c r="BK32" i="3"/>
  <c r="AV32" i="3"/>
  <c r="AU32" i="3"/>
  <c r="AR32" i="3"/>
  <c r="AQ32" i="3"/>
  <c r="AP32" i="3"/>
  <c r="AL32" i="3"/>
  <c r="AK32" i="3"/>
  <c r="AJ32" i="3"/>
  <c r="AI32" i="3"/>
  <c r="AH32" i="3"/>
  <c r="AG32" i="3"/>
  <c r="AF32" i="3"/>
  <c r="AD32" i="3"/>
  <c r="AC32" i="3"/>
  <c r="AA32" i="3"/>
  <c r="AB32" i="3" s="1"/>
  <c r="X32" i="3"/>
  <c r="W32" i="3"/>
  <c r="U32" i="3"/>
  <c r="V32" i="3" s="1"/>
  <c r="R32" i="3"/>
  <c r="Q32" i="3"/>
  <c r="O32" i="3"/>
  <c r="P32" i="3" s="1"/>
  <c r="L32" i="3"/>
  <c r="K32" i="3"/>
  <c r="I32" i="3"/>
  <c r="J32" i="3" s="1"/>
  <c r="A32" i="3"/>
  <c r="BN31" i="3"/>
  <c r="BK31" i="3"/>
  <c r="AV31" i="3"/>
  <c r="AU31" i="3"/>
  <c r="AR31" i="3"/>
  <c r="AQ31" i="3"/>
  <c r="AP31" i="3"/>
  <c r="AL31" i="3"/>
  <c r="AK31" i="3"/>
  <c r="AJ31" i="3"/>
  <c r="AI31" i="3"/>
  <c r="AH31" i="3"/>
  <c r="AG31" i="3"/>
  <c r="AF31" i="3"/>
  <c r="AD31" i="3"/>
  <c r="AC31" i="3"/>
  <c r="AA31" i="3"/>
  <c r="AB31" i="3" s="1"/>
  <c r="X31" i="3"/>
  <c r="W31" i="3"/>
  <c r="U31" i="3"/>
  <c r="V31" i="3" s="1"/>
  <c r="R31" i="3"/>
  <c r="Q31" i="3"/>
  <c r="O31" i="3"/>
  <c r="P31" i="3" s="1"/>
  <c r="L31" i="3"/>
  <c r="K31" i="3"/>
  <c r="I31" i="3"/>
  <c r="J31" i="3" s="1"/>
  <c r="A31" i="3"/>
  <c r="BN30" i="3"/>
  <c r="BK30" i="3"/>
  <c r="AV30" i="3"/>
  <c r="AU30" i="3"/>
  <c r="AR30" i="3"/>
  <c r="AQ30" i="3"/>
  <c r="AP30" i="3"/>
  <c r="AL30" i="3"/>
  <c r="AK30" i="3"/>
  <c r="AJ30" i="3"/>
  <c r="AI30" i="3"/>
  <c r="AH30" i="3"/>
  <c r="AG30" i="3"/>
  <c r="AF30" i="3"/>
  <c r="AD30" i="3"/>
  <c r="AC30" i="3"/>
  <c r="AA30" i="3"/>
  <c r="AB30" i="3" s="1"/>
  <c r="X30" i="3"/>
  <c r="W30" i="3"/>
  <c r="U30" i="3"/>
  <c r="V30" i="3" s="1"/>
  <c r="R30" i="3"/>
  <c r="Q30" i="3"/>
  <c r="O30" i="3"/>
  <c r="P30" i="3" s="1"/>
  <c r="L30" i="3"/>
  <c r="K30" i="3"/>
  <c r="I30" i="3"/>
  <c r="J30" i="3" s="1"/>
  <c r="A30" i="3"/>
  <c r="BN29" i="3"/>
  <c r="BK29" i="3"/>
  <c r="AV29" i="3"/>
  <c r="AU29" i="3"/>
  <c r="AR29" i="3"/>
  <c r="AQ29" i="3"/>
  <c r="AP29" i="3"/>
  <c r="AL29" i="3"/>
  <c r="AK29" i="3"/>
  <c r="AJ29" i="3"/>
  <c r="AI29" i="3"/>
  <c r="AH29" i="3"/>
  <c r="AG29" i="3"/>
  <c r="AF29" i="3"/>
  <c r="AD29" i="3"/>
  <c r="AC29" i="3"/>
  <c r="AA29" i="3"/>
  <c r="AB29" i="3" s="1"/>
  <c r="X29" i="3"/>
  <c r="W29" i="3"/>
  <c r="U29" i="3"/>
  <c r="V29" i="3" s="1"/>
  <c r="R29" i="3"/>
  <c r="Q29" i="3"/>
  <c r="O29" i="3"/>
  <c r="P29" i="3" s="1"/>
  <c r="L29" i="3"/>
  <c r="K29" i="3"/>
  <c r="I29" i="3"/>
  <c r="J29" i="3" s="1"/>
  <c r="A29" i="3"/>
  <c r="BN28" i="3"/>
  <c r="BK28" i="3"/>
  <c r="AV28" i="3"/>
  <c r="AU28" i="3"/>
  <c r="AR28" i="3"/>
  <c r="AQ28" i="3"/>
  <c r="AP28" i="3"/>
  <c r="AL28" i="3"/>
  <c r="AK28" i="3"/>
  <c r="AJ28" i="3"/>
  <c r="AI28" i="3"/>
  <c r="AH28" i="3"/>
  <c r="AG28" i="3"/>
  <c r="AF28" i="3"/>
  <c r="AD28" i="3"/>
  <c r="AC28" i="3"/>
  <c r="AA28" i="3"/>
  <c r="AB28" i="3" s="1"/>
  <c r="X28" i="3"/>
  <c r="W28" i="3"/>
  <c r="U28" i="3"/>
  <c r="V28" i="3" s="1"/>
  <c r="R28" i="3"/>
  <c r="Q28" i="3"/>
  <c r="O28" i="3"/>
  <c r="P28" i="3" s="1"/>
  <c r="L28" i="3"/>
  <c r="K28" i="3"/>
  <c r="I28" i="3"/>
  <c r="J28" i="3" s="1"/>
  <c r="A28" i="3"/>
  <c r="BN27" i="3"/>
  <c r="BK27" i="3"/>
  <c r="AV27" i="3"/>
  <c r="AU27" i="3"/>
  <c r="AR27" i="3"/>
  <c r="AQ27" i="3"/>
  <c r="AP27" i="3"/>
  <c r="AL27" i="3"/>
  <c r="AK27" i="3"/>
  <c r="AJ27" i="3"/>
  <c r="AI27" i="3"/>
  <c r="AH27" i="3"/>
  <c r="AG27" i="3"/>
  <c r="AF27" i="3"/>
  <c r="AD27" i="3"/>
  <c r="AC27" i="3"/>
  <c r="AA27" i="3"/>
  <c r="AB27" i="3" s="1"/>
  <c r="X27" i="3"/>
  <c r="W27" i="3"/>
  <c r="U27" i="3"/>
  <c r="V27" i="3" s="1"/>
  <c r="R27" i="3"/>
  <c r="Q27" i="3"/>
  <c r="O27" i="3"/>
  <c r="P27" i="3" s="1"/>
  <c r="L27" i="3"/>
  <c r="K27" i="3"/>
  <c r="I27" i="3"/>
  <c r="J27" i="3" s="1"/>
  <c r="A27" i="3"/>
  <c r="BN26" i="3"/>
  <c r="BK26" i="3"/>
  <c r="AV26" i="3"/>
  <c r="AU26" i="3"/>
  <c r="AR26" i="3"/>
  <c r="AQ26" i="3"/>
  <c r="AP26" i="3"/>
  <c r="AL26" i="3"/>
  <c r="AK26" i="3"/>
  <c r="AJ26" i="3"/>
  <c r="AI26" i="3"/>
  <c r="AH26" i="3"/>
  <c r="AG26" i="3"/>
  <c r="AF26" i="3"/>
  <c r="AD26" i="3"/>
  <c r="AC26" i="3"/>
  <c r="AA26" i="3"/>
  <c r="AB26" i="3" s="1"/>
  <c r="X26" i="3"/>
  <c r="W26" i="3"/>
  <c r="U26" i="3"/>
  <c r="V26" i="3" s="1"/>
  <c r="R26" i="3"/>
  <c r="Q26" i="3"/>
  <c r="O26" i="3"/>
  <c r="P26" i="3" s="1"/>
  <c r="L26" i="3"/>
  <c r="K26" i="3"/>
  <c r="I26" i="3"/>
  <c r="J26" i="3" s="1"/>
  <c r="A26" i="3"/>
  <c r="BN25" i="3"/>
  <c r="BK25" i="3"/>
  <c r="AV25" i="3"/>
  <c r="AU25" i="3"/>
  <c r="AR25" i="3"/>
  <c r="AQ25" i="3"/>
  <c r="AP25" i="3"/>
  <c r="AL25" i="3"/>
  <c r="AK25" i="3"/>
  <c r="AJ25" i="3"/>
  <c r="AI25" i="3"/>
  <c r="AH25" i="3"/>
  <c r="AG25" i="3"/>
  <c r="AF25" i="3"/>
  <c r="AD25" i="3"/>
  <c r="AC25" i="3"/>
  <c r="AA25" i="3"/>
  <c r="AB25" i="3" s="1"/>
  <c r="X25" i="3"/>
  <c r="W25" i="3"/>
  <c r="U25" i="3"/>
  <c r="V25" i="3" s="1"/>
  <c r="R25" i="3"/>
  <c r="Q25" i="3"/>
  <c r="O25" i="3"/>
  <c r="P25" i="3" s="1"/>
  <c r="L25" i="3"/>
  <c r="K25" i="3"/>
  <c r="I25" i="3"/>
  <c r="J25" i="3" s="1"/>
  <c r="A25" i="3"/>
  <c r="BN24" i="3"/>
  <c r="BK24" i="3"/>
  <c r="AV24" i="3"/>
  <c r="AU24" i="3"/>
  <c r="AR24" i="3"/>
  <c r="AQ24" i="3"/>
  <c r="AP24" i="3"/>
  <c r="AL24" i="3"/>
  <c r="AK24" i="3"/>
  <c r="AJ24" i="3"/>
  <c r="AI24" i="3"/>
  <c r="AH24" i="3"/>
  <c r="AG24" i="3"/>
  <c r="AF24" i="3"/>
  <c r="AD24" i="3"/>
  <c r="AC24" i="3"/>
  <c r="AA24" i="3"/>
  <c r="AB24" i="3" s="1"/>
  <c r="X24" i="3"/>
  <c r="W24" i="3"/>
  <c r="U24" i="3"/>
  <c r="V24" i="3" s="1"/>
  <c r="R24" i="3"/>
  <c r="Q24" i="3"/>
  <c r="O24" i="3"/>
  <c r="P24" i="3" s="1"/>
  <c r="L24" i="3"/>
  <c r="K24" i="3"/>
  <c r="I24" i="3"/>
  <c r="J24" i="3" s="1"/>
  <c r="A24" i="3"/>
  <c r="BN23" i="3"/>
  <c r="BK23" i="3"/>
  <c r="AV23" i="3"/>
  <c r="AU23" i="3"/>
  <c r="AR23" i="3"/>
  <c r="AQ23" i="3"/>
  <c r="AP23" i="3"/>
  <c r="AL23" i="3"/>
  <c r="AK23" i="3"/>
  <c r="AJ23" i="3"/>
  <c r="AI23" i="3"/>
  <c r="AH23" i="3"/>
  <c r="AG23" i="3"/>
  <c r="AF23" i="3"/>
  <c r="AD23" i="3"/>
  <c r="AC23" i="3"/>
  <c r="AA23" i="3"/>
  <c r="AB23" i="3" s="1"/>
  <c r="X23" i="3"/>
  <c r="W23" i="3"/>
  <c r="U23" i="3"/>
  <c r="V23" i="3" s="1"/>
  <c r="R23" i="3"/>
  <c r="Q23" i="3"/>
  <c r="O23" i="3"/>
  <c r="P23" i="3" s="1"/>
  <c r="L23" i="3"/>
  <c r="K23" i="3"/>
  <c r="I23" i="3"/>
  <c r="J23" i="3" s="1"/>
  <c r="A23" i="3"/>
  <c r="BN22" i="3"/>
  <c r="BK22" i="3"/>
  <c r="AV22" i="3"/>
  <c r="AU22" i="3"/>
  <c r="AR22" i="3"/>
  <c r="AQ22" i="3"/>
  <c r="AP22" i="3"/>
  <c r="AL22" i="3"/>
  <c r="AK22" i="3"/>
  <c r="AJ22" i="3"/>
  <c r="AI22" i="3"/>
  <c r="AH22" i="3"/>
  <c r="AG22" i="3"/>
  <c r="AF22" i="3"/>
  <c r="AD22" i="3"/>
  <c r="AC22" i="3"/>
  <c r="AA22" i="3"/>
  <c r="AB22" i="3" s="1"/>
  <c r="X22" i="3"/>
  <c r="W22" i="3"/>
  <c r="U22" i="3"/>
  <c r="V22" i="3" s="1"/>
  <c r="R22" i="3"/>
  <c r="Q22" i="3"/>
  <c r="O22" i="3"/>
  <c r="P22" i="3" s="1"/>
  <c r="L22" i="3"/>
  <c r="K22" i="3"/>
  <c r="I22" i="3"/>
  <c r="J22" i="3" s="1"/>
  <c r="A22" i="3"/>
  <c r="BN21" i="3"/>
  <c r="BK21" i="3"/>
  <c r="AV21" i="3"/>
  <c r="AU21" i="3"/>
  <c r="AR21" i="3"/>
  <c r="AQ21" i="3"/>
  <c r="AP21" i="3"/>
  <c r="AL21" i="3"/>
  <c r="AK21" i="3"/>
  <c r="AJ21" i="3"/>
  <c r="AI21" i="3"/>
  <c r="AH21" i="3"/>
  <c r="AG21" i="3"/>
  <c r="AF21" i="3"/>
  <c r="AD21" i="3"/>
  <c r="AC21" i="3"/>
  <c r="AA21" i="3"/>
  <c r="AB21" i="3" s="1"/>
  <c r="X21" i="3"/>
  <c r="W21" i="3"/>
  <c r="U21" i="3"/>
  <c r="V21" i="3" s="1"/>
  <c r="R21" i="3"/>
  <c r="Q21" i="3"/>
  <c r="O21" i="3"/>
  <c r="P21" i="3" s="1"/>
  <c r="L21" i="3"/>
  <c r="K21" i="3"/>
  <c r="I21" i="3"/>
  <c r="J21" i="3" s="1"/>
  <c r="A21" i="3"/>
  <c r="BN20" i="3"/>
  <c r="BK20" i="3"/>
  <c r="AV20" i="3"/>
  <c r="AU20" i="3"/>
  <c r="AR20" i="3"/>
  <c r="AQ20" i="3"/>
  <c r="AP20" i="3"/>
  <c r="AL20" i="3"/>
  <c r="AK20" i="3"/>
  <c r="AJ20" i="3"/>
  <c r="AI20" i="3"/>
  <c r="AH20" i="3"/>
  <c r="AG20" i="3"/>
  <c r="AF20" i="3"/>
  <c r="AD20" i="3"/>
  <c r="AC20" i="3"/>
  <c r="AA20" i="3"/>
  <c r="AB20" i="3" s="1"/>
  <c r="X20" i="3"/>
  <c r="W20" i="3"/>
  <c r="U20" i="3"/>
  <c r="V20" i="3" s="1"/>
  <c r="R20" i="3"/>
  <c r="Q20" i="3"/>
  <c r="O20" i="3"/>
  <c r="P20" i="3" s="1"/>
  <c r="L20" i="3"/>
  <c r="K20" i="3"/>
  <c r="I20" i="3"/>
  <c r="J20" i="3" s="1"/>
  <c r="A20" i="3"/>
  <c r="BN19" i="3"/>
  <c r="BK19" i="3"/>
  <c r="AV19" i="3"/>
  <c r="AU19" i="3"/>
  <c r="AR19" i="3"/>
  <c r="AQ19" i="3"/>
  <c r="AP19" i="3"/>
  <c r="AL19" i="3"/>
  <c r="AK19" i="3"/>
  <c r="AJ19" i="3"/>
  <c r="AI19" i="3"/>
  <c r="AH19" i="3"/>
  <c r="AG19" i="3"/>
  <c r="AF19" i="3"/>
  <c r="AD19" i="3"/>
  <c r="AC19" i="3"/>
  <c r="AA19" i="3"/>
  <c r="AB19" i="3" s="1"/>
  <c r="X19" i="3"/>
  <c r="W19" i="3"/>
  <c r="U19" i="3"/>
  <c r="V19" i="3" s="1"/>
  <c r="R19" i="3"/>
  <c r="Q19" i="3"/>
  <c r="O19" i="3"/>
  <c r="P19" i="3" s="1"/>
  <c r="L19" i="3"/>
  <c r="K19" i="3"/>
  <c r="I19" i="3"/>
  <c r="J19" i="3" s="1"/>
  <c r="A19" i="3"/>
  <c r="BN18" i="3"/>
  <c r="BK18" i="3"/>
  <c r="AV18" i="3"/>
  <c r="AU18" i="3"/>
  <c r="AR18" i="3"/>
  <c r="AQ18" i="3"/>
  <c r="AP18" i="3"/>
  <c r="AL18" i="3"/>
  <c r="AK18" i="3"/>
  <c r="AJ18" i="3"/>
  <c r="AI18" i="3"/>
  <c r="AH18" i="3"/>
  <c r="AG18" i="3"/>
  <c r="AF18" i="3"/>
  <c r="AD18" i="3"/>
  <c r="AC18" i="3"/>
  <c r="AA18" i="3"/>
  <c r="AB18" i="3" s="1"/>
  <c r="X18" i="3"/>
  <c r="W18" i="3"/>
  <c r="U18" i="3"/>
  <c r="V18" i="3" s="1"/>
  <c r="R18" i="3"/>
  <c r="Q18" i="3"/>
  <c r="O18" i="3"/>
  <c r="P18" i="3" s="1"/>
  <c r="L18" i="3"/>
  <c r="K18" i="3"/>
  <c r="I18" i="3"/>
  <c r="J18" i="3" s="1"/>
  <c r="A18" i="3"/>
  <c r="BN17" i="3"/>
  <c r="BK17" i="3"/>
  <c r="AV17" i="3"/>
  <c r="AU17" i="3"/>
  <c r="AR17" i="3"/>
  <c r="AQ17" i="3"/>
  <c r="AP17" i="3"/>
  <c r="AL17" i="3"/>
  <c r="AK17" i="3"/>
  <c r="AJ17" i="3"/>
  <c r="AI17" i="3"/>
  <c r="AH17" i="3"/>
  <c r="AG17" i="3"/>
  <c r="AF17" i="3"/>
  <c r="AD17" i="3"/>
  <c r="AC17" i="3"/>
  <c r="AA17" i="3"/>
  <c r="AB17" i="3" s="1"/>
  <c r="X17" i="3"/>
  <c r="W17" i="3"/>
  <c r="U17" i="3"/>
  <c r="V17" i="3" s="1"/>
  <c r="R17" i="3"/>
  <c r="Q17" i="3"/>
  <c r="O17" i="3"/>
  <c r="P17" i="3" s="1"/>
  <c r="L17" i="3"/>
  <c r="K17" i="3"/>
  <c r="I17" i="3"/>
  <c r="J17" i="3" s="1"/>
  <c r="A17" i="3"/>
  <c r="BN16" i="3"/>
  <c r="BK16" i="3"/>
  <c r="AV16" i="3"/>
  <c r="AU16" i="3"/>
  <c r="AR16" i="3"/>
  <c r="AQ16" i="3"/>
  <c r="AP16" i="3"/>
  <c r="AL16" i="3"/>
  <c r="AK16" i="3"/>
  <c r="AJ16" i="3"/>
  <c r="AI16" i="3"/>
  <c r="AH16" i="3"/>
  <c r="AG16" i="3"/>
  <c r="AF16" i="3"/>
  <c r="AD16" i="3"/>
  <c r="AC16" i="3"/>
  <c r="AA16" i="3"/>
  <c r="AB16" i="3" s="1"/>
  <c r="X16" i="3"/>
  <c r="W16" i="3"/>
  <c r="U16" i="3"/>
  <c r="V16" i="3" s="1"/>
  <c r="R16" i="3"/>
  <c r="Q16" i="3"/>
  <c r="O16" i="3"/>
  <c r="P16" i="3" s="1"/>
  <c r="L16" i="3"/>
  <c r="K16" i="3"/>
  <c r="I16" i="3"/>
  <c r="J16" i="3" s="1"/>
  <c r="A16" i="3"/>
  <c r="BN15" i="3"/>
  <c r="BK15" i="3"/>
  <c r="AV15" i="3"/>
  <c r="AU15" i="3"/>
  <c r="AR15" i="3"/>
  <c r="AQ15" i="3"/>
  <c r="AP15" i="3"/>
  <c r="AL15" i="3"/>
  <c r="AK15" i="3"/>
  <c r="AJ15" i="3"/>
  <c r="AI15" i="3"/>
  <c r="AH15" i="3"/>
  <c r="AG15" i="3"/>
  <c r="AF15" i="3"/>
  <c r="AD15" i="3"/>
  <c r="AC15" i="3"/>
  <c r="AA15" i="3"/>
  <c r="AB15" i="3" s="1"/>
  <c r="X15" i="3"/>
  <c r="W15" i="3"/>
  <c r="U15" i="3"/>
  <c r="V15" i="3" s="1"/>
  <c r="R15" i="3"/>
  <c r="Q15" i="3"/>
  <c r="O15" i="3"/>
  <c r="P15" i="3" s="1"/>
  <c r="L15" i="3"/>
  <c r="K15" i="3"/>
  <c r="I15" i="3"/>
  <c r="J15" i="3" s="1"/>
  <c r="A15" i="3"/>
  <c r="BN14" i="3"/>
  <c r="BK14" i="3"/>
  <c r="AV14" i="3"/>
  <c r="AU14" i="3"/>
  <c r="AR14" i="3"/>
  <c r="AQ14" i="3"/>
  <c r="AP14" i="3"/>
  <c r="AL14" i="3"/>
  <c r="AK14" i="3"/>
  <c r="AJ14" i="3"/>
  <c r="AI14" i="3"/>
  <c r="AH14" i="3"/>
  <c r="AG14" i="3"/>
  <c r="AF14" i="3"/>
  <c r="AD14" i="3"/>
  <c r="AC14" i="3"/>
  <c r="AA14" i="3"/>
  <c r="AB14" i="3" s="1"/>
  <c r="X14" i="3"/>
  <c r="W14" i="3"/>
  <c r="U14" i="3"/>
  <c r="V14" i="3" s="1"/>
  <c r="R14" i="3"/>
  <c r="Q14" i="3"/>
  <c r="O14" i="3"/>
  <c r="P14" i="3" s="1"/>
  <c r="L14" i="3"/>
  <c r="K14" i="3"/>
  <c r="I14" i="3"/>
  <c r="J14" i="3" s="1"/>
  <c r="A14" i="3"/>
  <c r="BN13" i="3"/>
  <c r="BK13" i="3"/>
  <c r="AV13" i="3"/>
  <c r="AU13" i="3"/>
  <c r="AR13" i="3"/>
  <c r="AQ13" i="3"/>
  <c r="AP13" i="3"/>
  <c r="AL13" i="3"/>
  <c r="AK13" i="3"/>
  <c r="AJ13" i="3"/>
  <c r="AI13" i="3"/>
  <c r="AH13" i="3"/>
  <c r="AG13" i="3"/>
  <c r="AF13" i="3"/>
  <c r="AD13" i="3"/>
  <c r="AC13" i="3"/>
  <c r="AA13" i="3"/>
  <c r="AB13" i="3" s="1"/>
  <c r="X13" i="3"/>
  <c r="W13" i="3"/>
  <c r="U13" i="3"/>
  <c r="V13" i="3" s="1"/>
  <c r="R13" i="3"/>
  <c r="Q13" i="3"/>
  <c r="O13" i="3"/>
  <c r="P13" i="3" s="1"/>
  <c r="L13" i="3"/>
  <c r="K13" i="3"/>
  <c r="I13" i="3"/>
  <c r="J13" i="3" s="1"/>
  <c r="A13" i="3"/>
  <c r="BN12" i="3"/>
  <c r="BK12" i="3"/>
  <c r="AV12" i="3"/>
  <c r="AU12" i="3"/>
  <c r="AR12" i="3"/>
  <c r="AQ12" i="3"/>
  <c r="AP12" i="3"/>
  <c r="AL12" i="3"/>
  <c r="AK12" i="3"/>
  <c r="AJ12" i="3"/>
  <c r="AI12" i="3"/>
  <c r="AH12" i="3"/>
  <c r="AG12" i="3"/>
  <c r="AF12" i="3"/>
  <c r="AD12" i="3"/>
  <c r="AC12" i="3"/>
  <c r="AA12" i="3"/>
  <c r="AB12" i="3" s="1"/>
  <c r="X12" i="3"/>
  <c r="W12" i="3"/>
  <c r="U12" i="3"/>
  <c r="V12" i="3" s="1"/>
  <c r="R12" i="3"/>
  <c r="Q12" i="3"/>
  <c r="O12" i="3"/>
  <c r="P12" i="3" s="1"/>
  <c r="L12" i="3"/>
  <c r="K12" i="3"/>
  <c r="I12" i="3"/>
  <c r="J12" i="3" s="1"/>
  <c r="A12" i="3"/>
  <c r="BN11" i="3"/>
  <c r="BN37" i="3" s="1"/>
  <c r="BK11" i="3"/>
  <c r="AV11" i="3"/>
  <c r="AU11" i="3"/>
  <c r="AR11" i="3"/>
  <c r="AQ11" i="3"/>
  <c r="AP11" i="3"/>
  <c r="AL11" i="3"/>
  <c r="AK11" i="3"/>
  <c r="AJ11" i="3"/>
  <c r="AI11" i="3"/>
  <c r="AH11" i="3"/>
  <c r="AG11" i="3"/>
  <c r="AF11" i="3"/>
  <c r="AD11" i="3"/>
  <c r="AC11" i="3"/>
  <c r="AA11" i="3"/>
  <c r="AB11" i="3" s="1"/>
  <c r="X11" i="3"/>
  <c r="W11" i="3"/>
  <c r="U11" i="3"/>
  <c r="V11" i="3" s="1"/>
  <c r="R11" i="3"/>
  <c r="Q11" i="3"/>
  <c r="O11" i="3"/>
  <c r="P11" i="3" s="1"/>
  <c r="L11" i="3"/>
  <c r="K11" i="3"/>
  <c r="I11" i="3"/>
  <c r="J11" i="3" s="1"/>
  <c r="A11" i="3"/>
  <c r="AB11" i="9" l="1"/>
  <c r="AC11" i="9" s="1"/>
  <c r="K48" i="8"/>
  <c r="Z48" i="8" s="1"/>
  <c r="AA48" i="8" s="1"/>
  <c r="J15" i="8"/>
  <c r="J16" i="8" s="1"/>
  <c r="AB9" i="9"/>
  <c r="AC10" i="9"/>
  <c r="AA12" i="9"/>
  <c r="AB4" i="9" s="1"/>
  <c r="S222" i="7"/>
  <c r="AS223" i="7"/>
  <c r="AU223" i="7" s="1"/>
  <c r="S226" i="7"/>
  <c r="U226" i="7" s="1"/>
  <c r="AS227" i="7"/>
  <c r="AU227" i="7" s="1"/>
  <c r="AS9" i="7"/>
  <c r="AU9" i="7" s="1"/>
  <c r="AS107" i="7"/>
  <c r="AU107" i="7" s="1"/>
  <c r="AS133" i="7"/>
  <c r="AU133" i="7" s="1"/>
  <c r="AF219" i="7"/>
  <c r="AH219" i="7" s="1"/>
  <c r="AS222" i="7"/>
  <c r="AU222" i="7" s="1"/>
  <c r="S225" i="7"/>
  <c r="AS226" i="7"/>
  <c r="AU226" i="7" s="1"/>
  <c r="AF10" i="7"/>
  <c r="AH10" i="7" s="1"/>
  <c r="AF20" i="7"/>
  <c r="AH20" i="7" s="1"/>
  <c r="S103" i="7"/>
  <c r="U103" i="7" s="1"/>
  <c r="AS141" i="7"/>
  <c r="AU141" i="7" s="1"/>
  <c r="AS142" i="7"/>
  <c r="AU142" i="7" s="1"/>
  <c r="AS143" i="7"/>
  <c r="AU143" i="7" s="1"/>
  <c r="AF218" i="7"/>
  <c r="AH218" i="7" s="1"/>
  <c r="AF221" i="7"/>
  <c r="AH221" i="7" s="1"/>
  <c r="S224" i="7"/>
  <c r="AS225" i="7"/>
  <c r="AU225" i="7" s="1"/>
  <c r="S228" i="7"/>
  <c r="U228" i="7" s="1"/>
  <c r="AF247" i="7"/>
  <c r="AH247" i="7" s="1"/>
  <c r="AS103" i="7"/>
  <c r="AU103" i="7" s="1"/>
  <c r="AS104" i="7"/>
  <c r="AU104" i="7" s="1"/>
  <c r="S108" i="7"/>
  <c r="U108" i="7" s="1"/>
  <c r="AS117" i="7"/>
  <c r="AU117" i="7" s="1"/>
  <c r="S128" i="7"/>
  <c r="U128" i="7" s="1"/>
  <c r="S138" i="7"/>
  <c r="U138" i="7" s="1"/>
  <c r="AF217" i="7"/>
  <c r="AH217" i="7" s="1"/>
  <c r="S220" i="7"/>
  <c r="U220" i="7" s="1"/>
  <c r="S223" i="7"/>
  <c r="U223" i="7" s="1"/>
  <c r="AS224" i="7"/>
  <c r="AU224" i="7" s="1"/>
  <c r="S227" i="7"/>
  <c r="AS245" i="7"/>
  <c r="AU245" i="7" s="1"/>
  <c r="AS246" i="7"/>
  <c r="AU246" i="7" s="1"/>
  <c r="J62" i="8"/>
  <c r="AI98" i="3"/>
  <c r="AP98" i="3"/>
  <c r="BL46" i="3" s="1"/>
  <c r="AS184" i="7"/>
  <c r="AU184" i="7" s="1"/>
  <c r="S219" i="7"/>
  <c r="U219" i="7" s="1"/>
  <c r="AF222" i="7"/>
  <c r="AH222" i="7" s="1"/>
  <c r="AF226" i="7"/>
  <c r="AH226" i="7" s="1"/>
  <c r="AS247" i="7"/>
  <c r="AU247" i="7" s="1"/>
  <c r="AF7" i="7"/>
  <c r="AH7" i="7" s="1"/>
  <c r="AF108" i="7"/>
  <c r="AH108" i="7" s="1"/>
  <c r="AS135" i="7"/>
  <c r="AU135" i="7" s="1"/>
  <c r="AF138" i="7"/>
  <c r="AH138" i="7" s="1"/>
  <c r="S161" i="7"/>
  <c r="AS217" i="7"/>
  <c r="AU217" i="7" s="1"/>
  <c r="AF220" i="7"/>
  <c r="AH220" i="7" s="1"/>
  <c r="AF223" i="7"/>
  <c r="AH223" i="7" s="1"/>
  <c r="AF227" i="7"/>
  <c r="AH227" i="7" s="1"/>
  <c r="AS10" i="7"/>
  <c r="AU10" i="7" s="1"/>
  <c r="AS11" i="7"/>
  <c r="AU11" i="7" s="1"/>
  <c r="AS20" i="7"/>
  <c r="AU20" i="7" s="1"/>
  <c r="AF103" i="7"/>
  <c r="AH103" i="7" s="1"/>
  <c r="S217" i="7"/>
  <c r="U217" i="7" s="1"/>
  <c r="AS218" i="7"/>
  <c r="AU218" i="7" s="1"/>
  <c r="AF224" i="7"/>
  <c r="AH224" i="7" s="1"/>
  <c r="AF228" i="7"/>
  <c r="AH228" i="7" s="1"/>
  <c r="AF98" i="3"/>
  <c r="AF123" i="7"/>
  <c r="AH123" i="7" s="1"/>
  <c r="AF141" i="7"/>
  <c r="AH141" i="7" s="1"/>
  <c r="S218" i="7"/>
  <c r="S221" i="7"/>
  <c r="AF225" i="7"/>
  <c r="AH225" i="7" s="1"/>
  <c r="Z23" i="8"/>
  <c r="AA23" i="8" s="1"/>
  <c r="M23" i="8"/>
  <c r="AB23" i="8" s="1"/>
  <c r="Z24" i="8"/>
  <c r="AA24" i="8" s="1"/>
  <c r="M24" i="8"/>
  <c r="AB24" i="8" s="1"/>
  <c r="Z25" i="8"/>
  <c r="AA25" i="8" s="1"/>
  <c r="M25" i="8"/>
  <c r="AB25" i="8" s="1"/>
  <c r="Z26" i="8"/>
  <c r="AA26" i="8" s="1"/>
  <c r="M26" i="8"/>
  <c r="AB26" i="8" s="1"/>
  <c r="Z27" i="8"/>
  <c r="AA27" i="8" s="1"/>
  <c r="M27" i="8"/>
  <c r="AB27" i="8" s="1"/>
  <c r="Z28" i="8"/>
  <c r="AA28" i="8" s="1"/>
  <c r="M28" i="8"/>
  <c r="AB28" i="8" s="1"/>
  <c r="Z29" i="8"/>
  <c r="AA29" i="8" s="1"/>
  <c r="M29" i="8"/>
  <c r="AB29" i="8" s="1"/>
  <c r="Z30" i="8"/>
  <c r="AA30" i="8" s="1"/>
  <c r="M30" i="8"/>
  <c r="AB30" i="8" s="1"/>
  <c r="Z31" i="8"/>
  <c r="AA31" i="8" s="1"/>
  <c r="M31" i="8"/>
  <c r="AB31" i="8" s="1"/>
  <c r="Z32" i="8"/>
  <c r="AA32" i="8" s="1"/>
  <c r="S32" i="8"/>
  <c r="AB32" i="8" s="1"/>
  <c r="Z33" i="8"/>
  <c r="AA33" i="8" s="1"/>
  <c r="M33" i="8"/>
  <c r="AB33" i="8" s="1"/>
  <c r="Z42" i="8"/>
  <c r="AA42" i="8" s="1"/>
  <c r="M42" i="8"/>
  <c r="AB42" i="8" s="1"/>
  <c r="Z43" i="8"/>
  <c r="AA43" i="8" s="1"/>
  <c r="M43" i="8"/>
  <c r="AB43" i="8" s="1"/>
  <c r="Z44" i="8"/>
  <c r="AA44" i="8" s="1"/>
  <c r="M44" i="8"/>
  <c r="AB44" i="8" s="1"/>
  <c r="Z45" i="8"/>
  <c r="AA45" i="8" s="1"/>
  <c r="M45" i="8"/>
  <c r="AB45" i="8" s="1"/>
  <c r="Z46" i="8"/>
  <c r="AA46" i="8" s="1"/>
  <c r="M46" i="8"/>
  <c r="AB46" i="8" s="1"/>
  <c r="Z47" i="8"/>
  <c r="AA47" i="8" s="1"/>
  <c r="M47" i="8"/>
  <c r="AB47" i="8" s="1"/>
  <c r="Z49" i="8"/>
  <c r="AA49" i="8" s="1"/>
  <c r="M49" i="8"/>
  <c r="AB49" i="8" s="1"/>
  <c r="Z50" i="8"/>
  <c r="AA50" i="8" s="1"/>
  <c r="M50" i="8"/>
  <c r="AB50" i="8" s="1"/>
  <c r="Z51" i="8"/>
  <c r="AA51" i="8" s="1"/>
  <c r="M51" i="8"/>
  <c r="AB51" i="8" s="1"/>
  <c r="Z52" i="8"/>
  <c r="AA52" i="8" s="1"/>
  <c r="M52" i="8"/>
  <c r="AB52" i="8" s="1"/>
  <c r="Z53" i="8"/>
  <c r="AA53" i="8" s="1"/>
  <c r="M53" i="8"/>
  <c r="AB53" i="8" s="1"/>
  <c r="Z54" i="8"/>
  <c r="AA54" i="8" s="1"/>
  <c r="M54" i="8"/>
  <c r="AB54" i="8" s="1"/>
  <c r="Z64" i="8"/>
  <c r="AA64" i="8" s="1"/>
  <c r="M64" i="8"/>
  <c r="AB64" i="8" s="1"/>
  <c r="Z65" i="8"/>
  <c r="AA65" i="8" s="1"/>
  <c r="M65" i="8"/>
  <c r="AB65" i="8" s="1"/>
  <c r="Z66" i="8"/>
  <c r="AA66" i="8" s="1"/>
  <c r="M66" i="8"/>
  <c r="AB66" i="8" s="1"/>
  <c r="Z67" i="8"/>
  <c r="AA67" i="8" s="1"/>
  <c r="M67" i="8"/>
  <c r="AB67" i="8" s="1"/>
  <c r="AO11" i="3"/>
  <c r="AE11" i="3"/>
  <c r="AW11" i="3"/>
  <c r="AX11" i="3" s="1"/>
  <c r="AT11" i="3"/>
  <c r="AS11" i="3"/>
  <c r="AM11" i="3"/>
  <c r="AN11" i="3" s="1"/>
  <c r="AO12" i="3"/>
  <c r="AE12" i="3"/>
  <c r="AW12" i="3"/>
  <c r="AX12" i="3" s="1"/>
  <c r="AT12" i="3"/>
  <c r="AS12" i="3"/>
  <c r="AM12" i="3"/>
  <c r="AN12" i="3" s="1"/>
  <c r="AO13" i="3"/>
  <c r="AE13" i="3"/>
  <c r="AW13" i="3"/>
  <c r="AX13" i="3" s="1"/>
  <c r="AT13" i="3"/>
  <c r="AS13" i="3"/>
  <c r="AM13" i="3"/>
  <c r="AN13" i="3" s="1"/>
  <c r="AO14" i="3"/>
  <c r="AE14" i="3"/>
  <c r="AW14" i="3"/>
  <c r="AX14" i="3" s="1"/>
  <c r="AT14" i="3"/>
  <c r="AS14" i="3"/>
  <c r="AM14" i="3"/>
  <c r="AN14" i="3" s="1"/>
  <c r="AO15" i="3"/>
  <c r="AE15" i="3"/>
  <c r="AW15" i="3"/>
  <c r="AX15" i="3" s="1"/>
  <c r="AT15" i="3"/>
  <c r="AS15" i="3"/>
  <c r="AM15" i="3"/>
  <c r="AN15" i="3" s="1"/>
  <c r="AO16" i="3"/>
  <c r="AE16" i="3"/>
  <c r="AW16" i="3"/>
  <c r="AX16" i="3" s="1"/>
  <c r="AT16" i="3"/>
  <c r="AS16" i="3"/>
  <c r="AM16" i="3"/>
  <c r="AN16" i="3" s="1"/>
  <c r="AO17" i="3"/>
  <c r="AE17" i="3"/>
  <c r="AW17" i="3"/>
  <c r="AX17" i="3" s="1"/>
  <c r="AT17" i="3"/>
  <c r="AS17" i="3"/>
  <c r="AM17" i="3"/>
  <c r="AN17" i="3" s="1"/>
  <c r="AO18" i="3"/>
  <c r="AE18" i="3"/>
  <c r="AW18" i="3"/>
  <c r="AX18" i="3" s="1"/>
  <c r="AT18" i="3"/>
  <c r="AS18" i="3"/>
  <c r="AM18" i="3"/>
  <c r="AN18" i="3" s="1"/>
  <c r="AO19" i="3"/>
  <c r="AE19" i="3"/>
  <c r="AW19" i="3"/>
  <c r="AX19" i="3" s="1"/>
  <c r="AT19" i="3"/>
  <c r="AS19" i="3"/>
  <c r="AM19" i="3"/>
  <c r="AN19" i="3" s="1"/>
  <c r="AO20" i="3"/>
  <c r="AE20" i="3"/>
  <c r="AW20" i="3"/>
  <c r="AX20" i="3" s="1"/>
  <c r="AT20" i="3"/>
  <c r="AS20" i="3"/>
  <c r="AM20" i="3"/>
  <c r="AN20" i="3" s="1"/>
  <c r="AO21" i="3"/>
  <c r="AE21" i="3"/>
  <c r="AW21" i="3"/>
  <c r="AX21" i="3" s="1"/>
  <c r="AT21" i="3"/>
  <c r="AS21" i="3"/>
  <c r="AM21" i="3"/>
  <c r="AN21" i="3" s="1"/>
  <c r="AO22" i="3"/>
  <c r="AE22" i="3"/>
  <c r="AW22" i="3"/>
  <c r="AX22" i="3" s="1"/>
  <c r="AT22" i="3"/>
  <c r="AS22" i="3"/>
  <c r="AM22" i="3"/>
  <c r="AN22" i="3" s="1"/>
  <c r="AO23" i="3"/>
  <c r="AE23" i="3"/>
  <c r="AW23" i="3"/>
  <c r="AX23" i="3" s="1"/>
  <c r="AT23" i="3"/>
  <c r="AS23" i="3"/>
  <c r="AM23" i="3"/>
  <c r="AN23" i="3" s="1"/>
  <c r="AO24" i="3"/>
  <c r="AE24" i="3"/>
  <c r="AW24" i="3"/>
  <c r="AX24" i="3" s="1"/>
  <c r="AT24" i="3"/>
  <c r="AS24" i="3"/>
  <c r="AM24" i="3"/>
  <c r="AN24" i="3" s="1"/>
  <c r="AO25" i="3"/>
  <c r="AE25" i="3"/>
  <c r="AW25" i="3"/>
  <c r="AX25" i="3" s="1"/>
  <c r="AT25" i="3"/>
  <c r="AS25" i="3"/>
  <c r="AM25" i="3"/>
  <c r="AN25" i="3" s="1"/>
  <c r="AO26" i="3"/>
  <c r="AE26" i="3"/>
  <c r="AW26" i="3"/>
  <c r="AX26" i="3" s="1"/>
  <c r="AT26" i="3"/>
  <c r="AS26" i="3"/>
  <c r="AM26" i="3"/>
  <c r="AN26" i="3" s="1"/>
  <c r="AO27" i="3"/>
  <c r="AE27" i="3"/>
  <c r="AW27" i="3"/>
  <c r="AX27" i="3" s="1"/>
  <c r="AT27" i="3"/>
  <c r="AS27" i="3"/>
  <c r="AM27" i="3"/>
  <c r="AN27" i="3" s="1"/>
  <c r="AO28" i="3"/>
  <c r="AE28" i="3"/>
  <c r="AW28" i="3"/>
  <c r="AX28" i="3" s="1"/>
  <c r="AT28" i="3"/>
  <c r="AS28" i="3"/>
  <c r="AM28" i="3"/>
  <c r="AN28" i="3" s="1"/>
  <c r="AO29" i="3"/>
  <c r="AE29" i="3"/>
  <c r="AW29" i="3"/>
  <c r="AX29" i="3" s="1"/>
  <c r="AT29" i="3"/>
  <c r="AS29" i="3"/>
  <c r="AM29" i="3"/>
  <c r="AN29" i="3" s="1"/>
  <c r="AO30" i="3"/>
  <c r="AE30" i="3"/>
  <c r="AW30" i="3"/>
  <c r="AX30" i="3" s="1"/>
  <c r="AT30" i="3"/>
  <c r="AS30" i="3"/>
  <c r="AM30" i="3"/>
  <c r="AN30" i="3" s="1"/>
  <c r="AO31" i="3"/>
  <c r="AE31" i="3"/>
  <c r="AW31" i="3"/>
  <c r="AX31" i="3" s="1"/>
  <c r="AT31" i="3"/>
  <c r="AS31" i="3"/>
  <c r="AM31" i="3"/>
  <c r="AN31" i="3" s="1"/>
  <c r="AO32" i="3"/>
  <c r="AE32" i="3"/>
  <c r="AW32" i="3"/>
  <c r="AX32" i="3" s="1"/>
  <c r="AT32" i="3"/>
  <c r="AS32" i="3"/>
  <c r="AM32" i="3"/>
  <c r="AN32" i="3" s="1"/>
  <c r="AO33" i="3"/>
  <c r="AE33" i="3"/>
  <c r="AW33" i="3"/>
  <c r="AX33" i="3" s="1"/>
  <c r="AT33" i="3"/>
  <c r="AS33" i="3"/>
  <c r="AM33" i="3"/>
  <c r="AN33" i="3" s="1"/>
  <c r="AO34" i="3"/>
  <c r="AE34" i="3"/>
  <c r="AW34" i="3"/>
  <c r="AX34" i="3" s="1"/>
  <c r="AT34" i="3"/>
  <c r="AS34" i="3"/>
  <c r="AM34" i="3"/>
  <c r="AN34" i="3" s="1"/>
  <c r="AO35" i="3"/>
  <c r="AE35" i="3"/>
  <c r="AW35" i="3"/>
  <c r="AX35" i="3" s="1"/>
  <c r="AT35" i="3"/>
  <c r="AS35" i="3"/>
  <c r="AM35" i="3"/>
  <c r="AN35" i="3" s="1"/>
  <c r="AO36" i="3"/>
  <c r="AE36" i="3"/>
  <c r="AW36" i="3"/>
  <c r="AX36" i="3" s="1"/>
  <c r="AT36" i="3"/>
  <c r="AS36" i="3"/>
  <c r="AM36" i="3"/>
  <c r="AN36" i="3" s="1"/>
  <c r="AO37" i="3"/>
  <c r="AE37" i="3"/>
  <c r="AW37" i="3"/>
  <c r="AX37" i="3" s="1"/>
  <c r="AT37" i="3"/>
  <c r="AS37" i="3"/>
  <c r="AM37" i="3"/>
  <c r="AN37" i="3" s="1"/>
  <c r="AO38" i="3"/>
  <c r="AE38" i="3"/>
  <c r="AW38" i="3"/>
  <c r="AX38" i="3" s="1"/>
  <c r="AT38" i="3"/>
  <c r="AS38" i="3"/>
  <c r="AM38" i="3"/>
  <c r="AN38" i="3" s="1"/>
  <c r="AO39" i="3"/>
  <c r="AE39" i="3"/>
  <c r="AW39" i="3"/>
  <c r="AX39" i="3" s="1"/>
  <c r="AT39" i="3"/>
  <c r="AS39" i="3"/>
  <c r="AM39" i="3"/>
  <c r="AN39" i="3" s="1"/>
  <c r="AO40" i="3"/>
  <c r="AE40" i="3"/>
  <c r="AW40" i="3"/>
  <c r="AX40" i="3" s="1"/>
  <c r="AT40" i="3"/>
  <c r="AS40" i="3"/>
  <c r="AM40" i="3"/>
  <c r="AN40" i="3" s="1"/>
  <c r="AO41" i="3"/>
  <c r="AE41" i="3"/>
  <c r="AW41" i="3"/>
  <c r="AX41" i="3" s="1"/>
  <c r="AT41" i="3"/>
  <c r="AS41" i="3"/>
  <c r="AM41" i="3"/>
  <c r="AN41" i="3" s="1"/>
  <c r="AO42" i="3"/>
  <c r="AE42" i="3"/>
  <c r="AW42" i="3"/>
  <c r="AX42" i="3" s="1"/>
  <c r="AT42" i="3"/>
  <c r="AS42" i="3"/>
  <c r="AM42" i="3"/>
  <c r="AN42" i="3" s="1"/>
  <c r="AO43" i="3"/>
  <c r="AE43" i="3"/>
  <c r="AW43" i="3"/>
  <c r="AX43" i="3" s="1"/>
  <c r="AT43" i="3"/>
  <c r="AS43" i="3"/>
  <c r="AM43" i="3"/>
  <c r="AN43" i="3" s="1"/>
  <c r="AO44" i="3"/>
  <c r="AE44" i="3"/>
  <c r="AW44" i="3"/>
  <c r="AX44" i="3" s="1"/>
  <c r="AT44" i="3"/>
  <c r="AS44" i="3"/>
  <c r="AM44" i="3"/>
  <c r="AN44" i="3" s="1"/>
  <c r="AO45" i="3"/>
  <c r="AE45" i="3"/>
  <c r="AW45" i="3"/>
  <c r="AX45" i="3" s="1"/>
  <c r="AT45" i="3"/>
  <c r="AS45" i="3"/>
  <c r="AM45" i="3"/>
  <c r="AN45" i="3" s="1"/>
  <c r="AO46" i="3"/>
  <c r="AE46" i="3"/>
  <c r="AW46" i="3"/>
  <c r="AX46" i="3" s="1"/>
  <c r="AT46" i="3"/>
  <c r="AS46" i="3"/>
  <c r="AM46" i="3"/>
  <c r="AN46" i="3" s="1"/>
  <c r="AO47" i="3"/>
  <c r="AE47" i="3"/>
  <c r="AW47" i="3"/>
  <c r="AX47" i="3" s="1"/>
  <c r="AT47" i="3"/>
  <c r="AS47" i="3"/>
  <c r="AM47" i="3"/>
  <c r="AN47" i="3" s="1"/>
  <c r="AO48" i="3"/>
  <c r="AE48" i="3"/>
  <c r="AW48" i="3"/>
  <c r="AX48" i="3" s="1"/>
  <c r="AT48" i="3"/>
  <c r="AS48" i="3"/>
  <c r="AM48" i="3"/>
  <c r="AN48" i="3" s="1"/>
  <c r="AO49" i="3"/>
  <c r="AE49" i="3"/>
  <c r="AW49" i="3"/>
  <c r="AX49" i="3" s="1"/>
  <c r="AT49" i="3"/>
  <c r="AS49" i="3"/>
  <c r="AM49" i="3"/>
  <c r="AN49" i="3" s="1"/>
  <c r="AO50" i="3"/>
  <c r="AE50" i="3"/>
  <c r="AW50" i="3"/>
  <c r="AX50" i="3" s="1"/>
  <c r="AT50" i="3"/>
  <c r="AS50" i="3"/>
  <c r="AM50" i="3"/>
  <c r="AN50" i="3" s="1"/>
  <c r="AO51" i="3"/>
  <c r="AE51" i="3"/>
  <c r="AW51" i="3"/>
  <c r="AX51" i="3" s="1"/>
  <c r="AT51" i="3"/>
  <c r="AS51" i="3"/>
  <c r="AM51" i="3"/>
  <c r="AN51" i="3" s="1"/>
  <c r="AO52" i="3"/>
  <c r="AE52" i="3"/>
  <c r="AW52" i="3"/>
  <c r="AX52" i="3" s="1"/>
  <c r="AT52" i="3"/>
  <c r="AS52" i="3"/>
  <c r="AM52" i="3"/>
  <c r="AN52" i="3" s="1"/>
  <c r="AO53" i="3"/>
  <c r="AE53" i="3"/>
  <c r="AW53" i="3"/>
  <c r="AX53" i="3" s="1"/>
  <c r="AT53" i="3"/>
  <c r="AS53" i="3"/>
  <c r="AM53" i="3"/>
  <c r="AN53" i="3" s="1"/>
  <c r="AO54" i="3"/>
  <c r="AE54" i="3"/>
  <c r="AW54" i="3"/>
  <c r="AX54" i="3" s="1"/>
  <c r="AT54" i="3"/>
  <c r="AS54" i="3"/>
  <c r="AM54" i="3"/>
  <c r="AN54" i="3" s="1"/>
  <c r="AO55" i="3"/>
  <c r="AE55" i="3"/>
  <c r="AW55" i="3"/>
  <c r="AX55" i="3" s="1"/>
  <c r="AT55" i="3"/>
  <c r="AS55" i="3"/>
  <c r="AM55" i="3"/>
  <c r="AN55" i="3" s="1"/>
  <c r="AO56" i="3"/>
  <c r="AE56" i="3"/>
  <c r="AW56" i="3"/>
  <c r="AX56" i="3" s="1"/>
  <c r="AT56" i="3"/>
  <c r="AS56" i="3"/>
  <c r="AM56" i="3"/>
  <c r="AN56" i="3" s="1"/>
  <c r="AO57" i="3"/>
  <c r="AE57" i="3"/>
  <c r="AW57" i="3"/>
  <c r="AX57" i="3" s="1"/>
  <c r="AT57" i="3"/>
  <c r="AS57" i="3"/>
  <c r="AM57" i="3"/>
  <c r="AN57" i="3" s="1"/>
  <c r="AO58" i="3"/>
  <c r="AE58" i="3"/>
  <c r="AW58" i="3"/>
  <c r="AX58" i="3" s="1"/>
  <c r="AT58" i="3"/>
  <c r="AS58" i="3"/>
  <c r="AM58" i="3"/>
  <c r="AN58" i="3" s="1"/>
  <c r="AO59" i="3"/>
  <c r="AE59" i="3"/>
  <c r="AW59" i="3"/>
  <c r="AX59" i="3" s="1"/>
  <c r="AT59" i="3"/>
  <c r="AS59" i="3"/>
  <c r="AM59" i="3"/>
  <c r="AN59" i="3" s="1"/>
  <c r="AO60" i="3"/>
  <c r="AE60" i="3"/>
  <c r="AW60" i="3"/>
  <c r="AX60" i="3" s="1"/>
  <c r="AT60" i="3"/>
  <c r="AS60" i="3"/>
  <c r="AM60" i="3"/>
  <c r="AN60" i="3" s="1"/>
  <c r="AO61" i="3"/>
  <c r="AE61" i="3"/>
  <c r="AW61" i="3"/>
  <c r="AX61" i="3" s="1"/>
  <c r="AT61" i="3"/>
  <c r="AS61" i="3"/>
  <c r="AM61" i="3"/>
  <c r="AN61" i="3" s="1"/>
  <c r="AO62" i="3"/>
  <c r="AE62" i="3"/>
  <c r="AW62" i="3"/>
  <c r="AX62" i="3" s="1"/>
  <c r="AT62" i="3"/>
  <c r="AS62" i="3"/>
  <c r="AM62" i="3"/>
  <c r="AN62" i="3" s="1"/>
  <c r="AO63" i="3"/>
  <c r="AE63" i="3"/>
  <c r="AW63" i="3"/>
  <c r="AX63" i="3" s="1"/>
  <c r="AT63" i="3"/>
  <c r="AS63" i="3"/>
  <c r="AM63" i="3"/>
  <c r="AN63" i="3" s="1"/>
  <c r="AO64" i="3"/>
  <c r="AE64" i="3"/>
  <c r="AW64" i="3"/>
  <c r="AX64" i="3" s="1"/>
  <c r="AT64" i="3"/>
  <c r="AS64" i="3"/>
  <c r="AM64" i="3"/>
  <c r="AN64" i="3" s="1"/>
  <c r="AO65" i="3"/>
  <c r="AE65" i="3"/>
  <c r="AW65" i="3"/>
  <c r="AX65" i="3" s="1"/>
  <c r="AT65" i="3"/>
  <c r="AS65" i="3"/>
  <c r="AM65" i="3"/>
  <c r="AN65" i="3" s="1"/>
  <c r="AO66" i="3"/>
  <c r="AE66" i="3"/>
  <c r="AW66" i="3"/>
  <c r="AX66" i="3" s="1"/>
  <c r="AT66" i="3"/>
  <c r="AS66" i="3"/>
  <c r="AM66" i="3"/>
  <c r="AN66" i="3" s="1"/>
  <c r="AO67" i="3"/>
  <c r="AE67" i="3"/>
  <c r="AW67" i="3"/>
  <c r="AX67" i="3" s="1"/>
  <c r="AT67" i="3"/>
  <c r="AS67" i="3"/>
  <c r="AM67" i="3"/>
  <c r="AN67" i="3" s="1"/>
  <c r="AO68" i="3"/>
  <c r="AE68" i="3"/>
  <c r="AW68" i="3"/>
  <c r="AX68" i="3" s="1"/>
  <c r="AT68" i="3"/>
  <c r="AS68" i="3"/>
  <c r="AM68" i="3"/>
  <c r="AN68" i="3" s="1"/>
  <c r="AO69" i="3"/>
  <c r="AE69" i="3"/>
  <c r="AW69" i="3"/>
  <c r="AX69" i="3" s="1"/>
  <c r="AT69" i="3"/>
  <c r="AS69" i="3"/>
  <c r="AM69" i="3"/>
  <c r="AN69" i="3" s="1"/>
  <c r="AO70" i="3"/>
  <c r="AE70" i="3"/>
  <c r="AW70" i="3"/>
  <c r="AX70" i="3" s="1"/>
  <c r="AT70" i="3"/>
  <c r="AS70" i="3"/>
  <c r="AM70" i="3"/>
  <c r="AN70" i="3" s="1"/>
  <c r="AO71" i="3"/>
  <c r="AE71" i="3"/>
  <c r="AW71" i="3"/>
  <c r="AX71" i="3" s="1"/>
  <c r="AT71" i="3"/>
  <c r="AS71" i="3"/>
  <c r="AM71" i="3"/>
  <c r="AN71" i="3" s="1"/>
  <c r="AO72" i="3"/>
  <c r="AE72" i="3"/>
  <c r="AW72" i="3"/>
  <c r="AX72" i="3" s="1"/>
  <c r="AT72" i="3"/>
  <c r="AS72" i="3"/>
  <c r="AM72" i="3"/>
  <c r="AN72" i="3" s="1"/>
  <c r="AO73" i="3"/>
  <c r="AE73" i="3"/>
  <c r="AW73" i="3"/>
  <c r="AX73" i="3" s="1"/>
  <c r="AT73" i="3"/>
  <c r="AS73" i="3"/>
  <c r="AM73" i="3"/>
  <c r="AN73" i="3" s="1"/>
  <c r="AO74" i="3"/>
  <c r="AE74" i="3"/>
  <c r="AW74" i="3"/>
  <c r="AX74" i="3" s="1"/>
  <c r="AT74" i="3"/>
  <c r="AS74" i="3"/>
  <c r="AM74" i="3"/>
  <c r="AN74" i="3" s="1"/>
  <c r="AO75" i="3"/>
  <c r="AE75" i="3"/>
  <c r="AW75" i="3"/>
  <c r="AX75" i="3" s="1"/>
  <c r="AT75" i="3"/>
  <c r="AS75" i="3"/>
  <c r="AM75" i="3"/>
  <c r="AN75" i="3" s="1"/>
  <c r="AO76" i="3"/>
  <c r="AE76" i="3"/>
  <c r="AW76" i="3"/>
  <c r="AX76" i="3" s="1"/>
  <c r="AT76" i="3"/>
  <c r="AS76" i="3"/>
  <c r="AM76" i="3"/>
  <c r="AN76" i="3" s="1"/>
  <c r="AO77" i="3"/>
  <c r="AE77" i="3"/>
  <c r="AW77" i="3"/>
  <c r="AX77" i="3" s="1"/>
  <c r="AT77" i="3"/>
  <c r="AS77" i="3"/>
  <c r="AM77" i="3"/>
  <c r="AN77" i="3" s="1"/>
  <c r="AO78" i="3"/>
  <c r="AE78" i="3"/>
  <c r="AW78" i="3"/>
  <c r="AX78" i="3" s="1"/>
  <c r="AT78" i="3"/>
  <c r="AS78" i="3"/>
  <c r="AM78" i="3"/>
  <c r="AN78" i="3" s="1"/>
  <c r="AO79" i="3"/>
  <c r="AE79" i="3"/>
  <c r="AW79" i="3"/>
  <c r="AX79" i="3" s="1"/>
  <c r="AT79" i="3"/>
  <c r="AS79" i="3"/>
  <c r="AM79" i="3"/>
  <c r="AN79" i="3" s="1"/>
  <c r="AO80" i="3"/>
  <c r="AE80" i="3"/>
  <c r="AW80" i="3"/>
  <c r="AX80" i="3" s="1"/>
  <c r="AT80" i="3"/>
  <c r="AS80" i="3"/>
  <c r="AM80" i="3"/>
  <c r="AN80" i="3" s="1"/>
  <c r="AO81" i="3"/>
  <c r="AE81" i="3"/>
  <c r="AW81" i="3"/>
  <c r="AX81" i="3" s="1"/>
  <c r="AT81" i="3"/>
  <c r="AS81" i="3"/>
  <c r="AM81" i="3"/>
  <c r="AN81" i="3" s="1"/>
  <c r="AO82" i="3"/>
  <c r="AE82" i="3"/>
  <c r="AW82" i="3"/>
  <c r="AX82" i="3" s="1"/>
  <c r="AT82" i="3"/>
  <c r="AS82" i="3"/>
  <c r="AM82" i="3"/>
  <c r="AN82" i="3" s="1"/>
  <c r="AO83" i="3"/>
  <c r="AE83" i="3"/>
  <c r="AW83" i="3"/>
  <c r="AX83" i="3" s="1"/>
  <c r="AT83" i="3"/>
  <c r="AS83" i="3"/>
  <c r="AM83" i="3"/>
  <c r="AN83" i="3" s="1"/>
  <c r="AO84" i="3"/>
  <c r="AE84" i="3"/>
  <c r="AW84" i="3"/>
  <c r="AX84" i="3" s="1"/>
  <c r="AT84" i="3"/>
  <c r="AS84" i="3"/>
  <c r="AM84" i="3"/>
  <c r="AN84" i="3" s="1"/>
  <c r="AO85" i="3"/>
  <c r="AE85" i="3"/>
  <c r="AW85" i="3"/>
  <c r="AX85" i="3" s="1"/>
  <c r="AT85" i="3"/>
  <c r="AS85" i="3"/>
  <c r="AM85" i="3"/>
  <c r="AN85" i="3" s="1"/>
  <c r="AO86" i="3"/>
  <c r="AE86" i="3"/>
  <c r="AW86" i="3"/>
  <c r="AX86" i="3" s="1"/>
  <c r="AT86" i="3"/>
  <c r="AS86" i="3"/>
  <c r="AM86" i="3"/>
  <c r="AN86" i="3" s="1"/>
  <c r="AO87" i="3"/>
  <c r="AE87" i="3"/>
  <c r="AW87" i="3"/>
  <c r="AX87" i="3" s="1"/>
  <c r="AT87" i="3"/>
  <c r="AS87" i="3"/>
  <c r="AM87" i="3"/>
  <c r="AN87" i="3" s="1"/>
  <c r="AO88" i="3"/>
  <c r="AE88" i="3"/>
  <c r="AW88" i="3"/>
  <c r="AX88" i="3" s="1"/>
  <c r="AT88" i="3"/>
  <c r="AS88" i="3"/>
  <c r="AM88" i="3"/>
  <c r="AN88" i="3" s="1"/>
  <c r="AO89" i="3"/>
  <c r="AE89" i="3"/>
  <c r="AW89" i="3"/>
  <c r="AX89" i="3" s="1"/>
  <c r="AT89" i="3"/>
  <c r="AS89" i="3"/>
  <c r="AM89" i="3"/>
  <c r="AN89" i="3" s="1"/>
  <c r="AO90" i="3"/>
  <c r="AE90" i="3"/>
  <c r="AW90" i="3"/>
  <c r="AX90" i="3" s="1"/>
  <c r="AT90" i="3"/>
  <c r="AS90" i="3"/>
  <c r="AM90" i="3"/>
  <c r="AN90" i="3" s="1"/>
  <c r="AO91" i="3"/>
  <c r="AE91" i="3"/>
  <c r="AW91" i="3"/>
  <c r="AX91" i="3" s="1"/>
  <c r="AT91" i="3"/>
  <c r="AS91" i="3"/>
  <c r="AM91" i="3"/>
  <c r="AN91" i="3" s="1"/>
  <c r="AO92" i="3"/>
  <c r="AE92" i="3"/>
  <c r="AW92" i="3"/>
  <c r="AX92" i="3" s="1"/>
  <c r="AT92" i="3"/>
  <c r="AS92" i="3"/>
  <c r="AM92" i="3"/>
  <c r="AN92" i="3" s="1"/>
  <c r="AO93" i="3"/>
  <c r="AE93" i="3"/>
  <c r="AW93" i="3"/>
  <c r="AX93" i="3" s="1"/>
  <c r="AT93" i="3"/>
  <c r="AS93" i="3"/>
  <c r="AM93" i="3"/>
  <c r="AN93" i="3" s="1"/>
  <c r="AO94" i="3"/>
  <c r="AE94" i="3"/>
  <c r="AW94" i="3"/>
  <c r="AX94" i="3" s="1"/>
  <c r="AT94" i="3"/>
  <c r="AS94" i="3"/>
  <c r="AM94" i="3"/>
  <c r="AN94" i="3" s="1"/>
  <c r="AO95" i="3"/>
  <c r="AE95" i="3"/>
  <c r="AW95" i="3"/>
  <c r="AX95" i="3" s="1"/>
  <c r="AT95" i="3"/>
  <c r="AS95" i="3"/>
  <c r="AM95" i="3"/>
  <c r="AN95" i="3" s="1"/>
  <c r="AO96" i="3"/>
  <c r="AE96" i="3"/>
  <c r="AW96" i="3"/>
  <c r="AX96" i="3" s="1"/>
  <c r="AT96" i="3"/>
  <c r="AS96" i="3"/>
  <c r="AM96" i="3"/>
  <c r="AN96" i="3" s="1"/>
  <c r="AO97" i="3"/>
  <c r="AE97" i="3"/>
  <c r="AW97" i="3"/>
  <c r="AX97" i="3" s="1"/>
  <c r="AT97" i="3"/>
  <c r="AS97" i="3"/>
  <c r="AM97" i="3"/>
  <c r="AN97" i="3" s="1"/>
  <c r="R3" i="7"/>
  <c r="S3" i="7" s="1"/>
  <c r="AE3" i="7"/>
  <c r="AF3" i="7" s="1"/>
  <c r="AH3" i="7" s="1"/>
  <c r="AR3" i="7"/>
  <c r="AS3" i="7" s="1"/>
  <c r="AU3" i="7" s="1"/>
  <c r="R4" i="7"/>
  <c r="S4" i="7" s="1"/>
  <c r="AE4" i="7"/>
  <c r="AF4" i="7" s="1"/>
  <c r="AH4" i="7" s="1"/>
  <c r="AR4" i="7"/>
  <c r="AS4" i="7" s="1"/>
  <c r="AU4" i="7" s="1"/>
  <c r="U5" i="7"/>
  <c r="AE5" i="7"/>
  <c r="AF5" i="7" s="1"/>
  <c r="AR5" i="7"/>
  <c r="AS5" i="7" s="1"/>
  <c r="AU5" i="7" s="1"/>
  <c r="R6" i="7"/>
  <c r="S6" i="7" s="1"/>
  <c r="AE6" i="7"/>
  <c r="AF6" i="7" s="1"/>
  <c r="AH6" i="7" s="1"/>
  <c r="AR6" i="7"/>
  <c r="AS6" i="7" s="1"/>
  <c r="AU6" i="7" s="1"/>
  <c r="R7" i="7"/>
  <c r="S7" i="7" s="1"/>
  <c r="AR7" i="7"/>
  <c r="AS7" i="7" s="1"/>
  <c r="AU7" i="7" s="1"/>
  <c r="R8" i="7"/>
  <c r="S8" i="7" s="1"/>
  <c r="AR8" i="7"/>
  <c r="AS8" i="7" s="1"/>
  <c r="AU8" i="7" s="1"/>
  <c r="R9" i="7"/>
  <c r="S9" i="7" s="1"/>
  <c r="AE9" i="7"/>
  <c r="AF9" i="7" s="1"/>
  <c r="AH9" i="7" s="1"/>
  <c r="R10" i="7"/>
  <c r="S10" i="7" s="1"/>
  <c r="R11" i="7"/>
  <c r="S11" i="7" s="1"/>
  <c r="AE11" i="7"/>
  <c r="AF11" i="7" s="1"/>
  <c r="AH11" i="7" s="1"/>
  <c r="R12" i="7"/>
  <c r="S12" i="7" s="1"/>
  <c r="AE12" i="7"/>
  <c r="AF12" i="7" s="1"/>
  <c r="AH12" i="7" s="1"/>
  <c r="AR12" i="7"/>
  <c r="AS12" i="7" s="1"/>
  <c r="AU12" i="7" s="1"/>
  <c r="AV13" i="7"/>
  <c r="AW13" i="7" s="1"/>
  <c r="AG13" i="7"/>
  <c r="R14" i="7"/>
  <c r="S14" i="7" s="1"/>
  <c r="AE14" i="7"/>
  <c r="AF14" i="7" s="1"/>
  <c r="AH14" i="7" s="1"/>
  <c r="AR14" i="7"/>
  <c r="AS14" i="7" s="1"/>
  <c r="AU14" i="7" s="1"/>
  <c r="R15" i="7"/>
  <c r="AE15" i="7"/>
  <c r="AR15" i="7"/>
  <c r="R16" i="7"/>
  <c r="AE16" i="7"/>
  <c r="R17" i="7"/>
  <c r="AE17" i="7"/>
  <c r="AF17" i="7" s="1"/>
  <c r="AH17" i="7" s="1"/>
  <c r="AR17" i="7"/>
  <c r="R18" i="7"/>
  <c r="AE18" i="7"/>
  <c r="AR18" i="7"/>
  <c r="R19" i="7"/>
  <c r="S19" i="7" s="1"/>
  <c r="AE19" i="7"/>
  <c r="AF19" i="7" s="1"/>
  <c r="AH19" i="7" s="1"/>
  <c r="AR19" i="7"/>
  <c r="AS19" i="7" s="1"/>
  <c r="AU19" i="7" s="1"/>
  <c r="U20" i="7"/>
  <c r="AV21" i="7"/>
  <c r="AW21" i="7" s="1"/>
  <c r="AG21" i="7"/>
  <c r="AV22" i="7"/>
  <c r="AW22" i="7" s="1"/>
  <c r="AG22" i="7"/>
  <c r="AV23" i="7"/>
  <c r="AW23" i="7" s="1"/>
  <c r="AG23" i="7"/>
  <c r="AV24" i="7"/>
  <c r="AW24" i="7" s="1"/>
  <c r="AG24" i="7"/>
  <c r="AV25" i="7"/>
  <c r="AW25" i="7" s="1"/>
  <c r="AG25" i="7"/>
  <c r="AV26" i="7"/>
  <c r="AW26" i="7" s="1"/>
  <c r="AG26" i="7"/>
  <c r="R27" i="7"/>
  <c r="S27" i="7" s="1"/>
  <c r="AE27" i="7"/>
  <c r="AF27" i="7" s="1"/>
  <c r="AH27" i="7" s="1"/>
  <c r="AR27" i="7"/>
  <c r="AS27" i="7" s="1"/>
  <c r="AU27" i="7" s="1"/>
  <c r="AV28" i="7"/>
  <c r="AW28" i="7" s="1"/>
  <c r="AG28" i="7"/>
  <c r="AV29" i="7"/>
  <c r="AW29" i="7" s="1"/>
  <c r="AG29" i="7"/>
  <c r="AV30" i="7"/>
  <c r="AW30" i="7" s="1"/>
  <c r="AY30" i="7" s="1"/>
  <c r="AH30" i="7"/>
  <c r="AV31" i="7"/>
  <c r="AW31" i="7" s="1"/>
  <c r="AG31" i="7"/>
  <c r="AV32" i="7"/>
  <c r="AW32" i="7" s="1"/>
  <c r="AG32" i="7"/>
  <c r="AV33" i="7"/>
  <c r="AW33" i="7" s="1"/>
  <c r="AG33" i="7"/>
  <c r="AV34" i="7"/>
  <c r="AW34" i="7" s="1"/>
  <c r="AG34" i="7"/>
  <c r="AV35" i="7"/>
  <c r="AW35" i="7" s="1"/>
  <c r="AG35" i="7"/>
  <c r="AV36" i="7"/>
  <c r="AW36" i="7" s="1"/>
  <c r="AG36" i="7"/>
  <c r="AV37" i="7"/>
  <c r="AW37" i="7" s="1"/>
  <c r="AG37" i="7"/>
  <c r="AV38" i="7"/>
  <c r="AW38" i="7" s="1"/>
  <c r="AG38" i="7"/>
  <c r="AV39" i="7"/>
  <c r="AW39" i="7" s="1"/>
  <c r="AG39" i="7"/>
  <c r="AV40" i="7"/>
  <c r="AW40" i="7" s="1"/>
  <c r="AG40" i="7"/>
  <c r="AV41" i="7"/>
  <c r="AW41" i="7" s="1"/>
  <c r="AG41" i="7"/>
  <c r="AV42" i="7"/>
  <c r="AW42" i="7" s="1"/>
  <c r="AG42" i="7"/>
  <c r="AV43" i="7"/>
  <c r="AW43" i="7" s="1"/>
  <c r="AG43" i="7"/>
  <c r="AV44" i="7"/>
  <c r="AW44" i="7" s="1"/>
  <c r="AG44" i="7"/>
  <c r="AV45" i="7"/>
  <c r="AW45" i="7" s="1"/>
  <c r="AG45" i="7"/>
  <c r="R46" i="7"/>
  <c r="S46" i="7" s="1"/>
  <c r="AE46" i="7"/>
  <c r="AF46" i="7" s="1"/>
  <c r="AH46" i="7" s="1"/>
  <c r="AR46" i="7"/>
  <c r="AS46" i="7" s="1"/>
  <c r="AU46" i="7" s="1"/>
  <c r="AV47" i="7"/>
  <c r="AW47" i="7" s="1"/>
  <c r="AG47" i="7"/>
  <c r="AV48" i="7"/>
  <c r="AW48" i="7" s="1"/>
  <c r="AG48" i="7"/>
  <c r="AV49" i="7"/>
  <c r="AW49" i="7" s="1"/>
  <c r="AG49" i="7"/>
  <c r="AV50" i="7"/>
  <c r="AW50" i="7" s="1"/>
  <c r="AG50" i="7"/>
  <c r="R51" i="7"/>
  <c r="S51" i="7" s="1"/>
  <c r="AE51" i="7"/>
  <c r="AF51" i="7" s="1"/>
  <c r="AH51" i="7" s="1"/>
  <c r="AR51" i="7"/>
  <c r="AS51" i="7" s="1"/>
  <c r="AU51" i="7" s="1"/>
  <c r="AV52" i="7"/>
  <c r="AW52" i="7" s="1"/>
  <c r="AG52" i="7"/>
  <c r="AV53" i="7"/>
  <c r="AW53" i="7" s="1"/>
  <c r="AG53" i="7"/>
  <c r="R54" i="7"/>
  <c r="S54" i="7" s="1"/>
  <c r="AE54" i="7"/>
  <c r="AF54" i="7" s="1"/>
  <c r="AH54" i="7" s="1"/>
  <c r="AR54" i="7"/>
  <c r="AS54" i="7" s="1"/>
  <c r="AU54" i="7" s="1"/>
  <c r="R55" i="7"/>
  <c r="S55" i="7" s="1"/>
  <c r="AE55" i="7"/>
  <c r="AF55" i="7" s="1"/>
  <c r="AH55" i="7" s="1"/>
  <c r="AR55" i="7"/>
  <c r="AS55" i="7" s="1"/>
  <c r="AU55" i="7" s="1"/>
  <c r="R56" i="7"/>
  <c r="S56" i="7" s="1"/>
  <c r="AE56" i="7"/>
  <c r="AF56" i="7" s="1"/>
  <c r="AH56" i="7" s="1"/>
  <c r="AV57" i="7"/>
  <c r="AW57" i="7" s="1"/>
  <c r="AG57" i="7"/>
  <c r="R58" i="7"/>
  <c r="S58" i="7" s="1"/>
  <c r="AE58" i="7"/>
  <c r="AF58" i="7" s="1"/>
  <c r="AH58" i="7" s="1"/>
  <c r="AR58" i="7"/>
  <c r="AS58" i="7" s="1"/>
  <c r="AU58" i="7" s="1"/>
  <c r="R59" i="7"/>
  <c r="S59" i="7" s="1"/>
  <c r="AE59" i="7"/>
  <c r="AF59" i="7" s="1"/>
  <c r="AH59" i="7" s="1"/>
  <c r="AR59" i="7"/>
  <c r="AS59" i="7" s="1"/>
  <c r="AU59" i="7" s="1"/>
  <c r="R60" i="7"/>
  <c r="S60" i="7" s="1"/>
  <c r="AE60" i="7"/>
  <c r="AF60" i="7" s="1"/>
  <c r="AH60" i="7" s="1"/>
  <c r="AR60" i="7"/>
  <c r="AS60" i="7" s="1"/>
  <c r="AU60" i="7" s="1"/>
  <c r="AV61" i="7"/>
  <c r="AW61" i="7" s="1"/>
  <c r="AG61" i="7"/>
  <c r="AV62" i="7"/>
  <c r="AW62" i="7" s="1"/>
  <c r="AG62" i="7"/>
  <c r="AV63" i="7"/>
  <c r="AW63" i="7" s="1"/>
  <c r="AG63" i="7"/>
  <c r="AV64" i="7"/>
  <c r="AW64" i="7" s="1"/>
  <c r="AG64" i="7"/>
  <c r="R65" i="7"/>
  <c r="S65" i="7" s="1"/>
  <c r="AE65" i="7"/>
  <c r="AF65" i="7" s="1"/>
  <c r="AH65" i="7" s="1"/>
  <c r="AR65" i="7"/>
  <c r="AS65" i="7" s="1"/>
  <c r="AU65" i="7" s="1"/>
  <c r="R66" i="7"/>
  <c r="S66" i="7" s="1"/>
  <c r="AE66" i="7"/>
  <c r="AF66" i="7" s="1"/>
  <c r="AH66" i="7" s="1"/>
  <c r="R67" i="7"/>
  <c r="S67" i="7" s="1"/>
  <c r="AE67" i="7"/>
  <c r="AF67" i="7" s="1"/>
  <c r="AH67" i="7" s="1"/>
  <c r="AV68" i="7"/>
  <c r="AW68" i="7" s="1"/>
  <c r="AG68" i="7"/>
  <c r="R69" i="7"/>
  <c r="S69" i="7" s="1"/>
  <c r="AE69" i="7"/>
  <c r="AF69" i="7" s="1"/>
  <c r="AH69" i="7" s="1"/>
  <c r="AR69" i="7"/>
  <c r="AS69" i="7" s="1"/>
  <c r="AU69" i="7" s="1"/>
  <c r="AV70" i="7"/>
  <c r="AW70" i="7" s="1"/>
  <c r="AG70" i="7"/>
  <c r="AV71" i="7"/>
  <c r="AW71" i="7" s="1"/>
  <c r="AG71" i="7"/>
  <c r="U72" i="7"/>
  <c r="AE72" i="7"/>
  <c r="AF72" i="7" s="1"/>
  <c r="AR72" i="7"/>
  <c r="AS72" i="7" s="1"/>
  <c r="AU72" i="7" s="1"/>
  <c r="R73" i="7"/>
  <c r="S73" i="7" s="1"/>
  <c r="AE73" i="7"/>
  <c r="AF73" i="7" s="1"/>
  <c r="AH73" i="7" s="1"/>
  <c r="R74" i="7"/>
  <c r="S74" i="7" s="1"/>
  <c r="AE74" i="7"/>
  <c r="AF74" i="7" s="1"/>
  <c r="AH74" i="7" s="1"/>
  <c r="R75" i="7"/>
  <c r="S75" i="7" s="1"/>
  <c r="AE75" i="7"/>
  <c r="AF75" i="7" s="1"/>
  <c r="AH75" i="7" s="1"/>
  <c r="AV76" i="7"/>
  <c r="AW76" i="7" s="1"/>
  <c r="AG76" i="7"/>
  <c r="AV77" i="7"/>
  <c r="AW77" i="7" s="1"/>
  <c r="AG77" i="7"/>
  <c r="AV78" i="7"/>
  <c r="AW78" i="7" s="1"/>
  <c r="AG78" i="7"/>
  <c r="AV79" i="7"/>
  <c r="AW79" i="7" s="1"/>
  <c r="AG79" i="7"/>
  <c r="AV80" i="7"/>
  <c r="AW80" i="7" s="1"/>
  <c r="AG80" i="7"/>
  <c r="AV81" i="7"/>
  <c r="AW81" i="7" s="1"/>
  <c r="AG81" i="7"/>
  <c r="R82" i="7"/>
  <c r="S82" i="7" s="1"/>
  <c r="AE82" i="7"/>
  <c r="AF82" i="7" s="1"/>
  <c r="AH82" i="7" s="1"/>
  <c r="AR82" i="7"/>
  <c r="AS82" i="7" s="1"/>
  <c r="AU82" i="7" s="1"/>
  <c r="AV83" i="7"/>
  <c r="AW83" i="7" s="1"/>
  <c r="AG83" i="7"/>
  <c r="AV84" i="7"/>
  <c r="AW84" i="7" s="1"/>
  <c r="AG84" i="7"/>
  <c r="R85" i="7"/>
  <c r="S85" i="7" s="1"/>
  <c r="AE85" i="7"/>
  <c r="AF85" i="7" s="1"/>
  <c r="AH85" i="7" s="1"/>
  <c r="AR85" i="7"/>
  <c r="AS85" i="7" s="1"/>
  <c r="AU85" i="7" s="1"/>
  <c r="AV86" i="7"/>
  <c r="AW86" i="7" s="1"/>
  <c r="AG86" i="7"/>
  <c r="R87" i="7"/>
  <c r="S87" i="7" s="1"/>
  <c r="AE87" i="7"/>
  <c r="AF87" i="7" s="1"/>
  <c r="AH87" i="7" s="1"/>
  <c r="AR87" i="7"/>
  <c r="AS87" i="7" s="1"/>
  <c r="AU87" i="7" s="1"/>
  <c r="R88" i="7"/>
  <c r="S88" i="7" s="1"/>
  <c r="AE88" i="7"/>
  <c r="AF88" i="7" s="1"/>
  <c r="AH88" i="7" s="1"/>
  <c r="AR88" i="7"/>
  <c r="AS88" i="7" s="1"/>
  <c r="AU88" i="7" s="1"/>
  <c r="R89" i="7"/>
  <c r="S89" i="7" s="1"/>
  <c r="AE89" i="7"/>
  <c r="AF89" i="7" s="1"/>
  <c r="AH89" i="7" s="1"/>
  <c r="AR89" i="7"/>
  <c r="AS89" i="7" s="1"/>
  <c r="AU89" i="7" s="1"/>
  <c r="R90" i="7"/>
  <c r="S90" i="7" s="1"/>
  <c r="AE90" i="7"/>
  <c r="AF90" i="7" s="1"/>
  <c r="AH90" i="7" s="1"/>
  <c r="AR90" i="7"/>
  <c r="AS90" i="7" s="1"/>
  <c r="AU90" i="7" s="1"/>
  <c r="R91" i="7"/>
  <c r="S91" i="7" s="1"/>
  <c r="AE91" i="7"/>
  <c r="AF91" i="7" s="1"/>
  <c r="AH91" i="7" s="1"/>
  <c r="AR91" i="7"/>
  <c r="AS91" i="7" s="1"/>
  <c r="AU91" i="7" s="1"/>
  <c r="R92" i="7"/>
  <c r="S92" i="7" s="1"/>
  <c r="AE92" i="7"/>
  <c r="AF92" i="7" s="1"/>
  <c r="AH92" i="7" s="1"/>
  <c r="AR92" i="7"/>
  <c r="AS92" i="7" s="1"/>
  <c r="AU92" i="7" s="1"/>
  <c r="R93" i="7"/>
  <c r="S93" i="7" s="1"/>
  <c r="AE93" i="7"/>
  <c r="AF93" i="7" s="1"/>
  <c r="AH93" i="7" s="1"/>
  <c r="AR93" i="7"/>
  <c r="AS93" i="7" s="1"/>
  <c r="AU93" i="7" s="1"/>
  <c r="R94" i="7"/>
  <c r="S94" i="7" s="1"/>
  <c r="AE94" i="7"/>
  <c r="AF94" i="7" s="1"/>
  <c r="AH94" i="7" s="1"/>
  <c r="AR94" i="7"/>
  <c r="AS94" i="7" s="1"/>
  <c r="AU94" i="7" s="1"/>
  <c r="R95" i="7"/>
  <c r="S95" i="7" s="1"/>
  <c r="AE95" i="7"/>
  <c r="AF95" i="7" s="1"/>
  <c r="AH95" i="7" s="1"/>
  <c r="AR95" i="7"/>
  <c r="AS95" i="7" s="1"/>
  <c r="AU95" i="7" s="1"/>
  <c r="U96" i="7"/>
  <c r="AE96" i="7"/>
  <c r="AF96" i="7" s="1"/>
  <c r="AR96" i="7"/>
  <c r="AS96" i="7" s="1"/>
  <c r="AU96" i="7" s="1"/>
  <c r="R97" i="7"/>
  <c r="S97" i="7" s="1"/>
  <c r="AE97" i="7"/>
  <c r="AF97" i="7" s="1"/>
  <c r="AH97" i="7" s="1"/>
  <c r="AR97" i="7"/>
  <c r="AS97" i="7" s="1"/>
  <c r="AU97" i="7" s="1"/>
  <c r="R98" i="7"/>
  <c r="S98" i="7" s="1"/>
  <c r="AE98" i="7"/>
  <c r="AF98" i="7" s="1"/>
  <c r="AH98" i="7" s="1"/>
  <c r="AR98" i="7"/>
  <c r="AS98" i="7" s="1"/>
  <c r="AU98" i="7" s="1"/>
  <c r="R99" i="7"/>
  <c r="S99" i="7" s="1"/>
  <c r="AE99" i="7"/>
  <c r="AF99" i="7" s="1"/>
  <c r="AH99" i="7" s="1"/>
  <c r="AR99" i="7"/>
  <c r="AS99" i="7" s="1"/>
  <c r="AU99" i="7" s="1"/>
  <c r="R100" i="7"/>
  <c r="S100" i="7" s="1"/>
  <c r="AE100" i="7"/>
  <c r="AF100" i="7" s="1"/>
  <c r="AH100" i="7" s="1"/>
  <c r="AR100" i="7"/>
  <c r="AS100" i="7" s="1"/>
  <c r="AU100" i="7" s="1"/>
  <c r="R101" i="7"/>
  <c r="S101" i="7" s="1"/>
  <c r="AE101" i="7"/>
  <c r="AF101" i="7" s="1"/>
  <c r="AH101" i="7" s="1"/>
  <c r="AR101" i="7"/>
  <c r="AS101" i="7" s="1"/>
  <c r="AU101" i="7" s="1"/>
  <c r="R102" i="7"/>
  <c r="S102" i="7" s="1"/>
  <c r="AE102" i="7"/>
  <c r="AF102" i="7" s="1"/>
  <c r="AH102" i="7" s="1"/>
  <c r="AR102" i="7"/>
  <c r="AS102" i="7" s="1"/>
  <c r="AU102" i="7" s="1"/>
  <c r="R104" i="7"/>
  <c r="S104" i="7" s="1"/>
  <c r="AE104" i="7"/>
  <c r="AF104" i="7" s="1"/>
  <c r="AH104" i="7" s="1"/>
  <c r="AV105" i="7"/>
  <c r="AW105" i="7" s="1"/>
  <c r="AG105" i="7"/>
  <c r="AV106" i="7"/>
  <c r="AW106" i="7" s="1"/>
  <c r="AG106" i="7"/>
  <c r="R107" i="7"/>
  <c r="S107" i="7" s="1"/>
  <c r="AE107" i="7"/>
  <c r="AF107" i="7" s="1"/>
  <c r="AH107" i="7" s="1"/>
  <c r="AR108" i="7"/>
  <c r="AS108" i="7" s="1"/>
  <c r="AV109" i="7"/>
  <c r="AW109" i="7" s="1"/>
  <c r="AG109" i="7"/>
  <c r="R110" i="7"/>
  <c r="S110" i="7" s="1"/>
  <c r="AR110" i="7"/>
  <c r="AS110" i="7" s="1"/>
  <c r="AU110" i="7" s="1"/>
  <c r="AX110" i="7" s="1"/>
  <c r="R111" i="7"/>
  <c r="S111" i="7" s="1"/>
  <c r="AE111" i="7"/>
  <c r="AF111" i="7" s="1"/>
  <c r="AH111" i="7" s="1"/>
  <c r="AR111" i="7"/>
  <c r="AS111" i="7" s="1"/>
  <c r="AU111" i="7" s="1"/>
  <c r="R112" i="7"/>
  <c r="S112" i="7" s="1"/>
  <c r="AE112" i="7"/>
  <c r="AF112" i="7" s="1"/>
  <c r="AH112" i="7" s="1"/>
  <c r="AR112" i="7"/>
  <c r="AS112" i="7" s="1"/>
  <c r="AU112" i="7" s="1"/>
  <c r="R113" i="7"/>
  <c r="S113" i="7" s="1"/>
  <c r="AE113" i="7"/>
  <c r="AF113" i="7" s="1"/>
  <c r="AH113" i="7" s="1"/>
  <c r="AR113" i="7"/>
  <c r="AS113" i="7" s="1"/>
  <c r="AU113" i="7" s="1"/>
  <c r="R114" i="7"/>
  <c r="S114" i="7" s="1"/>
  <c r="AE114" i="7"/>
  <c r="AF114" i="7" s="1"/>
  <c r="AH114" i="7" s="1"/>
  <c r="AR114" i="7"/>
  <c r="AS114" i="7" s="1"/>
  <c r="AU114" i="7" s="1"/>
  <c r="R115" i="7"/>
  <c r="S115" i="7" s="1"/>
  <c r="AE115" i="7"/>
  <c r="AF115" i="7" s="1"/>
  <c r="AH115" i="7" s="1"/>
  <c r="AR115" i="7"/>
  <c r="AS115" i="7" s="1"/>
  <c r="AU115" i="7" s="1"/>
  <c r="R116" i="7"/>
  <c r="S116" i="7" s="1"/>
  <c r="AE116" i="7"/>
  <c r="AF116" i="7" s="1"/>
  <c r="AH116" i="7" s="1"/>
  <c r="AR116" i="7"/>
  <c r="AS116" i="7" s="1"/>
  <c r="AU116" i="7" s="1"/>
  <c r="R117" i="7"/>
  <c r="S117" i="7" s="1"/>
  <c r="AE117" i="7"/>
  <c r="AF117" i="7" s="1"/>
  <c r="AH117" i="7" s="1"/>
  <c r="R118" i="7"/>
  <c r="S118" i="7" s="1"/>
  <c r="AE118" i="7"/>
  <c r="AF118" i="7" s="1"/>
  <c r="AH118" i="7" s="1"/>
  <c r="AR118" i="7"/>
  <c r="AS118" i="7" s="1"/>
  <c r="AU118" i="7" s="1"/>
  <c r="R119" i="7"/>
  <c r="S119" i="7" s="1"/>
  <c r="AE119" i="7"/>
  <c r="AF119" i="7" s="1"/>
  <c r="AH119" i="7" s="1"/>
  <c r="AR119" i="7"/>
  <c r="AS119" i="7" s="1"/>
  <c r="AU119" i="7" s="1"/>
  <c r="AV120" i="7"/>
  <c r="AW120" i="7" s="1"/>
  <c r="AG120" i="7"/>
  <c r="AV121" i="7"/>
  <c r="AW121" i="7" s="1"/>
  <c r="AG121" i="7"/>
  <c r="R122" i="7"/>
  <c r="S122" i="7" s="1"/>
  <c r="AE122" i="7"/>
  <c r="AF122" i="7" s="1"/>
  <c r="AH122" i="7" s="1"/>
  <c r="AR122" i="7"/>
  <c r="AS122" i="7" s="1"/>
  <c r="AU122" i="7" s="1"/>
  <c r="R123" i="7"/>
  <c r="S123" i="7" s="1"/>
  <c r="AR123" i="7"/>
  <c r="AS123" i="7" s="1"/>
  <c r="AU123" i="7" s="1"/>
  <c r="R124" i="7"/>
  <c r="S124" i="7" s="1"/>
  <c r="AE124" i="7"/>
  <c r="AF124" i="7" s="1"/>
  <c r="AH124" i="7" s="1"/>
  <c r="AR124" i="7"/>
  <c r="AS124" i="7" s="1"/>
  <c r="AU124" i="7" s="1"/>
  <c r="R125" i="7"/>
  <c r="S125" i="7" s="1"/>
  <c r="AE125" i="7"/>
  <c r="AF125" i="7" s="1"/>
  <c r="AH125" i="7" s="1"/>
  <c r="AR125" i="7"/>
  <c r="AS125" i="7" s="1"/>
  <c r="AU125" i="7" s="1"/>
  <c r="R126" i="7"/>
  <c r="S126" i="7" s="1"/>
  <c r="AE126" i="7"/>
  <c r="AF126" i="7" s="1"/>
  <c r="AH126" i="7" s="1"/>
  <c r="AR126" i="7"/>
  <c r="AS126" i="7" s="1"/>
  <c r="AU126" i="7" s="1"/>
  <c r="R127" i="7"/>
  <c r="S127" i="7" s="1"/>
  <c r="AE127" i="7"/>
  <c r="AF127" i="7" s="1"/>
  <c r="AH127" i="7" s="1"/>
  <c r="AR127" i="7"/>
  <c r="AS127" i="7" s="1"/>
  <c r="AU127" i="7" s="1"/>
  <c r="AE128" i="7"/>
  <c r="AF128" i="7" s="1"/>
  <c r="AR128" i="7"/>
  <c r="AS128" i="7" s="1"/>
  <c r="AU128" i="7" s="1"/>
  <c r="AV129" i="7"/>
  <c r="AW129" i="7" s="1"/>
  <c r="AG129" i="7"/>
  <c r="AV130" i="7"/>
  <c r="AW130" i="7" s="1"/>
  <c r="AG130" i="7"/>
  <c r="AV131" i="7"/>
  <c r="AW131" i="7" s="1"/>
  <c r="AG131" i="7"/>
  <c r="AV132" i="7"/>
  <c r="AW132" i="7" s="1"/>
  <c r="AG132" i="7"/>
  <c r="R133" i="7"/>
  <c r="S133" i="7" s="1"/>
  <c r="AE133" i="7"/>
  <c r="AF133" i="7" s="1"/>
  <c r="AH133" i="7" s="1"/>
  <c r="R134" i="7"/>
  <c r="S134" i="7" s="1"/>
  <c r="AE134" i="7"/>
  <c r="AF134" i="7" s="1"/>
  <c r="AH134" i="7" s="1"/>
  <c r="AR134" i="7"/>
  <c r="AS134" i="7" s="1"/>
  <c r="AU134" i="7" s="1"/>
  <c r="R135" i="7"/>
  <c r="S135" i="7" s="1"/>
  <c r="AE135" i="7"/>
  <c r="AF135" i="7" s="1"/>
  <c r="AH135" i="7" s="1"/>
  <c r="R136" i="7"/>
  <c r="S136" i="7" s="1"/>
  <c r="AE136" i="7"/>
  <c r="AF136" i="7" s="1"/>
  <c r="AH136" i="7" s="1"/>
  <c r="AR136" i="7"/>
  <c r="AS136" i="7" s="1"/>
  <c r="AU136" i="7" s="1"/>
  <c r="AV137" i="7"/>
  <c r="AW137" i="7" s="1"/>
  <c r="AG137" i="7"/>
  <c r="AR138" i="7"/>
  <c r="AS138" i="7" s="1"/>
  <c r="R139" i="7"/>
  <c r="AE139" i="7"/>
  <c r="R140" i="7"/>
  <c r="S140" i="7" s="1"/>
  <c r="AE140" i="7"/>
  <c r="AF140" i="7" s="1"/>
  <c r="AH140" i="7" s="1"/>
  <c r="AR140" i="7"/>
  <c r="AS140" i="7" s="1"/>
  <c r="AU140" i="7" s="1"/>
  <c r="R141" i="7"/>
  <c r="S141" i="7" s="1"/>
  <c r="R142" i="7"/>
  <c r="S142" i="7" s="1"/>
  <c r="AE142" i="7"/>
  <c r="AF142" i="7" s="1"/>
  <c r="AH142" i="7" s="1"/>
  <c r="U143" i="7"/>
  <c r="AE143" i="7"/>
  <c r="AF143" i="7" s="1"/>
  <c r="R144" i="7"/>
  <c r="S144" i="7" s="1"/>
  <c r="AE144" i="7"/>
  <c r="AF144" i="7" s="1"/>
  <c r="AH144" i="7" s="1"/>
  <c r="AR144" i="7"/>
  <c r="AS144" i="7" s="1"/>
  <c r="AU144" i="7" s="1"/>
  <c r="R145" i="7"/>
  <c r="S145" i="7" s="1"/>
  <c r="AE145" i="7"/>
  <c r="AF145" i="7" s="1"/>
  <c r="AH145" i="7" s="1"/>
  <c r="AR145" i="7"/>
  <c r="AS145" i="7" s="1"/>
  <c r="AU145" i="7" s="1"/>
  <c r="R146" i="7"/>
  <c r="S146" i="7" s="1"/>
  <c r="AE146" i="7"/>
  <c r="AF146" i="7" s="1"/>
  <c r="AH146" i="7" s="1"/>
  <c r="AR146" i="7"/>
  <c r="AS146" i="7" s="1"/>
  <c r="AU146" i="7" s="1"/>
  <c r="R147" i="7"/>
  <c r="S147" i="7" s="1"/>
  <c r="AE147" i="7"/>
  <c r="AF147" i="7" s="1"/>
  <c r="AH147" i="7" s="1"/>
  <c r="AR147" i="7"/>
  <c r="AS147" i="7" s="1"/>
  <c r="AU147" i="7" s="1"/>
  <c r="R148" i="7"/>
  <c r="S148" i="7" s="1"/>
  <c r="AE148" i="7"/>
  <c r="AF148" i="7" s="1"/>
  <c r="AH148" i="7" s="1"/>
  <c r="AR148" i="7"/>
  <c r="AS148" i="7" s="1"/>
  <c r="AU148" i="7" s="1"/>
  <c r="R149" i="7"/>
  <c r="S149" i="7" s="1"/>
  <c r="AE149" i="7"/>
  <c r="AF149" i="7" s="1"/>
  <c r="AH149" i="7" s="1"/>
  <c r="AR149" i="7"/>
  <c r="AS149" i="7" s="1"/>
  <c r="AU149" i="7" s="1"/>
  <c r="R150" i="7"/>
  <c r="S150" i="7" s="1"/>
  <c r="AE150" i="7"/>
  <c r="AF150" i="7" s="1"/>
  <c r="AH150" i="7" s="1"/>
  <c r="AR150" i="7"/>
  <c r="AS150" i="7" s="1"/>
  <c r="AU150" i="7" s="1"/>
  <c r="R151" i="7"/>
  <c r="S151" i="7" s="1"/>
  <c r="AE151" i="7"/>
  <c r="AF151" i="7" s="1"/>
  <c r="AH151" i="7" s="1"/>
  <c r="AR151" i="7"/>
  <c r="AS151" i="7" s="1"/>
  <c r="AU151" i="7" s="1"/>
  <c r="R152" i="7"/>
  <c r="S152" i="7" s="1"/>
  <c r="AE152" i="7"/>
  <c r="AF152" i="7" s="1"/>
  <c r="AH152" i="7" s="1"/>
  <c r="AR152" i="7"/>
  <c r="AS152" i="7" s="1"/>
  <c r="AU152" i="7" s="1"/>
  <c r="R153" i="7"/>
  <c r="S153" i="7" s="1"/>
  <c r="AE153" i="7"/>
  <c r="AF153" i="7" s="1"/>
  <c r="AH153" i="7" s="1"/>
  <c r="AR153" i="7"/>
  <c r="AS153" i="7" s="1"/>
  <c r="AU153" i="7" s="1"/>
  <c r="AV154" i="7"/>
  <c r="AW154" i="7" s="1"/>
  <c r="AG154" i="7"/>
  <c r="R155" i="7"/>
  <c r="S155" i="7" s="1"/>
  <c r="AE155" i="7"/>
  <c r="AF155" i="7" s="1"/>
  <c r="AH155" i="7" s="1"/>
  <c r="AR155" i="7"/>
  <c r="AS155" i="7" s="1"/>
  <c r="AU155" i="7" s="1"/>
  <c r="R156" i="7"/>
  <c r="S156" i="7" s="1"/>
  <c r="AE156" i="7"/>
  <c r="AF156" i="7" s="1"/>
  <c r="AH156" i="7" s="1"/>
  <c r="AR156" i="7"/>
  <c r="AS156" i="7" s="1"/>
  <c r="AU156" i="7" s="1"/>
  <c r="R157" i="7"/>
  <c r="S157" i="7" s="1"/>
  <c r="AE157" i="7"/>
  <c r="AF157" i="7" s="1"/>
  <c r="AH157" i="7" s="1"/>
  <c r="AR157" i="7"/>
  <c r="AS157" i="7" s="1"/>
  <c r="AU157" i="7" s="1"/>
  <c r="AV158" i="7"/>
  <c r="AW158" i="7" s="1"/>
  <c r="AG158" i="7"/>
  <c r="R159" i="7"/>
  <c r="S159" i="7" s="1"/>
  <c r="AE159" i="7"/>
  <c r="AF159" i="7" s="1"/>
  <c r="AH159" i="7" s="1"/>
  <c r="AR159" i="7"/>
  <c r="AS159" i="7" s="1"/>
  <c r="AU159" i="7" s="1"/>
  <c r="R160" i="7"/>
  <c r="S160" i="7" s="1"/>
  <c r="AE160" i="7"/>
  <c r="AF160" i="7" s="1"/>
  <c r="AH160" i="7" s="1"/>
  <c r="AR160" i="7"/>
  <c r="AS160" i="7" s="1"/>
  <c r="AU160" i="7" s="1"/>
  <c r="U161" i="7"/>
  <c r="AG161" i="7"/>
  <c r="AE161" i="7"/>
  <c r="AF161" i="7" s="1"/>
  <c r="R162" i="7"/>
  <c r="S162" i="7" s="1"/>
  <c r="AE162" i="7"/>
  <c r="AF162" i="7" s="1"/>
  <c r="AH162" i="7" s="1"/>
  <c r="AT162" i="7"/>
  <c r="AR162" i="7"/>
  <c r="AS162" i="7" s="1"/>
  <c r="AU162" i="7" s="1"/>
  <c r="AV163" i="7"/>
  <c r="AW163" i="7" s="1"/>
  <c r="AG163" i="7"/>
  <c r="AV164" i="7"/>
  <c r="AW164" i="7" s="1"/>
  <c r="AG164" i="7"/>
  <c r="R165" i="7"/>
  <c r="S165" i="7" s="1"/>
  <c r="AE165" i="7"/>
  <c r="AF165" i="7" s="1"/>
  <c r="AH165" i="7" s="1"/>
  <c r="AR165" i="7"/>
  <c r="AS165" i="7" s="1"/>
  <c r="AU165" i="7" s="1"/>
  <c r="R166" i="7"/>
  <c r="S166" i="7" s="1"/>
  <c r="AG166" i="7"/>
  <c r="AE166" i="7"/>
  <c r="AF166" i="7" s="1"/>
  <c r="AH166" i="7" s="1"/>
  <c r="AR166" i="7"/>
  <c r="AS166" i="7" s="1"/>
  <c r="AU166" i="7" s="1"/>
  <c r="R167" i="7"/>
  <c r="S167" i="7" s="1"/>
  <c r="AG167" i="7"/>
  <c r="AE167" i="7"/>
  <c r="AF167" i="7" s="1"/>
  <c r="AH167" i="7" s="1"/>
  <c r="AR167" i="7"/>
  <c r="AS167" i="7" s="1"/>
  <c r="AU167" i="7" s="1"/>
  <c r="AV168" i="7"/>
  <c r="AW168" i="7" s="1"/>
  <c r="AG168" i="7"/>
  <c r="R169" i="7"/>
  <c r="S169" i="7" s="1"/>
  <c r="AE169" i="7"/>
  <c r="AF169" i="7" s="1"/>
  <c r="AH169" i="7" s="1"/>
  <c r="AR169" i="7"/>
  <c r="AS169" i="7" s="1"/>
  <c r="AU169" i="7" s="1"/>
  <c r="R170" i="7"/>
  <c r="S170" i="7" s="1"/>
  <c r="AE170" i="7"/>
  <c r="AF170" i="7" s="1"/>
  <c r="AH170" i="7" s="1"/>
  <c r="AR170" i="7"/>
  <c r="AS170" i="7" s="1"/>
  <c r="AU170" i="7" s="1"/>
  <c r="R171" i="7"/>
  <c r="S171" i="7" s="1"/>
  <c r="AE171" i="7"/>
  <c r="AF171" i="7" s="1"/>
  <c r="AH171" i="7" s="1"/>
  <c r="AR171" i="7"/>
  <c r="AS171" i="7" s="1"/>
  <c r="AU171" i="7" s="1"/>
  <c r="R172" i="7"/>
  <c r="S172" i="7" s="1"/>
  <c r="AE172" i="7"/>
  <c r="AF172" i="7" s="1"/>
  <c r="AH172" i="7" s="1"/>
  <c r="AR172" i="7"/>
  <c r="AS172" i="7" s="1"/>
  <c r="AU172" i="7" s="1"/>
  <c r="R173" i="7"/>
  <c r="AE173" i="7"/>
  <c r="AF173" i="7" s="1"/>
  <c r="AH173" i="7" s="1"/>
  <c r="AT173" i="7"/>
  <c r="AR173" i="7"/>
  <c r="AS173" i="7" s="1"/>
  <c r="AU173" i="7" s="1"/>
  <c r="R174" i="7"/>
  <c r="S174" i="7" s="1"/>
  <c r="AE174" i="7"/>
  <c r="AF174" i="7" s="1"/>
  <c r="AH174" i="7" s="1"/>
  <c r="AR174" i="7"/>
  <c r="AS174" i="7" s="1"/>
  <c r="AU174" i="7" s="1"/>
  <c r="R175" i="7"/>
  <c r="S175" i="7" s="1"/>
  <c r="AE175" i="7"/>
  <c r="AF175" i="7" s="1"/>
  <c r="AH175" i="7" s="1"/>
  <c r="AR175" i="7"/>
  <c r="AS175" i="7" s="1"/>
  <c r="AU175" i="7" s="1"/>
  <c r="R176" i="7"/>
  <c r="S176" i="7" s="1"/>
  <c r="AE176" i="7"/>
  <c r="AF176" i="7" s="1"/>
  <c r="AH176" i="7" s="1"/>
  <c r="AR176" i="7"/>
  <c r="AS176" i="7" s="1"/>
  <c r="AU176" i="7" s="1"/>
  <c r="R177" i="7"/>
  <c r="S177" i="7" s="1"/>
  <c r="AE177" i="7"/>
  <c r="AF177" i="7" s="1"/>
  <c r="AH177" i="7" s="1"/>
  <c r="AR177" i="7"/>
  <c r="AS177" i="7" s="1"/>
  <c r="AU177" i="7" s="1"/>
  <c r="R178" i="7"/>
  <c r="S178" i="7" s="1"/>
  <c r="AE178" i="7"/>
  <c r="AF178" i="7" s="1"/>
  <c r="AH178" i="7" s="1"/>
  <c r="AR178" i="7"/>
  <c r="AS178" i="7" s="1"/>
  <c r="AU178" i="7" s="1"/>
  <c r="R179" i="7"/>
  <c r="S179" i="7" s="1"/>
  <c r="AE179" i="7"/>
  <c r="AF179" i="7" s="1"/>
  <c r="AH179" i="7" s="1"/>
  <c r="AR179" i="7"/>
  <c r="AS179" i="7" s="1"/>
  <c r="AU179" i="7" s="1"/>
  <c r="R180" i="7"/>
  <c r="S180" i="7" s="1"/>
  <c r="AE180" i="7"/>
  <c r="AF180" i="7" s="1"/>
  <c r="AH180" i="7" s="1"/>
  <c r="AR180" i="7"/>
  <c r="AS180" i="7" s="1"/>
  <c r="AU180" i="7" s="1"/>
  <c r="R181" i="7"/>
  <c r="S181" i="7" s="1"/>
  <c r="AE181" i="7"/>
  <c r="AF181" i="7" s="1"/>
  <c r="AH181" i="7" s="1"/>
  <c r="AR181" i="7"/>
  <c r="AS181" i="7" s="1"/>
  <c r="AU181" i="7" s="1"/>
  <c r="R182" i="7"/>
  <c r="S182" i="7" s="1"/>
  <c r="AE182" i="7"/>
  <c r="AF182" i="7" s="1"/>
  <c r="AH182" i="7" s="1"/>
  <c r="AR182" i="7"/>
  <c r="AS182" i="7" s="1"/>
  <c r="AU182" i="7" s="1"/>
  <c r="R183" i="7"/>
  <c r="S183" i="7" s="1"/>
  <c r="AE183" i="7"/>
  <c r="AF183" i="7" s="1"/>
  <c r="AH183" i="7" s="1"/>
  <c r="AR183" i="7"/>
  <c r="AS183" i="7" s="1"/>
  <c r="AU183" i="7" s="1"/>
  <c r="R184" i="7"/>
  <c r="S184" i="7" s="1"/>
  <c r="AE184" i="7"/>
  <c r="AF184" i="7" s="1"/>
  <c r="AH184" i="7" s="1"/>
  <c r="AV185" i="7"/>
  <c r="AW185" i="7" s="1"/>
  <c r="AG185" i="7"/>
  <c r="R186" i="7"/>
  <c r="S186" i="7" s="1"/>
  <c r="AE186" i="7"/>
  <c r="AF186" i="7" s="1"/>
  <c r="AH186" i="7" s="1"/>
  <c r="AR186" i="7"/>
  <c r="AS186" i="7" s="1"/>
  <c r="AU186" i="7" s="1"/>
  <c r="U187" i="7"/>
  <c r="AR187" i="7"/>
  <c r="AS187" i="7" s="1"/>
  <c r="U188" i="7"/>
  <c r="AR188" i="7"/>
  <c r="AS188" i="7" s="1"/>
  <c r="R189" i="7"/>
  <c r="S189" i="7" s="1"/>
  <c r="AE189" i="7"/>
  <c r="AF189" i="7" s="1"/>
  <c r="AH189" i="7" s="1"/>
  <c r="AR189" i="7"/>
  <c r="AS189" i="7" s="1"/>
  <c r="AU189" i="7" s="1"/>
  <c r="R190" i="7"/>
  <c r="S190" i="7" s="1"/>
  <c r="AE190" i="7"/>
  <c r="AF190" i="7" s="1"/>
  <c r="AH190" i="7" s="1"/>
  <c r="AR190" i="7"/>
  <c r="AS190" i="7" s="1"/>
  <c r="AU190" i="7" s="1"/>
  <c r="R191" i="7"/>
  <c r="S191" i="7" s="1"/>
  <c r="AE191" i="7"/>
  <c r="AF191" i="7" s="1"/>
  <c r="AH191" i="7" s="1"/>
  <c r="AR191" i="7"/>
  <c r="AS191" i="7" s="1"/>
  <c r="AU191" i="7" s="1"/>
  <c r="AV192" i="7"/>
  <c r="AW192" i="7" s="1"/>
  <c r="AG192" i="7"/>
  <c r="AH193" i="7"/>
  <c r="AR193" i="7"/>
  <c r="AS193" i="7" s="1"/>
  <c r="R194" i="7"/>
  <c r="S194" i="7" s="1"/>
  <c r="AE194" i="7"/>
  <c r="AF194" i="7" s="1"/>
  <c r="AH194" i="7" s="1"/>
  <c r="AR194" i="7"/>
  <c r="AS194" i="7" s="1"/>
  <c r="AU194" i="7" s="1"/>
  <c r="R195" i="7"/>
  <c r="S195" i="7" s="1"/>
  <c r="AE195" i="7"/>
  <c r="AF195" i="7" s="1"/>
  <c r="AH195" i="7" s="1"/>
  <c r="AR195" i="7"/>
  <c r="AS195" i="7" s="1"/>
  <c r="AU195" i="7" s="1"/>
  <c r="AV196" i="7"/>
  <c r="AW196" i="7" s="1"/>
  <c r="AG196" i="7"/>
  <c r="AV197" i="7"/>
  <c r="AW197" i="7" s="1"/>
  <c r="AG197" i="7"/>
  <c r="R198" i="7"/>
  <c r="AE198" i="7"/>
  <c r="AR198" i="7"/>
  <c r="R199" i="7"/>
  <c r="AE199" i="7"/>
  <c r="AR199" i="7"/>
  <c r="R200" i="7"/>
  <c r="AE200" i="7"/>
  <c r="AR200" i="7"/>
  <c r="R201" i="7"/>
  <c r="S201" i="7" s="1"/>
  <c r="AE201" i="7"/>
  <c r="AF201" i="7" s="1"/>
  <c r="AH201" i="7" s="1"/>
  <c r="AR201" i="7"/>
  <c r="AS201" i="7" s="1"/>
  <c r="AU201" i="7" s="1"/>
  <c r="R202" i="7"/>
  <c r="S202" i="7" s="1"/>
  <c r="AE202" i="7"/>
  <c r="AF202" i="7" s="1"/>
  <c r="AH202" i="7" s="1"/>
  <c r="AR202" i="7"/>
  <c r="AS202" i="7" s="1"/>
  <c r="AU202" i="7" s="1"/>
  <c r="R203" i="7"/>
  <c r="S203" i="7" s="1"/>
  <c r="AE203" i="7"/>
  <c r="AF203" i="7" s="1"/>
  <c r="AH203" i="7" s="1"/>
  <c r="AR203" i="7"/>
  <c r="AS203" i="7" s="1"/>
  <c r="AU203" i="7" s="1"/>
  <c r="R204" i="7"/>
  <c r="S204" i="7" s="1"/>
  <c r="AE204" i="7"/>
  <c r="AF204" i="7" s="1"/>
  <c r="AH204" i="7" s="1"/>
  <c r="R205" i="7"/>
  <c r="S205" i="7" s="1"/>
  <c r="AE205" i="7"/>
  <c r="AF205" i="7" s="1"/>
  <c r="AH205" i="7" s="1"/>
  <c r="R206" i="7"/>
  <c r="S206" i="7" s="1"/>
  <c r="AE206" i="7"/>
  <c r="AF206" i="7" s="1"/>
  <c r="AH206" i="7" s="1"/>
  <c r="R207" i="7"/>
  <c r="S207" i="7" s="1"/>
  <c r="AE207" i="7"/>
  <c r="AF207" i="7" s="1"/>
  <c r="AH207" i="7" s="1"/>
  <c r="R208" i="7"/>
  <c r="S208" i="7" s="1"/>
  <c r="AE208" i="7"/>
  <c r="AF208" i="7" s="1"/>
  <c r="AH208" i="7" s="1"/>
  <c r="R209" i="7"/>
  <c r="S209" i="7" s="1"/>
  <c r="AE209" i="7"/>
  <c r="AF209" i="7" s="1"/>
  <c r="AH209" i="7" s="1"/>
  <c r="R210" i="7"/>
  <c r="S210" i="7" s="1"/>
  <c r="AE210" i="7"/>
  <c r="AF210" i="7" s="1"/>
  <c r="AH210" i="7" s="1"/>
  <c r="R211" i="7"/>
  <c r="S211" i="7" s="1"/>
  <c r="AE211" i="7"/>
  <c r="AF211" i="7" s="1"/>
  <c r="AH211" i="7" s="1"/>
  <c r="AV213" i="7"/>
  <c r="AW213" i="7" s="1"/>
  <c r="AG213" i="7"/>
  <c r="AV214" i="7"/>
  <c r="AW214" i="7" s="1"/>
  <c r="AG214" i="7"/>
  <c r="AV215" i="7"/>
  <c r="AW215" i="7" s="1"/>
  <c r="AG215" i="7"/>
  <c r="AV216" i="7"/>
  <c r="AW216" i="7" s="1"/>
  <c r="AG216" i="7"/>
  <c r="U218" i="7"/>
  <c r="AV221" i="7"/>
  <c r="AW221" i="7" s="1"/>
  <c r="U221" i="7"/>
  <c r="AX221" i="7" s="1"/>
  <c r="U222" i="7"/>
  <c r="U227" i="7"/>
  <c r="R229" i="7"/>
  <c r="S229" i="7" s="1"/>
  <c r="AE229" i="7"/>
  <c r="AF229" i="7" s="1"/>
  <c r="AH229" i="7" s="1"/>
  <c r="AR229" i="7"/>
  <c r="AS229" i="7" s="1"/>
  <c r="AU229" i="7" s="1"/>
  <c r="R230" i="7"/>
  <c r="S230" i="7" s="1"/>
  <c r="AE230" i="7"/>
  <c r="AF230" i="7" s="1"/>
  <c r="AH230" i="7" s="1"/>
  <c r="AR230" i="7"/>
  <c r="AS230" i="7" s="1"/>
  <c r="AU230" i="7" s="1"/>
  <c r="AV231" i="7"/>
  <c r="AW231" i="7" s="1"/>
  <c r="AG231" i="7"/>
  <c r="R232" i="7"/>
  <c r="S232" i="7" s="1"/>
  <c r="AE232" i="7"/>
  <c r="AF232" i="7" s="1"/>
  <c r="AH232" i="7" s="1"/>
  <c r="AR232" i="7"/>
  <c r="AS232" i="7" s="1"/>
  <c r="AU232" i="7" s="1"/>
  <c r="AV233" i="7"/>
  <c r="AW233" i="7" s="1"/>
  <c r="AG233" i="7"/>
  <c r="AV234" i="7"/>
  <c r="AW234" i="7" s="1"/>
  <c r="AG234" i="7"/>
  <c r="AV235" i="7"/>
  <c r="AW235" i="7" s="1"/>
  <c r="AG235" i="7"/>
  <c r="R236" i="7"/>
  <c r="S236" i="7" s="1"/>
  <c r="AE236" i="7"/>
  <c r="AF236" i="7" s="1"/>
  <c r="AH236" i="7" s="1"/>
  <c r="AR236" i="7"/>
  <c r="AS236" i="7" s="1"/>
  <c r="AU236" i="7" s="1"/>
  <c r="R237" i="7"/>
  <c r="S237" i="7" s="1"/>
  <c r="AE237" i="7"/>
  <c r="AF237" i="7" s="1"/>
  <c r="AH237" i="7" s="1"/>
  <c r="AR237" i="7"/>
  <c r="AS237" i="7" s="1"/>
  <c r="AU237" i="7" s="1"/>
  <c r="R238" i="7"/>
  <c r="S238" i="7" s="1"/>
  <c r="AE238" i="7"/>
  <c r="AF238" i="7" s="1"/>
  <c r="AH238" i="7" s="1"/>
  <c r="AR238" i="7"/>
  <c r="AS238" i="7" s="1"/>
  <c r="AU238" i="7" s="1"/>
  <c r="R239" i="7"/>
  <c r="S239" i="7" s="1"/>
  <c r="AE239" i="7"/>
  <c r="AF239" i="7" s="1"/>
  <c r="AH239" i="7" s="1"/>
  <c r="AR239" i="7"/>
  <c r="AS239" i="7" s="1"/>
  <c r="AU239" i="7" s="1"/>
  <c r="R240" i="7"/>
  <c r="S240" i="7" s="1"/>
  <c r="AE240" i="7"/>
  <c r="AF240" i="7" s="1"/>
  <c r="AH240" i="7" s="1"/>
  <c r="AV241" i="7"/>
  <c r="AW241" i="7" s="1"/>
  <c r="U241" i="7"/>
  <c r="AX241" i="7" s="1"/>
  <c r="R242" i="7"/>
  <c r="S242" i="7" s="1"/>
  <c r="AE242" i="7"/>
  <c r="AF242" i="7" s="1"/>
  <c r="AH242" i="7" s="1"/>
  <c r="AR242" i="7"/>
  <c r="AS242" i="7" s="1"/>
  <c r="AU242" i="7" s="1"/>
  <c r="R243" i="7"/>
  <c r="S243" i="7" s="1"/>
  <c r="AE243" i="7"/>
  <c r="AF243" i="7" s="1"/>
  <c r="AH243" i="7" s="1"/>
  <c r="AR243" i="7"/>
  <c r="AS243" i="7" s="1"/>
  <c r="AU243" i="7" s="1"/>
  <c r="R244" i="7"/>
  <c r="S244" i="7" s="1"/>
  <c r="AE244" i="7"/>
  <c r="AF244" i="7" s="1"/>
  <c r="AH244" i="7" s="1"/>
  <c r="AR244" i="7"/>
  <c r="AS244" i="7" s="1"/>
  <c r="AU244" i="7" s="1"/>
  <c r="R245" i="7"/>
  <c r="S245" i="7" s="1"/>
  <c r="AE245" i="7"/>
  <c r="AF245" i="7" s="1"/>
  <c r="AH245" i="7" s="1"/>
  <c r="R246" i="7"/>
  <c r="S246" i="7" s="1"/>
  <c r="AE246" i="7"/>
  <c r="AF246" i="7" s="1"/>
  <c r="AH246" i="7" s="1"/>
  <c r="R247" i="7"/>
  <c r="S247" i="7" s="1"/>
  <c r="M48" i="8" l="1"/>
  <c r="AB48" i="8" s="1"/>
  <c r="AA69" i="8"/>
  <c r="AA70" i="8" s="1"/>
  <c r="AA55" i="8"/>
  <c r="AA56" i="8" s="1"/>
  <c r="AA34" i="8"/>
  <c r="AA35" i="8" s="1"/>
  <c r="AX222" i="7"/>
  <c r="AV222" i="7"/>
  <c r="AW222" i="7" s="1"/>
  <c r="AV225" i="7"/>
  <c r="AW225" i="7" s="1"/>
  <c r="AV218" i="7"/>
  <c r="AW218" i="7" s="1"/>
  <c r="AV226" i="7"/>
  <c r="AW226" i="7" s="1"/>
  <c r="U225" i="7"/>
  <c r="AX225" i="7" s="1"/>
  <c r="AB6" i="9"/>
  <c r="AB5" i="8"/>
  <c r="AC65" i="8"/>
  <c r="AC48" i="8"/>
  <c r="AC52" i="8"/>
  <c r="AC44" i="8"/>
  <c r="AC32" i="8"/>
  <c r="AX228" i="7"/>
  <c r="AV103" i="7"/>
  <c r="AW103" i="7" s="1"/>
  <c r="AX219" i="7"/>
  <c r="AX103" i="7"/>
  <c r="AV219" i="7"/>
  <c r="AW219" i="7" s="1"/>
  <c r="AC67" i="8"/>
  <c r="AC54" i="8"/>
  <c r="AC50" i="8"/>
  <c r="AC46" i="8"/>
  <c r="AC42" i="8"/>
  <c r="AV224" i="7"/>
  <c r="AW224" i="7" s="1"/>
  <c r="AX20" i="7"/>
  <c r="AV20" i="7"/>
  <c r="AW20" i="7" s="1"/>
  <c r="AX220" i="7"/>
  <c r="AC28" i="8"/>
  <c r="U224" i="7"/>
  <c r="AX224" i="7" s="1"/>
  <c r="AV220" i="7"/>
  <c r="AW220" i="7" s="1"/>
  <c r="AX223" i="7"/>
  <c r="AV223" i="7"/>
  <c r="AW223" i="7" s="1"/>
  <c r="AX226" i="7"/>
  <c r="AX218" i="7"/>
  <c r="AV228" i="7"/>
  <c r="AW228" i="7" s="1"/>
  <c r="AX217" i="7"/>
  <c r="AV217" i="7"/>
  <c r="AW217" i="7" s="1"/>
  <c r="AY241" i="7"/>
  <c r="AX227" i="7"/>
  <c r="AV227" i="7"/>
  <c r="AW227" i="7" s="1"/>
  <c r="AC24" i="8"/>
  <c r="AC30" i="8"/>
  <c r="AC26" i="8"/>
  <c r="AY221" i="7"/>
  <c r="AC66" i="8"/>
  <c r="AC53" i="8"/>
  <c r="AC49" i="8"/>
  <c r="AC45" i="8"/>
  <c r="AC33" i="8"/>
  <c r="AC29" i="8"/>
  <c r="AC25" i="8"/>
  <c r="AC64" i="8"/>
  <c r="AC51" i="8"/>
  <c r="AC47" i="8"/>
  <c r="AC43" i="8"/>
  <c r="AC31" i="8"/>
  <c r="AC27" i="8"/>
  <c r="AC23" i="8"/>
  <c r="AV247" i="7"/>
  <c r="AW247" i="7" s="1"/>
  <c r="U247" i="7"/>
  <c r="AX247" i="7" s="1"/>
  <c r="AV246" i="7"/>
  <c r="AW246" i="7" s="1"/>
  <c r="U246" i="7"/>
  <c r="AX246" i="7" s="1"/>
  <c r="AV245" i="7"/>
  <c r="AW245" i="7" s="1"/>
  <c r="U245" i="7"/>
  <c r="AX245" i="7" s="1"/>
  <c r="AV244" i="7"/>
  <c r="AW244" i="7" s="1"/>
  <c r="U244" i="7"/>
  <c r="AX244" i="7" s="1"/>
  <c r="AV243" i="7"/>
  <c r="AW243" i="7" s="1"/>
  <c r="U243" i="7"/>
  <c r="AX243" i="7" s="1"/>
  <c r="AV242" i="7"/>
  <c r="AW242" i="7" s="1"/>
  <c r="U242" i="7"/>
  <c r="AX242" i="7" s="1"/>
  <c r="AV240" i="7"/>
  <c r="AW240" i="7" s="1"/>
  <c r="U240" i="7"/>
  <c r="AX240" i="7" s="1"/>
  <c r="AV239" i="7"/>
  <c r="AW239" i="7" s="1"/>
  <c r="U239" i="7"/>
  <c r="AX239" i="7" s="1"/>
  <c r="AV238" i="7"/>
  <c r="AW238" i="7" s="1"/>
  <c r="U238" i="7"/>
  <c r="AX238" i="7" s="1"/>
  <c r="AV237" i="7"/>
  <c r="AW237" i="7" s="1"/>
  <c r="U237" i="7"/>
  <c r="AX237" i="7" s="1"/>
  <c r="AV236" i="7"/>
  <c r="AW236" i="7" s="1"/>
  <c r="U236" i="7"/>
  <c r="AX236" i="7" s="1"/>
  <c r="AV232" i="7"/>
  <c r="AW232" i="7" s="1"/>
  <c r="U232" i="7"/>
  <c r="AX232" i="7" s="1"/>
  <c r="AV230" i="7"/>
  <c r="AW230" i="7" s="1"/>
  <c r="U230" i="7"/>
  <c r="AX230" i="7" s="1"/>
  <c r="AV229" i="7"/>
  <c r="AW229" i="7" s="1"/>
  <c r="U229" i="7"/>
  <c r="AX229" i="7" s="1"/>
  <c r="AV211" i="7"/>
  <c r="AW211" i="7" s="1"/>
  <c r="U211" i="7"/>
  <c r="AX211" i="7" s="1"/>
  <c r="AV210" i="7"/>
  <c r="AW210" i="7" s="1"/>
  <c r="U210" i="7"/>
  <c r="AX210" i="7" s="1"/>
  <c r="AV209" i="7"/>
  <c r="AW209" i="7" s="1"/>
  <c r="U209" i="7"/>
  <c r="AX209" i="7" s="1"/>
  <c r="AV208" i="7"/>
  <c r="AW208" i="7" s="1"/>
  <c r="U208" i="7"/>
  <c r="AX208" i="7" s="1"/>
  <c r="AV207" i="7"/>
  <c r="AW207" i="7" s="1"/>
  <c r="U207" i="7"/>
  <c r="AX207" i="7" s="1"/>
  <c r="AV206" i="7"/>
  <c r="AW206" i="7" s="1"/>
  <c r="U206" i="7"/>
  <c r="AX206" i="7" s="1"/>
  <c r="AV205" i="7"/>
  <c r="AW205" i="7" s="1"/>
  <c r="U205" i="7"/>
  <c r="AX205" i="7" s="1"/>
  <c r="AV204" i="7"/>
  <c r="AW204" i="7" s="1"/>
  <c r="U204" i="7"/>
  <c r="AX204" i="7" s="1"/>
  <c r="AV203" i="7"/>
  <c r="AW203" i="7" s="1"/>
  <c r="U203" i="7"/>
  <c r="AX203" i="7" s="1"/>
  <c r="AV202" i="7"/>
  <c r="AW202" i="7" s="1"/>
  <c r="U202" i="7"/>
  <c r="AX202" i="7" s="1"/>
  <c r="AV201" i="7"/>
  <c r="AW201" i="7" s="1"/>
  <c r="U201" i="7"/>
  <c r="AX201" i="7" s="1"/>
  <c r="AT200" i="7"/>
  <c r="AU200" i="7"/>
  <c r="AS200" i="7"/>
  <c r="AG200" i="7"/>
  <c r="AH200" i="7"/>
  <c r="AF200" i="7"/>
  <c r="T200" i="7"/>
  <c r="U200" i="7"/>
  <c r="S200" i="7"/>
  <c r="AT199" i="7"/>
  <c r="AU199" i="7"/>
  <c r="AS199" i="7"/>
  <c r="AG199" i="7"/>
  <c r="AH199" i="7"/>
  <c r="AF199" i="7"/>
  <c r="T199" i="7"/>
  <c r="U199" i="7"/>
  <c r="S199" i="7"/>
  <c r="AT198" i="7"/>
  <c r="AU198" i="7"/>
  <c r="AS198" i="7"/>
  <c r="AG198" i="7"/>
  <c r="AH198" i="7"/>
  <c r="AF198" i="7"/>
  <c r="T198" i="7"/>
  <c r="U198" i="7"/>
  <c r="S198" i="7"/>
  <c r="AV195" i="7"/>
  <c r="AW195" i="7" s="1"/>
  <c r="U195" i="7"/>
  <c r="AX195" i="7" s="1"/>
  <c r="AV194" i="7"/>
  <c r="AW194" i="7" s="1"/>
  <c r="U194" i="7"/>
  <c r="AX194" i="7" s="1"/>
  <c r="AU193" i="7"/>
  <c r="AV193" i="7"/>
  <c r="AW193" i="7" s="1"/>
  <c r="AY193" i="7" s="1"/>
  <c r="AF32" i="8" s="1"/>
  <c r="AV191" i="7"/>
  <c r="AW191" i="7" s="1"/>
  <c r="U191" i="7"/>
  <c r="AX191" i="7" s="1"/>
  <c r="AV190" i="7"/>
  <c r="AW190" i="7" s="1"/>
  <c r="U190" i="7"/>
  <c r="AX190" i="7" s="1"/>
  <c r="AV189" i="7"/>
  <c r="AW189" i="7" s="1"/>
  <c r="U189" i="7"/>
  <c r="AX189" i="7" s="1"/>
  <c r="AU188" i="7"/>
  <c r="AX188" i="7" s="1"/>
  <c r="AV188" i="7"/>
  <c r="AW188" i="7" s="1"/>
  <c r="AU187" i="7"/>
  <c r="AX187" i="7" s="1"/>
  <c r="AV187" i="7"/>
  <c r="AW187" i="7" s="1"/>
  <c r="AV186" i="7"/>
  <c r="AW186" i="7" s="1"/>
  <c r="U186" i="7"/>
  <c r="AX186" i="7" s="1"/>
  <c r="AV184" i="7"/>
  <c r="AW184" i="7" s="1"/>
  <c r="U184" i="7"/>
  <c r="AX184" i="7" s="1"/>
  <c r="AV183" i="7"/>
  <c r="AW183" i="7" s="1"/>
  <c r="U183" i="7"/>
  <c r="AX183" i="7" s="1"/>
  <c r="AV182" i="7"/>
  <c r="AW182" i="7" s="1"/>
  <c r="U182" i="7"/>
  <c r="AX182" i="7" s="1"/>
  <c r="AV181" i="7"/>
  <c r="AW181" i="7" s="1"/>
  <c r="U181" i="7"/>
  <c r="AX181" i="7" s="1"/>
  <c r="AV180" i="7"/>
  <c r="AW180" i="7" s="1"/>
  <c r="U180" i="7"/>
  <c r="AX180" i="7" s="1"/>
  <c r="AV179" i="7"/>
  <c r="AW179" i="7" s="1"/>
  <c r="U179" i="7"/>
  <c r="AX179" i="7" s="1"/>
  <c r="AV178" i="7"/>
  <c r="AW178" i="7" s="1"/>
  <c r="U178" i="7"/>
  <c r="AX178" i="7" s="1"/>
  <c r="AV177" i="7"/>
  <c r="AW177" i="7" s="1"/>
  <c r="U177" i="7"/>
  <c r="AX177" i="7" s="1"/>
  <c r="AV176" i="7"/>
  <c r="AW176" i="7" s="1"/>
  <c r="U176" i="7"/>
  <c r="AX176" i="7" s="1"/>
  <c r="AV175" i="7"/>
  <c r="AW175" i="7" s="1"/>
  <c r="U175" i="7"/>
  <c r="AX175" i="7" s="1"/>
  <c r="AV174" i="7"/>
  <c r="AW174" i="7" s="1"/>
  <c r="U174" i="7"/>
  <c r="AX174" i="7" s="1"/>
  <c r="AG173" i="7"/>
  <c r="T173" i="7"/>
  <c r="S173" i="7"/>
  <c r="AV172" i="7"/>
  <c r="AW172" i="7" s="1"/>
  <c r="U172" i="7"/>
  <c r="AX172" i="7" s="1"/>
  <c r="AV171" i="7"/>
  <c r="AW171" i="7" s="1"/>
  <c r="U171" i="7"/>
  <c r="AX171" i="7" s="1"/>
  <c r="AV170" i="7"/>
  <c r="AW170" i="7" s="1"/>
  <c r="U170" i="7"/>
  <c r="AX170" i="7" s="1"/>
  <c r="AV169" i="7"/>
  <c r="AW169" i="7" s="1"/>
  <c r="U169" i="7"/>
  <c r="AX169" i="7" s="1"/>
  <c r="AV167" i="7"/>
  <c r="AW167" i="7" s="1"/>
  <c r="U167" i="7"/>
  <c r="AX167" i="7" s="1"/>
  <c r="AV166" i="7"/>
  <c r="AW166" i="7" s="1"/>
  <c r="U166" i="7"/>
  <c r="AX166" i="7" s="1"/>
  <c r="AV165" i="7"/>
  <c r="AW165" i="7" s="1"/>
  <c r="U165" i="7"/>
  <c r="AX165" i="7" s="1"/>
  <c r="AV162" i="7"/>
  <c r="AW162" i="7" s="1"/>
  <c r="U162" i="7"/>
  <c r="AX162" i="7" s="1"/>
  <c r="AH161" i="7"/>
  <c r="AX161" i="7" s="1"/>
  <c r="AV161" i="7"/>
  <c r="AW161" i="7" s="1"/>
  <c r="AV160" i="7"/>
  <c r="AW160" i="7" s="1"/>
  <c r="U160" i="7"/>
  <c r="AX160" i="7" s="1"/>
  <c r="AV159" i="7"/>
  <c r="AW159" i="7" s="1"/>
  <c r="U159" i="7"/>
  <c r="AX159" i="7" s="1"/>
  <c r="AV157" i="7"/>
  <c r="AW157" i="7" s="1"/>
  <c r="U157" i="7"/>
  <c r="AX157" i="7" s="1"/>
  <c r="AV156" i="7"/>
  <c r="AW156" i="7" s="1"/>
  <c r="U156" i="7"/>
  <c r="AX156" i="7" s="1"/>
  <c r="AV155" i="7"/>
  <c r="AW155" i="7" s="1"/>
  <c r="U155" i="7"/>
  <c r="AX155" i="7" s="1"/>
  <c r="AV153" i="7"/>
  <c r="AW153" i="7" s="1"/>
  <c r="U153" i="7"/>
  <c r="AX153" i="7" s="1"/>
  <c r="AV152" i="7"/>
  <c r="AW152" i="7" s="1"/>
  <c r="U152" i="7"/>
  <c r="AX152" i="7" s="1"/>
  <c r="AV151" i="7"/>
  <c r="AW151" i="7" s="1"/>
  <c r="U151" i="7"/>
  <c r="AX151" i="7" s="1"/>
  <c r="AV150" i="7"/>
  <c r="AW150" i="7" s="1"/>
  <c r="U150" i="7"/>
  <c r="AX150" i="7" s="1"/>
  <c r="AV149" i="7"/>
  <c r="AW149" i="7" s="1"/>
  <c r="U149" i="7"/>
  <c r="AX149" i="7" s="1"/>
  <c r="AV148" i="7"/>
  <c r="AW148" i="7" s="1"/>
  <c r="U148" i="7"/>
  <c r="AX148" i="7" s="1"/>
  <c r="AV147" i="7"/>
  <c r="AW147" i="7" s="1"/>
  <c r="U147" i="7"/>
  <c r="AX147" i="7" s="1"/>
  <c r="AV146" i="7"/>
  <c r="AW146" i="7" s="1"/>
  <c r="U146" i="7"/>
  <c r="AX146" i="7" s="1"/>
  <c r="AV145" i="7"/>
  <c r="AW145" i="7" s="1"/>
  <c r="U145" i="7"/>
  <c r="AX145" i="7" s="1"/>
  <c r="AV144" i="7"/>
  <c r="AW144" i="7" s="1"/>
  <c r="U144" i="7"/>
  <c r="AX144" i="7" s="1"/>
  <c r="AH143" i="7"/>
  <c r="AX143" i="7" s="1"/>
  <c r="AV143" i="7"/>
  <c r="AW143" i="7" s="1"/>
  <c r="AV142" i="7"/>
  <c r="AW142" i="7" s="1"/>
  <c r="U142" i="7"/>
  <c r="AX142" i="7" s="1"/>
  <c r="AV141" i="7"/>
  <c r="AW141" i="7" s="1"/>
  <c r="U141" i="7"/>
  <c r="AX141" i="7" s="1"/>
  <c r="AV140" i="7"/>
  <c r="AW140" i="7" s="1"/>
  <c r="U140" i="7"/>
  <c r="AX140" i="7" s="1"/>
  <c r="AG139" i="7"/>
  <c r="AH139" i="7"/>
  <c r="AF139" i="7"/>
  <c r="T139" i="7"/>
  <c r="U139" i="7"/>
  <c r="S139" i="7"/>
  <c r="AU138" i="7"/>
  <c r="AX138" i="7" s="1"/>
  <c r="AV138" i="7"/>
  <c r="AW138" i="7" s="1"/>
  <c r="AV136" i="7"/>
  <c r="AW136" i="7" s="1"/>
  <c r="U136" i="7"/>
  <c r="AX136" i="7" s="1"/>
  <c r="AV135" i="7"/>
  <c r="AW135" i="7" s="1"/>
  <c r="U135" i="7"/>
  <c r="AX135" i="7" s="1"/>
  <c r="AV134" i="7"/>
  <c r="AW134" i="7" s="1"/>
  <c r="U134" i="7"/>
  <c r="AX134" i="7" s="1"/>
  <c r="AV133" i="7"/>
  <c r="AW133" i="7" s="1"/>
  <c r="U133" i="7"/>
  <c r="AX133" i="7" s="1"/>
  <c r="AH128" i="7"/>
  <c r="AX128" i="7" s="1"/>
  <c r="AV128" i="7"/>
  <c r="AW128" i="7" s="1"/>
  <c r="AV127" i="7"/>
  <c r="AW127" i="7" s="1"/>
  <c r="U127" i="7"/>
  <c r="AX127" i="7" s="1"/>
  <c r="AV126" i="7"/>
  <c r="AW126" i="7" s="1"/>
  <c r="U126" i="7"/>
  <c r="AX126" i="7" s="1"/>
  <c r="AV125" i="7"/>
  <c r="AW125" i="7" s="1"/>
  <c r="U125" i="7"/>
  <c r="AX125" i="7" s="1"/>
  <c r="AV124" i="7"/>
  <c r="AW124" i="7" s="1"/>
  <c r="U124" i="7"/>
  <c r="AX124" i="7" s="1"/>
  <c r="AV123" i="7"/>
  <c r="AW123" i="7" s="1"/>
  <c r="U123" i="7"/>
  <c r="AX123" i="7" s="1"/>
  <c r="AV122" i="7"/>
  <c r="AW122" i="7" s="1"/>
  <c r="U122" i="7"/>
  <c r="AX122" i="7" s="1"/>
  <c r="AV119" i="7"/>
  <c r="AW119" i="7" s="1"/>
  <c r="U119" i="7"/>
  <c r="AX119" i="7" s="1"/>
  <c r="AV118" i="7"/>
  <c r="AW118" i="7" s="1"/>
  <c r="U118" i="7"/>
  <c r="AX118" i="7" s="1"/>
  <c r="AV117" i="7"/>
  <c r="AW117" i="7" s="1"/>
  <c r="U117" i="7"/>
  <c r="AX117" i="7" s="1"/>
  <c r="AV116" i="7"/>
  <c r="AW116" i="7" s="1"/>
  <c r="U116" i="7"/>
  <c r="AX116" i="7" s="1"/>
  <c r="AV115" i="7"/>
  <c r="AW115" i="7" s="1"/>
  <c r="U115" i="7"/>
  <c r="AX115" i="7" s="1"/>
  <c r="AV114" i="7"/>
  <c r="AW114" i="7" s="1"/>
  <c r="U114" i="7"/>
  <c r="AX114" i="7" s="1"/>
  <c r="AV113" i="7"/>
  <c r="AW113" i="7" s="1"/>
  <c r="U113" i="7"/>
  <c r="AX113" i="7" s="1"/>
  <c r="AV112" i="7"/>
  <c r="AW112" i="7" s="1"/>
  <c r="U112" i="7"/>
  <c r="AX112" i="7" s="1"/>
  <c r="AV111" i="7"/>
  <c r="AW111" i="7" s="1"/>
  <c r="U111" i="7"/>
  <c r="AX111" i="7" s="1"/>
  <c r="AV110" i="7"/>
  <c r="AW110" i="7" s="1"/>
  <c r="AY110" i="7" s="1"/>
  <c r="AU108" i="7"/>
  <c r="AX108" i="7" s="1"/>
  <c r="AV108" i="7"/>
  <c r="AW108" i="7" s="1"/>
  <c r="AV107" i="7"/>
  <c r="AW107" i="7" s="1"/>
  <c r="U107" i="7"/>
  <c r="AX107" i="7" s="1"/>
  <c r="AV104" i="7"/>
  <c r="AW104" i="7" s="1"/>
  <c r="U104" i="7"/>
  <c r="AX104" i="7" s="1"/>
  <c r="AV102" i="7"/>
  <c r="AW102" i="7" s="1"/>
  <c r="U102" i="7"/>
  <c r="AX102" i="7" s="1"/>
  <c r="AV101" i="7"/>
  <c r="AW101" i="7" s="1"/>
  <c r="U101" i="7"/>
  <c r="AX101" i="7" s="1"/>
  <c r="AV100" i="7"/>
  <c r="AW100" i="7" s="1"/>
  <c r="U100" i="7"/>
  <c r="AX100" i="7" s="1"/>
  <c r="AV99" i="7"/>
  <c r="AW99" i="7" s="1"/>
  <c r="U99" i="7"/>
  <c r="AX99" i="7" s="1"/>
  <c r="AV98" i="7"/>
  <c r="AW98" i="7" s="1"/>
  <c r="U98" i="7"/>
  <c r="AX98" i="7" s="1"/>
  <c r="AV97" i="7"/>
  <c r="AW97" i="7" s="1"/>
  <c r="U97" i="7"/>
  <c r="AX97" i="7" s="1"/>
  <c r="AH96" i="7"/>
  <c r="AX96" i="7" s="1"/>
  <c r="AV96" i="7"/>
  <c r="AW96" i="7" s="1"/>
  <c r="AV95" i="7"/>
  <c r="AW95" i="7" s="1"/>
  <c r="U95" i="7"/>
  <c r="AX95" i="7" s="1"/>
  <c r="AV94" i="7"/>
  <c r="AW94" i="7" s="1"/>
  <c r="U94" i="7"/>
  <c r="AX94" i="7" s="1"/>
  <c r="AV93" i="7"/>
  <c r="AW93" i="7" s="1"/>
  <c r="U93" i="7"/>
  <c r="AX93" i="7" s="1"/>
  <c r="AV92" i="7"/>
  <c r="AW92" i="7" s="1"/>
  <c r="U92" i="7"/>
  <c r="AX92" i="7" s="1"/>
  <c r="AV91" i="7"/>
  <c r="AW91" i="7" s="1"/>
  <c r="U91" i="7"/>
  <c r="AX91" i="7" s="1"/>
  <c r="AV90" i="7"/>
  <c r="AW90" i="7" s="1"/>
  <c r="U90" i="7"/>
  <c r="AX90" i="7" s="1"/>
  <c r="AV89" i="7"/>
  <c r="AW89" i="7" s="1"/>
  <c r="U89" i="7"/>
  <c r="AX89" i="7" s="1"/>
  <c r="AV88" i="7"/>
  <c r="AW88" i="7" s="1"/>
  <c r="U88" i="7"/>
  <c r="AX88" i="7" s="1"/>
  <c r="AV87" i="7"/>
  <c r="AW87" i="7" s="1"/>
  <c r="U87" i="7"/>
  <c r="AX87" i="7" s="1"/>
  <c r="AV85" i="7"/>
  <c r="AW85" i="7" s="1"/>
  <c r="U85" i="7"/>
  <c r="AX85" i="7" s="1"/>
  <c r="AV82" i="7"/>
  <c r="AW82" i="7" s="1"/>
  <c r="U82" i="7"/>
  <c r="AX82" i="7" s="1"/>
  <c r="AV75" i="7"/>
  <c r="AW75" i="7" s="1"/>
  <c r="U75" i="7"/>
  <c r="AX75" i="7" s="1"/>
  <c r="AV74" i="7"/>
  <c r="AW74" i="7" s="1"/>
  <c r="U74" i="7"/>
  <c r="AX74" i="7" s="1"/>
  <c r="AV73" i="7"/>
  <c r="AW73" i="7" s="1"/>
  <c r="U73" i="7"/>
  <c r="AX73" i="7" s="1"/>
  <c r="AH72" i="7"/>
  <c r="AX72" i="7" s="1"/>
  <c r="AV72" i="7"/>
  <c r="AW72" i="7" s="1"/>
  <c r="AV69" i="7"/>
  <c r="AW69" i="7" s="1"/>
  <c r="U69" i="7"/>
  <c r="AX69" i="7" s="1"/>
  <c r="AV67" i="7"/>
  <c r="AW67" i="7" s="1"/>
  <c r="U67" i="7"/>
  <c r="AX67" i="7" s="1"/>
  <c r="AV66" i="7"/>
  <c r="AW66" i="7" s="1"/>
  <c r="U66" i="7"/>
  <c r="AX66" i="7" s="1"/>
  <c r="AV65" i="7"/>
  <c r="AW65" i="7" s="1"/>
  <c r="U65" i="7"/>
  <c r="AX65" i="7" s="1"/>
  <c r="AV60" i="7"/>
  <c r="AW60" i="7" s="1"/>
  <c r="U60" i="7"/>
  <c r="AX60" i="7" s="1"/>
  <c r="AV59" i="7"/>
  <c r="AW59" i="7" s="1"/>
  <c r="U59" i="7"/>
  <c r="AX59" i="7" s="1"/>
  <c r="AV58" i="7"/>
  <c r="AW58" i="7" s="1"/>
  <c r="U58" i="7"/>
  <c r="AX58" i="7" s="1"/>
  <c r="AV56" i="7"/>
  <c r="AW56" i="7" s="1"/>
  <c r="U56" i="7"/>
  <c r="AX56" i="7" s="1"/>
  <c r="AV55" i="7"/>
  <c r="AW55" i="7" s="1"/>
  <c r="U55" i="7"/>
  <c r="AX55" i="7" s="1"/>
  <c r="AV54" i="7"/>
  <c r="AW54" i="7" s="1"/>
  <c r="U54" i="7"/>
  <c r="AX54" i="7" s="1"/>
  <c r="AV51" i="7"/>
  <c r="AW51" i="7" s="1"/>
  <c r="U51" i="7"/>
  <c r="AX51" i="7" s="1"/>
  <c r="AV46" i="7"/>
  <c r="AW46" i="7" s="1"/>
  <c r="U46" i="7"/>
  <c r="AX46" i="7" s="1"/>
  <c r="AV27" i="7"/>
  <c r="AW27" i="7" s="1"/>
  <c r="U27" i="7"/>
  <c r="AX27" i="7" s="1"/>
  <c r="AV19" i="7"/>
  <c r="AW19" i="7" s="1"/>
  <c r="U19" i="7"/>
  <c r="AX19" i="7" s="1"/>
  <c r="AT18" i="7"/>
  <c r="AU18" i="7"/>
  <c r="AS18" i="7"/>
  <c r="AG18" i="7"/>
  <c r="AH18" i="7"/>
  <c r="AF18" i="7"/>
  <c r="T18" i="7"/>
  <c r="U18" i="7"/>
  <c r="S18" i="7"/>
  <c r="AT17" i="7"/>
  <c r="AU17" i="7"/>
  <c r="AS17" i="7"/>
  <c r="T17" i="7"/>
  <c r="U17" i="7"/>
  <c r="S17" i="7"/>
  <c r="AG16" i="7"/>
  <c r="AH16" i="7"/>
  <c r="AF16" i="7"/>
  <c r="T16" i="7"/>
  <c r="U16" i="7"/>
  <c r="S16" i="7"/>
  <c r="AT15" i="7"/>
  <c r="AU15" i="7"/>
  <c r="AS15" i="7"/>
  <c r="AG15" i="7"/>
  <c r="AH15" i="7"/>
  <c r="AF15" i="7"/>
  <c r="T15" i="7"/>
  <c r="U15" i="7"/>
  <c r="S15" i="7"/>
  <c r="AV14" i="7"/>
  <c r="AW14" i="7" s="1"/>
  <c r="U14" i="7"/>
  <c r="AX14" i="7" s="1"/>
  <c r="AV12" i="7"/>
  <c r="AW12" i="7" s="1"/>
  <c r="U12" i="7"/>
  <c r="AX12" i="7" s="1"/>
  <c r="AV11" i="7"/>
  <c r="AW11" i="7" s="1"/>
  <c r="U11" i="7"/>
  <c r="AX11" i="7" s="1"/>
  <c r="AV10" i="7"/>
  <c r="AW10" i="7" s="1"/>
  <c r="U10" i="7"/>
  <c r="AX10" i="7" s="1"/>
  <c r="AV9" i="7"/>
  <c r="AW9" i="7" s="1"/>
  <c r="U9" i="7"/>
  <c r="AX9" i="7" s="1"/>
  <c r="AV8" i="7"/>
  <c r="AW8" i="7" s="1"/>
  <c r="U8" i="7"/>
  <c r="AX8" i="7" s="1"/>
  <c r="AV7" i="7"/>
  <c r="AW7" i="7" s="1"/>
  <c r="U7" i="7"/>
  <c r="AX7" i="7" s="1"/>
  <c r="AV6" i="7"/>
  <c r="AW6" i="7" s="1"/>
  <c r="U6" i="7"/>
  <c r="AX6" i="7" s="1"/>
  <c r="AH5" i="7"/>
  <c r="AX5" i="7" s="1"/>
  <c r="AV5" i="7"/>
  <c r="AW5" i="7" s="1"/>
  <c r="AV4" i="7"/>
  <c r="AW4" i="7" s="1"/>
  <c r="U4" i="7"/>
  <c r="AX4" i="7" s="1"/>
  <c r="AV3" i="7"/>
  <c r="AW3" i="7" s="1"/>
  <c r="U3" i="7"/>
  <c r="AX3" i="7" s="1"/>
  <c r="AS98" i="3"/>
  <c r="AY225" i="7" l="1"/>
  <c r="AY222" i="7"/>
  <c r="AY218" i="7"/>
  <c r="AY226" i="7"/>
  <c r="AY6" i="7"/>
  <c r="AY228" i="7"/>
  <c r="AY219" i="7"/>
  <c r="AY207" i="7"/>
  <c r="AY27" i="7"/>
  <c r="AY178" i="7"/>
  <c r="AY223" i="7"/>
  <c r="AY10" i="7"/>
  <c r="AY174" i="7"/>
  <c r="AY182" i="7"/>
  <c r="AY203" i="7"/>
  <c r="AY103" i="7"/>
  <c r="AY220" i="7"/>
  <c r="AY224" i="7"/>
  <c r="AY55" i="7"/>
  <c r="AY60" i="7"/>
  <c r="AY69" i="7"/>
  <c r="AY211" i="7"/>
  <c r="AY236" i="7"/>
  <c r="AY240" i="7"/>
  <c r="AY245" i="7"/>
  <c r="AY135" i="7"/>
  <c r="AY146" i="7"/>
  <c r="AY20" i="7"/>
  <c r="AY133" i="7"/>
  <c r="AY144" i="7"/>
  <c r="AY148" i="7"/>
  <c r="AF49" i="8" s="1"/>
  <c r="AY152" i="7"/>
  <c r="AY217" i="7"/>
  <c r="AY227" i="7"/>
  <c r="AY4" i="7"/>
  <c r="AY8" i="7"/>
  <c r="AY12" i="7"/>
  <c r="AY51" i="7"/>
  <c r="AY58" i="7"/>
  <c r="AY73" i="7"/>
  <c r="AY85" i="7"/>
  <c r="AY90" i="7"/>
  <c r="AY94" i="7"/>
  <c r="AY157" i="7"/>
  <c r="AY162" i="7"/>
  <c r="AY150" i="7"/>
  <c r="AY155" i="7"/>
  <c r="AY160" i="7"/>
  <c r="AY166" i="7"/>
  <c r="AY171" i="7"/>
  <c r="AY72" i="7"/>
  <c r="AY108" i="7"/>
  <c r="AY175" i="7"/>
  <c r="AY179" i="7"/>
  <c r="AY183" i="7"/>
  <c r="AY143" i="7"/>
  <c r="AY161" i="7"/>
  <c r="AY176" i="7"/>
  <c r="AY180" i="7"/>
  <c r="AY184" i="7"/>
  <c r="AY188" i="7"/>
  <c r="AX200" i="7"/>
  <c r="AY201" i="7"/>
  <c r="AY205" i="7"/>
  <c r="AY209" i="7"/>
  <c r="AY230" i="7"/>
  <c r="AY238" i="7"/>
  <c r="AY243" i="7"/>
  <c r="AY247" i="7"/>
  <c r="AY5" i="7"/>
  <c r="AV17" i="7"/>
  <c r="AW17" i="7" s="1"/>
  <c r="AY177" i="7"/>
  <c r="AY181" i="7"/>
  <c r="AY186" i="7"/>
  <c r="AY202" i="7"/>
  <c r="AY206" i="7"/>
  <c r="AY210" i="7"/>
  <c r="AY232" i="7"/>
  <c r="AY239" i="7"/>
  <c r="AY244" i="7"/>
  <c r="AY134" i="7"/>
  <c r="AY141" i="7"/>
  <c r="AY136" i="7"/>
  <c r="AY9" i="7"/>
  <c r="AY74" i="7"/>
  <c r="AY87" i="7"/>
  <c r="AY91" i="7"/>
  <c r="AY95" i="7"/>
  <c r="AY99" i="7"/>
  <c r="AY104" i="7"/>
  <c r="AY111" i="7"/>
  <c r="AY115" i="7"/>
  <c r="AY119" i="7"/>
  <c r="AY125" i="7"/>
  <c r="AY147" i="7"/>
  <c r="AY151" i="7"/>
  <c r="AF50" i="8" s="1"/>
  <c r="AX199" i="7"/>
  <c r="AV200" i="7"/>
  <c r="AW200" i="7" s="1"/>
  <c r="AY138" i="7"/>
  <c r="AY169" i="7"/>
  <c r="AY96" i="7"/>
  <c r="AV139" i="7"/>
  <c r="AW139" i="7" s="1"/>
  <c r="AY82" i="7"/>
  <c r="AY89" i="7"/>
  <c r="AY93" i="7"/>
  <c r="AY97" i="7"/>
  <c r="AY101" i="7"/>
  <c r="AY113" i="7"/>
  <c r="AY117" i="7"/>
  <c r="AY123" i="7"/>
  <c r="AY127" i="7"/>
  <c r="AX139" i="7"/>
  <c r="AY145" i="7"/>
  <c r="AF47" i="8" s="1"/>
  <c r="AY149" i="7"/>
  <c r="AY153" i="7"/>
  <c r="AY159" i="7"/>
  <c r="AY165" i="7"/>
  <c r="AY66" i="7"/>
  <c r="AV18" i="7"/>
  <c r="AW18" i="7" s="1"/>
  <c r="AY189" i="7"/>
  <c r="AF48" i="8" s="1"/>
  <c r="AY194" i="7"/>
  <c r="AY14" i="7"/>
  <c r="AX18" i="7"/>
  <c r="AY19" i="7"/>
  <c r="AY54" i="7"/>
  <c r="AY59" i="7"/>
  <c r="AY67" i="7"/>
  <c r="AY98" i="7"/>
  <c r="AY102" i="7"/>
  <c r="AY114" i="7"/>
  <c r="AY118" i="7"/>
  <c r="AY124" i="7"/>
  <c r="AY128" i="7"/>
  <c r="AY142" i="7"/>
  <c r="AY170" i="7"/>
  <c r="AF46" i="8" s="1"/>
  <c r="AY187" i="7"/>
  <c r="AY190" i="7"/>
  <c r="AY195" i="7"/>
  <c r="AV15" i="7"/>
  <c r="AW15" i="7" s="1"/>
  <c r="AX17" i="7"/>
  <c r="AA72" i="8"/>
  <c r="AB4" i="8"/>
  <c r="AB6" i="8" s="1"/>
  <c r="AY3" i="7"/>
  <c r="AX15" i="7"/>
  <c r="AV16" i="7"/>
  <c r="AW16" i="7" s="1"/>
  <c r="AY75" i="7"/>
  <c r="AY88" i="7"/>
  <c r="AY92" i="7"/>
  <c r="AY156" i="7"/>
  <c r="AY191" i="7"/>
  <c r="AV198" i="7"/>
  <c r="AW198" i="7" s="1"/>
  <c r="AY7" i="7"/>
  <c r="AY11" i="7"/>
  <c r="AX16" i="7"/>
  <c r="AY46" i="7"/>
  <c r="AY56" i="7"/>
  <c r="AY65" i="7"/>
  <c r="AY100" i="7"/>
  <c r="AY107" i="7"/>
  <c r="AY112" i="7"/>
  <c r="AY116" i="7"/>
  <c r="AY122" i="7"/>
  <c r="AF44" i="8" s="1"/>
  <c r="AY126" i="7"/>
  <c r="AY140" i="7"/>
  <c r="AY167" i="7"/>
  <c r="AY172" i="7"/>
  <c r="AX198" i="7"/>
  <c r="AV199" i="7"/>
  <c r="AW199" i="7" s="1"/>
  <c r="AY204" i="7"/>
  <c r="AY208" i="7"/>
  <c r="AY229" i="7"/>
  <c r="AY237" i="7"/>
  <c r="AY242" i="7"/>
  <c r="AY246" i="7"/>
  <c r="AV173" i="7"/>
  <c r="AW173" i="7" s="1"/>
  <c r="U173" i="7"/>
  <c r="AX173" i="7" s="1"/>
  <c r="AF23" i="8" l="1"/>
  <c r="AF42" i="8"/>
  <c r="AY16" i="7"/>
  <c r="AY173" i="7"/>
  <c r="AY139" i="7"/>
  <c r="AY18" i="7"/>
  <c r="AY199" i="7"/>
  <c r="AY15" i="7"/>
  <c r="AY198" i="7"/>
  <c r="AY200" i="7"/>
  <c r="AY17" i="7"/>
  <c r="AF33" i="8" l="1"/>
  <c r="AF54" i="8"/>
</calcChain>
</file>

<file path=xl/sharedStrings.xml><?xml version="1.0" encoding="utf-8"?>
<sst xmlns="http://schemas.openxmlformats.org/spreadsheetml/2006/main" count="8365" uniqueCount="1545">
  <si>
    <t>ALCALDÍA LOCAL DE SUBA - ESTUDIO DE MERCADO 2026</t>
  </si>
  <si>
    <t xml:space="preserve">Estudio de Mercado </t>
  </si>
  <si>
    <t>OBJETO DEL PROCESO DE CONTRATACIÓN</t>
  </si>
  <si>
    <t>“PRESTAR SERVICIOS PARA EJECUTAR ACCIONES COMPLEMENTARIAS EN SALUD DIRIGIDAS A PERSONAS CON DISCAPACIDAD Y SUS CUIDADORES Y CUIDADORAS EN LA LOCALIDAD DE SUBA”</t>
  </si>
  <si>
    <t>FECHA DE ENTREGA DEL ESTUDIO DE MERCADO</t>
  </si>
  <si>
    <t>TOTAL ITEMS</t>
  </si>
  <si>
    <t>MODALIDAD CONTRATACIÓN</t>
  </si>
  <si>
    <t>Licitación Pública</t>
  </si>
  <si>
    <t>TOTAL RECURSO HUMANO</t>
  </si>
  <si>
    <t xml:space="preserve">PRESUPUESTO OFICIAL:  1.333.800.000,00 </t>
  </si>
  <si>
    <t>ESTRUCTURADOR</t>
  </si>
  <si>
    <t>SARITA RICO VALDÉS</t>
  </si>
  <si>
    <t>REVISÓ</t>
  </si>
  <si>
    <t>TOTAL ESTUDIO DE MERCADO</t>
  </si>
  <si>
    <t>COMPONENTE TRANSVERSAL</t>
  </si>
  <si>
    <t>Item</t>
  </si>
  <si>
    <t>Componente del anexo técnico</t>
  </si>
  <si>
    <t>Perfil solicitado Recurso Humano</t>
  </si>
  <si>
    <t>Descripción del perfil - Recurso Humano</t>
  </si>
  <si>
    <t>Unidad de medida</t>
  </si>
  <si>
    <t>Cantidad establecida según anexo técnico</t>
  </si>
  <si>
    <t>Tiempo (meses)</t>
  </si>
  <si>
    <t>Tabla Honorarios
o 
Cotización</t>
  </si>
  <si>
    <t>Valor unitario (Tabla)</t>
  </si>
  <si>
    <t>Valor total</t>
  </si>
  <si>
    <t xml:space="preserve">Observaciones </t>
  </si>
  <si>
    <t>TRANSVERSAL</t>
  </si>
  <si>
    <t>Coordinador/a general del proyecto​
(Profesional​
Especializado)​</t>
  </si>
  <si>
    <t>Formación académica: ​ Profesional en áreas de la salud, administrativas, ingenierías, ciencias sociales o humanas con formación de posgrado (especialización o maestría) en áreas administrativas y/o del sector salud.​     Experiencia general: ​ Mínimo tres (3) años de experiencia profesional, contados a partir de la expedición del título profesional, la tarjeta profesional o terminación de materias según corresponda a la profesión requerida.​
Experiencia específica: ​ Debe acreditar mínimo tres (3) años de experiencia en coordinación, dirección o gestión de proyectos en el sector salud, contados a partir de la obtención del título de posgrado. ​  Objeto del rol: ​ Será responsable de la planeación, articulación, seguimiento y control de las actividades del proyecto, en concordancia con los lineamientos del Fondo de Desarrollo Local de Suba y las dinámicas territoriales.​ Dedicación: ​Tiempo completo (100%), durante el plazo de ejecución del contrato.​</t>
  </si>
  <si>
    <t>Persona</t>
  </si>
  <si>
    <t>Tabla</t>
  </si>
  <si>
    <t> </t>
  </si>
  <si>
    <t>Profesional Universitario en áreas de la salud​</t>
  </si>
  <si>
    <t>Formación académica:​ Profesional en Fisioterapia, Terapia Ocupacional, Fonoaudiología u otra profesión del área de la salud afín al proceso de rehabilitación.​
El profesional deberá contar con la inscripción vigente en el Registro Único Nacional del Talento Humano en Salud (ReTHUS) o con el registro o tarjeta profesional que, de conformidad con la normatividad vigente, habilite el ejercicio legal de la profesión.​   La experiencia profesional se contabilizará a partir de la fecha de inscripción o registro profesional correspondiente, de conformidad con lo establecido en el artículo 2.2.2.3.7 del Decreto 1083 de 2015.​
Experiencia general:​ Mínimo dos (2) años de experiencia profesional, contados a partir de la expedición de la tarjeta o registro profesional que habilite legalmente el ejercicio de la profesión, de conformidad con la normativa vigente.​  Experiencia específica:​ Mínimo seis (6) meses de experiencia adicional en salud pública y/o trabajo comunitario, relacionada con la atención a población en contexto de rehabilitación.​
Dedicación:​Tiempo completo (100%). Durante el plazo de ejecución del contrato.​</t>
  </si>
  <si>
    <t>Profesional Universitario en enfermería​</t>
  </si>
  <si>
    <t>Formación académica:​
Profesional en Enfermería con título universitario. ​Tarjeta profesional vigente e inscripción vigente en el Registro Único Nacional del Talento Humano en Salud (RETHUS), conforme a la normatividad vigente.​ Experiencia general:​ Mínimo un (1) año de experiencia profesional desde la obtención de la tarjeta profesional y la inscripción RETHUS. ​
Experiencia específica:​Mínimo seis (6) meses adicionales de experiencia en salud pública y/o trabajo comunitario, preferiblemente en atención a personas con discapacidad y sus cuidadores. ​
Experiencia en actividades de promoción de la salud, prevención de riesgos y acompañamiento en programas comunitarios o proyectos sociales. Manejo de primeros auxilios y seguimiento de signos vitales. ​
Dedicación:​Tiempo completo (100%), durante el plazo de ejecución del contrato. ​</t>
  </si>
  <si>
    <t>Profesional Universitario en comunicación social​</t>
  </si>
  <si>
    <t>Formación académica:​
Profesional en Comunicación Social, Comunicación Social y Periodismo, Periodismo, Comunicación Audiovisual, Comunicación Audiovisual y Multimedios o Narrativas Digitales​  Experiencia general:​ Mínimo dos (2) años de experiencia profesional, contados a partir de la terminación y aprobación del pénsum académico, de conformidad con el artículo 2.2.2.3.7 del Decreto 1083 de 2015. ​
Experiencia específica:​ Mínimo seis (6) meses adicionales de experiencia en el diseño e implementación de estrategias de comunicación digital, producción de contenidos y desarrollo de narrativas transmedia. La experiencia deberá acreditar participación en, al menos, dos (2) de los siguientes campos: producción audiovisual; gestión de contenidos para medios digitales y redes sociales; diseño de piezas comunicativas digitales con fines informativos, pedagógicos o de divulgación; o formulación e implementación de estrategias de comunicación para proyectos sociales, comunitarios, educativos, de bienestar o de salud.​
Dedicación:​ Tiempo completo (100%), de acuerdo con las necesidades del proyecto.​</t>
  </si>
  <si>
    <t xml:space="preserve"> Técnico en Sistemas – Gestión de Información y Soporte Tecnológico del Proyecto​</t>
  </si>
  <si>
    <t xml:space="preserve"> Formación académica:​ Título de formación técnica en Sistemas, Informática, Gestión de la Información, Bases de Datos, Desarrollo de Software o Tecnologías de la Información.​
Experiencia general:​ Mínimo dos (2) años de experiencia laboral relacionada con las funciones del cargo.​
Experiencia específica: Experiencia mínima de seis (6) meses adicionales en proyectos del sector salud o social, desempeñando actividades relacionadas con la gestión de información, incluyendo experiencia en al menos dos (2) de los siguientes componentes: manejo y actualización de bases de datos; validación, depuración y control de calidad de la información; apoyo a procesos administrativos y gestión documental; u organización y archivo documental.​
Dedicación:​ Tiempo completo (100%).​</t>
  </si>
  <si>
    <t>Gestor territorial y comunitario​</t>
  </si>
  <si>
    <t>Formación académica:​
Técnico laboral, técnico profesional o tecnólogo en áreas relacionadas con gestión comunitaria, gestión social, intervención comunitaria, promoción social, atención integral a la primera infancia, salud pública, gestión administrativa, apoyo psicosocial y/o desarrollo social.​ Experiencia general:​ Mínimo un (1) año de experiencia relacionada con trabajo comunitario, acompañamiento territorial, gestión social, movilización comunitaria o apoyo en programas sociales o de salud.​  Experiencia específica: Debe acreditar mínimo seis (6) meses de experiencia adicional en trabajo comunitario o territorial desarrollado en la localidad de Suba, relacionada con procesos de convocatoria, acompañamiento y seguimiento a población beneficiaria; implementación de estrategias de búsqueda activa; articulación con actores comunitarios e institucionales; y apoyo en actividades de caracterización, registro y reporte de información.​
La experiencia deberá haber sido adquirida en al menos uno (1) de los siguientes sectores: salud, cultura, deporte y/o desarrollo social, de manera que evidencie conocimiento de las dinámicas sociales, comunitarias e institucionales de la localidad.​ Preferiblemente, que resida en la localidad, con el fin de facilitar el relacionamiento comunitario, la disponibilidad para el desarrollo de actividades en territorio y el conocimiento de las dinámicas sociales locales.​
Dedicación:​ Tiempo completo (100%).​</t>
  </si>
  <si>
    <t>TOTAL TALENTO HUMANO COMPONENTE TRANSVERSAL</t>
  </si>
  <si>
    <t>TOTAL COMPONENTE TRANSVERSAL</t>
  </si>
  <si>
    <t>COMPONENTE 1: FORTALECIMIENTO PARA EL EQUILIBRIO Y HABILIDADES PARA LA VIDA - YOGA PARA LA SALUD</t>
  </si>
  <si>
    <t>COMPONENTE 1: Fortalecimiento para el equilibrio y habilidades para la vida cotidiana – yoga para la salud</t>
  </si>
  <si>
    <t>Profesional universitario en ciencias socias de la educación y/o áreas de la salud con formación en yoga restaurativo, yoga para la salud o yoga terapéutico.​</t>
  </si>
  <si>
    <t>Formación académica:​ Profesional en Psicología, Trabajo Social, Fisioterapia, Terapia Ocupacional, Licenciatura en Educación Física, Recreación y Deporte o Licenciatura en Educación Especial.  Cuando aplique, deberá acreditar tarjeta, matrícula o registro profesional vigente y, para las profesiones del Sistema General de Seguridad Social en Salud, inscripción vigente en el ReTHUS.​
Formación complementaria:​Acreditar certificación como instructor de yoga con una intensidad mínima de 200 horas expedida por una institución de formación en yoga. Adicionalmente, acreditar formación certificada en yoga para la salud, yoga terapéutico, yoga adaptado, yoga restaurativo o áreas afines​
Experiencia general:​Mínimo dos (2) años de experiencia profesional desde la obtención del título, la tarjeta profesional o terminación de materias según corresponda a la profesión requerida. Relacionada con intervención comunitaria, bienestar o trabajo psicosocial.​
Experiencia específica: Experiencia mínima de seis (6) meses en la aplicación de yoga restaurativo o terapéutico. ​
Acreditando experiencia en al menos una de las siguientes áreas: desarrollo de actividades psicosociales, fortalecimiento de habilidades para la vida cotidiana y promoción del bienestar integral. ​Experiencia en Herramientas de autorregulación como respiración guiada y mindfulness. ​
Dedicación:​Tiempo completo (100%), durante el plazo de ejecución del contrato. ​</t>
  </si>
  <si>
    <t>TOTAL TALENTO HUMANO COMPONENTE 1:  FORTALECIMIENTO PARA EL EQUILIBRIO Y HABILIDADES PARA LA VIDA - YOGA PARA LA SALUD</t>
  </si>
  <si>
    <t>Nombre del Elemento</t>
  </si>
  <si>
    <t>Descripción del elemento y / o actividad</t>
  </si>
  <si>
    <t>Compra Alquiler
Prestación Servicio</t>
  </si>
  <si>
    <t>Empresa Cotizante cotización 1</t>
  </si>
  <si>
    <t>Valor unitario sin IVA</t>
  </si>
  <si>
    <t>Valor IVA / proyección IPC</t>
  </si>
  <si>
    <t>Valor unitario con IVA</t>
  </si>
  <si>
    <t>Valor total Sin IVA</t>
  </si>
  <si>
    <t>Valor total con IVA</t>
  </si>
  <si>
    <t>Empresa Cotizante cotización 2</t>
  </si>
  <si>
    <t>Valor IVA/ IPOCONSUMO</t>
  </si>
  <si>
    <t>Empresa Cotizante cotización 3</t>
  </si>
  <si>
    <t>Valor IVA</t>
  </si>
  <si>
    <t>Promedio valor unitario con IVA</t>
  </si>
  <si>
    <t>Promedio valor total con IVA</t>
  </si>
  <si>
    <t xml:space="preserve">Desviación estandar </t>
  </si>
  <si>
    <t>Coeficiente de variación</t>
  </si>
  <si>
    <t>COMPONENTE 1: Fortalecimiento para el equilibrio y habilidades para la vida cotidiana – yoga para la salud  Y COMPONENTE 2: reaprendizaje y resignificación de la convivencia – arteterapia para la gestión de emociones</t>
  </si>
  <si>
    <t>Salón - Espacio Apto para 50 personas  (media jornada más equipos audiovisuales)</t>
  </si>
  <si>
    <t>Espacio físico para 50 personas con baño, sillas y mesas, ubicado en la localidad de Suba, con disponibilidad de espacio exterior para desarrollo de actividades
Dotado con equipo de computo, video beam y sonido
Jornada de 4 horas</t>
  </si>
  <si>
    <t>Unidad</t>
  </si>
  <si>
    <t>Alquiler</t>
  </si>
  <si>
    <t xml:space="preserve">JAC PRADO PINZON </t>
  </si>
  <si>
    <t>JAC URBANIZACION EL LAGUITO DE SUBA</t>
  </si>
  <si>
    <t>Colchoneta o mat de yoga antideslizante</t>
  </si>
  <si>
    <t>Colchoneta para proporcionar estabilidad y comodidad durante los ejercicios. 
Especificaciones mínimas:
Material: TPE ecológico, PVC de alta densidad o caucho natural antideslizante. 
Medidas: Longitud: entre 173 cm y 183 cm
Ancho: entre 60 cm y 68 cm Grosor: 10 mm (para proteger articulaciones)
Superficie: texturizada, antideslizante en ambas caras. Que garantice estabilidad sobre superficies lisas (cerámica, concreto o madera). 
Características adicionales: impermeable, lavable, liviana y enrollable. No se aceptan colchonetas tipo camping, colchonetas reflectivas aluminizadas, ni productos con capa metalizada o térmica en cualquiera de sus caras</t>
  </si>
  <si>
    <t>Compra</t>
  </si>
  <si>
    <t>SERVIFITNESS ONLINE</t>
  </si>
  <si>
    <t>WORLDSPORT</t>
  </si>
  <si>
    <t>HOMECENTER</t>
  </si>
  <si>
    <t>Bloques de yoga (2 unidades)</t>
  </si>
  <si>
    <t xml:space="preserve">2 bloques de apoyo diseñados para facilitar la ejecución de posturas de yoga adaptadas, según la movilidad de cada persona, proporcionando estabilidad, soporte y extensión del alcance corporal.
Especificaciones mínimas:
Material: espuma EVA de alta densidad o corcho natural
Dimensiones aproximadas: 23 cm largo, 15 cm ancho, 7.5 cm alto. Bordes redondeados para mayor comodidad. Superficie antideslizante. </t>
  </si>
  <si>
    <t>SPORFITNES</t>
  </si>
  <si>
    <t>CICLEWEAR</t>
  </si>
  <si>
    <t>OLIMPICA</t>
  </si>
  <si>
    <t>Correa o cinturón de yoga</t>
  </si>
  <si>
    <t>Elemento de apoyo utilizado para facilitar estiramientos progresivos, mejorar la alineación corporal y permitir la adaptación de las posturas de acuerdo con las capacidades físicas de cada participante.
Especificaciones mínimas:
Material: algodón reforzado o poliéster de alta resistencia
Longitud: entre 180 cm y 250 cm
Ancho: entre 3.5 cm y 4 cm
Sistema de ajuste: hebilla metálica doble tipo anilla o hebilla deslizante
Resistencia mínima: 200 kg de tensión</t>
  </si>
  <si>
    <t>FITNESS MARKET</t>
  </si>
  <si>
    <t>DECATHLON COLOMBIA SAS_Varios</t>
  </si>
  <si>
    <t>ECOMARTKET COLOMBIA</t>
  </si>
  <si>
    <t>Pelota terapéutica suave</t>
  </si>
  <si>
    <t>Pelota utilizada para ejercicios de movilidad articular, coordinación motora y fortalecimiento muscular suave en prácticas de yoga terapéutico y bienestar corporal.
Especificaciones mínimas:
Material: PVC flexible o goma terapéutica
Medidas: diámetro: entre 20 cm y 26 cm
Superficie: lisa o ligeramente texturizada
Características: inflable, resistente a presión moderada</t>
  </si>
  <si>
    <t>TIENDA MEDICA</t>
  </si>
  <si>
    <t>GYM SOLUTIONS SAS</t>
  </si>
  <si>
    <t>Banda elástica</t>
  </si>
  <si>
    <t>Banda elástica diseñada para ejercicios de fortalecimiento muscular progresivo, estiramientos y rehabilitación física en sesiones de yoga adaptado.
Especificaciones mínimas:
Material: látex natural o elastómero sintético
Longitud: 120 cm a 150 cm
Ancho: 10 cm a 15 cm
Nivel de resistencia: baja o media
Características: flexible, lavable y resistente al estiramiento repetido</t>
  </si>
  <si>
    <t>LA REBAJA</t>
  </si>
  <si>
    <t>EQUIPO DE GIMNASIA</t>
  </si>
  <si>
    <t>REGOL</t>
  </si>
  <si>
    <t>Termo térmico en acero inoxidable</t>
  </si>
  <si>
    <t xml:space="preserve">Termo para bebidas frías o calientes 500–700 ml, acero inoxidable, para las sesiones de bienestar.
Material: acero inoxidable grado alimenticio 304 (18/8), interior y exterior, sin recubrimientos internos. No aluminio, Debe indicar “Stainless Steel 18/8 304” o mayor en el cuerpo o empaque.
Capacidad: 500 a 700 ml. 
Otras características: boca ancha &gt; 3.5 cm, íntegramente en acero inoxidable. 
Doble pared con aislamiento al vacío, mantiene bebidas calientes 8–12 h y frías 12–24 h, sin condensación externa. 
Tapa hermética con sello de silicona, para evitar derrames. 
</t>
  </si>
  <si>
    <t>PROMOPOP</t>
  </si>
  <si>
    <t>IMPRESOS BURBANOS</t>
  </si>
  <si>
    <t>ALMACENES SI</t>
  </si>
  <si>
    <t>Tensiómetro Digital</t>
  </si>
  <si>
    <t xml:space="preserve">Tensiómetro digital para monitorear la presión arterial de la persona que se cuida de manera rápida, sencilla y confiable.
Un (1) Tensiómetro de Muñeca Aparato Monitor. Tipo de tensiómetro digital: De muñeca. Tipos de mediciones: Frecuencia cardíaca, Presión sistólica, diastólica. Con indicador de error de movimiento: No. Tipo de inflado: Automático. 
•	Cantidad total de memorias: 99. Circunferencia del brazalete mínima de 13.5cm y máxima de 19.5cm. Incluye brazalete. Tipos de alimentación Pilas 3V. Tipos de mediciones Frecuencia cardíaca, Presión sistólica, diastólica. Voz incluida en la medición en español. de fácil traslado y manipulación. 
Tipo de tensiómetro: Digital de muñeca, inflado automático. 
Mediciones: Presión arterial sistólica y diastólica, frecuencia cardíaca. 
Alerta de error: No incluye indicador de movimiento. 
Memoria: Capacidad para almacenar hasta 99 registros de medición, permitiendo llevar un historial de la presión y frecuencia cardíaca de la persona cuidada. 
Brazalete: Circunferencia ajustable de 13.5 cm a 19.5 cm; incluye brazalete. 
Alimentación: Pilas de 3 V. 
Voz: Instrucciones y lectura en español, para facilitar el uso a cualquier cuidador. 
Portabilidad: Compacto, ligero y de fácil traslado y manipulación. </t>
  </si>
  <si>
    <t>MEDICOLSA</t>
  </si>
  <si>
    <t>ORTOPEDICO SALUD</t>
  </si>
  <si>
    <t>ORTOPEDOS OLAYA</t>
  </si>
  <si>
    <t>Oxímetro de pulso</t>
  </si>
  <si>
    <t xml:space="preserve">Mide: Barra de pulso. Pantalla OLED de fácil lectura. Precisión de saturación de oxígeno en sangre de 3%. Con apagado automático para prolongar su duración. Viene con alarma. Se debe entregar con pila AAA para su funcionamiento. Tiene indicador de batería baja. Incluye: Correa de mano. Ideal para chequeos domésticos instantáneos. De fácil traslado y manipulación. </t>
  </si>
  <si>
    <t>EXITO</t>
  </si>
  <si>
    <t>EQUIMEDIC</t>
  </si>
  <si>
    <t>CARULLA</t>
  </si>
  <si>
    <t>Tula deportiva con logos</t>
  </si>
  <si>
    <t>Tula deportiva con logos
Color: unisex, Poliester 210d, con cordón para ajustar y cargar, con bolsillo delantero y cremallera, con refuerzo en las esquinas
Características:
Alto: 45 cm 
Ancho: 35 cm
Profundidad: 20 garantía: 12 Meses 
Con logos aprobados por la oficina de prensa del FDLS</t>
  </si>
  <si>
    <t>Angie Pachon (personalizado INK)</t>
  </si>
  <si>
    <t>INVENTIVA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</si>
  <si>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</si>
  <si>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</si>
  <si>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t>
  </si>
  <si>
    <t>Catering Depot</t>
  </si>
  <si>
    <t>D&amp;R PRODUCCIONES SAS</t>
  </si>
  <si>
    <t>TOTAL ÍTEMS COMPONENTE 1: FORTALECIMIENTO PARA EL EQUILIBRIO Y HABILIDADES PARA LA VIDA - YOGA PARA LA SALUD</t>
  </si>
  <si>
    <t>TOTAL COMPONENTE 1:FORTALECIMIENTO PARA EL EQUILIBRIO Y HABILIDADES PARA LA VIDA - YOGA PARA LA SALUD</t>
  </si>
  <si>
    <t xml:space="preserve">COMPONENTE 2: REAPRENDIZAJE Y RESIGNIFICACIÓN DE LA CONVIVENCIA - ARTETERAPIA PARA LA GESTIÓN DE EMOCIONES </t>
  </si>
  <si>
    <t>COMPONENTE 2: reaprendizaje y resignificación de la convivencia – arteterapia para la gestión de emociones</t>
  </si>
  <si>
    <t>Profesional universitario en psicología​</t>
  </si>
  <si>
    <t>Formación académica:​
Profesional en Psicología.​ Debe contar con tarjeta profesional vigente expedida por el Colegio Colombiano de Psicólogos.​ Acreditar formación complementaria en arteterapia mediante diplomado, curso de educación continuada o programa académico certificado por una institución de educación superior o una institución legalmente constituida para impartir formación.​
Experiencia general:​ Mínimo dos (2) años de experiencia profesional desde la obtención de la tarjeta profesional  relacionadas con atención individual, intervención y trabajo con comunidades. ​
Experiencia específica: Mínimo seis (6) meses de experiencia adicional en salud pública y/o trabajo comunitario, con experiencia en la implementación de estrategias de promoción de la salud mental, atención integral o intervenciones psicosociales que incorporen herramientas de arteterapia.​
Dedicación:​Tiempo completo (100%). Durante el plazo de ejecución del contrato.​</t>
  </si>
  <si>
    <t xml:space="preserve">TOTAL TALENTO HUMANO COMPONENTE 2: REAPRENDIZAJE Y RESIGNIFICACIÓN DE LA CONVIVENCIA - ARTETERAPIA PARA LA GESTIÓN DE EMOCIONES </t>
  </si>
  <si>
    <t>Bitácora artística tipo agenda</t>
  </si>
  <si>
    <t>Bitácora tipo agenda para acompañamiento de procesos de arteterapia, expresión emocional y autocuidado. 
Características técnicas:
Material interior (papel): 
Papel de alta calidad, gramaje entre 120 g/m² y 180 g/m² (preferiblemente 140–180 g/m²) 
Tipo bond o propalcote mate. Apto para técnicas secas y húmedas ligeras. Impresión a una o dos caras según diseño (mandalas preferiblemente a una cara para evitar traspaso de tinta) 
Tipo de impresión interior: 
Alta resolución, blanco y negro o escala de grises según contenido. Diseños de mandalas con buena definición y legibilidad. 
Empastado (acabado de cubierta): 
Tapa dura (hardcover) de alta resistencia al uso frecuente. Acabado protector para durabilidad 
Tipo de encuadernación: 
Anillado metálico reforzado. Sistema que permita apertura completa del cuaderno (180°). Alta resistencia al uso continuo 
Portada: Diseño a color creativo y conceptual relacionado con bienestar, autocuidado y expresión emocional. Con logos institucionales aprobados por el área de prensa 
Contenido estructural interno: 
Hojas en blanco para expresión gráfica libre, hojas cuadriculadas para escritura reflexiva, sección de mandalas para colorear, páginas pedagógicas con contenidos de autocuidado, ejercicios breves y frases motivacionales y con contenido del ciclo interactivo.</t>
  </si>
  <si>
    <t>PANAFARGO</t>
  </si>
  <si>
    <t>PANAMERICANA</t>
  </si>
  <si>
    <t>Colores  Caja x 12 doble punta</t>
  </si>
  <si>
    <t>Caja de lápices de colores x 12 unidades, doble punta, de minas suaves, resistentes y fácil de afilar</t>
  </si>
  <si>
    <t>Gran Papelera</t>
  </si>
  <si>
    <t>Papeleria la Estacion de Suba</t>
  </si>
  <si>
    <t>Renovacion libreria y papeleria</t>
  </si>
  <si>
    <t>Pintura acrílica para lienzo x 12</t>
  </si>
  <si>
    <t xml:space="preserve">Para los encuentros de arteterapia. Favorecen la expresión emocional libre mediante el color y la exploración sensorial.
Características técnicas:
Tipo: pintura acrílica para lienzo, no tóxica, base agua, de secado rápido.  Que sea hipoalergénica. 
Presentación: 12 Tubos o frascos de 60 ml, colores primarios y secundarios, permitiendo mezclas cromáticas. 
Propiedades: Alta cobertura, fácil mezcla de colores, buena adherencia sobre lienzo y superficies similares. 
</t>
  </si>
  <si>
    <t>GARABATO PAPELERIA</t>
  </si>
  <si>
    <t>COMERCIAL PAPELERIA</t>
  </si>
  <si>
    <t>Paletas para pintar</t>
  </si>
  <si>
    <t>Paleta plástica para pintar. Plástico resistente, lavable y ligero. Redonda o rectangular con cavidades para mezclar. Aprox. 20 a 25 cm de diámetro/largo.</t>
  </si>
  <si>
    <t>INVER Y DISTRIBUIDORES DIAMOND</t>
  </si>
  <si>
    <t>Franco Quimica</t>
  </si>
  <si>
    <t>La Cali</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</si>
  <si>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</si>
  <si>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</si>
  <si>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Renovacion Libreria y Papeleria</t>
  </si>
  <si>
    <t>Panamericana</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</si>
  <si>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</si>
  <si>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</si>
  <si>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t>
  </si>
  <si>
    <t>FALABELLA</t>
  </si>
  <si>
    <t>Lana de colores 6 mm</t>
  </si>
  <si>
    <t>Lana 6mm antialérgica 100% algodón. Madeja de fibra natural 100% algodón antialérgico de 6 mm de grosor y un peso de 100 gramos. Hebra de textura suave y composición transpirable, disponible en gama de colores variados.</t>
  </si>
  <si>
    <t>Papeleria  la Estacion de Suba</t>
  </si>
  <si>
    <t>Lana Cielo</t>
  </si>
  <si>
    <t>Lápiz triangular MAE Caja x 12</t>
  </si>
  <si>
    <t>Caja de 12 lápices con cuerpo de forma triangular ergonómica, mina de grafito graduación HB</t>
  </si>
  <si>
    <t>Comercial Papeleria</t>
  </si>
  <si>
    <t>La Gran Papeleria</t>
  </si>
  <si>
    <t>Marcadores textiles permanentes (Set x 6 unidades)</t>
  </si>
  <si>
    <t>Marcadores textiles permanentes aptos para intervención artística sobre tela. Para personalización de tulas y desarrollo de actividades de arteterapia.
Características técnicas:
Cantidad: Set de 6 unidades en colores variados.
Tipo de tinta: Tinta permanente para tela, de secado rápido, resistente al roce y de buena fijación sobre superficies textiles absorbentes.
Compatibilidad: Aptos para aplicación sobre tela de algodón, lona liviana o lienzo (canvas), adecuados para trazos, contornos, escritura y coloreado en técnicas de intervención artística.
Punta: Punta resistente tipo fina o media (aproximadamente entre 2 mm y 4 mm), que permita precisión y control durante el uso.
Características adicionales: Bajo olor, no tóxicos, de fácil manipulación y con cuerpo ergonómico que facilite el agarre durante actividades de arteterapia y expresión creativa.
Condición de uso: Aptos para fijación permanente sobre tela una vez secos, con adecuada adherencia y estabilidad del color.</t>
  </si>
  <si>
    <t>LA MINA</t>
  </si>
  <si>
    <t>FALABELLA COLOMBIA</t>
  </si>
  <si>
    <t>KAIZEN COLOMBIA</t>
  </si>
  <si>
    <t>Lienzo con bastidor de madera</t>
  </si>
  <si>
    <t>Lienzo para los encuentros de arteterapia.
Características técnicas:
Material del lienzo: tela de algodón o mezcla de algodón y poliéster
Imprimación: recubierto con base de gesso acrílico blanco para facilitar la adherencia de la pintura
Soporte: bastidor de madera natural (pino o similar)
Dimensiones aproximadas:
30 cm x 40 cm 
Grosor del bastidor: entre 1.5 cm y 2 cm
Superficie: textura media, apta para técnicas acrílicas y témpera
Otras características:
Color base: blanco
Peso aproximado: entre 200 g y 400 g
Condición: listo para usar, tensado y grapado en la parte posterior
Seguridad: bordes lijados para evitar astillas</t>
  </si>
  <si>
    <t>LEOGRAF PUBLICIDAD</t>
  </si>
  <si>
    <t>MERCACOLEGIOS</t>
  </si>
  <si>
    <t>Tula ecológica reutilizable apta para intervención artística.</t>
  </si>
  <si>
    <t>Tula ecológica reutilizable apta para intervención artística. Para entrega de kit y desarrollo de actividad de arteterapia.Especificaciones técnicas Dimensiones: 30 x 40 cm (aproximadamente).Material: Tela de 100% algodón crudo tipo lona liviana o lienzo (canvas), de superficie porosa y absorbente, adecuada para pintura con acrílicos, marcadores textiles o técnicas mixtas.Gramaje: Entre 180 y 250 g/m², que garantice resistencia sin perder flexibilidad para pintar. Tipo de apertura: Asas/Manijas Integradas, reforzadas para soporte de peso moderado.Color base: Natural (crudo/blanco), ideal para intervención artística. Impresión: Logos del contrato y de Bogotá a una sola tinta, en área que no interfiera con el espacio destinado para la pintura (previa aprobación del área de prensa del FDLS).</t>
  </si>
  <si>
    <t>MUNDO PROMOCIONAL</t>
  </si>
  <si>
    <t xml:space="preserve">TOTAL ITEMS COMPONENTE 2: REAPRENDIZAJE Y RESIGNIFICACIÓN DE LA CONVIVENCIA - ARTETERAPIA PARA LA GESTIÓN DE EMOCIONES 																																																																																																																																																										</t>
  </si>
  <si>
    <t xml:space="preserve">TOTAL COMPONENTE 2: REAPRENDIZAJE Y RESIGNIFICACIÓN DE LA CONVIVENCIA - ARTETERAPIA PARA LA GESTIÓN DE EMOCIONES </t>
  </si>
  <si>
    <t xml:space="preserve">COMPONENTE 3: PRÁCTICAS DE AUTONOMÍA Y AUTOCUIDADO CON ANIMALES, USO DEL AGUA Y OTRAS TÉCNICAS FACILITADORAS - EQUINOTERPIA Y/O CANINOTERAPIA </t>
  </si>
  <si>
    <t>COMPONENTE 3: prácticas de autonomía y autocuidado con animales uso del agua y otras técnicas facilitadoras</t>
  </si>
  <si>
    <t>Profesional Universitario con formación en intervención asistida con equinos​</t>
  </si>
  <si>
    <t>Formación académica:​
Profesional en fisioterapia, terapia ocupacional, fonoaudiología, medicina, enfermería, licenciado en educación especial, trabajador social o psicólogo.​ Debe contar con tarjeta profesional vigente, cuando aplique, e inscripción vigente en el Registro Único Nacional del Talento Humano en Salud (RETHUS), conforme a la normatividad vigente, cuando aplique.​ Debe acreditar formación complementaria y certificación en intervención asistida con equinos y/o equinoterapia.​
Experiencia general:​Mínimo dos (2) años de experiencia profesional contados a partir de la obtención del título, la tarjeta profesional o terminación de materias según corresponda a la profesión requerida, en procesos de atención, intervención o acompañamiento a personas con discapacidad o poblaciones con necesidades de apoyo diferencial.​
Experiencia específica: Mínimo seis (6) meses de experiencia específica en diseño, orientación o ejecución de actividades de intervención asistida con equinos o equinoterapia, con población con discapacidad y sus personas cuidadoras.​
Dedicación:​Tiempo completo (100%), durante el plazo de ejecución del contrato. ​</t>
  </si>
  <si>
    <t xml:space="preserve">Técnico auxiliar en enfermería </t>
  </si>
  <si>
    <t>Formación académica:
Título de Técnico Laboral en Auxiliar de Enfermería. Inscripción vigente en el Registro Único Nacional del Talento Humano en Salud (RETHUS), conforme a la normatividad vigente. Certificación vigente en Soporte Vital Básico (BLS) o Primeros Auxilios.
Experiencia general:
Dos (2) años de experiencia certificada, contados a partir de la obtención del título como Auxiliar de Enfermería, en el ejercicio de funciones propias del cargo.
Experiencia específica:
Mínimo un (1) año de experiencia certificada en el desarrollo de una o varias de las siguientes actividades:
•	Atención o acompañamiento de personas con discapacidad.
•	Procesos de rehabilitación física, ocupacional o comunitaria.
•	Traslado asistido o movilización segura de personas con necesidades de apoyo.
•	Atención en programas comunitarios, domiciliarios o extramurales.
•	Apoyo en la prevención, atención inicial y respuesta ante emergencias con población vulnerable.
Dedicación:
Tiempo completo (100%), durante el plazo de ejecución del contrato.</t>
  </si>
  <si>
    <t xml:space="preserve">TOTAL TALENTO HUMANO COMPONENTE 3: PRÁCTICAS DE AUTONOMÍA Y AUTOCUIDADO CON ANIMALES, USO DEL AGUA Y OTRAS TÉCNICAS FACILITADORAS - EQUINOTERPIA Y/O CANINOTERAPIA </t>
  </si>
  <si>
    <t>Juego pedagógico y sensorial para habilidades cognitivas</t>
  </si>
  <si>
    <t>Juego de clasificación, asociación y secuenciación por niveles de complejidad Juego pedagógico orientado al fortalecimiento de habilidades cognitivas, atención, discriminación visual, asociación, memoria, seguimiento de instrucciones, interacción familiar y estimulación sensorial, favoreciendo procesos relacionados con la autonomía y el autocuidado de las personas con discapacidad.Características técnicas Material: madera MDF, contrachapado, madera sólida o material equivalente de alta resistencia y fácil limpieza.Dimensiones:• Base de cubo o tablero con dimensiones mínimas aproximadas de 12 cm x 12 cm.• Piezas manipulables con dimensiones mínimas de 3 cm en cualquiera de sus lados.Cantidad de piezas: Entre 24 y 48 piezas manipulables, según el nivel de complejidad del juego.Espesor: mínimo 5 mm para piezas planas de madera o material equivalente que garantice durabilidad y manipulación segura.Diseño visual:• Colores contrastantes y de fácil discriminación visual.• Formas geométricas, figuras, secuencias, patrones, tarjetas guía u otros elementos que favorezcan procesos de clasificación, asociación, correspondencia, seriación o construcción lógica.Condiciones de seguridad• Bordes redondeados y seguros.• Material resistente al uso repetido.• Libre de puntas, astillas o elementos cortantes.• Pinturas o acabados no tóxicos.• Piezas de tamaño adecuado para minimizar riesgos durante la manipulación.Presentación: incluye caja, estuche, bolsa organizadora o sistema de almacenamiento equivalente.Otras especificaciones Se deberá garantizar la disponibilidad del juego en al menos dos (2) niveles de complejidad diferenciados (básico e intermedio/avanzado), incorporando alternativas metodológicas acordes con distintos niveles de desempeño cognitivo, atención, comprensión y resolución de tareas.La asignación del nivel correspondiente se realizará de manera individual, de acuerdo con las necesidades y características de cada participante, sin que ello implique la entrega de dos unidades por persona. La distribución de cantidades entre los diferentes niveles se determinará con base en la caracterización definitiva de la población beneficiaria.</t>
  </si>
  <si>
    <t>DIDACTICOS SIMBOLICOS Y SIGNOS</t>
  </si>
  <si>
    <t xml:space="preserve">KIDSSENSORY
</t>
  </si>
  <si>
    <t>MINIKIDS</t>
  </si>
  <si>
    <t>Rompecabezas pedagógico</t>
  </si>
  <si>
    <t>Rompecabezas pedagógico por niveles de complejidad
Rompecabezas pedagógico diseñado para fortalecer habilidades de coordinación visomotora, motricidad fina, atención, concentración, percepción espacial, resolución de problemas, razonamiento lógico e interacción significativa entre la persona con discapacidad y su persona cuidadora, mediante actividades de ensamble, asociación, construcción y organización de patrones.  Características técnicas Material: madera MDF, madera contrachapada, cartas en cartón laminado de alta resistencia o material equivalente de características similares.  Dimensiones: mínima aproximada del tablero, marco o superficie principal de juego: 15 cm x 15 cm.  Cantidad de piezas: entre 20 y 60 piezas, según el nivel de complejidad del juego.  Espesor mínimo:
•	3 mm para cartón laminado (para las cartas) •	8 mm mínimo para los elementos de madera (tablero base). •	5 cm para los cubos.  
Diseño •	Formas geométricas, figuras de ensamble, patrones, secuencias visuales, construcciones espaciales, ilustraciones pedagógicas u otros elementos gráficos orientados al fortalecimiento de habilidades cognitivas y perceptivas.  •	Colores contrastantes y de fácil discriminación visual. 
•	Diseño acorde con actividades de clasificación, organización espacial, correspondencia, construcción, asociación o resolución de problemas. 
Acabado superficial: laminado mate o semimate, o acabado equivalente resistente al desgaste por manipulación frecuente y limpieza superficial. 
Condiciones de seguridad •	Bordes redondeados y seguros.  •	Piezas de fácil manipulación. •	Material resistente al uso frecuente. 
•	Libre de puntas, astillas o elementos cortantes.    •	Pinturas, tintas o acabados no tóxicos.   Presentación: incluye empaque, caja, estuche o bolsa organizadora para almacenamiento y conservación de las piezas. 
Otras especificaciones Se deberá garantizar la disponibilidad del juego en al menos dos niveles de complejidad diferenciados (básico e intermedio/avanzado), incorporando alternativas metodológicas acordes con distintos niveles de desempeño cognitivo, atención, percepción espacial y resolución de problemas.
Los niveles podrán incluir rompecabezas en cubos de madera de animales, actividades, objetos etc. ilustrados de ensamble; rompecabezas geométricos, de animales, juegos de patrones visuales o equivalentes que representen mayor complejidad. La asignación del nivel correspondiente se realizará de manera individual de acuerdo con las necesidades y características de cada participante, sin que ello implique la entrega de dos unidades por persona. La distribución de cantidades entre los diferentes niveles se determinará con base en la caracterización de la población beneficiaria.</t>
  </si>
  <si>
    <t>KIDSSENSORY</t>
  </si>
  <si>
    <t>Botiquín Tipo A</t>
  </si>
  <si>
    <t>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t>
  </si>
  <si>
    <t xml:space="preserve"> COIMPORMEDICA </t>
  </si>
  <si>
    <t xml:space="preserve"> HOMECENTER </t>
  </si>
  <si>
    <t xml:space="preserve"> FALABELLA </t>
  </si>
  <si>
    <t>BOLSA SERVICIO COMPLETO DE SESIONES EQUINOTERAPIA 9 SESIONES APROX (REFRIGERIOS, TRANSPORTE Y SESIONES DE EQUINO)</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</si>
  <si>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final.Servicio de transporte terrestre rural y urbano especial accesible para personas con discapacidad y sus cuidadores de 10 a 15 personas ida y regreso
Prestación del servicio de transporte terrestre automotor especial para el traslado ida y regreso de las personas con discapacidad participantes, sus cuidadores y el talento humano requerido para el desarrollo de las sesiones de equinoterapia, mediante vehículos tipo van, microbús o similares, habilitados para la modalidad de servicio especial.
Capacidad del vehículo  El vehículo deberá disponer de una capacidad acorde con la conformación de los grupos de atención, permitiendo el transporte simultáneo de participantes, cuidadores, profesional acompañante y ayudas técnicas, por lo que se aceptarán vehículos con capacidad entre diez (10) y quince (15). pasajeros, sin que ello implique la ocupación total de las plazas disponibles. La distribución de pasajeros deberá garantizar comodidad, seguridad y accesibilidad, evitando condiciones de hacinamiento.
Accesibilidad   Los vehículos deberán contar, como mínimo, con:      • Puerta de acceso con ancho libre no inferior a 80 cm.  • Escalón de acceso de baja altura o dispositivos que faciliten el ascenso y descenso de personas con movilidad reducida.  • Rampa manual, plegable o plataforma elevadora cuando se transporten usuarios en silla de ruedas.   • Piso antideslizante.       • Pasillos interiores libres de obstáculos.   • Pasamanos y agarraderas que faciliten la movilidad interior.      • Espacio suficiente para la ubicación y transporte de ayudas técnicas tales como sillas de ruedas, caminadores, muletas, bastones y otros elementos de apoyo.
Seguridad  Los vehículos deberán contar con: • Cinturones de seguridad en todos los puestos,   • Botiquín de primeros auxilios. • Extintor vigente.
• Equipo de carretera reglamentario. • Mantenimiento preventivo y correctivo al día. • Revisión técnico-mecánica y de emisiones vigente.
• SOAT y pólizas exigidas por la normatividad. • Aire acondicionado o ventilación adecuada. • Asientos ergonómicos y en buen estado.
Antigüedad del parque automotor  Los vehículos no deberán superar los cinco (5) años de servicio.
Personal mínimo Cada recorrido deberá contar, como mínimo, con: a. Un conductor con licencia de conducción vigente y experiencia en transporte especial.
b. Un profesional del equipo interdisciplinario o personal designado por el operador, encargado del acompañamiento y apoyo durante el traslado, especialmente para el abordaje, descenso y atención de las personas con discapacidad y sus cuidadores.
Operación del servicio El operador deberá:   • Definir y socializar rutas y puntos de encuentro accesibles.   • Garantizar el ascenso y descenso seguro de los beneficiarios   • Priorizar a las personas con movilidad reducida.  • Brindar trato digno y enfoque diferencial.     • Garantizar que el servicio se preste en vehículos habilitados para transporte especial, de conformidad con el Decreto 348 de 2015 y demás normas vigentes.
Frecuencia  El número de recorridos y la capacidad utilizada en cada uno dependerán de la conformación de los grupos de atención y de las necesidades específicas de los participantes, sus cuidadores y el talento humano acompañante.
Otras especificaciones   Cuando las características funcionales de los usuarios lo requieran, el operador deberá garantizar personal adicional de apoyo para facilitar las maniobras de movilización y asegurar condiciones adecuadas de seguridad y trato digno.Servicio de equinoterapia de una (1) hora, dirigido a personas con discapacidad, orientado al fortalecimiento de habilidades físicas, funcionales, sensoriales y socioemocionales mediante actividades terapéuticas asistidas con caballo, desarrolladas por personal idóneo y bajo condiciones de seguridad y bienestar animal</t>
  </si>
  <si>
    <t xml:space="preserve">BOLSA MODIFICABLE </t>
  </si>
  <si>
    <t>PrestaciónServicio</t>
  </si>
  <si>
    <t xml:space="preserve">TOTAL ÍTEMS COMPONENTE 3: PRÁCTICAS DE AUTONOMÍA Y AUTOCUIDADO CON ANIMALES, USO DEL AGUA Y OTRAS TÉCNICAS FACILITADORAS - EQUINOTERPIA Y/O CANINOTERAPIA </t>
  </si>
  <si>
    <t xml:space="preserve">TOTAL COMPONENTE 3: PRÁCTICAS DE AUTONOMÍA Y AUTOCUIDADO CON ANIMALES, USO DEL AGUA Y OTRAS TÉCNICAS FACILITADORAS - EQUINOTERPIA Y/O CANINOTERAPIA </t>
  </si>
  <si>
    <t>TOTAL ITEMS BOLSA</t>
  </si>
  <si>
    <t>TOTAL BOLSA</t>
  </si>
  <si>
    <t>Servicio de transporte zona Urbana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</si>
  <si>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
Especificaciones Técnicas de acuerdo al anexo</t>
  </si>
  <si>
    <t>RUTRASCOL</t>
  </si>
  <si>
    <t>RENETUR</t>
  </si>
  <si>
    <t>Equinoterapia</t>
  </si>
  <si>
    <t>Servicio de equinoterapia para personas con discapacidad por una hora (60 minutos)</t>
  </si>
  <si>
    <t>Equitación y Polo San Rafael</t>
  </si>
  <si>
    <t>ANIMAL MID SAS</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</si>
  <si>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</si>
  <si>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</si>
  <si>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</si>
  <si>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</si>
  <si>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</si>
  <si>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</si>
  <si>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</si>
  <si>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</si>
  <si>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</si>
  <si>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</si>
  <si>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RECURSO HUMANO</t>
  </si>
  <si>
    <t>Cotización 1</t>
  </si>
  <si>
    <t>Cotización 2</t>
  </si>
  <si>
    <t>Cotización 3</t>
  </si>
  <si>
    <t>Procesos en Otras Entidades</t>
  </si>
  <si>
    <t>Promedio Simple</t>
  </si>
  <si>
    <t>Media Geométrica</t>
  </si>
  <si>
    <t>Elemento</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</si>
  <si>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</si>
  <si>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</si>
  <si>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</si>
  <si>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</si>
  <si>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</si>
  <si>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</si>
  <si>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</si>
  <si>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</si>
  <si>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</si>
  <si>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</si>
  <si>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</si>
  <si>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</si>
  <si>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</si>
  <si>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</si>
  <si>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</si>
  <si>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</si>
  <si>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</si>
  <si>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</si>
  <si>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</si>
  <si>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</si>
  <si>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</si>
  <si>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</si>
  <si>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</si>
  <si>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</si>
  <si>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</si>
  <si>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</si>
  <si>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</si>
  <si>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</si>
  <si>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</si>
  <si>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</si>
  <si>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</si>
  <si>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</si>
  <si>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</si>
  <si>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</si>
  <si>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</si>
  <si>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</si>
  <si>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</si>
  <si>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</si>
  <si>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</si>
  <si>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</si>
  <si>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</si>
  <si>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</si>
  <si>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</si>
  <si>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</si>
  <si>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</si>
  <si>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</si>
  <si>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</si>
  <si>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</si>
  <si>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</si>
  <si>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</si>
  <si>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</si>
  <si>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</si>
  <si>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</si>
  <si>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</si>
  <si>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</si>
  <si>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</si>
  <si>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</si>
  <si>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</si>
  <si>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</si>
  <si>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</si>
  <si>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</si>
  <si>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</si>
  <si>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</si>
  <si>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</si>
  <si>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</si>
  <si>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</si>
  <si>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</si>
  <si>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</si>
  <si>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</si>
  <si>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</si>
  <si>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</si>
  <si>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</si>
  <si>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</si>
  <si>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</si>
  <si>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</si>
  <si>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</si>
  <si>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</si>
  <si>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</si>
  <si>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</si>
  <si>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</si>
  <si>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</si>
  <si>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</si>
  <si>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</si>
  <si>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</si>
  <si>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</si>
  <si>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</si>
  <si>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</si>
  <si>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</si>
  <si>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</si>
  <si>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</si>
  <si>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</si>
  <si>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</si>
  <si>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</si>
  <si>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</si>
  <si>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</si>
  <si>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</si>
  <si>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</si>
  <si>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</si>
  <si>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</si>
  <si>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</si>
  <si>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</si>
  <si>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</si>
  <si>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</si>
  <si>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</si>
  <si>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</si>
  <si>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</si>
  <si>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</si>
  <si>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</si>
  <si>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</si>
  <si>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</si>
  <si>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</si>
  <si>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</si>
  <si>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</si>
  <si>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</si>
  <si>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</si>
  <si>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</si>
  <si>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</si>
  <si>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</si>
  <si>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</si>
  <si>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</si>
  <si>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</si>
  <si>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</si>
  <si>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</si>
  <si>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Valor Unitario sin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</si>
  <si>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</si>
  <si>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</si>
  <si>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</si>
  <si>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</si>
  <si>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</si>
  <si>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</si>
  <si>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</si>
  <si>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</si>
  <si>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</si>
  <si>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</si>
  <si>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</si>
  <si>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</si>
  <si>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</si>
  <si>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</si>
  <si>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</si>
  <si>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</si>
  <si>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</si>
  <si>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</si>
  <si>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</si>
  <si>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</si>
  <si>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</si>
  <si>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</si>
  <si>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</si>
  <si>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</si>
  <si>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</si>
  <si>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</si>
  <si>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</si>
  <si>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</si>
  <si>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</si>
  <si>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</si>
  <si>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</si>
  <si>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</si>
  <si>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</si>
  <si>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</si>
  <si>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</si>
  <si>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</si>
  <si>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</si>
  <si>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</si>
  <si>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</si>
  <si>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</si>
  <si>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</si>
  <si>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Nexus_varios 16-02-2026.pdf</t>
  </si>
  <si>
    <t xml:space="preserve">NEXUS </t>
  </si>
  <si>
    <t>Afiche tabloide  Unidad</t>
  </si>
  <si>
    <t>ANGIE PACHÓN _VARIOS 19-02-2026.pdf</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</si>
  <si>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</si>
  <si>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</si>
  <si>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</si>
  <si>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</si>
  <si>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</si>
  <si>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</si>
  <si>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</si>
  <si>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</si>
  <si>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</si>
  <si>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</si>
  <si>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</si>
  <si>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</si>
  <si>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</si>
  <si>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</si>
  <si>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</si>
  <si>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</si>
  <si>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</si>
  <si>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</si>
  <si>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</si>
  <si>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</si>
  <si>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</si>
  <si>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</si>
  <si>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</si>
  <si>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</si>
  <si>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</si>
  <si>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</si>
  <si>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</si>
  <si>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</si>
  <si>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</si>
  <si>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</si>
  <si>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</si>
  <si>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</si>
  <si>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</si>
  <si>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</si>
  <si>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</si>
  <si>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</si>
  <si>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</si>
  <si>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</si>
  <si>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</si>
  <si>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</si>
  <si>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</si>
  <si>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</si>
  <si>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</si>
  <si>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</si>
  <si>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</si>
  <si>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</si>
  <si>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</si>
  <si>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</si>
  <si>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</si>
  <si>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</si>
  <si>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</si>
  <si>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</si>
  <si>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</si>
  <si>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</si>
  <si>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</si>
  <si>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</si>
  <si>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</si>
  <si>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D&amp;R PRODUCCIONES_LOGISTICA_VARIOS_13-03-2026.pdf</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</si>
  <si>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</si>
  <si>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</si>
  <si>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</si>
  <si>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</si>
  <si>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</si>
  <si>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</si>
  <si>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</si>
  <si>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</si>
  <si>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</si>
  <si>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</si>
  <si>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</si>
  <si>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</si>
  <si>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</si>
  <si>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</si>
  <si>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</si>
  <si>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</si>
  <si>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</si>
  <si>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</si>
  <si>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</si>
  <si>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</si>
  <si>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</si>
  <si>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</si>
  <si>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</si>
  <si>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</si>
  <si>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</si>
  <si>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</si>
  <si>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</si>
  <si>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</si>
  <si>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</si>
  <si>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</si>
  <si>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</si>
  <si>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</si>
  <si>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</si>
  <si>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</si>
  <si>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</si>
  <si>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</si>
  <si>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</si>
  <si>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</si>
  <si>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</si>
  <si>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</si>
  <si>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</si>
  <si>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</si>
  <si>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</si>
  <si>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</si>
  <si>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</si>
  <si>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</si>
  <si>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</si>
  <si>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</si>
  <si>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</si>
  <si>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</si>
  <si>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</si>
  <si>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</si>
  <si>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</si>
  <si>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</si>
  <si>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</si>
  <si>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</si>
  <si>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</si>
  <si>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</si>
  <si>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</si>
  <si>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</si>
  <si>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</si>
  <si>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</si>
  <si>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</si>
  <si>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</si>
  <si>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</si>
  <si>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</si>
  <si>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</si>
  <si>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</si>
  <si>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</si>
  <si>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</si>
  <si>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</si>
  <si>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</si>
  <si>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</si>
  <si>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</si>
  <si>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</si>
  <si>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</si>
  <si>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</si>
  <si>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</si>
  <si>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</si>
  <si>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</si>
  <si>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</si>
  <si>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</si>
  <si>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</si>
  <si>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</si>
  <si>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</si>
  <si>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</si>
  <si>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</si>
  <si>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</si>
  <si>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</si>
  <si>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</si>
  <si>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</si>
  <si>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</si>
  <si>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</si>
  <si>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</si>
  <si>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</si>
  <si>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</si>
  <si>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</si>
  <si>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</si>
  <si>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</si>
  <si>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</si>
  <si>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</si>
  <si>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</si>
  <si>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</si>
  <si>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</si>
  <si>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</si>
  <si>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</si>
  <si>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</si>
  <si>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</si>
  <si>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</si>
  <si>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</si>
  <si>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</si>
  <si>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</si>
  <si>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</si>
  <si>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</si>
  <si>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</si>
  <si>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</si>
  <si>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</si>
  <si>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</si>
  <si>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</si>
  <si>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</si>
  <si>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</si>
  <si>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</si>
  <si>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</si>
  <si>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</si>
  <si>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</si>
  <si>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</si>
  <si>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</si>
  <si>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</si>
  <si>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</si>
  <si>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</si>
  <si>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</si>
  <si>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</si>
  <si>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</si>
  <si>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</si>
  <si>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</si>
  <si>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</si>
  <si>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</si>
  <si>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</si>
  <si>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</si>
  <si>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</si>
  <si>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</si>
  <si>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</si>
  <si>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</si>
  <si>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</si>
  <si>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</si>
  <si>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</si>
  <si>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</si>
  <si>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</si>
  <si>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</si>
  <si>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</si>
  <si>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</si>
  <si>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</si>
  <si>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</si>
  <si>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</si>
  <si>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</si>
  <si>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</si>
  <si>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</si>
  <si>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</si>
  <si>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</si>
  <si>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</si>
  <si>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</si>
  <si>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</si>
  <si>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</si>
  <si>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</si>
  <si>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</si>
  <si>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</si>
  <si>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</si>
  <si>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</si>
  <si>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</si>
  <si>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</si>
  <si>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</si>
  <si>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</si>
  <si>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</si>
  <si>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</si>
  <si>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</si>
  <si>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</si>
  <si>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</si>
  <si>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</si>
  <si>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</si>
  <si>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</si>
  <si>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</si>
  <si>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</si>
  <si>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</si>
  <si>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</si>
  <si>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</si>
  <si>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</si>
  <si>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</si>
  <si>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</si>
  <si>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</si>
  <si>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</si>
  <si>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</si>
  <si>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</si>
  <si>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</si>
  <si>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</si>
  <si>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</si>
  <si>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</si>
  <si>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</si>
  <si>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</si>
  <si>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</si>
  <si>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</si>
  <si>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</si>
  <si>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</si>
  <si>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</si>
  <si>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</si>
  <si>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</si>
  <si>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</si>
  <si>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</si>
  <si>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</si>
  <si>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</si>
  <si>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</si>
  <si>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</si>
  <si>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</si>
  <si>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</si>
  <si>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</si>
  <si>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</si>
  <si>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</si>
  <si>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</si>
  <si>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</si>
  <si>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</si>
  <si>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</si>
  <si>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</si>
  <si>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</si>
  <si>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</si>
  <si>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</si>
  <si>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Papelería gran central_varios 06-02-2026</t>
  </si>
  <si>
    <t>Papeleria gran Estacion</t>
  </si>
  <si>
    <t>Bola de icopor diametro 10 cm</t>
  </si>
  <si>
    <t>Bolas de icopor diametro 10 cm</t>
  </si>
  <si>
    <t>Cartel Arte y Papeleria</t>
  </si>
  <si>
    <t>Bola de icopor diametro 15 cm</t>
  </si>
  <si>
    <t>Bolas de icopor diametro 15 cm</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</si>
  <si>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</si>
  <si>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</si>
  <si>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</si>
  <si>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</si>
  <si>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</si>
  <si>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</si>
  <si>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</si>
  <si>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</si>
  <si>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</si>
  <si>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</si>
  <si>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</si>
  <si>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</si>
  <si>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</si>
  <si>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</si>
  <si>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</si>
  <si>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</si>
  <si>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</si>
  <si>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</si>
  <si>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</si>
  <si>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</si>
  <si>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</si>
  <si>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</si>
  <si>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</si>
  <si>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</si>
  <si>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</si>
  <si>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</si>
  <si>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</si>
  <si>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</si>
  <si>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</si>
  <si>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</si>
  <si>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</si>
  <si>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</si>
  <si>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</si>
  <si>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</si>
  <si>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</si>
  <si>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</si>
  <si>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</si>
  <si>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</si>
  <si>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</si>
  <si>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</si>
  <si>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</si>
  <si>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</si>
  <si>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</si>
  <si>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</si>
  <si>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</si>
  <si>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</si>
  <si>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</si>
  <si>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</si>
  <si>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</si>
  <si>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</si>
  <si>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</si>
  <si>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</si>
  <si>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</si>
  <si>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</si>
  <si>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</si>
  <si>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</si>
  <si>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</si>
  <si>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</si>
  <si>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</si>
  <si>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</si>
  <si>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</si>
  <si>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</si>
  <si>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</si>
  <si>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</si>
  <si>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</si>
  <si>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</si>
  <si>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</si>
  <si>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</si>
  <si>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</si>
  <si>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</si>
  <si>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</si>
  <si>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</si>
  <si>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</si>
  <si>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</si>
  <si>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</si>
  <si>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</si>
  <si>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</si>
  <si>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</si>
  <si>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</si>
  <si>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</si>
  <si>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</si>
  <si>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</si>
  <si>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</si>
  <si>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</si>
  <si>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</si>
  <si>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</si>
  <si>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Papelería el mayorista_Colores x12 bicolor Zeppelin</t>
  </si>
  <si>
    <t>Colores  Caja x 12 punta sencilla</t>
  </si>
  <si>
    <t>Caja de lápices de colores x 12 unidades, única punta, de minas suaves, resistentes y fácil de afilar</t>
  </si>
  <si>
    <t>INVER Y DISTRIBUIDORES DIAMOND_Varios</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</si>
  <si>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</si>
  <si>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</si>
  <si>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</si>
  <si>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</si>
  <si>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</si>
  <si>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</si>
  <si>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</si>
  <si>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</si>
  <si>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</si>
  <si>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</si>
  <si>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</si>
  <si>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</si>
  <si>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</si>
  <si>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</si>
  <si>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</si>
  <si>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</si>
  <si>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</si>
  <si>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</si>
  <si>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</si>
  <si>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</si>
  <si>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</si>
  <si>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</si>
  <si>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</si>
  <si>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</si>
  <si>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</si>
  <si>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</si>
  <si>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</si>
  <si>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</si>
  <si>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</si>
  <si>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</si>
  <si>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</si>
  <si>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</si>
  <si>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</si>
  <si>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</si>
  <si>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</si>
  <si>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</si>
  <si>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</si>
  <si>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</si>
  <si>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</si>
  <si>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</si>
  <si>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</si>
  <si>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</si>
  <si>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</si>
  <si>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</si>
  <si>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</si>
  <si>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</si>
  <si>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</si>
  <si>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</si>
  <si>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</si>
  <si>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</si>
  <si>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</si>
  <si>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</si>
  <si>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</si>
  <si>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</si>
  <si>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</si>
  <si>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</si>
  <si>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</si>
  <si>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</si>
  <si>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</si>
  <si>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</si>
  <si>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</si>
  <si>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</si>
  <si>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</si>
  <si>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</si>
  <si>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</si>
  <si>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</si>
  <si>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</si>
  <si>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</si>
  <si>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</si>
  <si>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</si>
  <si>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</si>
  <si>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</si>
  <si>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</si>
  <si>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</si>
  <si>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</si>
  <si>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</si>
  <si>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</si>
  <si>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</si>
  <si>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</si>
  <si>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</si>
  <si>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</si>
  <si>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</si>
  <si>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</si>
  <si>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</si>
  <si>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</si>
  <si>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</si>
  <si>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</si>
  <si>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</si>
  <si>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</si>
  <si>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</si>
  <si>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</si>
  <si>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</si>
  <si>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</si>
  <si>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</si>
  <si>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</si>
  <si>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Cielo_Lana de colores</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</si>
  <si>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</si>
  <si>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</si>
  <si>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</si>
  <si>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</si>
  <si>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</si>
  <si>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</si>
  <si>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</si>
  <si>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</si>
  <si>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</si>
  <si>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</si>
  <si>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</si>
  <si>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</si>
  <si>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</si>
  <si>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</si>
  <si>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</si>
  <si>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Comercial Papeleria_Lápiz triangular MAE Caja x 12.pdf</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</si>
  <si>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</si>
  <si>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</si>
  <si>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</si>
  <si>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</si>
  <si>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</si>
  <si>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</si>
  <si>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</si>
  <si>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</si>
  <si>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</si>
  <si>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</si>
  <si>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</si>
  <si>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</si>
  <si>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</si>
  <si>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</si>
  <si>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</si>
  <si>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</si>
  <si>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</si>
  <si>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</si>
  <si>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</si>
  <si>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</si>
  <si>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</si>
  <si>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</si>
  <si>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</si>
  <si>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</si>
  <si>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</si>
  <si>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</si>
  <si>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</si>
  <si>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</si>
  <si>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</si>
  <si>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</si>
  <si>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</si>
  <si>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</si>
  <si>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</si>
  <si>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</si>
  <si>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</si>
  <si>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</si>
  <si>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</si>
  <si>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</si>
  <si>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</si>
  <si>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</si>
  <si>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</si>
  <si>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</si>
  <si>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</si>
  <si>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</si>
  <si>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</si>
  <si>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</si>
  <si>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</si>
  <si>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</si>
  <si>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</si>
  <si>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</si>
  <si>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</si>
  <si>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</si>
  <si>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</si>
  <si>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</si>
  <si>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</si>
  <si>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</si>
  <si>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</si>
  <si>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</si>
  <si>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</si>
  <si>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</si>
  <si>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</si>
  <si>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</si>
  <si>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</si>
  <si>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</si>
  <si>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</si>
  <si>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</si>
  <si>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</si>
  <si>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</si>
  <si>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</si>
  <si>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</si>
  <si>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</si>
  <si>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</si>
  <si>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</si>
  <si>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Franco Arte Colombia_Paleta para pintar .pdf</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</si>
  <si>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</si>
  <si>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</si>
  <si>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</si>
  <si>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</si>
  <si>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</si>
  <si>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</si>
  <si>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</si>
  <si>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</si>
  <si>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</si>
  <si>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</si>
  <si>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</si>
  <si>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</si>
  <si>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</si>
  <si>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</si>
  <si>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</si>
  <si>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</si>
  <si>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</si>
  <si>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</si>
  <si>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</si>
  <si>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</si>
  <si>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</si>
  <si>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</si>
  <si>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</si>
  <si>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</si>
  <si>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</si>
  <si>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</si>
  <si>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</si>
  <si>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</si>
  <si>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</si>
  <si>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</si>
  <si>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</si>
  <si>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</si>
  <si>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</si>
  <si>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</si>
  <si>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</si>
  <si>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</si>
  <si>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</si>
  <si>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</si>
  <si>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</si>
  <si>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</si>
  <si>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</si>
  <si>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</si>
  <si>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</si>
  <si>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</si>
  <si>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</si>
  <si>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</si>
  <si>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</si>
  <si>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</si>
  <si>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</si>
  <si>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</si>
  <si>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</si>
  <si>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</si>
  <si>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</si>
  <si>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</si>
  <si>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</si>
  <si>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</si>
  <si>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</si>
  <si>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</si>
  <si>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</si>
  <si>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</si>
  <si>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</si>
  <si>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</si>
  <si>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</si>
  <si>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</si>
  <si>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</si>
  <si>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</si>
  <si>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</si>
  <si>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</si>
  <si>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</si>
  <si>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Jugando y Educando_Pinza 1 Unidad Motricidad Fina Jumbo Morado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</si>
  <si>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</si>
  <si>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</si>
  <si>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</si>
  <si>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</si>
  <si>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</si>
  <si>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</si>
  <si>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</si>
  <si>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</si>
  <si>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</si>
  <si>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</si>
  <si>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</si>
  <si>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</si>
  <si>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</si>
  <si>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</si>
  <si>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</si>
  <si>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</si>
  <si>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</si>
  <si>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</si>
  <si>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</si>
  <si>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</si>
  <si>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</si>
  <si>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</si>
  <si>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</si>
  <si>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</si>
  <si>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</si>
  <si>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</si>
  <si>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</si>
  <si>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</si>
  <si>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</si>
  <si>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</si>
  <si>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ESFERA DE EVENTOS_ Varios.pdf</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</si>
  <si>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</si>
  <si>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</si>
  <si>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</si>
  <si>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</si>
  <si>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</si>
  <si>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</si>
  <si>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</si>
  <si>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</si>
  <si>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</si>
  <si>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</si>
  <si>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</si>
  <si>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</si>
  <si>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</si>
  <si>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</si>
  <si>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</si>
  <si>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</si>
  <si>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</si>
  <si>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</si>
  <si>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</si>
  <si>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</si>
  <si>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</si>
  <si>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</si>
  <si>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</si>
  <si>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</si>
  <si>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</si>
  <si>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</si>
  <si>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</si>
  <si>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</si>
  <si>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</si>
  <si>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</si>
  <si>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</si>
  <si>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</si>
  <si>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</si>
  <si>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</si>
  <si>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</si>
  <si>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</si>
  <si>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</si>
  <si>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</si>
  <si>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</si>
  <si>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</si>
  <si>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</si>
  <si>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</si>
  <si>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</si>
  <si>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</si>
  <si>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</si>
  <si>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</si>
  <si>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</si>
  <si>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</si>
  <si>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</si>
  <si>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</si>
  <si>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Destinos Express_ Varios</t>
  </si>
  <si>
    <t>DESTINOS EXPRESS</t>
  </si>
  <si>
    <t>RENETUR.S.A</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</si>
  <si>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</si>
  <si>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</si>
  <si>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</si>
  <si>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</si>
  <si>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</si>
  <si>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</si>
  <si>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</si>
  <si>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</si>
  <si>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</si>
  <si>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</si>
  <si>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</si>
  <si>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</si>
  <si>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</si>
  <si>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</si>
  <si>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</si>
  <si>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</si>
  <si>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</si>
  <si>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</si>
  <si>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</si>
  <si>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</si>
  <si>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</si>
  <si>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</si>
  <si>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</si>
  <si>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</si>
  <si>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</si>
  <si>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</si>
  <si>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</si>
  <si>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</si>
  <si>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</si>
  <si>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</si>
  <si>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</si>
  <si>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</si>
  <si>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</si>
  <si>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</si>
  <si>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</si>
  <si>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</si>
  <si>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</si>
  <si>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</si>
  <si>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</si>
  <si>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</si>
  <si>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</si>
  <si>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</si>
  <si>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</si>
  <si>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</si>
  <si>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</si>
  <si>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</si>
  <si>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</si>
  <si>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</si>
  <si>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</si>
  <si>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</si>
  <si>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</si>
  <si>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</si>
  <si>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</si>
  <si>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</si>
  <si>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</si>
  <si>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</si>
  <si>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</si>
  <si>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</si>
  <si>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</si>
  <si>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</si>
  <si>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</si>
  <si>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</si>
  <si>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</si>
  <si>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</si>
  <si>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</si>
  <si>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</si>
  <si>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</si>
  <si>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</si>
  <si>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</si>
  <si>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</si>
  <si>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</si>
  <si>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</si>
  <si>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</si>
  <si>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</si>
  <si>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</si>
  <si>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</si>
  <si>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</si>
  <si>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</si>
  <si>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</si>
  <si>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</si>
  <si>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</si>
  <si>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</si>
  <si>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</si>
  <si>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</si>
  <si>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</si>
  <si>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</si>
  <si>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</si>
  <si>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</si>
  <si>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</si>
  <si>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</si>
  <si>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</si>
  <si>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</si>
  <si>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</si>
  <si>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</si>
  <si>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</si>
  <si>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</si>
  <si>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</si>
  <si>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</si>
  <si>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</si>
  <si>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</si>
  <si>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</si>
  <si>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</si>
  <si>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</si>
  <si>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</si>
  <si>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</si>
  <si>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</si>
  <si>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</si>
  <si>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</si>
  <si>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</si>
  <si>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</si>
  <si>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</si>
  <si>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</si>
  <si>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</si>
  <si>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</si>
  <si>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</si>
  <si>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</si>
  <si>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</si>
  <si>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</si>
  <si>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</si>
  <si>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</si>
  <si>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</si>
  <si>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</si>
  <si>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</si>
  <si>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</si>
  <si>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</si>
  <si>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</si>
  <si>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</si>
  <si>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</si>
  <si>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</si>
  <si>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</si>
  <si>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</si>
  <si>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</si>
  <si>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</si>
  <si>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</si>
  <si>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</si>
  <si>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</si>
  <si>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</si>
  <si>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</si>
  <si>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</si>
  <si>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</si>
  <si>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</si>
  <si>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</si>
  <si>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</si>
  <si>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</si>
  <si>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</si>
  <si>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</si>
  <si>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</si>
  <si>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</si>
  <si>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</si>
  <si>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</si>
  <si>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</si>
  <si>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</si>
  <si>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</si>
  <si>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</si>
  <si>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</si>
  <si>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</si>
  <si>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</si>
  <si>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</si>
  <si>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</si>
  <si>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</si>
  <si>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</si>
  <si>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</si>
  <si>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</si>
  <si>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</si>
  <si>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</si>
  <si>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</si>
  <si>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</si>
  <si>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</si>
  <si>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</si>
  <si>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</si>
  <si>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</si>
  <si>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</si>
  <si>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</si>
  <si>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</si>
  <si>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</si>
  <si>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</si>
  <si>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</si>
  <si>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</si>
  <si>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</si>
  <si>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</si>
  <si>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</si>
  <si>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</si>
  <si>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</si>
  <si>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</si>
  <si>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</si>
  <si>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</si>
  <si>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</si>
  <si>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</si>
  <si>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</si>
  <si>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</si>
  <si>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</si>
  <si>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PANAFARGO_Archivador Fuelle Maletín Offi-Esco - 13 Bolsillos</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</si>
  <si>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</si>
  <si>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</si>
  <si>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</si>
  <si>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</si>
  <si>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</si>
  <si>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</si>
  <si>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</si>
  <si>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</si>
  <si>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</si>
  <si>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</si>
  <si>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</si>
  <si>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</si>
  <si>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</si>
  <si>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</si>
  <si>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</si>
  <si>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</si>
  <si>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</si>
  <si>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</si>
  <si>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</si>
  <si>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</si>
  <si>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</si>
  <si>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</si>
  <si>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</si>
  <si>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</si>
  <si>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</si>
  <si>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</si>
  <si>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</si>
  <si>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</si>
  <si>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</si>
  <si>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</si>
  <si>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</si>
  <si>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</si>
  <si>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</si>
  <si>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</si>
  <si>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</si>
  <si>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</si>
  <si>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</si>
  <si>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</si>
  <si>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</si>
  <si>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</si>
  <si>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</si>
  <si>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</si>
  <si>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</si>
  <si>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</si>
  <si>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</si>
  <si>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</si>
  <si>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</si>
  <si>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</si>
  <si>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</si>
  <si>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</si>
  <si>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</si>
  <si>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</si>
  <si>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</si>
  <si>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</si>
  <si>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</si>
  <si>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</si>
  <si>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</si>
  <si>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</si>
  <si>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</si>
  <si>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</si>
  <si>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</si>
  <si>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</si>
  <si>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</si>
  <si>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</si>
  <si>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</si>
  <si>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</si>
  <si>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</si>
  <si>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</si>
  <si>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</si>
  <si>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</si>
  <si>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</si>
  <si>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</si>
  <si>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</si>
  <si>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</si>
  <si>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</si>
  <si>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</si>
  <si>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</si>
  <si>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</si>
  <si>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</si>
  <si>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</si>
  <si>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</si>
  <si>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</si>
  <si>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</si>
  <si>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</si>
  <si>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</si>
  <si>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</si>
  <si>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</si>
  <si>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</si>
  <si>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</si>
  <si>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</si>
  <si>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</si>
  <si>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</si>
  <si>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</si>
  <si>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</si>
  <si>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</si>
  <si>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</si>
  <si>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</si>
  <si>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</si>
  <si>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</si>
  <si>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</si>
  <si>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</si>
  <si>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</si>
  <si>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</si>
  <si>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</si>
  <si>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</si>
  <si>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</si>
  <si>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</si>
  <si>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</si>
  <si>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</si>
  <si>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</si>
  <si>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</si>
  <si>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</si>
  <si>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</si>
  <si>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</si>
  <si>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</si>
  <si>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</si>
  <si>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</si>
  <si>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</si>
  <si>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</si>
  <si>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</si>
  <si>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</si>
  <si>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</si>
  <si>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</si>
  <si>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</si>
  <si>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</si>
  <si>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</si>
  <si>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</si>
  <si>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</si>
  <si>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</si>
  <si>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</si>
  <si>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</si>
  <si>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</si>
  <si>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</si>
  <si>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Política Social</t>
  </si>
  <si>
    <t>1. Cuidadores</t>
  </si>
  <si>
    <t>Acciones Complementarias de Cuidadores</t>
  </si>
  <si>
    <t>Banda elástica diseñada para ejercicios de fortalecimiento muscular progresivo, estiramientos y rehabilitación física en sesiones de yoga adaptado.Especificaciones mínimas: Material: látex natural o elastómero sintético Longitud: 120 cm a 150 cm Ancho: 10 cm a 15 cm  Nivel de resistencia: baja o media   Características: flexible, lavable y resistente al estiramiento repetido</t>
  </si>
  <si>
    <t>BANDA ELASTICA _LA REBAJA.pdf</t>
  </si>
  <si>
    <t>BANDA ELASTICA_EQUIPO DE GIMNASIA.pdf</t>
  </si>
  <si>
    <t>BANDA ELASTICA-REGOL.pdf</t>
  </si>
  <si>
    <t>Bitácora tipo agenda para acompañamiento de procesos de arteterapia, expresión emocional y autocuidado. Características técnicas:Material interior (papel):Papel de alta calidad, gramaje entre 120 g/m² y 180 g/m² (preferiblemente 140–180 g/m²)Tipo bond o propalcote mate. Apto para técnicas secas y húmedas ligeras. Impresión a una o dos caras según diseño (mandalas preferiblemente a una cara para evitar traspaso de tinta) Tipo de impresión interior: Alta resolución, blanco y negro o escala de grises según contenido. Diseños de mandalas con buena definición y legibilidad. Empastado (acabado de cubierta):Tapa dura (hardcover) de alta resistencia al uso frecuente. Acabado protector para durabilidad Tipo de encuadernación: Anillado metálico reforzado. Sistema que permita apertura completa del cuaderno (180°). Alta resistencia al uso continuo Portada: Diseño a color creativo y conceptual relacionado con bienestar, autocuidado y expresión emocional. Con logos institucionales aprobados por el área de prensa Contenido estructural interno:Hojas en blanco para expresión gráfica libre, hojas cuadriculadas para escritura reflexiva, sección de mandalas para colorear, páginas pedagógicas con contenidos de autocuidado, ejercicios breves y frases motivacionales y con contenido del ciclo interactivo.</t>
  </si>
  <si>
    <t>IMPRESOS BURBANO._Cuidadores</t>
  </si>
  <si>
    <t>Bitacora de arte - Bocetos – Panafargo</t>
  </si>
  <si>
    <t>Bitacora de arte argollada-PANAMERICANA</t>
  </si>
  <si>
    <t xml:space="preserve">2 bloques de apoyo diseñados para facilitar la ejecución de posturas de yoga adaptadas, según la movilidad de cada persona, proporcionando estabilidad, soporte y extensión del alcance corporal. Especificaciones mínimas: Material: espuma EVA de alta densidad o corcho naturalDimensiones aproximadas: 23 cm largo, 15.5 cm ancho, 8 cm alto. Bordes redondeados para mayor comodidad. Superficie antideslizante. </t>
  </si>
  <si>
    <t>Par</t>
  </si>
  <si>
    <t>Cubo de Yoga Colores Sportfitness _ Compra Online.pdf</t>
  </si>
  <si>
    <t xml:space="preserve"> Luz Jimenez </t>
  </si>
  <si>
    <t>Cubo de Yoga Fomi YB-E-007 Sportfitness _ Cyclewear.pdf</t>
  </si>
  <si>
    <t>Cubo de Yoga Fomi YB-E-007 Sportfitness - Olímpica.pdf</t>
  </si>
  <si>
    <t>Participación</t>
  </si>
  <si>
    <t>Bolsa plegable de algodón con asas largas (Reemplaza la tula ecológica)</t>
  </si>
  <si>
    <t>Cojín de meditación o cojín terapéutico</t>
  </si>
  <si>
    <t>Cojín ergonómico diseñado para brindar soporte y comodidad durante ejercicios de respiración, meditación, relajación y posturas sentadas adaptadas. Puede usarse también como soporte lumbar o para rodillas. Especificaciones mínimas: Material exterior: algodón, lona o tela resistente lavableRelleno: fibra sintética, espuma o cáscara de trigo sarraceno Medidas: diámetro aproximado 30 cm a 35 cm; altura aproximada: 12 cm a 18 cm Características adicionales: funda removible y lavable</t>
  </si>
  <si>
    <t>Homecenter.com.co_Cojín para Meditación Yoga Negro</t>
  </si>
  <si>
    <t>Falabella Colombia_Cojín para Meditación Yoga Gris Matizado BANZAY</t>
  </si>
  <si>
    <t>Colchoneta para proporcionar estabilidad y comodidad durante los ejercicios.Especificaciones mínimas:Material: TPE ecológico, PVC de alta densidad o caucho natural antideslizante.Medidas: Longitud: entre 173 cm y 183 cm</t>
  </si>
  <si>
    <t>SERVIFITNESS ONLINE SAS_VARIOS</t>
  </si>
  <si>
    <t>Worldsport_Colchoneta Para Yoga Pilates De 183 Cm</t>
  </si>
  <si>
    <t>Colchoneta o mat de yoga antideslizante - Homecenter.com.co.pdf</t>
  </si>
  <si>
    <t>Ancho: entre 60 cm y 68 cm Grosor: 10 mm (para proteger articulaciones)Superficie: texturizada, antideslizante en ambas caras. Que garantice estabilidad sobre superficies lisas (cerámica, concreto o madera).Características adicionales: impermeable, lavable, liviana y enrollable. No se aceptan colchonetas tipo camping, colchonetas reflectivas aluminizadas, ni productos con capa metalizada o térmica en cualquiera de sus caras</t>
  </si>
  <si>
    <t>Elemento de apoyo utilizado para facilitar estiramientos progresivos, mejorar la alineación corporal y permitir la adaptación de las posturas de acuerdo con las capacidades físicas de cada participante. Especificaciones mínimas:</t>
  </si>
  <si>
    <t>Correa de Yoga Reebok – Fitness Market</t>
  </si>
  <si>
    <t>Ecomarket Colombia_Correa para yoga en Algodón 100%</t>
  </si>
  <si>
    <t>Material: algodón reforzado o poliéster de alta resistencia Longitud: entre 180 cm y 250 cm Ancho: entre 3.5 cm y 4 cm Sistema de ajuste: hebilla metálica doble tipo anilla o hebilla deslizante Resistencia mínima: 200 kg de tensión</t>
  </si>
  <si>
    <t>Juego colaborativo de interacción familiar</t>
  </si>
  <si>
    <t>Juego colaborativo orientado al fortalecimiento de vínculos afectivos, comunicación asertiva, interacción familiar y trabajo conjunto entre la persona con discapacidad y la persona cuidadora.Características técnicas:Material:Cartón laminado de alta resistencia, madera MDF o material plástico rígido no tóxico.Contenido mínimo:• tarjetas de interacción;• actividades colaborativas;• dinámicas de comunicación;• ejercicios de reconocimiento emocional.Cantidad mínima de componentes: entre 30 y 60 piezas o tarjetas.Dimensiones aproximadas: tarjetas entre 8 cm x 12 cm y 12 cm x 18 cm.Diseño: ilustraciones inclusivas, lenguaje claro y elementos visuales de fácil comprensión. Otras características:• Bordes redondeados. • Material resistente al uso frecuente. • Superficie lavable. • Incluye instrucciones.• Presentación en caja rígida o bolsa organizadora.</t>
  </si>
  <si>
    <t>DIDACTICOS SIMBOLICOS Y SIGNOS.pdf</t>
  </si>
  <si>
    <t>COMTEC SOLUCIONES.pdf</t>
  </si>
  <si>
    <t>COMTEC SOLUTIONS</t>
  </si>
  <si>
    <t>TOKEN BOARD GAME COMPANY SAS.pdf</t>
  </si>
  <si>
    <t>TOKEN BOARD GAME COMPANY</t>
  </si>
  <si>
    <t>KIDSSENSORY.pdf</t>
  </si>
  <si>
    <t>JUEGO PEDAGOGICO Y SENSORIAL HC – MINIKIDS.pdf</t>
  </si>
  <si>
    <t>Lienzo para los encuentros de arteterapia.Características técnicas:Material del lienzo: tela de algodón o mezcla de algodón y poliésterImprimación: recubierto con base de gesso acrílico blanco para facilitar la adherencia de la pintura Soporte: bastidor de madera natural (pino o similar)Dimensiones aproximadas:30 cm x 40 cmGrosor del bastidor: entre 1.5 cm y 2 cmSuperficie: textura media, apta para técnicas acrílicas y témpera Otras características:Color base: blanco Peso aproximado: entre 200 g y 400 gCondición: listo para usar, tensado y grapado en la parte posterior Seguridad: bordes lijados para evitar astillas</t>
  </si>
  <si>
    <t>LEOGRAF_Cuidadores.pdf</t>
  </si>
  <si>
    <t>Lienzo con bastidor de madera_ Panamericana</t>
  </si>
  <si>
    <t>Mercacolegios_Lienzo con bastidor de 30 x 40</t>
  </si>
  <si>
    <t>Marcadores textiles permanentes aptos para intervención artística sobre tela. Para personalización de tulas y desarrollo de actividades de arteterapia.Características técnicas:Cantidad: Set de 6 unidades en colores variados.</t>
  </si>
  <si>
    <t>Marcadores textiles permanentes (Set x 6 unidades)_La mina.pdf</t>
  </si>
  <si>
    <t>Falabella Colombia_Marcador Permanente Punta Fina Primavera X6 Und Rojo PRIMAVERA</t>
  </si>
  <si>
    <t>SsKaizen-Colombia_Marcador Permanente Punta Fina Sharpie Turquesa x6 (M1922532)</t>
  </si>
  <si>
    <t>Tipo de tinta: Tinta permanente para tela, de secado rápido, resistente al roce y de buena fijación sobre superficies textiles absorbentes.Compatibilidad: Aptos para aplicación sobre tela de algodón, lona liviana o lienzo (canvas), adecuados para trazos, contornos, escritura y coloreado en técnicas de intervención artística.Punta: Punta resistente tipo fina o media (aproximadamente entre 2 mm y 4 mm), que permita precisión y control durante el uso.Características adicionales: Bajo olor, no tóxicos, de fácil manipulación y con cuerpo ergonómico que facilite el agarre durante actividades de arteterapia y expresión creativa.Condición de uso: Aptos para fijación permanente sobre tela una vez secos, con adecuada adherencia y estabilidad del color.</t>
  </si>
  <si>
    <t>Éxito_Oxímetro De Pulso Lk87 Pantalla Oled Bidireccional L</t>
  </si>
  <si>
    <t>OXÍMETRO DIGITAL SENCILLO - Equimedic y Fisioterapia</t>
  </si>
  <si>
    <t>Carulla_Oximetro De Pulso Frecuencia Cardiaca Pulsioximetr</t>
  </si>
  <si>
    <t>Pelota utilizada para ejercicios de movilidad articular, coordinación motora y fortalecimiento muscular suave en prácticas de yoga terapéutico y bienestar corporal. Especificaciones mínimas:Material: PVC flexible o goma terapéutica Medidas: diámetro: entre 20 cm y 26 cm Superficie: lisa o ligeramente texturizada Características: inflable, resistente a presión moderada</t>
  </si>
  <si>
    <t>TIENDA MEDICA_BOLA TERAPEUTICA</t>
  </si>
  <si>
    <t>OK - GYM SOLUTIONS SAS_Varios</t>
  </si>
  <si>
    <t>Para los encuentros de arteterapia. Favorecen la expresión emocional libre mediante el color y la exploración sensorial.Características técnicas:Tipo: pintura acrílica para lienzo, no tóxica, base agua, de secado rápido.  Que sea hipoalergénica.Presentación: 12 Tubos o frascos de 60 ml, colores primarios y secundarios, permitiendo mezclas cromáticas.Propiedades: Alta cobertura, fácil mezcla de colores, buena adherencia sobre lienzo y superficies similares.</t>
  </si>
  <si>
    <t>Pintura acrílica para lienzo x 12_Garabato Papeleria.pdf</t>
  </si>
  <si>
    <t>Pintura acrílica para lienzo x 12_Panamericana.pdf</t>
  </si>
  <si>
    <t>Pintura acrílica para lienzo x 12_Comercial Papeleria.pdf</t>
  </si>
  <si>
    <t>Rompecabezas pedagógico por niveles de complejidad Rompecabezas pedagógico diseñado para fortalecer habilidades de coordinación visomotora, motricidad fina, atención, concentración, percepción espacial, resolución de problemas, razonamiento lógico e interacción significativa entre la persona con discapacidad y su persona cuidadora, mediante actividades de ensamble, asociación, construcción y organización de patrones.Características técnicas Material: madera MDF, madera contrachapada, cartas en cartón laminado de alta resistencia o material equivalente de características similares. Dimensiones: mínima aproximada del tablero, marco o superficie principal de juego: 15 cm x 15 cm.Cantidad de piezas: entre 20 y 60 piezas, según el nivel de complejidad del juego. Espesor mínimo:• 3 mm para cartón laminado (para las cartas)• 8 mm mínimo para los elementos de madera (tablero base).• 5 cm para los cubos. Diseño• Formas geométricas, figuras de ensamble, patrones, secuencias visuales, construcciones espaciales, ilustraciones pedagógicas u otros elementos gráficos orientados al fortalecimiento de habilidades cognitivas y perceptivas.• Colores contrastantes y de fácil discriminación visual.• Diseño acorde con actividades de clasificación, organización espacial, correspondencia, construcción, asociación o resolución de problemas.Acabado superficial: laminado mate o semimate,o acabado equivalente resistente al desgaste por manipulación frecuente y limpieza superficial.Condiciones de seguridad• Bordes redondeados y seguros.• Piezas de fácil manipulación.• Material resistente al uso frecuente.• Libre de puntas, astillas o elementos cortantes.• Pinturas, tintas o acabados no tóxicos.Presentación: incluye empaque, caja, estuche o bolsa organizadora para almacenamiento y conservación de las piezas.Otras especificaciones Se deberá garantizar la disponibilidad del juego en al menos dos niveles de complejidad diferenciados (básico e intermedio/avanzado), incorporando alternativas metodológicas acordes con distintos niveles de desempeño cognitivo, atención, percepción espacial y resolución de problemas.Los niveles podrán incluir rompecabezas en cubos de madera de animales, actividades, objetos etc. ilustrados de ensamble; rompecabezas geométricos, de animales, juegos de patrones visuales o equivalentes que representen mayor complejidad.La asignación del nivel correspondiente se realizará de manera individual de acuerdo con las necesidades y características de cada participante, sin que ello implique la entrega de dos unidades por persona. La distribución de cantidades entre los diferentes niveles se determinará con base en la caracterización de la población beneficiaria.</t>
  </si>
  <si>
    <t>PROMOPOP.pdf</t>
  </si>
  <si>
    <t>Falabella Colombia_Rompecabezas Didáctico Magnético Maestra Para Niños JUGANDO Y EDUCANDO</t>
  </si>
  <si>
    <t>Set de pelotas sensoriales</t>
  </si>
  <si>
    <t>Set de tres (3) pelotas sensoriales diseñadas para favorecer procesos de estimulación táctil, regulación emocional, coordinación motora, relajación y fortalecimiento de habilidades perceptivas durante las actividades de autonomía y autocuidado.Características técnicas:Cantidad: tres (3) pelotas sensoriales de diferentes texturas superficiales.Material: PVC flexible, silicona terapéutica o goma suave no tóxica, libre de BPA y ftalatos. Dimensiones aproximadas: diámetro entre 6 cm y 10 cm por pelota.Superficies y texturas: cada pelota deberá contar con un color y una textura o relieve diferente para favorecer la exploración sensorial y táctil. Las superficies podrán incluir: relieve tipo púas suaves;• ondas;• líneas;• puntos de presión;• textura rugosa suave;• o patrones geométricos terapéuticos. Nivel de compresión: suave o medio, apto para manipulación manual y ejercicios de presión ligera.Color: colores variados y de alto contraste visual.Peso aproximado: entre 80 g y 250 g por unidad.Otras características: Lavables y reutilizables. Resistentes a presión moderada y uso frecuente.• Bordes y superficies seguras para manipulación.• Aptas para ejercicios de relajación, estimulación táctil y coordinación motora.Presentación en bolsa o empaque organizador.</t>
  </si>
  <si>
    <t>RH+ GRUPO EMPRESARIAL</t>
  </si>
  <si>
    <t>AGROMAX SUMINISTROS (1).pdf</t>
  </si>
  <si>
    <t>AGROMAX</t>
  </si>
  <si>
    <t>Falabella Colombia_Juguete Niños Baloncesto Pelotas Sensoriales Y Luz INFANTINO</t>
  </si>
  <si>
    <t xml:space="preserve">Tensiómetro digital para monitorear la presión arterial de la persona que se cuida de manera rápida, sencilla y confiable.Un (1) Tensiómetro de Muñeca Aparato Monitor. Tipo de tensiómetro digital: De muñeca. Tipos de mediciones: Frecuencia cardíaca, Presión sistólica, diastólica. Con indicador de error de movimiento: No. Tipo de inflado: Automático.Cantidad total de memorias: 99. Circunferencia del brazalete mínima de 13.5cm y máxima de 19.5cm. Incluye brazalete. Tipos de alimentación Pilas 3V. Tipos de mediciones Frecuencia cardíaca, Presión sistólica, diastólica. Voz incluida en la medición en español. de fácil traslado y manipulación.Tipo de tensiómetro: Digital de muñeca, inflado automático.Mediciones: Presión arterial sistólica y diastólica, frecuencia cardíaca.Alerta de error: No incluye indicador de movimiento.Memoria: Capacidad para almacenar hasta 99 registros de medición, permitiendo llevar un historial de la presión y frecuencia cardíaca de la persona cuidada.Brazalete: Circunferencia ajustable de 13.5 cm a 19.5 cm; incluye brazalete.Alimentación: Pilas de 3 V.Voz: Instrucciones y lectura en español, para facilitar el uso a cualquier cuidador.Portabilidad: Compacto, ligero y de fácil traslado y manipulación. </t>
  </si>
  <si>
    <t>EQUIPOS Y SUMINISTROS MEDICOS DE COLOMBIA SAS</t>
  </si>
  <si>
    <t>Ortopédicos Y Salud_Tensiómetro Digital De Brazo</t>
  </si>
  <si>
    <t>ORTOPEDICOS OLAYA_Tensiometro Digital - Monitor De Presión Arterial</t>
  </si>
  <si>
    <t xml:space="preserve">Tensiómetro digital para monitorear la presión arterial de la persona que se cuida de manera rápida, sencilla y confiable.Un (1) Tensiómetro de Muñeca Aparato Monitor. Tipo de tensiómetro digital: De muñeca. Tipos de mediciones: Frecuencia cardíaca, Presión sistólica, diastólica. Con indicador de error de movimiento: No. Tipo de inflado: Automático.Cantidad total de memorias: 99. Circunferencia del brazalete mínima de 13.5cm y máxima de 19.5cm. Incluye brazalete. Tipos de alimentación Pilas 3V. Tipos de mediciones Frecuencia cardíaca, Presión sistólica, diastólica. Voz incluida en la medición en español. de fácil traslado y manipulación.Tipo de tensiómetro: Digital de muñeca, inflado automático.Mediciones: Presión arterial sistólica y diastólica, frecuencia cardíaca.Alerta de error: No incluye indicador de movimiento.Memoria: Capacidad para almacenar hasta 99 registros de medición, permitiendo llevar un historial de la presión y frecuencia cardíaca de la persona cuidada.Brazalete: Circunferencia ajustable de 13.5 cm a 19.5 cm; incluye brazalete.Alimentación: Pilas de 3 V.Voz: Instrucciones y lectura en español, para facilitar el uso a cualquier cuidador. Portabilidad: Compacto, ligero y de fácil traslado y manipulación. </t>
  </si>
  <si>
    <t>BIOSMEDIC SAS.pdf</t>
  </si>
  <si>
    <t>BIOESMEDIC</t>
  </si>
  <si>
    <t>GEOCARE.pdf</t>
  </si>
  <si>
    <t>GEOCARE</t>
  </si>
  <si>
    <t>TENSIOMETRO DIGITAL_EXITO.pdf</t>
  </si>
  <si>
    <t>Termo para bebidas frías o calientes 500–700 ml, acero inoxidable, para las sesiones de bienestar.Material: acero inoxidable grado alimenticio 304 (18/8), interior y exterior, sin recubrimientos internos. No aluminio, Debe indicar “Stainless Steel 18/8 304” o mayor en el cuerpo o empaque. Capacidad: 500 a 700 ml.Otras características: boca ancha &gt; 3.5 cm, íntegramente en acero inoxidable. Doble pared con aislamiento al vacío, mantiene bebidas calientes 8–12 h y frías 12 24 h, sin condensación externa. Tapa hermética con sello de silicona, para evitar derrames.</t>
  </si>
  <si>
    <t>almacenessi_Termo portátil con capacidad de 660ml</t>
  </si>
  <si>
    <t>IMPRESOS BURBANO._Cuidadores.pdf</t>
  </si>
  <si>
    <t>Mundo Promocional_TULA ECOLÓGICA NATURAL ALGODÓN POLIESTER</t>
  </si>
  <si>
    <t>Wilson Muñoz - Deportes</t>
  </si>
  <si>
    <t>Dotaciones Deportivas</t>
  </si>
  <si>
    <t>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t>
  </si>
  <si>
    <t>botiquin tipo A primeros auxilios - Coimpormedica - Tienda de equipos e insumos médicos</t>
  </si>
  <si>
    <t>COIMPORMEDICA</t>
  </si>
  <si>
    <t>Botiquín Tipo A Según Resolución Redline - Homecenter.com.co</t>
  </si>
  <si>
    <t>HOMMECENTER</t>
  </si>
  <si>
    <t>BOTIQUIN TIPO A PRIMEROS AUXILIOS RESOLUCIÓN 705 DE 2007 NACIONAL _ Falabella Colombia.pdf</t>
  </si>
  <si>
    <t>Sergio Mejía - Víctimas</t>
  </si>
  <si>
    <t>Muestras Artísticas y/o culturales</t>
  </si>
  <si>
    <t>Grupo de música folclórica (música del pacífico o carnaval de barranquilla o música andina o similar) compuesto por 3 a 5 integrantes y preferiblemente con 2 bailarines. Servicio por hora.</t>
  </si>
  <si>
    <t>CORPORACION PRISMA GROUP</t>
  </si>
  <si>
    <t>SHOWS ESPECTACULOS Y PERFOMANCES</t>
  </si>
  <si>
    <t>Hernando- Iniciativas deportivas</t>
  </si>
  <si>
    <t>LUZ JIMENEZ 02/07/2026</t>
  </si>
  <si>
    <t>Corizacion recibida por el estructurador y por el equipo de cotizacion/LUZ JIMENEZ</t>
  </si>
  <si>
    <t>LUZ JIMENEZ 22/06/2026</t>
  </si>
  <si>
    <t>Corizacion recibida por el estructurador/LUZ JIMENEZ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</si>
</sst>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240A]\ * #,##0_-;\-[$$-240A]\ * #,##0_-;_-[$$-240A]\ * &quot;-&quot;??_-;_-@_-"/>
    <numFmt numFmtId="169" formatCode="_-[$$-409]* #,##0.00_ ;_-[$$-409]* \-#,##0.00\ ;_-[$$-409]* &quot;-&quot;??_ ;_-@_ "/>
    <numFmt numFmtId="170" formatCode="_-[$$-409]* #,##0_ ;_-[$$-409]* \-#,##0\ ;_-[$$-409]* &quot;-&quot;??_ ;_-@_ "/>
    <numFmt numFmtId="171" formatCode="_-&quot;$&quot;\ * #,##0.0000_-;\-&quot;$&quot;\ * #,##0.0000_-;_-&quot;$&quot;\ * &quot;-&quot;??_-;_-@_-"/>
    <numFmt numFmtId="172" formatCode="_-[$$-240A]\ * #,##0_-;\-[$$-240A]\ * #,##0_-;_-[$$-240A]\ * &quot;-&quot;_-;_-@_-"/>
    <numFmt numFmtId="173" formatCode="[$$-240A]\ #,##0"/>
    <numFmt numFmtId="174" formatCode="_-* #,##0.000_-;\-* #,##0.000_-;_-* &quot;-&quot;???_-;_-@_-"/>
  </numFmts>
  <fonts count="64">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11"/>
      <color theme="1"/>
      <name val="Aptos Narrow"/>
      <family val="2"/>
      <scheme val="minor"/>
    </font>
    <font>
      <u/>
      <sz val="11"/>
      <color theme="10"/>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b/>
      <sz val="11"/>
      <name val="Aptos Narrow"/>
    </font>
    <font>
      <sz val="11"/>
      <color theme="1"/>
      <name val="Aptos Narrow"/>
      <scheme val="minor"/>
    </font>
    <font>
      <b/>
      <sz val="11"/>
      <name val="Aptos Narrow"/>
      <scheme val="minor"/>
    </font>
    <font>
      <b/>
      <sz val="11"/>
      <color theme="0"/>
      <name val="Aptos Narrow"/>
      <scheme val="minor"/>
    </font>
    <font>
      <sz val="11"/>
      <name val="Aptos Narrow"/>
      <scheme val="minor"/>
    </font>
    <font>
      <b/>
      <sz val="11"/>
      <color theme="1"/>
      <name val="Aptos Narrow"/>
      <scheme val="minor"/>
    </font>
    <font>
      <b/>
      <sz val="12"/>
      <color theme="1"/>
      <name val="Aptos Narrow"/>
      <scheme val="minor"/>
    </font>
    <font>
      <sz val="12"/>
      <color theme="1"/>
      <name val="Aptos Narrow"/>
      <scheme val="minor"/>
    </font>
    <font>
      <b/>
      <sz val="12"/>
      <color rgb="FF000000"/>
      <name val="Aptos Narrow"/>
      <scheme val="minor"/>
    </font>
    <font>
      <sz val="14"/>
      <color theme="1"/>
      <name val="Aptos Narrow"/>
      <scheme val="minor"/>
    </font>
    <font>
      <b/>
      <sz val="16"/>
      <color theme="1"/>
      <name val="Aptos Narrow"/>
      <scheme val="minor"/>
    </font>
    <font>
      <sz val="16"/>
      <color theme="1"/>
      <name val="Aptos Narrow"/>
      <scheme val="minor"/>
    </font>
    <font>
      <b/>
      <sz val="72"/>
      <color theme="1"/>
      <name val="Aptos Narrow"/>
      <scheme val="minor"/>
    </font>
    <font>
      <sz val="72"/>
      <color theme="1"/>
      <name val="Aptos Narrow"/>
      <scheme val="minor"/>
    </font>
    <font>
      <b/>
      <sz val="16"/>
      <color theme="0"/>
      <name val="Aptos Narrow"/>
      <scheme val="minor"/>
    </font>
    <font>
      <sz val="14"/>
      <name val="Aptos Narrow"/>
      <scheme val="minor"/>
    </font>
    <font>
      <sz val="14"/>
      <color rgb="FF000000"/>
      <name val="Aptos Narrow"/>
      <scheme val="minor"/>
    </font>
    <font>
      <b/>
      <sz val="14"/>
      <name val="Aptos Narrow"/>
      <scheme val="minor"/>
    </font>
    <font>
      <sz val="14"/>
      <color theme="0"/>
      <name val="Aptos Narrow"/>
      <scheme val="minor"/>
    </font>
    <font>
      <sz val="12"/>
      <color rgb="FF000000"/>
      <name val="Aptos Narrow"/>
      <family val="2"/>
      <scheme val="minor"/>
    </font>
    <font>
      <sz val="9"/>
      <color rgb="FF000000"/>
      <name val="Aptos Narrow"/>
      <family val="2"/>
      <scheme val="minor"/>
    </font>
    <font>
      <sz val="9"/>
      <name val="Aptos Narrow"/>
      <family val="2"/>
      <scheme val="minor"/>
    </font>
    <font>
      <sz val="12"/>
      <color rgb="FF000000"/>
      <name val="Aptos Display"/>
    </font>
    <font>
      <sz val="11"/>
      <name val="Aptos Narrow"/>
      <family val="2"/>
      <scheme val="minor"/>
    </font>
    <font>
      <sz val="11"/>
      <color rgb="FF0C769E"/>
      <name val="Aptos Narrow"/>
      <family val="2"/>
      <scheme val="minor"/>
    </font>
    <font>
      <sz val="11"/>
      <color rgb="FF156082"/>
      <name val="Aptos Narrow"/>
      <family val="2"/>
      <scheme val="minor"/>
    </font>
    <font>
      <sz val="11"/>
      <color rgb="FFBE5014"/>
      <name val="Aptos Narrow"/>
      <family val="2"/>
      <scheme val="minor"/>
    </font>
    <font>
      <sz val="18"/>
      <color theme="1"/>
      <name val="Aptos Narrow"/>
      <family val="2"/>
      <scheme val="minor"/>
    </font>
    <font>
      <b/>
      <sz val="18"/>
      <color theme="0"/>
      <name val="Aptos Narrow"/>
      <scheme val="minor"/>
    </font>
  </fonts>
  <fills count="42">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FFFF00"/>
      </patternFill>
    </fill>
    <fill>
      <patternFill patternType="solid">
        <fgColor rgb="FFFFF2CC"/>
      </patternFill>
    </fill>
    <fill>
      <patternFill patternType="solid">
        <fgColor rgb="FFF2F2F2"/>
        <bgColor rgb="FF000000"/>
      </patternFill>
    </fill>
    <fill>
      <patternFill patternType="solid">
        <fgColor rgb="FFD0D0D0"/>
        <bgColor rgb="FF000000"/>
      </patternFill>
    </fill>
    <fill>
      <patternFill patternType="solid">
        <fgColor rgb="FFFFFF99"/>
        <bgColor rgb="FF000000"/>
      </patternFill>
    </fill>
    <fill>
      <patternFill patternType="solid">
        <fgColor theme="3" tint="0.499984740745262"/>
        <bgColor indexed="64"/>
      </patternFill>
    </fill>
    <fill>
      <patternFill patternType="solid">
        <fgColor theme="1" tint="0.499984740745262"/>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indexed="64"/>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style="thin">
        <color indexed="64"/>
      </top>
      <bottom style="thin">
        <color indexed="64"/>
      </bottom>
      <diagonal/>
    </border>
    <border>
      <left/>
      <right style="thin">
        <color rgb="FF000000"/>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diagonal/>
    </border>
    <border>
      <left style="thin">
        <color rgb="FF000000"/>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7">
    <xf numFmtId="0" fontId="0" fillId="0" borderId="0"/>
    <xf numFmtId="166" fontId="1" fillId="0" borderId="0"/>
    <xf numFmtId="9" fontId="1" fillId="0" borderId="0"/>
    <xf numFmtId="0" fontId="1" fillId="0" borderId="0"/>
    <xf numFmtId="0" fontId="18" fillId="0" borderId="0"/>
    <xf numFmtId="166" fontId="1" fillId="0" borderId="0"/>
    <xf numFmtId="0" fontId="26" fillId="0" borderId="0"/>
  </cellStyleXfs>
  <cellXfs count="587">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6"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6" fontId="1" fillId="9" borderId="1" xfId="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6" fontId="1" fillId="11" borderId="1" xfId="1" applyFill="1" applyBorder="1" applyAlignment="1" applyProtection="1">
      <alignment vertical="center" wrapText="1"/>
      <protection locked="0"/>
    </xf>
    <xf numFmtId="166" fontId="1" fillId="11" borderId="1" xfId="1" applyFill="1" applyBorder="1" applyAlignment="1">
      <alignment vertical="center" wrapText="1"/>
    </xf>
    <xf numFmtId="166" fontId="1" fillId="12" borderId="1" xfId="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6" fontId="1" fillId="6" borderId="1" xfId="1" applyFill="1" applyBorder="1" applyAlignment="1" applyProtection="1">
      <alignment vertical="center" wrapText="1"/>
      <protection locked="0"/>
    </xf>
    <xf numFmtId="166" fontId="1" fillId="6" borderId="1" xfId="1" applyFill="1" applyBorder="1" applyAlignment="1">
      <alignment vertical="center" wrapText="1"/>
    </xf>
    <xf numFmtId="166" fontId="1" fillId="14" borderId="1" xfId="1" applyFill="1" applyBorder="1" applyAlignment="1">
      <alignment vertical="center" wrapText="1"/>
    </xf>
    <xf numFmtId="0" fontId="19" fillId="0" borderId="2" xfId="3" applyFont="1" applyBorder="1" applyAlignment="1">
      <alignment vertical="center" wrapText="1"/>
    </xf>
    <xf numFmtId="0" fontId="19" fillId="0" borderId="3" xfId="3" applyFont="1" applyBorder="1" applyAlignment="1">
      <alignment vertical="center" wrapText="1"/>
    </xf>
    <xf numFmtId="0" fontId="19" fillId="0" borderId="7" xfId="3" applyFont="1" applyBorder="1" applyAlignment="1">
      <alignment vertical="center" wrapText="1"/>
    </xf>
    <xf numFmtId="0" fontId="19" fillId="0" borderId="10" xfId="3" applyFont="1" applyBorder="1" applyAlignment="1">
      <alignment vertical="center" wrapText="1"/>
    </xf>
    <xf numFmtId="0" fontId="19" fillId="0" borderId="11" xfId="3" applyFont="1" applyBorder="1" applyAlignment="1">
      <alignment vertical="center" wrapText="1"/>
    </xf>
    <xf numFmtId="0" fontId="19" fillId="0" borderId="0" xfId="3" applyFont="1" applyAlignment="1">
      <alignment vertical="center" wrapText="1"/>
    </xf>
    <xf numFmtId="166" fontId="1" fillId="15" borderId="1" xfId="1" applyFill="1" applyBorder="1" applyAlignment="1">
      <alignment vertical="center" wrapText="1"/>
    </xf>
    <xf numFmtId="166"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4" xfId="0" applyFont="1" applyBorder="1" applyAlignment="1">
      <alignment vertical="center" wrapText="1"/>
    </xf>
    <xf numFmtId="168" fontId="1" fillId="9" borderId="1" xfId="1" applyNumberFormat="1" applyFill="1" applyBorder="1" applyAlignment="1">
      <alignment vertical="center" wrapText="1"/>
    </xf>
    <xf numFmtId="0" fontId="22" fillId="16" borderId="13" xfId="0" applyFont="1" applyFill="1" applyBorder="1" applyAlignment="1">
      <alignment vertical="center" wrapText="1"/>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168" fontId="1" fillId="10" borderId="1" xfId="1" applyNumberFormat="1" applyFill="1" applyBorder="1" applyAlignment="1">
      <alignment vertical="center" wrapText="1"/>
    </xf>
    <xf numFmtId="0" fontId="0" fillId="18" borderId="0" xfId="0" applyFill="1" applyAlignment="1">
      <alignment vertical="center" wrapText="1"/>
    </xf>
    <xf numFmtId="166"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Border="1" applyAlignment="1">
      <alignment horizontal="center" vertical="center" wrapText="1"/>
    </xf>
    <xf numFmtId="167" fontId="1" fillId="0" borderId="1" xfId="1" applyNumberFormat="1" applyBorder="1" applyAlignment="1">
      <alignment vertical="center" wrapText="1"/>
    </xf>
    <xf numFmtId="167" fontId="0" fillId="0" borderId="1" xfId="0" applyNumberFormat="1" applyBorder="1" applyAlignment="1">
      <alignment vertical="center" wrapText="1"/>
    </xf>
    <xf numFmtId="166" fontId="3" fillId="0" borderId="12" xfId="1" applyFont="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5"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27" fillId="0" borderId="1" xfId="0" applyFont="1" applyBorder="1" applyAlignment="1" applyProtection="1">
      <alignment vertical="center" wrapText="1"/>
      <protection locked="0"/>
    </xf>
    <xf numFmtId="0" fontId="27" fillId="0" borderId="1" xfId="0" applyFont="1" applyBorder="1" applyAlignment="1">
      <alignment horizontal="left" vertical="center" wrapText="1"/>
    </xf>
    <xf numFmtId="0" fontId="28" fillId="7" borderId="1" xfId="0" applyFont="1" applyFill="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28" fillId="26" borderId="1" xfId="0" applyFont="1" applyFill="1" applyBorder="1" applyAlignment="1" applyProtection="1">
      <alignment horizontal="center" vertical="center" wrapText="1"/>
      <protection locked="0"/>
    </xf>
    <xf numFmtId="14" fontId="27" fillId="27" borderId="1" xfId="1" applyNumberFormat="1" applyFont="1" applyFill="1" applyBorder="1" applyAlignment="1" applyProtection="1">
      <alignment vertical="center" wrapText="1"/>
      <protection locked="0"/>
    </xf>
    <xf numFmtId="0" fontId="27" fillId="27" borderId="1" xfId="0" applyFont="1" applyFill="1" applyBorder="1" applyAlignment="1" applyProtection="1">
      <alignment horizontal="center" vertical="center" wrapText="1"/>
      <protection locked="0"/>
    </xf>
    <xf numFmtId="166" fontId="27" fillId="27" borderId="1" xfId="1" applyFont="1" applyFill="1" applyBorder="1" applyAlignment="1" applyProtection="1">
      <alignment vertical="center" wrapText="1"/>
      <protection locked="0"/>
    </xf>
    <xf numFmtId="166" fontId="27" fillId="10" borderId="1" xfId="1" applyFont="1" applyFill="1" applyBorder="1" applyAlignment="1">
      <alignment vertical="center" wrapText="1"/>
    </xf>
    <xf numFmtId="168" fontId="27" fillId="10" borderId="1" xfId="1" applyNumberFormat="1" applyFont="1" applyFill="1" applyBorder="1" applyAlignment="1">
      <alignment vertical="center" wrapText="1"/>
    </xf>
    <xf numFmtId="0" fontId="28" fillId="12" borderId="1" xfId="0" applyFont="1" applyFill="1" applyBorder="1" applyAlignment="1" applyProtection="1">
      <alignment horizontal="center" vertical="center" wrapText="1"/>
      <protection locked="0"/>
    </xf>
    <xf numFmtId="14" fontId="27" fillId="12" borderId="1" xfId="1" applyNumberFormat="1" applyFont="1" applyFill="1" applyBorder="1" applyAlignment="1" applyProtection="1">
      <alignment vertical="center" wrapText="1"/>
      <protection locked="0"/>
    </xf>
    <xf numFmtId="0" fontId="27" fillId="12" borderId="1" xfId="0" applyFont="1" applyFill="1" applyBorder="1" applyAlignment="1" applyProtection="1">
      <alignment horizontal="center" vertical="center" wrapText="1"/>
      <protection locked="0"/>
    </xf>
    <xf numFmtId="166" fontId="27" fillId="12" borderId="1" xfId="1" applyFont="1" applyFill="1" applyBorder="1" applyAlignment="1" applyProtection="1">
      <alignment vertical="center" wrapText="1"/>
      <protection locked="0"/>
    </xf>
    <xf numFmtId="166" fontId="27" fillId="21" borderId="1" xfId="1" applyFont="1" applyFill="1" applyBorder="1" applyAlignment="1">
      <alignment vertical="center" wrapText="1"/>
    </xf>
    <xf numFmtId="168" fontId="27" fillId="21" borderId="1" xfId="1" applyNumberFormat="1" applyFont="1" applyFill="1" applyBorder="1" applyAlignment="1">
      <alignment vertical="center" wrapText="1"/>
    </xf>
    <xf numFmtId="0" fontId="28" fillId="28" borderId="1" xfId="0" applyFont="1" applyFill="1" applyBorder="1" applyAlignment="1" applyProtection="1">
      <alignment horizontal="center" vertical="center" wrapText="1"/>
      <protection locked="0"/>
    </xf>
    <xf numFmtId="14" fontId="27" fillId="28" borderId="1" xfId="1" applyNumberFormat="1" applyFont="1" applyFill="1" applyBorder="1" applyAlignment="1" applyProtection="1">
      <alignment vertical="center" wrapText="1"/>
      <protection locked="0"/>
    </xf>
    <xf numFmtId="166" fontId="27" fillId="28" borderId="25" xfId="1" applyFont="1" applyFill="1" applyBorder="1" applyAlignment="1" applyProtection="1">
      <alignment horizontal="justify" vertical="center" wrapText="1"/>
      <protection locked="0"/>
    </xf>
    <xf numFmtId="0" fontId="27" fillId="28" borderId="1" xfId="0" applyFont="1" applyFill="1" applyBorder="1" applyAlignment="1" applyProtection="1">
      <alignment horizontal="center" vertical="center" wrapText="1"/>
      <protection locked="0"/>
    </xf>
    <xf numFmtId="166" fontId="27" fillId="28" borderId="1" xfId="1" applyFont="1" applyFill="1" applyBorder="1" applyAlignment="1" applyProtection="1">
      <alignment horizontal="justify" vertical="center" wrapText="1"/>
      <protection locked="0"/>
    </xf>
    <xf numFmtId="166" fontId="27" fillId="28" borderId="1" xfId="1" applyFont="1" applyFill="1" applyBorder="1" applyAlignment="1" applyProtection="1">
      <alignment vertical="center" wrapText="1"/>
      <protection locked="0"/>
    </xf>
    <xf numFmtId="166" fontId="27" fillId="6" borderId="1" xfId="1" applyFont="1" applyFill="1" applyBorder="1" applyAlignment="1">
      <alignment vertical="center" wrapText="1"/>
    </xf>
    <xf numFmtId="168" fontId="27" fillId="6" borderId="1" xfId="1" applyNumberFormat="1" applyFont="1" applyFill="1" applyBorder="1" applyAlignment="1">
      <alignment vertical="center" wrapText="1"/>
    </xf>
    <xf numFmtId="166" fontId="27" fillId="15" borderId="1" xfId="1" applyFont="1" applyFill="1" applyBorder="1" applyAlignment="1">
      <alignment vertical="center" wrapText="1"/>
    </xf>
    <xf numFmtId="10" fontId="27" fillId="15" borderId="1" xfId="2" applyNumberFormat="1" applyFont="1" applyFill="1" applyBorder="1" applyAlignment="1">
      <alignment horizontal="center" vertical="center" wrapText="1"/>
    </xf>
    <xf numFmtId="0" fontId="30" fillId="24" borderId="1" xfId="0" applyFont="1" applyFill="1" applyBorder="1" applyAlignment="1">
      <alignment wrapText="1"/>
    </xf>
    <xf numFmtId="171" fontId="27" fillId="21" borderId="1" xfId="1" applyNumberFormat="1" applyFont="1" applyFill="1" applyBorder="1" applyAlignment="1">
      <alignment vertical="center" wrapText="1"/>
    </xf>
    <xf numFmtId="14" fontId="30" fillId="25" borderId="1" xfId="1" applyNumberFormat="1" applyFont="1" applyFill="1" applyBorder="1" applyAlignment="1" applyProtection="1">
      <alignment vertical="center" wrapText="1"/>
      <protection locked="0"/>
    </xf>
    <xf numFmtId="166" fontId="30" fillId="23" borderId="5" xfId="1" applyFont="1" applyFill="1" applyBorder="1" applyAlignment="1" applyProtection="1">
      <alignment vertical="center" wrapText="1"/>
      <protection locked="0"/>
    </xf>
    <xf numFmtId="0" fontId="30" fillId="22" borderId="1" xfId="0" applyFont="1" applyFill="1" applyBorder="1" applyAlignment="1" applyProtection="1">
      <alignment vertical="center" wrapText="1"/>
      <protection locked="0"/>
    </xf>
    <xf numFmtId="166" fontId="30" fillId="22" borderId="5" xfId="1" applyFont="1" applyFill="1" applyBorder="1" applyAlignment="1" applyProtection="1">
      <alignment vertical="center" wrapText="1"/>
      <protection locked="0"/>
    </xf>
    <xf numFmtId="14" fontId="27" fillId="27" borderId="26" xfId="1" applyNumberFormat="1" applyFont="1" applyFill="1" applyBorder="1" applyAlignment="1" applyProtection="1">
      <alignment vertical="center" wrapText="1"/>
      <protection locked="0"/>
    </xf>
    <xf numFmtId="166" fontId="31" fillId="10" borderId="1" xfId="1" applyFont="1" applyFill="1" applyBorder="1" applyAlignment="1">
      <alignment vertical="center" wrapText="1"/>
    </xf>
    <xf numFmtId="168" fontId="31" fillId="10" borderId="1" xfId="1" applyNumberFormat="1" applyFont="1" applyFill="1" applyBorder="1" applyAlignment="1">
      <alignment vertical="center" wrapText="1"/>
    </xf>
    <xf numFmtId="166" fontId="27" fillId="19" borderId="1" xfId="1" applyFont="1" applyFill="1" applyBorder="1" applyAlignment="1">
      <alignment vertical="center" wrapText="1"/>
    </xf>
    <xf numFmtId="168" fontId="27" fillId="19" borderId="1" xfId="1" applyNumberFormat="1" applyFont="1" applyFill="1" applyBorder="1" applyAlignment="1">
      <alignment vertical="center" wrapText="1"/>
    </xf>
    <xf numFmtId="0" fontId="28" fillId="28" borderId="25" xfId="0" applyFont="1" applyFill="1" applyBorder="1" applyAlignment="1" applyProtection="1">
      <alignment horizontal="center" vertical="center" wrapText="1"/>
      <protection locked="0"/>
    </xf>
    <xf numFmtId="14" fontId="27" fillId="28" borderId="0" xfId="1" applyNumberFormat="1" applyFont="1" applyFill="1" applyAlignment="1" applyProtection="1">
      <alignment vertical="center" wrapText="1"/>
      <protection locked="0"/>
    </xf>
    <xf numFmtId="0" fontId="27" fillId="28" borderId="25" xfId="0" applyFont="1" applyFill="1" applyBorder="1" applyAlignment="1" applyProtection="1">
      <alignment horizontal="center" vertical="center" wrapText="1"/>
      <protection locked="0"/>
    </xf>
    <xf numFmtId="14" fontId="27" fillId="28" borderId="25" xfId="1" applyNumberFormat="1" applyFont="1" applyFill="1" applyBorder="1" applyAlignment="1" applyProtection="1">
      <alignment vertical="center" wrapText="1"/>
      <protection locked="0"/>
    </xf>
    <xf numFmtId="166" fontId="27" fillId="28" borderId="6" xfId="1" applyFont="1" applyFill="1" applyBorder="1" applyAlignment="1" applyProtection="1">
      <alignment vertical="center" wrapText="1"/>
      <protection locked="0"/>
    </xf>
    <xf numFmtId="0" fontId="27" fillId="0" borderId="0" xfId="0" applyFont="1"/>
    <xf numFmtId="0" fontId="30" fillId="30" borderId="27" xfId="0" applyFont="1" applyFill="1" applyBorder="1" applyAlignment="1">
      <alignment horizontal="justify" vertical="center" wrapText="1"/>
    </xf>
    <xf numFmtId="0" fontId="30" fillId="23" borderId="27" xfId="0" applyFont="1" applyFill="1" applyBorder="1" applyAlignment="1">
      <alignment horizontal="justify" vertical="center" wrapText="1"/>
    </xf>
    <xf numFmtId="0" fontId="2" fillId="8" borderId="28" xfId="0" applyFont="1" applyFill="1" applyBorder="1" applyAlignment="1">
      <alignment horizontal="center" vertical="center" wrapText="1"/>
    </xf>
    <xf numFmtId="0" fontId="27" fillId="27" borderId="28" xfId="0" applyFont="1" applyFill="1" applyBorder="1" applyAlignment="1" applyProtection="1">
      <alignment horizontal="center" vertical="center" wrapText="1"/>
      <protection locked="0"/>
    </xf>
    <xf numFmtId="0" fontId="29" fillId="12" borderId="28" xfId="6" applyFont="1" applyFill="1" applyBorder="1"/>
    <xf numFmtId="0" fontId="27" fillId="12" borderId="28" xfId="0" applyFont="1" applyFill="1" applyBorder="1" applyAlignment="1" applyProtection="1">
      <alignment vertical="center" wrapText="1"/>
      <protection locked="0"/>
    </xf>
    <xf numFmtId="166" fontId="27" fillId="28" borderId="28" xfId="1" applyFont="1" applyFill="1" applyBorder="1" applyAlignment="1" applyProtection="1">
      <alignment vertical="center" wrapText="1"/>
      <protection locked="0"/>
    </xf>
    <xf numFmtId="0" fontId="28" fillId="26" borderId="28" xfId="0" applyFont="1" applyFill="1" applyBorder="1" applyAlignment="1" applyProtection="1">
      <alignment horizontal="center" vertical="center" wrapText="1"/>
      <protection locked="0"/>
    </xf>
    <xf numFmtId="14" fontId="27" fillId="27" borderId="28" xfId="1" applyNumberFormat="1" applyFont="1" applyFill="1" applyBorder="1" applyAlignment="1" applyProtection="1">
      <alignment vertical="center" wrapText="1"/>
      <protection locked="0"/>
    </xf>
    <xf numFmtId="166" fontId="31" fillId="27" borderId="28" xfId="1" applyFont="1" applyFill="1" applyBorder="1" applyAlignment="1" applyProtection="1">
      <alignment vertical="center" wrapText="1"/>
      <protection locked="0"/>
    </xf>
    <xf numFmtId="0" fontId="28" fillId="12" borderId="28" xfId="0" applyFont="1" applyFill="1" applyBorder="1" applyAlignment="1" applyProtection="1">
      <alignment horizontal="center" vertical="center" wrapText="1"/>
      <protection locked="0"/>
    </xf>
    <xf numFmtId="14" fontId="27" fillId="12" borderId="28" xfId="1" applyNumberFormat="1" applyFont="1" applyFill="1" applyBorder="1" applyAlignment="1" applyProtection="1">
      <alignment vertical="center" wrapText="1"/>
      <protection locked="0"/>
    </xf>
    <xf numFmtId="0" fontId="29" fillId="12" borderId="28" xfId="6" applyFont="1" applyFill="1" applyBorder="1" applyProtection="1">
      <protection locked="0"/>
    </xf>
    <xf numFmtId="0" fontId="27" fillId="12" borderId="28" xfId="0" applyFont="1" applyFill="1" applyBorder="1" applyAlignment="1" applyProtection="1">
      <alignment horizontal="center" vertical="center" wrapText="1"/>
      <protection locked="0"/>
    </xf>
    <xf numFmtId="166" fontId="27" fillId="12" borderId="28" xfId="1" applyFont="1" applyFill="1" applyBorder="1" applyAlignment="1" applyProtection="1">
      <alignment vertical="center" wrapText="1"/>
      <protection locked="0"/>
    </xf>
    <xf numFmtId="14" fontId="27" fillId="28" borderId="28" xfId="1" applyNumberFormat="1" applyFont="1" applyFill="1" applyBorder="1" applyAlignment="1" applyProtection="1">
      <alignment vertical="center" wrapText="1"/>
      <protection locked="0"/>
    </xf>
    <xf numFmtId="0" fontId="30" fillId="29" borderId="28" xfId="0" applyFont="1" applyFill="1" applyBorder="1" applyAlignment="1">
      <alignment horizontal="center" vertical="center" wrapText="1"/>
    </xf>
    <xf numFmtId="0" fontId="28" fillId="29" borderId="28" xfId="0" applyFont="1" applyFill="1" applyBorder="1" applyAlignment="1">
      <alignment horizontal="center" vertical="center" wrapText="1"/>
    </xf>
    <xf numFmtId="0" fontId="30" fillId="0" borderId="28" xfId="0" applyFont="1" applyBorder="1" applyAlignment="1">
      <alignment horizontal="center" vertical="center" wrapText="1"/>
    </xf>
    <xf numFmtId="0" fontId="28" fillId="30" borderId="28" xfId="0" applyFont="1" applyFill="1" applyBorder="1" applyAlignment="1">
      <alignment horizontal="center" vertical="center" wrapText="1"/>
    </xf>
    <xf numFmtId="14" fontId="30" fillId="30" borderId="28" xfId="0" applyNumberFormat="1" applyFont="1" applyFill="1" applyBorder="1" applyAlignment="1">
      <alignment horizontal="center" vertical="center" wrapText="1"/>
    </xf>
    <xf numFmtId="0" fontId="29" fillId="30" borderId="28" xfId="6" applyFont="1" applyFill="1" applyBorder="1" applyAlignment="1">
      <alignment horizontal="center" vertical="center" wrapText="1"/>
    </xf>
    <xf numFmtId="0" fontId="30" fillId="30" borderId="28" xfId="0" applyFont="1" applyFill="1" applyBorder="1" applyAlignment="1">
      <alignment horizontal="center" vertical="center" wrapText="1"/>
    </xf>
    <xf numFmtId="4" fontId="30" fillId="30" borderId="28" xfId="0" applyNumberFormat="1" applyFont="1" applyFill="1" applyBorder="1" applyAlignment="1">
      <alignment horizontal="center" vertical="center" wrapText="1"/>
    </xf>
    <xf numFmtId="165" fontId="32" fillId="31" borderId="28" xfId="0" applyNumberFormat="1" applyFont="1" applyFill="1" applyBorder="1" applyAlignment="1">
      <alignment horizontal="center" vertical="center" wrapText="1"/>
    </xf>
    <xf numFmtId="164" fontId="32" fillId="31" borderId="28" xfId="0" applyNumberFormat="1" applyFont="1" applyFill="1" applyBorder="1" applyAlignment="1">
      <alignment horizontal="center" vertical="center" wrapText="1"/>
    </xf>
    <xf numFmtId="164" fontId="33" fillId="31" borderId="28" xfId="0" applyNumberFormat="1" applyFont="1" applyFill="1" applyBorder="1" applyAlignment="1">
      <alignment horizontal="center" vertical="center" wrapText="1"/>
    </xf>
    <xf numFmtId="0" fontId="28" fillId="23" borderId="28" xfId="0" applyFont="1" applyFill="1" applyBorder="1" applyAlignment="1">
      <alignment horizontal="center" vertical="center" wrapText="1"/>
    </xf>
    <xf numFmtId="14" fontId="30" fillId="23" borderId="28" xfId="0" applyNumberFormat="1" applyFont="1" applyFill="1" applyBorder="1" applyAlignment="1">
      <alignment horizontal="center" vertical="center" wrapText="1"/>
    </xf>
    <xf numFmtId="0" fontId="29" fillId="23" borderId="28" xfId="6" applyFont="1" applyFill="1" applyBorder="1" applyAlignment="1">
      <alignment horizontal="center" vertical="center" wrapText="1"/>
    </xf>
    <xf numFmtId="0" fontId="30" fillId="23" borderId="28" xfId="0" applyFont="1" applyFill="1" applyBorder="1" applyAlignment="1">
      <alignment horizontal="center" vertical="center" wrapText="1"/>
    </xf>
    <xf numFmtId="4" fontId="30" fillId="23" borderId="28" xfId="0" applyNumberFormat="1" applyFont="1" applyFill="1" applyBorder="1" applyAlignment="1">
      <alignment horizontal="center" vertical="center" wrapText="1"/>
    </xf>
    <xf numFmtId="165" fontId="32" fillId="32" borderId="28" xfId="0" applyNumberFormat="1" applyFont="1" applyFill="1" applyBorder="1" applyAlignment="1">
      <alignment horizontal="center" vertical="center" wrapText="1"/>
    </xf>
    <xf numFmtId="164" fontId="32" fillId="32" borderId="28" xfId="0" applyNumberFormat="1" applyFont="1" applyFill="1" applyBorder="1" applyAlignment="1">
      <alignment horizontal="center" vertical="center" wrapText="1"/>
    </xf>
    <xf numFmtId="164" fontId="30" fillId="32" borderId="28" xfId="0" applyNumberFormat="1" applyFont="1" applyFill="1" applyBorder="1" applyAlignment="1">
      <alignment horizontal="center" vertical="center" wrapText="1"/>
    </xf>
    <xf numFmtId="0" fontId="30" fillId="33" borderId="28" xfId="0" applyFont="1" applyFill="1" applyBorder="1" applyAlignment="1">
      <alignment horizontal="center" vertical="center" wrapText="1"/>
    </xf>
    <xf numFmtId="14" fontId="30" fillId="33" borderId="28" xfId="0" applyNumberFormat="1" applyFont="1" applyFill="1" applyBorder="1" applyAlignment="1">
      <alignment horizontal="center" vertical="center" wrapText="1"/>
    </xf>
    <xf numFmtId="0" fontId="29" fillId="33" borderId="28" xfId="6" applyFont="1" applyFill="1" applyBorder="1" applyAlignment="1">
      <alignment horizontal="center" vertical="center" wrapText="1"/>
    </xf>
    <xf numFmtId="4" fontId="30" fillId="33" borderId="28" xfId="0" applyNumberFormat="1" applyFont="1" applyFill="1" applyBorder="1" applyAlignment="1">
      <alignment horizontal="center" vertical="center" wrapText="1"/>
    </xf>
    <xf numFmtId="165" fontId="32" fillId="22" borderId="28" xfId="0" applyNumberFormat="1" applyFont="1" applyFill="1" applyBorder="1" applyAlignment="1">
      <alignment horizontal="center" vertical="center" wrapText="1"/>
    </xf>
    <xf numFmtId="164" fontId="32" fillId="22" borderId="28" xfId="0" applyNumberFormat="1" applyFont="1" applyFill="1" applyBorder="1" applyAlignment="1">
      <alignment horizontal="center" vertical="center" wrapText="1"/>
    </xf>
    <xf numFmtId="164" fontId="30" fillId="22" borderId="28" xfId="0" applyNumberFormat="1" applyFont="1" applyFill="1" applyBorder="1" applyAlignment="1">
      <alignment horizontal="center" vertical="center" wrapText="1"/>
    </xf>
    <xf numFmtId="10" fontId="30" fillId="34" borderId="28" xfId="0" applyNumberFormat="1" applyFont="1" applyFill="1" applyBorder="1" applyAlignment="1">
      <alignment horizontal="center" vertical="center" wrapText="1"/>
    </xf>
    <xf numFmtId="165" fontId="34" fillId="31" borderId="28" xfId="0" applyNumberFormat="1" applyFont="1" applyFill="1" applyBorder="1" applyAlignment="1">
      <alignment horizontal="center" vertical="center" wrapText="1"/>
    </xf>
    <xf numFmtId="164" fontId="34" fillId="31" borderId="28" xfId="0" applyNumberFormat="1" applyFont="1" applyFill="1" applyBorder="1" applyAlignment="1">
      <alignment horizontal="center" vertical="center" wrapText="1"/>
    </xf>
    <xf numFmtId="0" fontId="30" fillId="30" borderId="28" xfId="0" applyFont="1" applyFill="1" applyBorder="1" applyAlignment="1">
      <alignment horizontal="justify" vertical="center" wrapText="1"/>
    </xf>
    <xf numFmtId="14" fontId="30" fillId="30" borderId="28" xfId="0" applyNumberFormat="1" applyFont="1" applyFill="1" applyBorder="1" applyAlignment="1">
      <alignment horizontal="justify" vertical="center" wrapText="1"/>
    </xf>
    <xf numFmtId="0" fontId="29" fillId="30" borderId="28" xfId="6" applyFont="1" applyFill="1" applyBorder="1"/>
    <xf numFmtId="4" fontId="30" fillId="30" borderId="28" xfId="0" applyNumberFormat="1" applyFont="1" applyFill="1" applyBorder="1" applyAlignment="1">
      <alignment horizontal="right" vertical="center" wrapText="1"/>
    </xf>
    <xf numFmtId="0" fontId="30" fillId="23" borderId="28" xfId="0" applyFont="1" applyFill="1" applyBorder="1" applyAlignment="1">
      <alignment horizontal="justify" vertical="center" wrapText="1"/>
    </xf>
    <xf numFmtId="14" fontId="30" fillId="23" borderId="28" xfId="0" applyNumberFormat="1" applyFont="1" applyFill="1" applyBorder="1" applyAlignment="1">
      <alignment horizontal="justify" vertical="center" wrapText="1"/>
    </xf>
    <xf numFmtId="0" fontId="29" fillId="23" borderId="28" xfId="6" applyFont="1" applyFill="1" applyBorder="1"/>
    <xf numFmtId="4" fontId="30" fillId="23" borderId="28" xfId="0" applyNumberFormat="1" applyFont="1" applyFill="1" applyBorder="1" applyAlignment="1">
      <alignment horizontal="right" vertical="center" wrapText="1"/>
    </xf>
    <xf numFmtId="0" fontId="0" fillId="0" borderId="0" xfId="0" applyAlignment="1">
      <alignment horizontal="center" vertical="center" wrapText="1"/>
    </xf>
    <xf numFmtId="0" fontId="35" fillId="7" borderId="0" xfId="0" applyFont="1" applyFill="1" applyAlignment="1">
      <alignment vertical="center"/>
    </xf>
    <xf numFmtId="0" fontId="0" fillId="7" borderId="0" xfId="0" applyFill="1" applyAlignment="1">
      <alignment vertical="center" wrapText="1"/>
    </xf>
    <xf numFmtId="0" fontId="0" fillId="0" borderId="35" xfId="0" applyBorder="1" applyAlignment="1">
      <alignment vertical="center" wrapText="1"/>
    </xf>
    <xf numFmtId="0" fontId="37" fillId="7" borderId="0" xfId="0" applyFont="1" applyFill="1" applyAlignment="1">
      <alignment horizontal="center" vertical="center"/>
    </xf>
    <xf numFmtId="0" fontId="38" fillId="3" borderId="26" xfId="0" applyFont="1" applyFill="1" applyBorder="1" applyAlignment="1">
      <alignment horizontal="center" vertical="center" wrapText="1"/>
    </xf>
    <xf numFmtId="0" fontId="38" fillId="8" borderId="26" xfId="0" applyFont="1" applyFill="1" applyBorder="1" applyAlignment="1">
      <alignment horizontal="center" vertical="center" wrapText="1"/>
    </xf>
    <xf numFmtId="0" fontId="36" fillId="0" borderId="0" xfId="0" applyFont="1" applyAlignment="1">
      <alignment horizontal="center" vertical="center" wrapText="1"/>
    </xf>
    <xf numFmtId="166" fontId="37" fillId="36" borderId="28" xfId="0" applyNumberFormat="1" applyFont="1" applyFill="1" applyBorder="1" applyAlignment="1">
      <alignment horizontal="center" vertical="center"/>
    </xf>
    <xf numFmtId="0" fontId="40" fillId="0" borderId="32" xfId="3" applyFont="1" applyBorder="1" applyAlignment="1">
      <alignment horizontal="center" vertical="center" wrapText="1"/>
    </xf>
    <xf numFmtId="0" fontId="40" fillId="0" borderId="0" xfId="3" applyFont="1" applyAlignment="1">
      <alignment horizontal="center" vertical="center" wrapText="1"/>
    </xf>
    <xf numFmtId="0" fontId="40" fillId="0" borderId="41" xfId="3" applyFont="1" applyBorder="1" applyAlignment="1">
      <alignment horizontal="center" vertical="center" wrapText="1"/>
    </xf>
    <xf numFmtId="166" fontId="40" fillId="0" borderId="40" xfId="3" applyNumberFormat="1" applyFont="1" applyBorder="1" applyAlignment="1">
      <alignment horizontal="center" vertical="center" wrapText="1"/>
    </xf>
    <xf numFmtId="0" fontId="40" fillId="0" borderId="43" xfId="3" applyFont="1" applyBorder="1" applyAlignment="1">
      <alignment horizontal="center" vertical="center" wrapText="1"/>
    </xf>
    <xf numFmtId="0" fontId="40" fillId="0" borderId="36" xfId="3" applyFont="1" applyBorder="1" applyAlignment="1">
      <alignment horizontal="center" vertical="center" wrapText="1"/>
    </xf>
    <xf numFmtId="0" fontId="40" fillId="0" borderId="37" xfId="3" applyFont="1" applyBorder="1" applyAlignment="1">
      <alignment horizontal="center" vertical="center" wrapText="1"/>
    </xf>
    <xf numFmtId="43" fontId="40" fillId="11" borderId="28" xfId="3" applyNumberFormat="1" applyFont="1" applyFill="1" applyBorder="1" applyAlignment="1">
      <alignment horizontal="center" vertical="center" wrapText="1"/>
    </xf>
    <xf numFmtId="3" fontId="40" fillId="0" borderId="38" xfId="3" applyNumberFormat="1" applyFont="1" applyBorder="1" applyAlignment="1">
      <alignment horizontal="center" vertical="center" wrapText="1"/>
    </xf>
    <xf numFmtId="43" fontId="40" fillId="0" borderId="0" xfId="3" applyNumberFormat="1" applyFont="1" applyAlignment="1">
      <alignment horizontal="center" vertical="center" wrapText="1"/>
    </xf>
    <xf numFmtId="0" fontId="38" fillId="3" borderId="1" xfId="0" applyFont="1" applyFill="1" applyBorder="1" applyAlignment="1">
      <alignment horizontal="center" vertical="center" wrapText="1"/>
    </xf>
    <xf numFmtId="0" fontId="38" fillId="8" borderId="1" xfId="0" applyFont="1" applyFill="1" applyBorder="1" applyAlignment="1">
      <alignment horizontal="center" vertical="center" wrapText="1"/>
    </xf>
    <xf numFmtId="0" fontId="38" fillId="13" borderId="1" xfId="0" applyFont="1" applyFill="1" applyBorder="1" applyAlignment="1">
      <alignment horizontal="center" vertical="center" wrapText="1"/>
    </xf>
    <xf numFmtId="0" fontId="38" fillId="18" borderId="24" xfId="0" applyFont="1" applyFill="1" applyBorder="1" applyAlignment="1">
      <alignment horizontal="center" vertical="center" wrapText="1"/>
    </xf>
    <xf numFmtId="0" fontId="38" fillId="13" borderId="26" xfId="0" applyFont="1" applyFill="1" applyBorder="1" applyAlignment="1">
      <alignment horizontal="center" vertical="center" wrapText="1"/>
    </xf>
    <xf numFmtId="0" fontId="38" fillId="18" borderId="25" xfId="0" applyFont="1" applyFill="1" applyBorder="1" applyAlignment="1">
      <alignment horizontal="center" vertical="center" wrapText="1"/>
    </xf>
    <xf numFmtId="0" fontId="40" fillId="0" borderId="30" xfId="3" applyFont="1" applyBorder="1" applyAlignment="1">
      <alignment horizontal="center" vertical="center" wrapText="1"/>
    </xf>
    <xf numFmtId="0" fontId="40" fillId="0" borderId="31" xfId="3" applyFont="1" applyBorder="1" applyAlignment="1">
      <alignment horizontal="center" vertical="center" wrapText="1"/>
    </xf>
    <xf numFmtId="0" fontId="40" fillId="0" borderId="0" xfId="0" applyFont="1" applyAlignment="1">
      <alignment horizontal="center" vertical="center" wrapText="1"/>
    </xf>
    <xf numFmtId="0" fontId="36" fillId="0" borderId="35" xfId="0" applyFont="1" applyBorder="1" applyAlignment="1">
      <alignment horizontal="center" vertical="center" wrapText="1"/>
    </xf>
    <xf numFmtId="167" fontId="37" fillId="7" borderId="0" xfId="0" applyNumberFormat="1" applyFont="1" applyFill="1" applyAlignment="1">
      <alignment horizontal="center" vertical="center"/>
    </xf>
    <xf numFmtId="166" fontId="37" fillId="36" borderId="37" xfId="0" applyNumberFormat="1" applyFont="1" applyFill="1" applyBorder="1" applyAlignment="1">
      <alignment horizontal="center" vertical="center"/>
    </xf>
    <xf numFmtId="167" fontId="37" fillId="36" borderId="32" xfId="0" applyNumberFormat="1" applyFont="1" applyFill="1" applyBorder="1" applyAlignment="1">
      <alignment horizontal="center" vertical="center"/>
    </xf>
    <xf numFmtId="174" fontId="37" fillId="35" borderId="28" xfId="0" applyNumberFormat="1" applyFont="1" applyFill="1" applyBorder="1" applyAlignment="1">
      <alignment horizontal="center" vertical="center"/>
    </xf>
    <xf numFmtId="0" fontId="40" fillId="0" borderId="28" xfId="3" applyFont="1" applyBorder="1" applyAlignment="1">
      <alignment horizontal="center" vertical="center" wrapText="1"/>
    </xf>
    <xf numFmtId="0" fontId="41" fillId="0" borderId="1" xfId="3" applyFont="1" applyBorder="1" applyAlignment="1">
      <alignment horizontal="center" vertical="center" wrapText="1"/>
    </xf>
    <xf numFmtId="0" fontId="43" fillId="0" borderId="1" xfId="0" applyFont="1" applyBorder="1" applyAlignment="1">
      <alignment horizontal="center" vertical="center" wrapText="1"/>
    </xf>
    <xf numFmtId="0" fontId="45" fillId="0" borderId="28" xfId="3" applyFont="1" applyBorder="1" applyAlignment="1">
      <alignment horizontal="center" vertical="center" wrapText="1"/>
    </xf>
    <xf numFmtId="0" fontId="49" fillId="3" borderId="26" xfId="0" applyFont="1" applyFill="1" applyBorder="1" applyAlignment="1">
      <alignment horizontal="center" vertical="center" wrapText="1"/>
    </xf>
    <xf numFmtId="0" fontId="49" fillId="8" borderId="26" xfId="0" applyFont="1" applyFill="1" applyBorder="1" applyAlignment="1">
      <alignment horizontal="center" vertical="center" wrapText="1"/>
    </xf>
    <xf numFmtId="0" fontId="49" fillId="18" borderId="9" xfId="0" applyFont="1" applyFill="1" applyBorder="1" applyAlignment="1">
      <alignment horizontal="center" vertical="center" wrapText="1"/>
    </xf>
    <xf numFmtId="0" fontId="49" fillId="18" borderId="10" xfId="0" applyFont="1" applyFill="1" applyBorder="1" applyAlignment="1">
      <alignment horizontal="center" vertical="center" wrapText="1"/>
    </xf>
    <xf numFmtId="0" fontId="49" fillId="18" borderId="11" xfId="0" applyFont="1" applyFill="1" applyBorder="1" applyAlignment="1">
      <alignment horizontal="center" vertical="center" wrapText="1"/>
    </xf>
    <xf numFmtId="0" fontId="46" fillId="0" borderId="0" xfId="0" applyFont="1" applyAlignment="1">
      <alignment horizontal="center" vertical="center" wrapText="1"/>
    </xf>
    <xf numFmtId="0" fontId="46" fillId="0" borderId="0" xfId="0" applyFont="1" applyAlignment="1">
      <alignment vertical="center" wrapText="1"/>
    </xf>
    <xf numFmtId="0" fontId="44" fillId="0" borderId="1" xfId="0" applyFont="1" applyBorder="1" applyAlignment="1" applyProtection="1">
      <alignment horizontal="center" vertical="center" wrapText="1"/>
      <protection locked="0"/>
    </xf>
    <xf numFmtId="0" fontId="50" fillId="29" borderId="1" xfId="0" applyFont="1" applyFill="1" applyBorder="1" applyAlignment="1">
      <alignment horizontal="center" vertical="center" wrapText="1"/>
    </xf>
    <xf numFmtId="0" fontId="51" fillId="0" borderId="5" xfId="0" applyFont="1" applyBorder="1" applyAlignment="1">
      <alignment horizontal="center" vertical="center" wrapText="1"/>
    </xf>
    <xf numFmtId="0" fontId="50" fillId="29" borderId="5" xfId="0" applyFont="1" applyFill="1" applyBorder="1" applyAlignment="1">
      <alignment horizontal="center" vertical="center" wrapText="1"/>
    </xf>
    <xf numFmtId="0" fontId="51" fillId="37" borderId="5" xfId="0" applyFont="1" applyFill="1" applyBorder="1" applyAlignment="1">
      <alignment horizontal="center" vertical="center" wrapText="1"/>
    </xf>
    <xf numFmtId="172" fontId="51" fillId="37" borderId="5" xfId="0" applyNumberFormat="1" applyFont="1" applyFill="1" applyBorder="1" applyAlignment="1">
      <alignment horizontal="center" vertical="center" wrapText="1"/>
    </xf>
    <xf numFmtId="0" fontId="44" fillId="0" borderId="0" xfId="0" applyFont="1" applyAlignment="1">
      <alignment horizontal="center" vertical="center" wrapText="1"/>
    </xf>
    <xf numFmtId="0" fontId="44" fillId="0" borderId="0" xfId="0" applyFont="1" applyAlignment="1">
      <alignment vertical="center" wrapText="1"/>
    </xf>
    <xf numFmtId="0" fontId="44" fillId="0" borderId="0" xfId="0" applyFont="1"/>
    <xf numFmtId="0" fontId="50" fillId="29" borderId="26" xfId="0" applyFont="1" applyFill="1" applyBorder="1" applyAlignment="1">
      <alignment horizontal="center" vertical="center" wrapText="1"/>
    </xf>
    <xf numFmtId="0" fontId="51" fillId="0" borderId="11" xfId="0" applyFont="1" applyBorder="1" applyAlignment="1">
      <alignment horizontal="center" vertical="center" wrapText="1"/>
    </xf>
    <xf numFmtId="0" fontId="50" fillId="29" borderId="11" xfId="0" applyFont="1" applyFill="1" applyBorder="1" applyAlignment="1">
      <alignment horizontal="center" vertical="center" wrapText="1"/>
    </xf>
    <xf numFmtId="0" fontId="51" fillId="37" borderId="11" xfId="0" applyFont="1" applyFill="1" applyBorder="1" applyAlignment="1">
      <alignment horizontal="center" vertical="center" wrapText="1"/>
    </xf>
    <xf numFmtId="0" fontId="51" fillId="0" borderId="7" xfId="0" applyFont="1" applyBorder="1" applyAlignment="1">
      <alignment horizontal="center" vertical="center" wrapText="1"/>
    </xf>
    <xf numFmtId="0" fontId="50" fillId="29" borderId="7" xfId="0" applyFont="1" applyFill="1" applyBorder="1" applyAlignment="1">
      <alignment horizontal="center" vertical="center" wrapText="1"/>
    </xf>
    <xf numFmtId="0" fontId="51" fillId="37" borderId="7" xfId="0" applyFont="1" applyFill="1" applyBorder="1" applyAlignment="1">
      <alignment horizontal="center" vertical="center" wrapText="1"/>
    </xf>
    <xf numFmtId="0" fontId="51" fillId="0" borderId="27" xfId="0" applyFont="1" applyBorder="1" applyAlignment="1">
      <alignment horizontal="center" vertical="center" wrapText="1"/>
    </xf>
    <xf numFmtId="0" fontId="50" fillId="29" borderId="27" xfId="0" applyFont="1" applyFill="1" applyBorder="1" applyAlignment="1">
      <alignment horizontal="center" vertical="center" wrapText="1"/>
    </xf>
    <xf numFmtId="0" fontId="51" fillId="0" borderId="35" xfId="0" applyFont="1" applyBorder="1" applyAlignment="1">
      <alignment horizontal="center" vertical="center" wrapText="1"/>
    </xf>
    <xf numFmtId="0" fontId="51" fillId="37" borderId="28" xfId="0" applyFont="1" applyFill="1" applyBorder="1" applyAlignment="1">
      <alignment horizontal="center" vertical="center" wrapText="1"/>
    </xf>
    <xf numFmtId="172" fontId="51" fillId="37" borderId="3" xfId="0" applyNumberFormat="1" applyFont="1" applyFill="1" applyBorder="1" applyAlignment="1">
      <alignment horizontal="center" vertical="center" wrapText="1"/>
    </xf>
    <xf numFmtId="166" fontId="52" fillId="36" borderId="35" xfId="0" applyNumberFormat="1" applyFont="1" applyFill="1" applyBorder="1" applyAlignment="1">
      <alignment horizontal="center" vertical="center"/>
    </xf>
    <xf numFmtId="166" fontId="52" fillId="36" borderId="32" xfId="0" applyNumberFormat="1" applyFont="1" applyFill="1" applyBorder="1" applyAlignment="1">
      <alignment horizontal="center" vertical="center"/>
    </xf>
    <xf numFmtId="0" fontId="44" fillId="0" borderId="31" xfId="0" applyFont="1" applyBorder="1" applyAlignment="1">
      <alignment horizontal="center" vertical="center"/>
    </xf>
    <xf numFmtId="0" fontId="44" fillId="0" borderId="32" xfId="0" applyFont="1" applyBorder="1" applyAlignment="1">
      <alignment horizontal="center" vertical="center"/>
    </xf>
    <xf numFmtId="166" fontId="52" fillId="35" borderId="27" xfId="0" applyNumberFormat="1" applyFont="1" applyFill="1" applyBorder="1" applyAlignment="1">
      <alignment horizontal="center" vertical="center"/>
    </xf>
    <xf numFmtId="0" fontId="52" fillId="7" borderId="37" xfId="0" applyFont="1" applyFill="1" applyBorder="1" applyAlignment="1">
      <alignment horizontal="center" vertical="center"/>
    </xf>
    <xf numFmtId="0" fontId="52" fillId="7" borderId="38" xfId="0" applyFont="1" applyFill="1" applyBorder="1" applyAlignment="1">
      <alignment horizontal="center" vertical="center"/>
    </xf>
    <xf numFmtId="173" fontId="51" fillId="37" borderId="5" xfId="0" applyNumberFormat="1" applyFont="1" applyFill="1" applyBorder="1" applyAlignment="1">
      <alignment horizontal="center" vertical="center" wrapText="1"/>
    </xf>
    <xf numFmtId="0" fontId="44" fillId="7" borderId="0" xfId="0" applyFont="1" applyFill="1" applyAlignment="1">
      <alignment vertical="center" wrapText="1"/>
    </xf>
    <xf numFmtId="0" fontId="44" fillId="0" borderId="1" xfId="0" applyFont="1" applyBorder="1" applyAlignment="1">
      <alignment horizontal="center" vertical="center" wrapText="1"/>
    </xf>
    <xf numFmtId="0" fontId="50" fillId="7" borderId="1" xfId="0" applyFont="1" applyFill="1" applyBorder="1" applyAlignment="1">
      <alignment horizontal="center" vertical="center" wrapText="1"/>
    </xf>
    <xf numFmtId="0" fontId="51" fillId="10" borderId="1" xfId="0" applyFont="1" applyFill="1" applyBorder="1" applyAlignment="1">
      <alignment horizontal="center" vertical="center" wrapText="1"/>
    </xf>
    <xf numFmtId="167" fontId="51" fillId="10" borderId="1" xfId="1" applyNumberFormat="1" applyFont="1" applyFill="1" applyBorder="1" applyAlignment="1">
      <alignment horizontal="center" vertical="center" wrapText="1"/>
    </xf>
    <xf numFmtId="0" fontId="51" fillId="19" borderId="1" xfId="0" applyFont="1" applyFill="1" applyBorder="1" applyAlignment="1">
      <alignment horizontal="center" vertical="center" wrapText="1"/>
    </xf>
    <xf numFmtId="167" fontId="51" fillId="19" borderId="1" xfId="1" applyNumberFormat="1" applyFont="1" applyFill="1" applyBorder="1" applyAlignment="1">
      <alignment horizontal="center" vertical="center" wrapText="1"/>
    </xf>
    <xf numFmtId="0" fontId="51" fillId="6" borderId="1" xfId="0" applyFont="1" applyFill="1" applyBorder="1" applyAlignment="1">
      <alignment horizontal="center" vertical="center" wrapText="1"/>
    </xf>
    <xf numFmtId="167" fontId="51" fillId="6" borderId="1" xfId="1" applyNumberFormat="1" applyFont="1" applyFill="1" applyBorder="1" applyAlignment="1">
      <alignment horizontal="center" vertical="center" wrapText="1"/>
    </xf>
    <xf numFmtId="167" fontId="51" fillId="20" borderId="1" xfId="1" applyNumberFormat="1" applyFont="1" applyFill="1" applyBorder="1" applyAlignment="1">
      <alignment horizontal="center" vertical="center" wrapText="1"/>
    </xf>
    <xf numFmtId="167" fontId="44" fillId="20" borderId="1" xfId="1" applyNumberFormat="1" applyFont="1" applyFill="1" applyBorder="1" applyAlignment="1">
      <alignment horizontal="center" vertical="center" wrapText="1"/>
    </xf>
    <xf numFmtId="10" fontId="44" fillId="20" borderId="4" xfId="2" applyNumberFormat="1" applyFont="1" applyFill="1" applyBorder="1" applyAlignment="1">
      <alignment horizontal="center" vertical="center" wrapText="1"/>
    </xf>
    <xf numFmtId="0" fontId="44" fillId="0" borderId="28" xfId="0" applyFont="1" applyBorder="1" applyAlignment="1">
      <alignment horizontal="center" vertical="center" wrapText="1"/>
    </xf>
    <xf numFmtId="0" fontId="51" fillId="17" borderId="1" xfId="0" applyFont="1" applyFill="1" applyBorder="1" applyAlignment="1">
      <alignment horizontal="center" vertical="center" wrapText="1"/>
    </xf>
    <xf numFmtId="0" fontId="51" fillId="19" borderId="28" xfId="0" applyFont="1" applyFill="1" applyBorder="1" applyAlignment="1">
      <alignment horizontal="center" vertical="center" wrapText="1"/>
    </xf>
    <xf numFmtId="165" fontId="51" fillId="22" borderId="1" xfId="0" applyNumberFormat="1" applyFont="1" applyFill="1" applyBorder="1" applyAlignment="1">
      <alignment horizontal="center" vertical="center" wrapText="1"/>
    </xf>
    <xf numFmtId="167" fontId="51" fillId="20" borderId="24" xfId="1" applyNumberFormat="1" applyFont="1" applyFill="1" applyBorder="1" applyAlignment="1">
      <alignment horizontal="center" vertical="center" wrapText="1"/>
    </xf>
    <xf numFmtId="0" fontId="44" fillId="0" borderId="1" xfId="1" applyNumberFormat="1" applyFont="1" applyBorder="1" applyAlignment="1">
      <alignment horizontal="center" vertical="center" wrapText="1"/>
    </xf>
    <xf numFmtId="0" fontId="44" fillId="9" borderId="1" xfId="0" applyFont="1" applyFill="1" applyBorder="1" applyAlignment="1">
      <alignment horizontal="center" vertical="center" wrapText="1"/>
    </xf>
    <xf numFmtId="166" fontId="44" fillId="9" borderId="1" xfId="1" applyFont="1" applyFill="1" applyBorder="1" applyAlignment="1">
      <alignment horizontal="center" vertical="center" wrapText="1"/>
    </xf>
    <xf numFmtId="166" fontId="44" fillId="9" borderId="4" xfId="1" applyFont="1" applyFill="1" applyBorder="1" applyAlignment="1">
      <alignment horizontal="center" vertical="center" wrapText="1"/>
    </xf>
    <xf numFmtId="0" fontId="50" fillId="7" borderId="0" xfId="0" applyFont="1" applyFill="1" applyAlignment="1">
      <alignment horizontal="center" vertical="center" wrapText="1"/>
    </xf>
    <xf numFmtId="0" fontId="44" fillId="7" borderId="0" xfId="0" applyFont="1" applyFill="1" applyAlignment="1">
      <alignment horizontal="center" vertical="center" wrapText="1"/>
    </xf>
    <xf numFmtId="0" fontId="53" fillId="7" borderId="0" xfId="0" applyFont="1" applyFill="1" applyAlignment="1">
      <alignment horizontal="center" vertical="center" wrapText="1"/>
    </xf>
    <xf numFmtId="166" fontId="53" fillId="7" borderId="0" xfId="0" applyNumberFormat="1" applyFont="1" applyFill="1" applyAlignment="1">
      <alignment horizontal="center" vertical="center" wrapText="1"/>
    </xf>
    <xf numFmtId="167" fontId="44" fillId="0" borderId="0" xfId="1" applyNumberFormat="1" applyFont="1" applyAlignment="1">
      <alignment vertical="center" wrapText="1"/>
    </xf>
    <xf numFmtId="10" fontId="44" fillId="0" borderId="0" xfId="2" applyNumberFormat="1" applyFont="1" applyAlignment="1">
      <alignment vertical="center" wrapText="1"/>
    </xf>
    <xf numFmtId="10" fontId="44" fillId="20" borderId="1" xfId="2" applyNumberFormat="1" applyFont="1" applyFill="1" applyBorder="1" applyAlignment="1">
      <alignment horizontal="center" vertical="center" wrapText="1"/>
    </xf>
    <xf numFmtId="167" fontId="44" fillId="20" borderId="24" xfId="1" applyNumberFormat="1" applyFont="1" applyFill="1" applyBorder="1" applyAlignment="1">
      <alignment horizontal="center" vertical="center" wrapText="1"/>
    </xf>
    <xf numFmtId="10" fontId="44" fillId="20" borderId="24" xfId="2" applyNumberFormat="1" applyFont="1" applyFill="1" applyBorder="1" applyAlignment="1">
      <alignment horizontal="center" vertical="center" wrapText="1"/>
    </xf>
    <xf numFmtId="167" fontId="51" fillId="20" borderId="47" xfId="1" applyNumberFormat="1" applyFont="1" applyFill="1" applyBorder="1" applyAlignment="1">
      <alignment horizontal="center" vertical="center" wrapText="1"/>
    </xf>
    <xf numFmtId="167" fontId="44" fillId="20" borderId="28" xfId="1" applyNumberFormat="1" applyFont="1" applyFill="1" applyBorder="1" applyAlignment="1">
      <alignment horizontal="center" vertical="center" wrapText="1"/>
    </xf>
    <xf numFmtId="10" fontId="44" fillId="20" borderId="28" xfId="2" applyNumberFormat="1" applyFont="1" applyFill="1" applyBorder="1" applyAlignment="1">
      <alignment horizontal="center" vertical="center" wrapText="1"/>
    </xf>
    <xf numFmtId="0" fontId="44" fillId="0" borderId="27" xfId="0" applyFont="1" applyBorder="1" applyAlignment="1">
      <alignment horizontal="center" vertical="center" wrapText="1"/>
    </xf>
    <xf numFmtId="0" fontId="50" fillId="7" borderId="28" xfId="0" applyFont="1" applyFill="1" applyBorder="1" applyAlignment="1">
      <alignment horizontal="center" vertical="center" wrapText="1"/>
    </xf>
    <xf numFmtId="0" fontId="44" fillId="0" borderId="28" xfId="1" applyNumberFormat="1" applyFont="1" applyBorder="1" applyAlignment="1">
      <alignment horizontal="center" vertical="center" wrapText="1"/>
    </xf>
    <xf numFmtId="0" fontId="44" fillId="9" borderId="39" xfId="0" applyFont="1" applyFill="1" applyBorder="1" applyAlignment="1">
      <alignment horizontal="center" vertical="center" wrapText="1"/>
    </xf>
    <xf numFmtId="166" fontId="44" fillId="9" borderId="28" xfId="1" applyFont="1" applyFill="1" applyBorder="1" applyAlignment="1">
      <alignment horizontal="center" vertical="center" wrapText="1"/>
    </xf>
    <xf numFmtId="0" fontId="51" fillId="29" borderId="11" xfId="0" applyFont="1" applyFill="1" applyBorder="1" applyAlignment="1">
      <alignment horizontal="center" vertical="center" wrapText="1"/>
    </xf>
    <xf numFmtId="0" fontId="51" fillId="31" borderId="11" xfId="0" applyFont="1" applyFill="1" applyBorder="1" applyAlignment="1">
      <alignment horizontal="center" vertical="center" wrapText="1"/>
    </xf>
    <xf numFmtId="0" fontId="51" fillId="32" borderId="11" xfId="0" applyFont="1" applyFill="1" applyBorder="1" applyAlignment="1">
      <alignment horizontal="center" vertical="center" wrapText="1"/>
    </xf>
    <xf numFmtId="0" fontId="51" fillId="22" borderId="11" xfId="0" applyFont="1" applyFill="1" applyBorder="1" applyAlignment="1">
      <alignment horizontal="center" vertical="center" wrapText="1"/>
    </xf>
    <xf numFmtId="173" fontId="51" fillId="38" borderId="11" xfId="0" applyNumberFormat="1" applyFont="1" applyFill="1" applyBorder="1" applyAlignment="1">
      <alignment horizontal="center" vertical="center" wrapText="1"/>
    </xf>
    <xf numFmtId="0" fontId="51" fillId="17" borderId="11" xfId="0" applyFont="1" applyFill="1" applyBorder="1" applyAlignment="1">
      <alignment horizontal="center" vertical="center" wrapText="1"/>
    </xf>
    <xf numFmtId="166" fontId="45" fillId="0" borderId="40" xfId="3" applyNumberFormat="1" applyFont="1" applyBorder="1" applyAlignment="1">
      <alignment horizontal="center" vertical="center" wrapText="1"/>
    </xf>
    <xf numFmtId="0" fontId="45" fillId="0" borderId="0" xfId="3" applyFont="1" applyAlignment="1">
      <alignment horizontal="center" vertical="center" wrapText="1"/>
    </xf>
    <xf numFmtId="0" fontId="45" fillId="0" borderId="43" xfId="3" applyFont="1" applyBorder="1" applyAlignment="1">
      <alignment horizontal="center" vertical="center" wrapText="1"/>
    </xf>
    <xf numFmtId="43" fontId="45" fillId="11" borderId="28" xfId="3" applyNumberFormat="1" applyFont="1" applyFill="1" applyBorder="1" applyAlignment="1">
      <alignment horizontal="center" vertical="center" wrapText="1"/>
    </xf>
    <xf numFmtId="0" fontId="45" fillId="0" borderId="37" xfId="3" applyFont="1" applyBorder="1" applyAlignment="1">
      <alignment horizontal="center" vertical="center" wrapText="1"/>
    </xf>
    <xf numFmtId="3" fontId="45" fillId="0" borderId="38" xfId="3" applyNumberFormat="1" applyFont="1" applyBorder="1" applyAlignment="1">
      <alignment horizontal="center" vertical="center" wrapText="1"/>
    </xf>
    <xf numFmtId="0" fontId="54" fillId="29" borderId="28" xfId="0" applyFont="1" applyFill="1" applyBorder="1" applyAlignment="1">
      <alignment horizontal="center" vertical="center" wrapText="1"/>
    </xf>
    <xf numFmtId="0" fontId="55" fillId="0" borderId="28" xfId="0" applyFont="1" applyBorder="1" applyAlignment="1">
      <alignment horizontal="center" vertical="center" wrapText="1"/>
    </xf>
    <xf numFmtId="0" fontId="55" fillId="0" borderId="28" xfId="0" applyFont="1" applyBorder="1" applyAlignment="1">
      <alignment horizontal="left" vertical="top" wrapText="1"/>
    </xf>
    <xf numFmtId="0" fontId="56" fillId="29" borderId="28" xfId="0" applyFont="1" applyFill="1" applyBorder="1" applyAlignment="1">
      <alignment horizontal="center" vertical="center" wrapText="1"/>
    </xf>
    <xf numFmtId="0" fontId="57" fillId="0" borderId="28" xfId="0" applyFont="1" applyBorder="1" applyAlignment="1">
      <alignment horizontal="center" vertical="center" wrapText="1"/>
    </xf>
    <xf numFmtId="0" fontId="13" fillId="0" borderId="28" xfId="0" applyFont="1" applyBorder="1" applyAlignment="1">
      <alignment horizontal="center" vertical="center" wrapText="1"/>
    </xf>
    <xf numFmtId="0" fontId="58" fillId="30" borderId="28" xfId="0" applyFont="1" applyFill="1" applyBorder="1" applyAlignment="1">
      <alignment horizontal="center" vertical="center" wrapText="1"/>
    </xf>
    <xf numFmtId="14" fontId="13" fillId="30" borderId="28" xfId="0" applyNumberFormat="1" applyFont="1" applyFill="1" applyBorder="1" applyAlignment="1">
      <alignment horizontal="center" vertical="center" wrapText="1"/>
    </xf>
    <xf numFmtId="0" fontId="26" fillId="0" borderId="0" xfId="6"/>
    <xf numFmtId="0" fontId="13" fillId="30" borderId="28" xfId="0" applyFont="1" applyFill="1" applyBorder="1" applyAlignment="1">
      <alignment horizontal="center" vertical="center" wrapText="1"/>
    </xf>
    <xf numFmtId="0" fontId="54" fillId="30" borderId="28" xfId="0" applyFont="1" applyFill="1" applyBorder="1" applyAlignment="1">
      <alignment horizontal="center" vertical="center" wrapText="1"/>
    </xf>
    <xf numFmtId="4" fontId="54" fillId="30" borderId="28" xfId="0" applyNumberFormat="1" applyFont="1" applyFill="1" applyBorder="1" applyAlignment="1">
      <alignment horizontal="center" vertical="center" wrapText="1"/>
    </xf>
    <xf numFmtId="165" fontId="59" fillId="31" borderId="28" xfId="0" applyNumberFormat="1" applyFont="1" applyFill="1" applyBorder="1" applyAlignment="1">
      <alignment horizontal="center" vertical="center" wrapText="1"/>
    </xf>
    <xf numFmtId="164" fontId="59" fillId="31" borderId="28" xfId="0" applyNumberFormat="1" applyFont="1" applyFill="1" applyBorder="1" applyAlignment="1">
      <alignment horizontal="center" vertical="center" wrapText="1"/>
    </xf>
    <xf numFmtId="164" fontId="60" fillId="31" borderId="28" xfId="0" applyNumberFormat="1" applyFont="1" applyFill="1" applyBorder="1" applyAlignment="1">
      <alignment horizontal="center" vertical="center" wrapText="1"/>
    </xf>
    <xf numFmtId="0" fontId="58" fillId="23" borderId="28" xfId="0" applyFont="1" applyFill="1" applyBorder="1" applyAlignment="1">
      <alignment horizontal="center" vertical="center" wrapText="1"/>
    </xf>
    <xf numFmtId="14" fontId="13" fillId="23" borderId="28" xfId="0" applyNumberFormat="1" applyFont="1" applyFill="1" applyBorder="1" applyAlignment="1">
      <alignment horizontal="center" vertical="center" wrapText="1"/>
    </xf>
    <xf numFmtId="0" fontId="13" fillId="23" borderId="28" xfId="0" applyFont="1" applyFill="1" applyBorder="1" applyAlignment="1">
      <alignment horizontal="center" vertical="center" wrapText="1"/>
    </xf>
    <xf numFmtId="0" fontId="54" fillId="23" borderId="28" xfId="0" applyFont="1" applyFill="1" applyBorder="1" applyAlignment="1">
      <alignment horizontal="center" vertical="center" wrapText="1"/>
    </xf>
    <xf numFmtId="4" fontId="54" fillId="23" borderId="28" xfId="0" applyNumberFormat="1" applyFont="1" applyFill="1" applyBorder="1" applyAlignment="1">
      <alignment horizontal="center" vertical="center" wrapText="1"/>
    </xf>
    <xf numFmtId="165" fontId="59" fillId="32" borderId="28" xfId="0" applyNumberFormat="1" applyFont="1" applyFill="1" applyBorder="1" applyAlignment="1">
      <alignment horizontal="center" vertical="center" wrapText="1"/>
    </xf>
    <xf numFmtId="164" fontId="59" fillId="32" borderId="28" xfId="0" applyNumberFormat="1" applyFont="1" applyFill="1" applyBorder="1" applyAlignment="1">
      <alignment horizontal="center" vertical="center" wrapText="1"/>
    </xf>
    <xf numFmtId="164" fontId="13" fillId="32" borderId="28" xfId="0" applyNumberFormat="1" applyFont="1" applyFill="1" applyBorder="1" applyAlignment="1">
      <alignment horizontal="center" vertical="center" wrapText="1"/>
    </xf>
    <xf numFmtId="0" fontId="54" fillId="33" borderId="28" xfId="0" applyFont="1" applyFill="1" applyBorder="1" applyAlignment="1">
      <alignment horizontal="center" vertical="center" wrapText="1"/>
    </xf>
    <xf numFmtId="14" fontId="13" fillId="33" borderId="28" xfId="0" applyNumberFormat="1" applyFont="1" applyFill="1" applyBorder="1" applyAlignment="1">
      <alignment horizontal="center" vertical="center" wrapText="1"/>
    </xf>
    <xf numFmtId="0" fontId="13" fillId="33" borderId="28" xfId="0" applyFont="1" applyFill="1" applyBorder="1" applyAlignment="1">
      <alignment horizontal="center" vertical="center" wrapText="1"/>
    </xf>
    <xf numFmtId="4" fontId="54" fillId="33" borderId="28" xfId="0" applyNumberFormat="1" applyFont="1" applyFill="1" applyBorder="1" applyAlignment="1">
      <alignment horizontal="center" vertical="center" wrapText="1"/>
    </xf>
    <xf numFmtId="165" fontId="59" fillId="22" borderId="28" xfId="0" applyNumberFormat="1" applyFont="1" applyFill="1" applyBorder="1" applyAlignment="1">
      <alignment horizontal="center" vertical="center" wrapText="1"/>
    </xf>
    <xf numFmtId="164" fontId="59" fillId="22" borderId="28" xfId="0" applyNumberFormat="1" applyFont="1" applyFill="1" applyBorder="1" applyAlignment="1">
      <alignment horizontal="center" vertical="center" wrapText="1"/>
    </xf>
    <xf numFmtId="164" fontId="13" fillId="22" borderId="28" xfId="0" applyNumberFormat="1" applyFont="1" applyFill="1" applyBorder="1" applyAlignment="1">
      <alignment horizontal="center" vertical="center" wrapText="1"/>
    </xf>
    <xf numFmtId="165" fontId="13" fillId="34" borderId="28" xfId="0" applyNumberFormat="1" applyFont="1" applyFill="1" applyBorder="1" applyAlignment="1">
      <alignment horizontal="center" vertical="center" wrapText="1"/>
    </xf>
    <xf numFmtId="10" fontId="13" fillId="34" borderId="28" xfId="0" applyNumberFormat="1" applyFont="1" applyFill="1" applyBorder="1" applyAlignment="1">
      <alignment horizontal="center" vertical="center" wrapText="1"/>
    </xf>
    <xf numFmtId="0" fontId="55" fillId="0" borderId="28" xfId="0" applyFont="1" applyBorder="1" applyAlignment="1">
      <alignment vertical="top" wrapText="1"/>
    </xf>
    <xf numFmtId="0" fontId="59" fillId="31" borderId="28" xfId="0" applyFont="1" applyFill="1" applyBorder="1" applyAlignment="1">
      <alignment horizontal="center" vertical="center" wrapText="1"/>
    </xf>
    <xf numFmtId="0" fontId="59" fillId="32" borderId="28" xfId="0" applyFont="1" applyFill="1" applyBorder="1" applyAlignment="1">
      <alignment horizontal="center" vertical="center" wrapText="1"/>
    </xf>
    <xf numFmtId="0" fontId="55" fillId="24" borderId="28" xfId="0" applyFont="1" applyFill="1" applyBorder="1" applyAlignment="1">
      <alignment horizontal="center" vertical="center" wrapText="1"/>
    </xf>
    <xf numFmtId="0" fontId="55" fillId="24" borderId="28" xfId="0" applyFont="1" applyFill="1" applyBorder="1" applyAlignment="1">
      <alignment horizontal="left" vertical="top" wrapText="1"/>
    </xf>
    <xf numFmtId="10" fontId="61" fillId="39" borderId="28" xfId="0" applyNumberFormat="1" applyFont="1" applyFill="1" applyBorder="1" applyAlignment="1">
      <alignment horizontal="center" vertical="center" wrapText="1"/>
    </xf>
    <xf numFmtId="0" fontId="54" fillId="29" borderId="40" xfId="0" applyFont="1" applyFill="1" applyBorder="1" applyAlignment="1">
      <alignment horizontal="center" vertical="center" wrapText="1"/>
    </xf>
    <xf numFmtId="0" fontId="55" fillId="0" borderId="40" xfId="0" applyFont="1" applyBorder="1" applyAlignment="1">
      <alignment horizontal="left" vertical="top" wrapText="1"/>
    </xf>
    <xf numFmtId="0" fontId="55" fillId="0" borderId="52" xfId="0" applyFont="1" applyBorder="1" applyAlignment="1">
      <alignment horizontal="left" vertical="top" wrapText="1"/>
    </xf>
    <xf numFmtId="0" fontId="55" fillId="0" borderId="40" xfId="0" applyFont="1" applyBorder="1" applyAlignment="1">
      <alignment vertical="top" wrapText="1"/>
    </xf>
    <xf numFmtId="0" fontId="55" fillId="0" borderId="52" xfId="0" applyFont="1" applyBorder="1" applyAlignment="1">
      <alignment vertical="top" wrapText="1"/>
    </xf>
    <xf numFmtId="0" fontId="55" fillId="0" borderId="28" xfId="0" applyFont="1" applyBorder="1" applyAlignment="1">
      <alignment horizontal="left" vertical="center" wrapText="1"/>
    </xf>
    <xf numFmtId="0" fontId="54" fillId="33" borderId="52" xfId="0" applyFont="1" applyFill="1" applyBorder="1" applyAlignment="1">
      <alignment horizontal="center" vertical="center" wrapText="1"/>
    </xf>
    <xf numFmtId="14" fontId="13" fillId="33" borderId="36" xfId="0" applyNumberFormat="1" applyFont="1" applyFill="1" applyBorder="1" applyAlignment="1">
      <alignment horizontal="center" vertical="center" wrapText="1"/>
    </xf>
    <xf numFmtId="0" fontId="13" fillId="33" borderId="38" xfId="0" applyFont="1" applyFill="1" applyBorder="1" applyAlignment="1">
      <alignment horizontal="center" vertical="center" wrapText="1"/>
    </xf>
    <xf numFmtId="4" fontId="54" fillId="33" borderId="52" xfId="0" applyNumberFormat="1" applyFont="1" applyFill="1" applyBorder="1" applyAlignment="1">
      <alignment horizontal="center" vertical="center" wrapText="1"/>
    </xf>
    <xf numFmtId="0" fontId="13" fillId="33" borderId="52" xfId="0" applyFont="1" applyFill="1" applyBorder="1" applyAlignment="1">
      <alignment horizontal="center" vertical="center" wrapText="1"/>
    </xf>
    <xf numFmtId="0" fontId="55" fillId="0" borderId="40" xfId="0" applyFont="1" applyBorder="1" applyAlignment="1">
      <alignment horizontal="left" vertical="center" wrapText="1"/>
    </xf>
    <xf numFmtId="0" fontId="55" fillId="0" borderId="52" xfId="0" applyFont="1" applyBorder="1" applyAlignment="1">
      <alignment horizontal="left" vertical="center" wrapText="1"/>
    </xf>
    <xf numFmtId="0" fontId="55" fillId="0" borderId="28" xfId="0" applyFont="1" applyBorder="1" applyAlignment="1">
      <alignment vertical="center" wrapText="1"/>
    </xf>
    <xf numFmtId="0" fontId="58" fillId="30" borderId="52" xfId="0" applyFont="1" applyFill="1" applyBorder="1" applyAlignment="1">
      <alignment horizontal="center" vertical="center" wrapText="1"/>
    </xf>
    <xf numFmtId="14" fontId="13" fillId="30" borderId="36" xfId="0" applyNumberFormat="1" applyFont="1" applyFill="1" applyBorder="1" applyAlignment="1">
      <alignment horizontal="center" vertical="center" wrapText="1"/>
    </xf>
    <xf numFmtId="0" fontId="13" fillId="30" borderId="38" xfId="0" applyFont="1" applyFill="1" applyBorder="1" applyAlignment="1">
      <alignment horizontal="center" vertical="center" wrapText="1"/>
    </xf>
    <xf numFmtId="0" fontId="54" fillId="30" borderId="52" xfId="0" applyFont="1" applyFill="1" applyBorder="1" applyAlignment="1">
      <alignment horizontal="center" vertical="center" wrapText="1"/>
    </xf>
    <xf numFmtId="4" fontId="54" fillId="30" borderId="52" xfId="0" applyNumberFormat="1" applyFont="1" applyFill="1" applyBorder="1" applyAlignment="1">
      <alignment horizontal="center" vertical="center" wrapText="1"/>
    </xf>
    <xf numFmtId="0" fontId="13" fillId="30" borderId="52" xfId="0" applyFont="1" applyFill="1" applyBorder="1" applyAlignment="1">
      <alignment horizontal="center" vertical="center" wrapText="1"/>
    </xf>
    <xf numFmtId="0" fontId="58" fillId="23" borderId="52" xfId="0" applyFont="1" applyFill="1" applyBorder="1" applyAlignment="1">
      <alignment horizontal="center" vertical="center" wrapText="1"/>
    </xf>
    <xf numFmtId="14" fontId="13" fillId="23" borderId="36" xfId="0" applyNumberFormat="1" applyFont="1" applyFill="1" applyBorder="1" applyAlignment="1">
      <alignment horizontal="center" vertical="center" wrapText="1"/>
    </xf>
    <xf numFmtId="0" fontId="13" fillId="23" borderId="38" xfId="0" applyFont="1" applyFill="1" applyBorder="1" applyAlignment="1">
      <alignment horizontal="center" vertical="center" wrapText="1"/>
    </xf>
    <xf numFmtId="0" fontId="54" fillId="23" borderId="52" xfId="0" applyFont="1" applyFill="1" applyBorder="1" applyAlignment="1">
      <alignment horizontal="center" vertical="center" wrapText="1"/>
    </xf>
    <xf numFmtId="4" fontId="54" fillId="23" borderId="52" xfId="0" applyNumberFormat="1" applyFont="1" applyFill="1" applyBorder="1" applyAlignment="1">
      <alignment horizontal="center" vertical="center" wrapText="1"/>
    </xf>
    <xf numFmtId="0" fontId="13" fillId="23" borderId="52" xfId="0" applyFont="1" applyFill="1" applyBorder="1" applyAlignment="1">
      <alignment horizontal="center" vertical="center" wrapText="1"/>
    </xf>
    <xf numFmtId="0" fontId="57" fillId="29" borderId="28" xfId="0" applyFont="1" applyFill="1" applyBorder="1" applyAlignment="1">
      <alignment horizontal="center" vertical="center" wrapText="1"/>
    </xf>
    <xf numFmtId="0" fontId="59" fillId="22" borderId="28" xfId="0" applyFont="1" applyFill="1" applyBorder="1" applyAlignment="1">
      <alignment horizontal="center" vertical="center" wrapText="1"/>
    </xf>
    <xf numFmtId="0" fontId="39" fillId="23" borderId="28" xfId="0" applyFont="1" applyFill="1" applyBorder="1" applyAlignment="1">
      <alignment horizontal="center" vertical="center" wrapText="1"/>
    </xf>
    <xf numFmtId="0" fontId="54" fillId="29" borderId="53" xfId="0" applyFont="1" applyFill="1" applyBorder="1" applyAlignment="1">
      <alignment horizontal="center" vertical="center" wrapText="1"/>
    </xf>
    <xf numFmtId="0" fontId="54" fillId="29" borderId="52" xfId="0" applyFont="1" applyFill="1" applyBorder="1" applyAlignment="1">
      <alignment horizontal="center" vertical="center" wrapText="1"/>
    </xf>
    <xf numFmtId="10" fontId="62" fillId="0" borderId="0" xfId="2" applyNumberFormat="1" applyFont="1"/>
    <xf numFmtId="173" fontId="37" fillId="36" borderId="28" xfId="0" applyNumberFormat="1" applyFont="1" applyFill="1" applyBorder="1" applyAlignment="1">
      <alignment horizontal="center" vertical="center"/>
    </xf>
    <xf numFmtId="166" fontId="37" fillId="10" borderId="28" xfId="0" applyNumberFormat="1" applyFont="1" applyFill="1" applyBorder="1" applyAlignment="1">
      <alignment horizontal="center" vertical="center"/>
    </xf>
    <xf numFmtId="166" fontId="37" fillId="26" borderId="28" xfId="0" applyNumberFormat="1" applyFont="1" applyFill="1" applyBorder="1" applyAlignment="1">
      <alignment horizontal="center" vertical="center"/>
    </xf>
    <xf numFmtId="0" fontId="49" fillId="0" borderId="0" xfId="0" applyFont="1" applyAlignment="1">
      <alignment vertical="center"/>
    </xf>
    <xf numFmtId="0" fontId="13" fillId="0" borderId="11" xfId="0" applyFont="1" applyBorder="1" applyAlignment="1">
      <alignment horizontal="center" vertical="center" wrapText="1"/>
    </xf>
    <xf numFmtId="0" fontId="38" fillId="8" borderId="44" xfId="0" applyFont="1" applyFill="1" applyBorder="1" applyAlignment="1">
      <alignment horizontal="center" vertical="center" wrapText="1"/>
    </xf>
    <xf numFmtId="0" fontId="38" fillId="8" borderId="45" xfId="0" applyFont="1" applyFill="1" applyBorder="1" applyAlignment="1">
      <alignment horizontal="center" vertical="center" wrapText="1"/>
    </xf>
    <xf numFmtId="0" fontId="38" fillId="8" borderId="46" xfId="0" applyFont="1" applyFill="1" applyBorder="1" applyAlignment="1">
      <alignment horizontal="center" vertical="center" wrapText="1"/>
    </xf>
    <xf numFmtId="0" fontId="38" fillId="3" borderId="44" xfId="0" applyFont="1" applyFill="1" applyBorder="1" applyAlignment="1">
      <alignment horizontal="center" vertical="center" wrapText="1"/>
    </xf>
    <xf numFmtId="0" fontId="38" fillId="3" borderId="45" xfId="0" applyFont="1" applyFill="1" applyBorder="1" applyAlignment="1">
      <alignment horizontal="center" vertical="center" wrapText="1"/>
    </xf>
    <xf numFmtId="0" fontId="38" fillId="3" borderId="46" xfId="0" applyFont="1" applyFill="1" applyBorder="1" applyAlignment="1">
      <alignment horizontal="center" vertical="center" wrapText="1"/>
    </xf>
    <xf numFmtId="0" fontId="38" fillId="13" borderId="44" xfId="0" applyFont="1" applyFill="1" applyBorder="1" applyAlignment="1">
      <alignment horizontal="center" vertical="center" wrapText="1"/>
    </xf>
    <xf numFmtId="0" fontId="38" fillId="13" borderId="45" xfId="0" applyFont="1" applyFill="1" applyBorder="1" applyAlignment="1">
      <alignment horizontal="center" vertical="center" wrapText="1"/>
    </xf>
    <xf numFmtId="0" fontId="38" fillId="13" borderId="46" xfId="0" applyFont="1" applyFill="1" applyBorder="1" applyAlignment="1">
      <alignment horizontal="center" vertical="center" wrapText="1"/>
    </xf>
    <xf numFmtId="0" fontId="37" fillId="36" borderId="36" xfId="0" applyFont="1" applyFill="1" applyBorder="1" applyAlignment="1">
      <alignment horizontal="center" vertical="center"/>
    </xf>
    <xf numFmtId="0" fontId="37" fillId="36" borderId="37" xfId="0" applyFont="1" applyFill="1" applyBorder="1" applyAlignment="1">
      <alignment horizontal="center" vertical="center"/>
    </xf>
    <xf numFmtId="0" fontId="40" fillId="0" borderId="40" xfId="3" applyFont="1" applyBorder="1" applyAlignment="1">
      <alignment horizontal="center" vertical="center" wrapText="1"/>
    </xf>
    <xf numFmtId="0" fontId="43" fillId="0" borderId="4"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1" xfId="0" applyFont="1" applyBorder="1" applyAlignment="1">
      <alignment horizontal="center" vertical="center" wrapText="1"/>
    </xf>
    <xf numFmtId="0" fontId="42" fillId="0" borderId="8" xfId="0" applyFont="1" applyBorder="1" applyAlignment="1">
      <alignment horizontal="center" vertical="center"/>
    </xf>
    <xf numFmtId="0" fontId="42" fillId="0" borderId="42" xfId="0" applyFont="1" applyBorder="1" applyAlignment="1">
      <alignment horizontal="center" vertical="center"/>
    </xf>
    <xf numFmtId="0" fontId="40" fillId="0" borderId="28" xfId="3" applyFont="1" applyBorder="1" applyAlignment="1">
      <alignment horizontal="center" vertical="center" wrapText="1"/>
    </xf>
    <xf numFmtId="0" fontId="37" fillId="35" borderId="33" xfId="0" applyFont="1" applyFill="1" applyBorder="1" applyAlignment="1">
      <alignment horizontal="center" vertical="center"/>
    </xf>
    <xf numFmtId="0" fontId="37" fillId="35" borderId="29" xfId="0" applyFont="1" applyFill="1" applyBorder="1" applyAlignment="1">
      <alignment horizontal="center" vertical="center"/>
    </xf>
    <xf numFmtId="0" fontId="37" fillId="35" borderId="34" xfId="0" applyFont="1" applyFill="1" applyBorder="1" applyAlignment="1">
      <alignment horizontal="center" vertical="center"/>
    </xf>
    <xf numFmtId="0" fontId="41" fillId="0" borderId="1" xfId="3" applyFont="1" applyBorder="1" applyAlignment="1">
      <alignment horizontal="center" vertical="center" wrapText="1"/>
    </xf>
    <xf numFmtId="0" fontId="47" fillId="0" borderId="27" xfId="3" applyFont="1" applyBorder="1" applyAlignment="1">
      <alignment horizontal="center" vertical="center" wrapText="1"/>
    </xf>
    <xf numFmtId="0" fontId="48" fillId="0" borderId="28" xfId="0" applyFont="1" applyBorder="1" applyAlignment="1">
      <alignment horizontal="center" vertical="center"/>
    </xf>
    <xf numFmtId="0" fontId="48" fillId="0" borderId="39" xfId="0" applyFont="1" applyBorder="1" applyAlignment="1">
      <alignment horizontal="center" vertical="center"/>
    </xf>
    <xf numFmtId="0" fontId="48" fillId="0" borderId="27" xfId="0" applyFont="1" applyBorder="1" applyAlignment="1">
      <alignment horizontal="center" vertical="center"/>
    </xf>
    <xf numFmtId="0" fontId="47" fillId="0" borderId="28" xfId="3" applyFont="1" applyBorder="1" applyAlignment="1">
      <alignment horizontal="center" vertical="center" wrapText="1"/>
    </xf>
    <xf numFmtId="0" fontId="42" fillId="0" borderId="3" xfId="0" applyFont="1" applyBorder="1" applyAlignment="1">
      <alignment horizontal="center" vertical="center"/>
    </xf>
    <xf numFmtId="0" fontId="42" fillId="0" borderId="6" xfId="0" applyFont="1" applyBorder="1" applyAlignment="1">
      <alignment horizontal="center" vertical="center"/>
    </xf>
    <xf numFmtId="0" fontId="42" fillId="0" borderId="7" xfId="0" applyFont="1" applyBorder="1" applyAlignment="1">
      <alignment horizontal="center" vertical="center"/>
    </xf>
    <xf numFmtId="0" fontId="42" fillId="0" borderId="9" xfId="0" applyFont="1" applyBorder="1" applyAlignment="1">
      <alignment horizontal="center" vertical="center"/>
    </xf>
    <xf numFmtId="0" fontId="42" fillId="0" borderId="11" xfId="0" applyFont="1" applyBorder="1" applyAlignment="1">
      <alignment horizontal="center" vertical="center"/>
    </xf>
    <xf numFmtId="0" fontId="42" fillId="0" borderId="5" xfId="0" applyFont="1" applyBorder="1" applyAlignment="1">
      <alignment horizontal="center" vertical="center"/>
    </xf>
    <xf numFmtId="14" fontId="41" fillId="0" borderId="1" xfId="3" applyNumberFormat="1" applyFont="1" applyBorder="1" applyAlignment="1">
      <alignment horizontal="center" vertical="center" wrapText="1"/>
    </xf>
    <xf numFmtId="0" fontId="38" fillId="18" borderId="1" xfId="0" applyFont="1" applyFill="1" applyBorder="1" applyAlignment="1">
      <alignment horizontal="center" vertical="center" wrapText="1"/>
    </xf>
    <xf numFmtId="0" fontId="44" fillId="0" borderId="48" xfId="0" applyFont="1" applyBorder="1" applyAlignment="1">
      <alignment horizontal="center" vertical="center" wrapText="1"/>
    </xf>
    <xf numFmtId="0" fontId="44" fillId="0" borderId="49" xfId="0" applyFont="1" applyBorder="1" applyAlignment="1">
      <alignment horizontal="center" vertical="center" wrapText="1"/>
    </xf>
    <xf numFmtId="0" fontId="44" fillId="0" borderId="50" xfId="0" applyFont="1" applyBorder="1" applyAlignment="1">
      <alignment horizontal="center" vertical="center" wrapText="1"/>
    </xf>
    <xf numFmtId="0" fontId="63" fillId="40" borderId="39" xfId="0" applyFont="1" applyFill="1" applyBorder="1" applyAlignment="1">
      <alignment horizontal="center" vertical="center"/>
    </xf>
    <xf numFmtId="0" fontId="63" fillId="40" borderId="35" xfId="0" applyFont="1" applyFill="1" applyBorder="1" applyAlignment="1">
      <alignment horizontal="center" vertical="center"/>
    </xf>
    <xf numFmtId="0" fontId="37" fillId="26" borderId="33" xfId="0" applyFont="1" applyFill="1" applyBorder="1" applyAlignment="1">
      <alignment horizontal="center" vertical="center"/>
    </xf>
    <xf numFmtId="0" fontId="37" fillId="26" borderId="29" xfId="0" applyFont="1" applyFill="1" applyBorder="1" applyAlignment="1">
      <alignment horizontal="center" vertical="center"/>
    </xf>
    <xf numFmtId="0" fontId="37" fillId="7" borderId="39" xfId="0" applyFont="1" applyFill="1" applyBorder="1" applyAlignment="1">
      <alignment horizontal="center" vertical="center"/>
    </xf>
    <xf numFmtId="0" fontId="37" fillId="7" borderId="35" xfId="0" applyFont="1" applyFill="1" applyBorder="1" applyAlignment="1">
      <alignment horizontal="center" vertical="center"/>
    </xf>
    <xf numFmtId="0" fontId="37" fillId="7" borderId="27" xfId="0" applyFont="1" applyFill="1" applyBorder="1" applyAlignment="1">
      <alignment horizontal="center" vertical="center"/>
    </xf>
    <xf numFmtId="0" fontId="44" fillId="0" borderId="1" xfId="0" applyFont="1" applyBorder="1" applyAlignment="1">
      <alignment horizontal="center" vertical="center" wrapText="1"/>
    </xf>
    <xf numFmtId="0" fontId="44" fillId="0" borderId="8" xfId="0" applyFont="1" applyBorder="1" applyAlignment="1">
      <alignment horizontal="center" vertical="center"/>
    </xf>
    <xf numFmtId="0" fontId="44" fillId="0" borderId="5" xfId="0" applyFont="1" applyBorder="1" applyAlignment="1">
      <alignment horizontal="center" vertical="center"/>
    </xf>
    <xf numFmtId="0" fontId="37" fillId="26" borderId="28" xfId="0" applyFont="1" applyFill="1" applyBorder="1" applyAlignment="1">
      <alignment horizontal="right" vertical="center"/>
    </xf>
    <xf numFmtId="0" fontId="36" fillId="26" borderId="28" xfId="0" applyFont="1" applyFill="1" applyBorder="1" applyAlignment="1">
      <alignment horizontal="right" vertical="center"/>
    </xf>
    <xf numFmtId="0" fontId="37" fillId="35" borderId="28" xfId="0" applyFont="1" applyFill="1" applyBorder="1" applyAlignment="1">
      <alignment horizontal="right" vertical="center"/>
    </xf>
    <xf numFmtId="0" fontId="36" fillId="0" borderId="28" xfId="0" applyFont="1" applyBorder="1" applyAlignment="1">
      <alignment horizontal="right" vertical="center"/>
    </xf>
    <xf numFmtId="0" fontId="38" fillId="18" borderId="26" xfId="0" applyFont="1" applyFill="1" applyBorder="1" applyAlignment="1">
      <alignment horizontal="center" vertical="center" wrapText="1"/>
    </xf>
    <xf numFmtId="0" fontId="51" fillId="0" borderId="8" xfId="0" applyFont="1" applyBorder="1" applyAlignment="1">
      <alignment horizontal="center" vertical="center" wrapText="1"/>
    </xf>
    <xf numFmtId="0" fontId="51" fillId="0" borderId="5" xfId="0" applyFont="1" applyBorder="1" applyAlignment="1">
      <alignment horizontal="center" vertical="center" wrapText="1"/>
    </xf>
    <xf numFmtId="0" fontId="37" fillId="26" borderId="34" xfId="0" applyFont="1" applyFill="1" applyBorder="1" applyAlignment="1">
      <alignment horizontal="center" vertical="center"/>
    </xf>
    <xf numFmtId="0" fontId="36" fillId="0" borderId="33" xfId="0" applyFont="1" applyBorder="1" applyAlignment="1">
      <alignment horizontal="center" vertical="center"/>
    </xf>
    <xf numFmtId="0" fontId="36" fillId="0" borderId="29" xfId="0" applyFont="1" applyBorder="1" applyAlignment="1">
      <alignment horizontal="center" vertical="center"/>
    </xf>
    <xf numFmtId="0" fontId="36" fillId="0" borderId="34" xfId="0" applyFont="1" applyBorder="1" applyAlignment="1">
      <alignment horizontal="center" vertical="center"/>
    </xf>
    <xf numFmtId="0" fontId="37" fillId="10" borderId="28" xfId="0" applyFont="1" applyFill="1" applyBorder="1" applyAlignment="1">
      <alignment horizontal="right" vertical="center"/>
    </xf>
    <xf numFmtId="0" fontId="36" fillId="10" borderId="28" xfId="0" applyFont="1" applyFill="1" applyBorder="1" applyAlignment="1">
      <alignment horizontal="right" vertical="center"/>
    </xf>
    <xf numFmtId="0" fontId="44" fillId="0" borderId="27" xfId="0" applyFont="1" applyBorder="1" applyAlignment="1">
      <alignment horizontal="center" vertical="center" wrapText="1"/>
    </xf>
    <xf numFmtId="0" fontId="44" fillId="0" borderId="28" xfId="0" applyFont="1" applyBorder="1" applyAlignment="1">
      <alignment horizontal="center" vertical="center" wrapText="1"/>
    </xf>
    <xf numFmtId="0" fontId="36" fillId="0" borderId="39" xfId="0" applyFont="1" applyBorder="1" applyAlignment="1">
      <alignment horizontal="center" vertical="center"/>
    </xf>
    <xf numFmtId="0" fontId="36" fillId="0" borderId="35" xfId="0" applyFont="1" applyBorder="1" applyAlignment="1">
      <alignment horizontal="center" vertical="center"/>
    </xf>
    <xf numFmtId="0" fontId="36" fillId="0" borderId="27" xfId="0" applyFont="1" applyBorder="1" applyAlignment="1">
      <alignment horizontal="center" vertical="center"/>
    </xf>
    <xf numFmtId="0" fontId="38" fillId="18" borderId="51" xfId="0" applyFont="1" applyFill="1" applyBorder="1" applyAlignment="1">
      <alignment horizontal="center" vertical="center" wrapText="1"/>
    </xf>
    <xf numFmtId="0" fontId="38" fillId="18" borderId="37" xfId="0" applyFont="1" applyFill="1" applyBorder="1" applyAlignment="1">
      <alignment horizontal="center" vertical="center" wrapText="1"/>
    </xf>
    <xf numFmtId="0" fontId="52" fillId="36" borderId="36" xfId="0" applyFont="1" applyFill="1" applyBorder="1" applyAlignment="1">
      <alignment horizontal="center" vertical="center"/>
    </xf>
    <xf numFmtId="0" fontId="52" fillId="36" borderId="37" xfId="0" applyFont="1" applyFill="1" applyBorder="1" applyAlignment="1">
      <alignment horizontal="center" vertical="center"/>
    </xf>
    <xf numFmtId="0" fontId="52" fillId="35" borderId="39" xfId="0" applyFont="1" applyFill="1" applyBorder="1" applyAlignment="1">
      <alignment horizontal="center" vertical="center"/>
    </xf>
    <xf numFmtId="0" fontId="52" fillId="35" borderId="35" xfId="0" applyFont="1" applyFill="1" applyBorder="1" applyAlignment="1">
      <alignment horizontal="center" vertical="center"/>
    </xf>
    <xf numFmtId="0" fontId="52" fillId="35" borderId="37" xfId="0" applyFont="1" applyFill="1" applyBorder="1" applyAlignment="1">
      <alignment horizontal="center" vertical="center"/>
    </xf>
    <xf numFmtId="0" fontId="51" fillId="0" borderId="2" xfId="0" applyFont="1" applyBorder="1" applyAlignment="1">
      <alignment horizontal="center" vertical="center" wrapText="1"/>
    </xf>
    <xf numFmtId="0" fontId="51" fillId="0" borderId="3" xfId="0" applyFont="1" applyBorder="1" applyAlignment="1">
      <alignment horizontal="center" vertical="center" wrapText="1"/>
    </xf>
    <xf numFmtId="0" fontId="45" fillId="0" borderId="40" xfId="3" applyFont="1" applyBorder="1" applyAlignment="1">
      <alignment horizontal="center" vertical="center" wrapText="1"/>
    </xf>
    <xf numFmtId="0" fontId="45" fillId="0" borderId="28" xfId="3" applyFont="1" applyBorder="1" applyAlignment="1">
      <alignment horizontal="center" vertical="center" wrapText="1"/>
    </xf>
    <xf numFmtId="0" fontId="38" fillId="41" borderId="33" xfId="0" applyFont="1" applyFill="1" applyBorder="1" applyAlignment="1">
      <alignment horizontal="center" vertical="center"/>
    </xf>
    <xf numFmtId="0" fontId="38" fillId="41" borderId="29" xfId="0" applyFont="1" applyFill="1" applyBorder="1" applyAlignment="1">
      <alignment horizontal="center" vertical="center"/>
    </xf>
    <xf numFmtId="0" fontId="38" fillId="41" borderId="34" xfId="0" applyFont="1" applyFill="1" applyBorder="1" applyAlignment="1">
      <alignment horizontal="center" vertical="center"/>
    </xf>
    <xf numFmtId="166" fontId="12" fillId="4" borderId="1" xfId="0" applyNumberFormat="1" applyFont="1" applyFill="1" applyBorder="1" applyAlignment="1">
      <alignment horizontal="center" vertical="center" wrapText="1"/>
    </xf>
    <xf numFmtId="0" fontId="6" fillId="0" borderId="1" xfId="3" applyFont="1" applyBorder="1" applyAlignment="1">
      <alignment horizontal="center" vertical="center" wrapText="1"/>
    </xf>
    <xf numFmtId="0" fontId="23" fillId="20" borderId="1" xfId="0" applyFont="1" applyFill="1" applyBorder="1" applyAlignment="1">
      <alignment horizontal="center" vertical="center" wrapText="1"/>
    </xf>
    <xf numFmtId="0" fontId="5" fillId="0" borderId="1" xfId="3" applyFont="1" applyBorder="1" applyAlignment="1">
      <alignment horizontal="center" vertical="center" wrapText="1"/>
    </xf>
    <xf numFmtId="0" fontId="0" fillId="20" borderId="2" xfId="0" applyFill="1" applyBorder="1" applyAlignment="1">
      <alignment horizontal="right" vertical="center" wrapText="1"/>
    </xf>
    <xf numFmtId="0" fontId="18" fillId="0" borderId="1" xfId="0" applyFont="1" applyBorder="1" applyAlignment="1">
      <alignment horizontal="center" vertical="center" wrapText="1"/>
    </xf>
    <xf numFmtId="0" fontId="0" fillId="0" borderId="0" xfId="0" applyAlignment="1">
      <alignment vertical="center" wrapText="1"/>
    </xf>
    <xf numFmtId="0" fontId="15" fillId="9" borderId="10" xfId="0" applyFont="1" applyFill="1" applyBorder="1" applyAlignment="1">
      <alignment horizontal="center" wrapText="1"/>
    </xf>
    <xf numFmtId="0" fontId="7" fillId="0" borderId="1" xfId="0" applyFont="1" applyBorder="1" applyAlignment="1">
      <alignment horizontal="center" vertical="center" wrapText="1"/>
    </xf>
    <xf numFmtId="0" fontId="14" fillId="13" borderId="26" xfId="0" applyFont="1" applyFill="1" applyBorder="1" applyAlignment="1">
      <alignment horizontal="center" wrapText="1"/>
    </xf>
    <xf numFmtId="0" fontId="0" fillId="9" borderId="1" xfId="0" applyFill="1" applyBorder="1" applyAlignment="1">
      <alignment horizontal="center" vertical="center" wrapText="1"/>
    </xf>
    <xf numFmtId="0" fontId="15" fillId="17" borderId="9" xfId="0" applyFont="1" applyFill="1" applyBorder="1" applyAlignment="1">
      <alignment horizontal="center" wrapText="1"/>
    </xf>
    <xf numFmtId="0" fontId="10" fillId="0" borderId="0" xfId="0" applyFont="1" applyAlignment="1">
      <alignment horizontal="right" vertical="center" wrapText="1"/>
    </xf>
    <xf numFmtId="0" fontId="9" fillId="0" borderId="0" xfId="0" applyFont="1" applyAlignment="1">
      <alignment vertical="center" wrapText="1"/>
    </xf>
    <xf numFmtId="0" fontId="14" fillId="8" borderId="26" xfId="0" applyFont="1" applyFill="1" applyBorder="1" applyAlignment="1">
      <alignment horizontal="center" wrapText="1"/>
    </xf>
    <xf numFmtId="0" fontId="21" fillId="0" borderId="4" xfId="3" applyFont="1" applyBorder="1" applyAlignment="1">
      <alignment horizontal="center" vertical="center" wrapText="1"/>
    </xf>
    <xf numFmtId="0" fontId="6" fillId="0" borderId="0" xfId="3" applyFont="1" applyAlignment="1">
      <alignment horizontal="center" vertical="center" wrapText="1"/>
    </xf>
    <xf numFmtId="0" fontId="20" fillId="0" borderId="0" xfId="3" applyFont="1" applyAlignment="1">
      <alignment horizontal="center" vertical="center" wrapText="1"/>
    </xf>
    <xf numFmtId="0" fontId="14" fillId="3" borderId="26" xfId="0" applyFont="1" applyFill="1" applyBorder="1" applyAlignment="1">
      <alignment horizontal="center" wrapText="1"/>
    </xf>
    <xf numFmtId="0" fontId="20" fillId="0" borderId="1" xfId="3" applyFont="1" applyBorder="1" applyAlignment="1">
      <alignment horizontal="center" vertical="center" wrapText="1"/>
    </xf>
    <xf numFmtId="0" fontId="24" fillId="8" borderId="23" xfId="0" applyFont="1" applyFill="1" applyBorder="1" applyAlignment="1">
      <alignment horizontal="center" vertical="center" wrapText="1"/>
    </xf>
    <xf numFmtId="164" fontId="13" fillId="22" borderId="40" xfId="0" applyNumberFormat="1" applyFont="1" applyFill="1" applyBorder="1" applyAlignment="1">
      <alignment horizontal="center" vertical="center" wrapText="1"/>
    </xf>
    <xf numFmtId="164" fontId="13" fillId="22" borderId="53" xfId="0" applyNumberFormat="1" applyFont="1" applyFill="1" applyBorder="1" applyAlignment="1">
      <alignment horizontal="center" vertical="center" wrapText="1"/>
    </xf>
    <xf numFmtId="164" fontId="13" fillId="22" borderId="52" xfId="0" applyNumberFormat="1" applyFont="1" applyFill="1" applyBorder="1" applyAlignment="1">
      <alignment horizontal="center" vertical="center" wrapText="1"/>
    </xf>
    <xf numFmtId="165" fontId="13" fillId="34" borderId="40" xfId="0" applyNumberFormat="1" applyFont="1" applyFill="1" applyBorder="1" applyAlignment="1">
      <alignment horizontal="center" vertical="center" wrapText="1"/>
    </xf>
    <xf numFmtId="165" fontId="13" fillId="34" borderId="53" xfId="0" applyNumberFormat="1" applyFont="1" applyFill="1" applyBorder="1" applyAlignment="1">
      <alignment horizontal="center" vertical="center" wrapText="1"/>
    </xf>
    <xf numFmtId="165" fontId="13" fillId="34" borderId="52" xfId="0" applyNumberFormat="1" applyFont="1" applyFill="1" applyBorder="1" applyAlignment="1">
      <alignment horizontal="center" vertical="center" wrapText="1"/>
    </xf>
    <xf numFmtId="10" fontId="13" fillId="34" borderId="40" xfId="0" applyNumberFormat="1" applyFont="1" applyFill="1" applyBorder="1" applyAlignment="1">
      <alignment horizontal="center" vertical="center" wrapText="1"/>
    </xf>
    <xf numFmtId="10" fontId="13" fillId="34" borderId="53" xfId="0" applyNumberFormat="1" applyFont="1" applyFill="1" applyBorder="1" applyAlignment="1">
      <alignment horizontal="center" vertical="center" wrapText="1"/>
    </xf>
    <xf numFmtId="10" fontId="13" fillId="34" borderId="52" xfId="0" applyNumberFormat="1" applyFont="1" applyFill="1" applyBorder="1" applyAlignment="1">
      <alignment horizontal="center" vertical="center" wrapText="1"/>
    </xf>
    <xf numFmtId="0" fontId="13" fillId="33" borderId="40" xfId="0" applyFont="1" applyFill="1" applyBorder="1" applyAlignment="1">
      <alignment horizontal="center" vertical="center" wrapText="1"/>
    </xf>
    <xf numFmtId="0" fontId="13" fillId="33" borderId="53" xfId="0" applyFont="1" applyFill="1" applyBorder="1" applyAlignment="1">
      <alignment horizontal="center" vertical="center" wrapText="1"/>
    </xf>
    <xf numFmtId="0" fontId="13" fillId="33" borderId="52" xfId="0" applyFont="1" applyFill="1" applyBorder="1" applyAlignment="1">
      <alignment horizontal="center" vertical="center" wrapText="1"/>
    </xf>
    <xf numFmtId="165" fontId="59" fillId="22" borderId="40" xfId="0" applyNumberFormat="1" applyFont="1" applyFill="1" applyBorder="1" applyAlignment="1">
      <alignment horizontal="center" vertical="center" wrapText="1"/>
    </xf>
    <xf numFmtId="165" fontId="59" fillId="22" borderId="53" xfId="0" applyNumberFormat="1" applyFont="1" applyFill="1" applyBorder="1" applyAlignment="1">
      <alignment horizontal="center" vertical="center" wrapText="1"/>
    </xf>
    <xf numFmtId="165" fontId="59" fillId="22" borderId="52" xfId="0" applyNumberFormat="1" applyFont="1" applyFill="1" applyBorder="1" applyAlignment="1">
      <alignment horizontal="center" vertical="center" wrapText="1"/>
    </xf>
    <xf numFmtId="164" fontId="59" fillId="22" borderId="40" xfId="0" applyNumberFormat="1" applyFont="1" applyFill="1" applyBorder="1" applyAlignment="1">
      <alignment horizontal="center" vertical="center" wrapText="1"/>
    </xf>
    <xf numFmtId="164" fontId="59" fillId="22" borderId="53" xfId="0" applyNumberFormat="1" applyFont="1" applyFill="1" applyBorder="1" applyAlignment="1">
      <alignment horizontal="center" vertical="center" wrapText="1"/>
    </xf>
    <xf numFmtId="164" fontId="59" fillId="22" borderId="52" xfId="0" applyNumberFormat="1" applyFont="1" applyFill="1" applyBorder="1" applyAlignment="1">
      <alignment horizontal="center" vertical="center" wrapText="1"/>
    </xf>
    <xf numFmtId="0" fontId="54" fillId="33" borderId="40" xfId="0" applyFont="1" applyFill="1" applyBorder="1" applyAlignment="1">
      <alignment horizontal="center" vertical="center" wrapText="1"/>
    </xf>
    <xf numFmtId="0" fontId="54" fillId="33" borderId="53" xfId="0" applyFont="1" applyFill="1" applyBorder="1" applyAlignment="1">
      <alignment horizontal="center" vertical="center" wrapText="1"/>
    </xf>
    <xf numFmtId="0" fontId="54" fillId="33" borderId="52" xfId="0" applyFont="1" applyFill="1" applyBorder="1" applyAlignment="1">
      <alignment horizontal="center" vertical="center" wrapText="1"/>
    </xf>
    <xf numFmtId="4" fontId="54" fillId="33" borderId="40" xfId="0" applyNumberFormat="1" applyFont="1" applyFill="1" applyBorder="1" applyAlignment="1">
      <alignment horizontal="center" vertical="center" wrapText="1"/>
    </xf>
    <xf numFmtId="4" fontId="54" fillId="33" borderId="53" xfId="0" applyNumberFormat="1" applyFont="1" applyFill="1" applyBorder="1" applyAlignment="1">
      <alignment horizontal="center" vertical="center" wrapText="1"/>
    </xf>
    <xf numFmtId="4" fontId="54" fillId="33" borderId="52" xfId="0" applyNumberFormat="1" applyFont="1" applyFill="1" applyBorder="1" applyAlignment="1">
      <alignment horizontal="center" vertical="center" wrapText="1"/>
    </xf>
    <xf numFmtId="164" fontId="59" fillId="32" borderId="40" xfId="0" applyNumberFormat="1" applyFont="1" applyFill="1" applyBorder="1" applyAlignment="1">
      <alignment horizontal="center" vertical="center" wrapText="1"/>
    </xf>
    <xf numFmtId="164" fontId="59" fillId="32" borderId="53" xfId="0" applyNumberFormat="1" applyFont="1" applyFill="1" applyBorder="1" applyAlignment="1">
      <alignment horizontal="center" vertical="center" wrapText="1"/>
    </xf>
    <xf numFmtId="164" fontId="59" fillId="32" borderId="52" xfId="0" applyNumberFormat="1" applyFont="1" applyFill="1" applyBorder="1" applyAlignment="1">
      <alignment horizontal="center" vertical="center" wrapText="1"/>
    </xf>
    <xf numFmtId="164" fontId="13" fillId="32" borderId="40" xfId="0" applyNumberFormat="1" applyFont="1" applyFill="1" applyBorder="1" applyAlignment="1">
      <alignment horizontal="center" vertical="center" wrapText="1"/>
    </xf>
    <xf numFmtId="164" fontId="13" fillId="32" borderId="53" xfId="0" applyNumberFormat="1" applyFont="1" applyFill="1" applyBorder="1" applyAlignment="1">
      <alignment horizontal="center" vertical="center" wrapText="1"/>
    </xf>
    <xf numFmtId="164" fontId="13" fillId="32" borderId="52" xfId="0" applyNumberFormat="1" applyFont="1" applyFill="1" applyBorder="1" applyAlignment="1">
      <alignment horizontal="center" vertical="center" wrapText="1"/>
    </xf>
    <xf numFmtId="14" fontId="13" fillId="33" borderId="40" xfId="0" applyNumberFormat="1" applyFont="1" applyFill="1" applyBorder="1" applyAlignment="1">
      <alignment horizontal="center" vertical="center" wrapText="1"/>
    </xf>
    <xf numFmtId="14" fontId="13" fillId="33" borderId="53" xfId="0" applyNumberFormat="1" applyFont="1" applyFill="1" applyBorder="1" applyAlignment="1">
      <alignment horizontal="center" vertical="center" wrapText="1"/>
    </xf>
    <xf numFmtId="14" fontId="13" fillId="33" borderId="52" xfId="0" applyNumberFormat="1" applyFont="1" applyFill="1" applyBorder="1" applyAlignment="1">
      <alignment horizontal="center" vertical="center" wrapText="1"/>
    </xf>
    <xf numFmtId="4" fontId="54" fillId="23" borderId="40" xfId="0" applyNumberFormat="1" applyFont="1" applyFill="1" applyBorder="1" applyAlignment="1">
      <alignment horizontal="center" vertical="center" wrapText="1"/>
    </xf>
    <xf numFmtId="4" fontId="54" fillId="23" borderId="53" xfId="0" applyNumberFormat="1" applyFont="1" applyFill="1" applyBorder="1" applyAlignment="1">
      <alignment horizontal="center" vertical="center" wrapText="1"/>
    </xf>
    <xf numFmtId="4" fontId="54" fillId="23" borderId="52" xfId="0" applyNumberFormat="1" applyFont="1" applyFill="1" applyBorder="1" applyAlignment="1">
      <alignment horizontal="center" vertical="center" wrapText="1"/>
    </xf>
    <xf numFmtId="0" fontId="13" fillId="23" borderId="40" xfId="0" applyFont="1" applyFill="1" applyBorder="1" applyAlignment="1">
      <alignment horizontal="center" vertical="center" wrapText="1"/>
    </xf>
    <xf numFmtId="0" fontId="13" fillId="23" borderId="53" xfId="0" applyFont="1" applyFill="1" applyBorder="1" applyAlignment="1">
      <alignment horizontal="center" vertical="center" wrapText="1"/>
    </xf>
    <xf numFmtId="0" fontId="13" fillId="23" borderId="52" xfId="0" applyFont="1" applyFill="1" applyBorder="1" applyAlignment="1">
      <alignment horizontal="center" vertical="center" wrapText="1"/>
    </xf>
    <xf numFmtId="0" fontId="54" fillId="23" borderId="40" xfId="0" applyFont="1" applyFill="1" applyBorder="1" applyAlignment="1">
      <alignment horizontal="center" vertical="center" wrapText="1"/>
    </xf>
    <xf numFmtId="0" fontId="54" fillId="23" borderId="53" xfId="0" applyFont="1" applyFill="1" applyBorder="1" applyAlignment="1">
      <alignment horizontal="center" vertical="center" wrapText="1"/>
    </xf>
    <xf numFmtId="0" fontId="54" fillId="23" borderId="52" xfId="0" applyFont="1" applyFill="1" applyBorder="1" applyAlignment="1">
      <alignment horizontal="center" vertical="center" wrapText="1"/>
    </xf>
    <xf numFmtId="165" fontId="59" fillId="32" borderId="40" xfId="0" applyNumberFormat="1" applyFont="1" applyFill="1" applyBorder="1" applyAlignment="1">
      <alignment horizontal="center" vertical="center" wrapText="1"/>
    </xf>
    <xf numFmtId="165" fontId="59" fillId="32" borderId="53" xfId="0" applyNumberFormat="1" applyFont="1" applyFill="1" applyBorder="1" applyAlignment="1">
      <alignment horizontal="center" vertical="center" wrapText="1"/>
    </xf>
    <xf numFmtId="165" fontId="59" fillId="32" borderId="52" xfId="0" applyNumberFormat="1" applyFont="1" applyFill="1" applyBorder="1" applyAlignment="1">
      <alignment horizontal="center" vertical="center" wrapText="1"/>
    </xf>
    <xf numFmtId="0" fontId="58" fillId="23" borderId="40" xfId="0" applyFont="1" applyFill="1" applyBorder="1" applyAlignment="1">
      <alignment horizontal="center" vertical="center" wrapText="1"/>
    </xf>
    <xf numFmtId="0" fontId="58" fillId="23" borderId="53" xfId="0" applyFont="1" applyFill="1" applyBorder="1" applyAlignment="1">
      <alignment horizontal="center" vertical="center" wrapText="1"/>
    </xf>
    <xf numFmtId="0" fontId="58" fillId="23" borderId="52" xfId="0" applyFont="1" applyFill="1" applyBorder="1" applyAlignment="1">
      <alignment horizontal="center" vertical="center" wrapText="1"/>
    </xf>
    <xf numFmtId="14" fontId="13" fillId="23" borderId="40" xfId="0" applyNumberFormat="1" applyFont="1" applyFill="1" applyBorder="1" applyAlignment="1">
      <alignment horizontal="center" vertical="center" wrapText="1"/>
    </xf>
    <xf numFmtId="14" fontId="13" fillId="23" borderId="53" xfId="0" applyNumberFormat="1" applyFont="1" applyFill="1" applyBorder="1" applyAlignment="1">
      <alignment horizontal="center" vertical="center" wrapText="1"/>
    </xf>
    <xf numFmtId="14" fontId="13" fillId="23" borderId="52" xfId="0" applyNumberFormat="1" applyFont="1" applyFill="1" applyBorder="1" applyAlignment="1">
      <alignment horizontal="center" vertical="center" wrapText="1"/>
    </xf>
    <xf numFmtId="165" fontId="59" fillId="31" borderId="40" xfId="0" applyNumberFormat="1" applyFont="1" applyFill="1" applyBorder="1" applyAlignment="1">
      <alignment horizontal="center" vertical="center" wrapText="1"/>
    </xf>
    <xf numFmtId="165" fontId="59" fillId="31" borderId="53" xfId="0" applyNumberFormat="1" applyFont="1" applyFill="1" applyBorder="1" applyAlignment="1">
      <alignment horizontal="center" vertical="center" wrapText="1"/>
    </xf>
    <xf numFmtId="165" fontId="59" fillId="31" borderId="52" xfId="0" applyNumberFormat="1" applyFont="1" applyFill="1" applyBorder="1" applyAlignment="1">
      <alignment horizontal="center" vertical="center" wrapText="1"/>
    </xf>
    <xf numFmtId="164" fontId="59" fillId="31" borderId="40" xfId="0" applyNumberFormat="1" applyFont="1" applyFill="1" applyBorder="1" applyAlignment="1">
      <alignment horizontal="center" vertical="center" wrapText="1"/>
    </xf>
    <xf numFmtId="164" fontId="59" fillId="31" borderId="53" xfId="0" applyNumberFormat="1" applyFont="1" applyFill="1" applyBorder="1" applyAlignment="1">
      <alignment horizontal="center" vertical="center" wrapText="1"/>
    </xf>
    <xf numFmtId="164" fontId="59" fillId="31" borderId="52" xfId="0" applyNumberFormat="1" applyFont="1" applyFill="1" applyBorder="1" applyAlignment="1">
      <alignment horizontal="center" vertical="center" wrapText="1"/>
    </xf>
    <xf numFmtId="164" fontId="60" fillId="31" borderId="40" xfId="0" applyNumberFormat="1" applyFont="1" applyFill="1" applyBorder="1" applyAlignment="1">
      <alignment horizontal="center" vertical="center" wrapText="1"/>
    </xf>
    <xf numFmtId="164" fontId="60" fillId="31" borderId="53" xfId="0" applyNumberFormat="1" applyFont="1" applyFill="1" applyBorder="1" applyAlignment="1">
      <alignment horizontal="center" vertical="center" wrapText="1"/>
    </xf>
    <xf numFmtId="164" fontId="60" fillId="31" borderId="52" xfId="0" applyNumberFormat="1" applyFont="1" applyFill="1" applyBorder="1" applyAlignment="1">
      <alignment horizontal="center" vertical="center" wrapText="1"/>
    </xf>
    <xf numFmtId="0" fontId="13" fillId="30" borderId="40" xfId="0" applyFont="1" applyFill="1" applyBorder="1" applyAlignment="1">
      <alignment horizontal="center" vertical="center" wrapText="1"/>
    </xf>
    <xf numFmtId="0" fontId="13" fillId="30" borderId="53" xfId="0" applyFont="1" applyFill="1" applyBorder="1" applyAlignment="1">
      <alignment horizontal="center" vertical="center" wrapText="1"/>
    </xf>
    <xf numFmtId="0" fontId="13" fillId="30" borderId="52" xfId="0" applyFont="1" applyFill="1" applyBorder="1" applyAlignment="1">
      <alignment horizontal="center" vertical="center" wrapText="1"/>
    </xf>
    <xf numFmtId="0" fontId="54" fillId="30" borderId="40" xfId="0" applyFont="1" applyFill="1" applyBorder="1" applyAlignment="1">
      <alignment horizontal="center" vertical="center" wrapText="1"/>
    </xf>
    <xf numFmtId="0" fontId="54" fillId="30" borderId="53" xfId="0" applyFont="1" applyFill="1" applyBorder="1" applyAlignment="1">
      <alignment horizontal="center" vertical="center" wrapText="1"/>
    </xf>
    <xf numFmtId="0" fontId="54" fillId="30" borderId="52" xfId="0" applyFont="1" applyFill="1" applyBorder="1" applyAlignment="1">
      <alignment horizontal="center" vertical="center" wrapText="1"/>
    </xf>
    <xf numFmtId="4" fontId="54" fillId="30" borderId="40" xfId="0" applyNumberFormat="1" applyFont="1" applyFill="1" applyBorder="1" applyAlignment="1">
      <alignment horizontal="center" vertical="center" wrapText="1"/>
    </xf>
    <xf numFmtId="4" fontId="54" fillId="30" borderId="53" xfId="0" applyNumberFormat="1" applyFont="1" applyFill="1" applyBorder="1" applyAlignment="1">
      <alignment horizontal="center" vertical="center" wrapText="1"/>
    </xf>
    <xf numFmtId="4" fontId="54" fillId="30" borderId="52" xfId="0" applyNumberFormat="1" applyFont="1" applyFill="1" applyBorder="1" applyAlignment="1">
      <alignment horizontal="center" vertical="center" wrapText="1"/>
    </xf>
    <xf numFmtId="0" fontId="57" fillId="0" borderId="40" xfId="0" applyFont="1" applyBorder="1" applyAlignment="1">
      <alignment horizontal="center" vertical="center" wrapText="1"/>
    </xf>
    <xf numFmtId="0" fontId="57" fillId="0" borderId="53" xfId="0" applyFont="1" applyBorder="1" applyAlignment="1">
      <alignment horizontal="center" vertical="center" wrapText="1"/>
    </xf>
    <xf numFmtId="0" fontId="57" fillId="0" borderId="52"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52" xfId="0" applyFont="1" applyBorder="1" applyAlignment="1">
      <alignment horizontal="center" vertical="center" wrapText="1"/>
    </xf>
    <xf numFmtId="0" fontId="58" fillId="30" borderId="40" xfId="0" applyFont="1" applyFill="1" applyBorder="1" applyAlignment="1">
      <alignment horizontal="center" vertical="center" wrapText="1"/>
    </xf>
    <xf numFmtId="0" fontId="58" fillId="30" borderId="53" xfId="0" applyFont="1" applyFill="1" applyBorder="1" applyAlignment="1">
      <alignment horizontal="center" vertical="center" wrapText="1"/>
    </xf>
    <xf numFmtId="0" fontId="58" fillId="30" borderId="52" xfId="0" applyFont="1" applyFill="1" applyBorder="1" applyAlignment="1">
      <alignment horizontal="center" vertical="center" wrapText="1"/>
    </xf>
    <xf numFmtId="14" fontId="13" fillId="30" borderId="40" xfId="0" applyNumberFormat="1" applyFont="1" applyFill="1" applyBorder="1" applyAlignment="1">
      <alignment horizontal="center" vertical="center" wrapText="1"/>
    </xf>
    <xf numFmtId="14" fontId="13" fillId="30" borderId="53" xfId="0" applyNumberFormat="1" applyFont="1" applyFill="1" applyBorder="1" applyAlignment="1">
      <alignment horizontal="center" vertical="center" wrapText="1"/>
    </xf>
    <xf numFmtId="14" fontId="13" fillId="30" borderId="52" xfId="0" applyNumberFormat="1" applyFont="1" applyFill="1" applyBorder="1" applyAlignment="1">
      <alignment horizontal="center" vertical="center" wrapText="1"/>
    </xf>
    <xf numFmtId="0" fontId="54" fillId="29" borderId="40" xfId="0" applyFont="1" applyFill="1" applyBorder="1" applyAlignment="1">
      <alignment horizontal="center" vertical="center" wrapText="1"/>
    </xf>
    <xf numFmtId="0" fontId="54" fillId="29" borderId="53" xfId="0" applyFont="1" applyFill="1" applyBorder="1" applyAlignment="1">
      <alignment horizontal="center" vertical="center" wrapText="1"/>
    </xf>
    <xf numFmtId="0" fontId="54" fillId="29" borderId="52" xfId="0" applyFont="1" applyFill="1" applyBorder="1" applyAlignment="1">
      <alignment horizontal="center" vertical="center" wrapText="1"/>
    </xf>
    <xf numFmtId="0" fontId="55" fillId="0" borderId="40" xfId="0" applyFont="1" applyBorder="1" applyAlignment="1">
      <alignment horizontal="center" vertical="center" wrapText="1"/>
    </xf>
    <xf numFmtId="0" fontId="55" fillId="0" borderId="53" xfId="0" applyFont="1" applyBorder="1" applyAlignment="1">
      <alignment horizontal="center" vertical="center" wrapText="1"/>
    </xf>
    <xf numFmtId="0" fontId="55" fillId="0" borderId="52" xfId="0" applyFont="1" applyBorder="1" applyAlignment="1">
      <alignment horizontal="center" vertical="center" wrapText="1"/>
    </xf>
    <xf numFmtId="0" fontId="55" fillId="0" borderId="40" xfId="0" applyFont="1" applyBorder="1" applyAlignment="1">
      <alignment horizontal="left" vertical="center" wrapText="1"/>
    </xf>
    <xf numFmtId="0" fontId="55" fillId="0" borderId="53" xfId="0" applyFont="1" applyBorder="1" applyAlignment="1">
      <alignment horizontal="left" vertical="center" wrapText="1"/>
    </xf>
    <xf numFmtId="0" fontId="55" fillId="0" borderId="52" xfId="0" applyFont="1" applyBorder="1" applyAlignment="1">
      <alignment horizontal="left" vertical="center" wrapText="1"/>
    </xf>
    <xf numFmtId="0" fontId="56" fillId="29" borderId="40" xfId="0" applyFont="1" applyFill="1" applyBorder="1" applyAlignment="1">
      <alignment horizontal="center" vertical="center" wrapText="1"/>
    </xf>
    <xf numFmtId="0" fontId="56" fillId="29" borderId="53" xfId="0" applyFont="1" applyFill="1" applyBorder="1" applyAlignment="1">
      <alignment horizontal="center" vertical="center" wrapText="1"/>
    </xf>
    <xf numFmtId="0" fontId="56" fillId="29" borderId="52" xfId="0" applyFont="1" applyFill="1" applyBorder="1" applyAlignment="1">
      <alignment horizontal="center" vertical="center" wrapText="1"/>
    </xf>
    <xf numFmtId="0" fontId="13" fillId="0" borderId="0" xfId="0" applyFont="1" applyAlignment="1">
      <alignment vertical="center" wrapText="1"/>
    </xf>
    <xf numFmtId="0" fontId="13" fillId="0" borderId="6" xfId="0" applyFont="1" applyBorder="1" applyAlignment="1">
      <alignment vertical="center" wrapText="1"/>
    </xf>
    <xf numFmtId="0" fontId="0" fillId="0" borderId="8" xfId="0" applyBorder="1" applyAlignment="1"/>
    <xf numFmtId="0" fontId="0" fillId="0" borderId="5" xfId="0" applyBorder="1" applyAlignment="1"/>
    <xf numFmtId="0" fontId="0" fillId="0" borderId="2" xfId="0" applyBorder="1" applyAlignment="1"/>
    <xf numFmtId="0" fontId="0" fillId="0" borderId="3" xfId="0" applyBorder="1" applyAlignment="1"/>
    <xf numFmtId="0" fontId="0" fillId="0" borderId="6" xfId="0" applyBorder="1" applyAlignment="1"/>
    <xf numFmtId="0" fontId="0" fillId="0" borderId="7" xfId="0" applyBorder="1" applyAlignment="1"/>
    <xf numFmtId="0" fontId="0" fillId="0" borderId="9" xfId="0" applyBorder="1" applyAlignment="1"/>
    <xf numFmtId="0" fontId="0" fillId="0" borderId="11" xfId="0" applyBorder="1" applyAlignment="1"/>
    <xf numFmtId="0" fontId="0" fillId="0" borderId="10" xfId="0" applyBorder="1" applyAlignment="1"/>
    <xf numFmtId="0" fontId="0" fillId="0" borderId="23" xfId="0" applyBorder="1" applyAlignment="1"/>
    <xf numFmtId="0" fontId="0" fillId="0" borderId="25" xfId="0" applyBorder="1" applyAlignment="1"/>
    <xf numFmtId="0" fontId="0" fillId="0" borderId="26" xfId="0" applyBorder="1" applyAlignment="1"/>
    <xf numFmtId="0" fontId="26" fillId="0" borderId="40" xfId="6" applyBorder="1" applyAlignment="1"/>
    <xf numFmtId="0" fontId="26" fillId="0" borderId="53" xfId="6" applyBorder="1" applyAlignment="1"/>
    <xf numFmtId="0" fontId="26" fillId="0" borderId="52" xfId="6" applyBorder="1" applyAlignment="1"/>
    <xf numFmtId="0" fontId="0" fillId="0" borderId="0" xfId="0" applyAlignment="1"/>
  </cellXfs>
  <cellStyles count="7">
    <cellStyle name="Hipervínculo" xfId="6" builtinId="8"/>
    <cellStyle name="Moneda" xfId="1" builtinId="4"/>
    <cellStyle name="Moneda 2" xfId="5" xr:uid="{00000000-0005-0000-0000-000005000000}"/>
    <cellStyle name="Normal" xfId="0" builtinId="0"/>
    <cellStyle name="Normal 2" xfId="3" xr:uid="{00000000-0005-0000-0000-000003000000}"/>
    <cellStyle name="Normal 3" xfId="4" xr:uid="{00000000-0005-0000-0000-000004000000}"/>
    <cellStyle name="Porcentaje" xfId="2" builtinId="5"/>
  </cellStyles>
  <dxfs count="24">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7D74D010-1BBB-4DA5-A511-508A65DB62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1" y="1715531"/>
          <a:ext cx="2419350" cy="2389745"/>
        </a:xfrm>
        <a:prstGeom prst="rect">
          <a:avLst/>
        </a:prstGeom>
        <a:noFill/>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B3606C-CA83-4F8E-B9D7-4071D0EE00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1" y="1696481"/>
          <a:ext cx="2581275" cy="2389745"/>
        </a:xfrm>
        <a:prstGeom prst="rect">
          <a:avLst/>
        </a:prstGeom>
        <a:noFill/>
        <a:ln>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49636" y="1233055"/>
          <a:ext cx="1627067" cy="1773381"/>
        </a:xfrm>
        <a:prstGeom prst="rect">
          <a:avLst/>
        </a:prstGeom>
        <a:noFill/>
        <a:ln>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00000000-0008-0000-0600-00001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0000000-0008-0000-0600-00001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00000000-0008-0000-0600-00001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00000000-0008-0000-0600-00001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00000000-0008-0000-0600-00001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00000000-0008-0000-0600-00001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00000000-0008-0000-0600-00001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00000000-0008-0000-0600-00001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00000000-0008-0000-0600-00001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0000000-0008-0000-0600-00001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00000000-0008-0000-0600-00001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0000000-0008-0000-0600-00001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00000000-0008-0000-0600-00002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00000000-0008-0000-0600-00002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00000000-0008-0000-0600-00002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00000000-0008-0000-0600-00002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00000000-0008-0000-0600-00002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00000000-0008-0000-0600-00002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00000000-0008-0000-0600-00002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00000000-0008-0000-0600-00002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00000000-0008-0000-0600-00002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00000000-0008-0000-0600-00002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00000000-0008-0000-0600-00002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00000000-0008-0000-0600-00002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00000000-0008-0000-0600-00002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00000000-0008-0000-0600-00002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00000000-0008-0000-0600-00002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00000000-0008-0000-0600-00002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00000000-0008-0000-0600-00003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0000000-0008-0000-0600-00003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00000000-0008-0000-0600-00003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00000000-0008-0000-0600-00003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00000000-0008-0000-0600-00003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00000000-0008-0000-0600-00003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00000000-0008-0000-0600-00003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00000000-0008-0000-0600-00003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0000000-0008-0000-0600-00003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00000000-0008-0000-0600-00003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00000000-0008-0000-0600-00003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00000000-0008-0000-0600-00003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00000000-0008-0000-0600-00003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0000000-0008-0000-0600-00003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00000000-0008-0000-0600-00003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00000000-0008-0000-0600-00003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00000000-0008-0000-0600-00004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00000000-0008-0000-0600-00004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00000000-0008-0000-0600-00004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00000000-0008-0000-0600-00004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0000000-0008-0000-0600-00004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00000000-0008-0000-0600-00004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00000000-0008-0000-0600-00004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00000000-0008-0000-0600-00004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00000000-0008-0000-0600-00004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00000000-0008-0000-0600-00004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00000000-0008-0000-0600-00004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00000000-0008-0000-0600-00004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00000000-0008-0000-0600-00004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00000000-0008-0000-0600-00004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00000000-0008-0000-0600-00004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00000000-0008-0000-0600-00004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00000000-0008-0000-0600-00005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00000000-0008-0000-0600-00005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00000000-0008-0000-0600-00005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00000000-0008-0000-0600-00005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00000000-0008-0000-0600-00005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00000000-0008-0000-0600-00005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00000000-0008-0000-0600-00005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0000000-0008-0000-0600-00005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00000000-0008-0000-0600-00005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00000000-0008-0000-0600-00005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00000000-0008-0000-0600-00005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00000000-0008-0000-0600-00005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00000000-0008-0000-0600-00005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00000000-0008-0000-0600-00005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00000000-0008-0000-0600-00005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00000000-0008-0000-0600-00005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00000000-0008-0000-0600-00006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00000000-0008-0000-0600-00006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00000000-0008-0000-0600-00006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00000000-0008-0000-0600-00006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00000000-0008-0000-0600-00006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00000000-0008-0000-0600-00006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00000000-0008-0000-0600-00006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00000000-0008-0000-0600-00006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00000000-0008-0000-0600-00006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00000000-0008-0000-0600-00006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00000000-0008-0000-0600-00006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00000000-0008-0000-0600-00006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00000000-0008-0000-0600-00006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000000-0008-0000-0600-00006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00000000-0008-0000-0600-00006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00000000-0008-0000-0600-00006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00000000-0008-0000-0600-00007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00000000-0008-0000-0600-00007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00000000-0008-0000-0600-00007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00000000-0008-0000-0600-00007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00000000-0008-0000-0600-00007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0000000-0008-0000-0600-00007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00000000-0008-0000-0600-00007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00000000-0008-0000-0600-00007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0000000-0008-0000-0600-00007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00000000-0008-0000-0600-00007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00000000-0008-0000-0600-00007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00000000-0008-0000-0600-00007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00000000-0008-0000-0600-00007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00000000-0008-0000-0600-00007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00000000-0008-0000-0600-00007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00000000-0008-0000-0600-00007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00000000-0008-0000-0600-00008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00000000-0008-0000-0600-00008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00000000-0008-0000-0600-00008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00000000-0008-0000-0600-00008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00000000-0008-0000-0600-00008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00000000-0008-0000-0600-00008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00000000-0008-0000-0600-00008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00000000-0008-0000-0600-00008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00000000-0008-0000-0600-00008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00000000-0008-0000-0600-00008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00000000-0008-0000-0600-00008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00000000-0008-0000-0600-00008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00000000-0008-0000-0600-00008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00000000-0008-0000-0600-00008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00000000-0008-0000-0600-00008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00000000-0008-0000-0600-00008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00000000-0008-0000-0600-00009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00000000-0008-0000-0600-00009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00000000-0008-0000-0600-00009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00000000-0008-0000-0600-00009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00000000-0008-0000-0600-00009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0000000-0008-0000-0600-00009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00000000-0008-0000-0600-00009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00000000-0008-0000-0600-00009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00000000-0008-0000-0600-00009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00000000-0008-0000-0600-00009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00000000-0008-0000-0600-00009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00000000-0008-0000-0600-00009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00000000-0008-0000-0600-00009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00000000-0008-0000-0600-00009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00000000-0008-0000-0600-00009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00000000-0008-0000-0600-00009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00000000-0008-0000-0600-0000A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00000000-0008-0000-0600-0000A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00000000-0008-0000-0600-0000A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00000000-0008-0000-0600-0000A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00000000-0008-0000-0600-0000A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00000000-0008-0000-0600-0000A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00000000-0008-0000-0600-0000A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00000000-0008-0000-0600-0000A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00000000-0008-0000-0600-0000A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00000000-0008-0000-0600-0000A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00000000-0008-0000-0600-0000A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00000000-0008-0000-0600-0000A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00000000-0008-0000-0600-0000A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00000000-0008-0000-0600-0000A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00000000-0008-0000-0600-0000A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00000000-0008-0000-0600-0000A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00000000-0008-0000-0600-0000B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00000000-0008-0000-0600-0000B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00000000-0008-0000-0600-0000B2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00000000-0008-0000-0600-0000B3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00000000-0008-0000-0600-0000B4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00000000-0008-0000-0600-0000B5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0000000-0008-0000-0600-0000B6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00000000-0008-0000-0600-0000B7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00000000-0008-0000-0600-0000B8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00000000-0008-0000-0600-0000B9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00000000-0008-0000-0600-0000BA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00000000-0008-0000-0600-0000BB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00000000-0008-0000-0600-0000BC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00000000-0008-0000-0600-0000BD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00000000-0008-0000-0600-0000BE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00000000-0008-0000-0600-0000BF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00000000-0008-0000-0600-0000C0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00000000-0008-0000-0600-0000C1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00000000-0008-0000-0600-0000C2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00000000-0008-0000-0600-0000C3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00000000-0008-0000-0600-0000C4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00000000-0008-0000-0600-0000C5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00000000-0008-0000-0600-0000C6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00000000-0008-0000-0600-0000C7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00000000-0008-0000-0600-0000C8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00000000-0008-0000-0600-0000C9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00000000-0008-0000-0600-0000CA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00000000-0008-0000-0600-0000CB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00000000-0008-0000-0600-0000CC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00000000-0008-0000-0600-0000CD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00000000-0008-0000-0600-0000CE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00000000-0008-0000-0600-0000CF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00000000-0008-0000-0600-0000D0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00000000-0008-0000-0600-0000D1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00000000-0008-0000-0600-0000D2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00000000-0008-0000-0600-0000D3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00000000-0008-0000-0600-0000D4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00000000-0008-0000-0600-0000D5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00000000-0008-0000-0600-0000D6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00000000-0008-0000-0600-0000D7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00000000-0008-0000-0600-0000D8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00000000-0008-0000-0600-0000D9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00000000-0008-0000-0600-0000DA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00000000-0008-0000-0600-0000DB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00000000-0008-0000-0600-0000DC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00000000-0008-0000-0600-0000DD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00000000-0008-0000-0600-0000DE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00000000-0008-0000-0600-0000DF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0000000-0008-0000-0600-0000E0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00000000-0008-0000-0600-0000E1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00000000-0008-0000-0600-0000E2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00000000-0008-0000-0600-0000E3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00000000-0008-0000-0600-0000E4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00000000-0008-0000-0600-0000E5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00000000-0008-0000-0600-0000E6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00000000-0008-0000-0600-0000E7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00000000-0008-0000-0600-0000E8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00000000-0008-0000-0600-0000E9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00000000-0008-0000-0600-0000EA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00000000-0008-0000-0600-0000EB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00000000-0008-0000-0600-0000EC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00000000-0008-0000-0600-0000ED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0000000-0008-0000-0600-0000EE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00000000-0008-0000-0600-0000EF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00000000-0008-0000-0600-0000F0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00000000-0008-0000-0600-0000F1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00000000-0008-0000-0600-0000F2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00000000-0008-0000-0600-0000F3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00000000-0008-0000-0600-0000F4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00000000-0008-0000-0600-0000F5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00000000-0008-0000-0600-0000F6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00000000-0008-0000-0600-0000F7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00000000-0008-0000-0600-0000F8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00000000-0008-0000-0600-0000F9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00000000-0008-0000-0600-0000FA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0000000-0008-0000-0600-0000FB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00000000-0008-0000-0600-0000FC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00000000-0008-0000-0600-0000FD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00000000-0008-0000-0600-0000FE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00000000-0008-0000-0600-0000FF00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00000000-0008-0000-0600-00000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00000000-0008-0000-0600-00000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00000000-0008-0000-0600-000002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00000000-0008-0000-0600-000003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00000000-0008-0000-0600-000004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00000000-0008-0000-0600-000005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00000000-0008-0000-0600-000006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00000000-0008-0000-0600-000007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00000000-0008-0000-0600-000008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00000000-0008-0000-0600-000009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00000000-0008-0000-0600-00000A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00000000-0008-0000-0600-00000B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00000000-0008-0000-0600-00000C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00000000-0008-0000-0600-00000D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00000000-0008-0000-0600-00000E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00000000-0008-0000-0600-00000F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00000000-0008-0000-0600-00001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00000000-0008-0000-0600-00001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00000000-0008-0000-0600-000012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00000000-0008-0000-0600-000013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00000000-0008-0000-0600-000014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00000000-0008-0000-0600-000015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00000000-0008-0000-0600-000016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00000000-0008-0000-0600-000017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00000000-0008-0000-0600-000018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00000000-0008-0000-0600-000019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00000000-0008-0000-0600-00001A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0000000-0008-0000-0600-00001B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00000000-0008-0000-0600-00001C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00000000-0008-0000-0600-00001D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0000000-0008-0000-0600-00001E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00000000-0008-0000-0600-00001F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00000000-0008-0000-0600-00002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00000000-0008-0000-0600-00002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00000000-0008-0000-0600-000022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00000000-0008-0000-0600-000023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00000000-0008-0000-0600-000024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0000000-0008-0000-0600-000025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00000000-0008-0000-0600-000026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00000000-0008-0000-0600-000027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00000000-0008-0000-0600-000028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00000000-0008-0000-0600-000029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00000000-0008-0000-0600-00002A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00000000-0008-0000-0600-00002B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0000000-0008-0000-0600-00002C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00000000-0008-0000-0600-00002D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00000000-0008-0000-0600-00002E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00000000-0008-0000-0600-00002F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00000000-0008-0000-0600-00003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0000000-0008-0000-0600-00003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00000000-0008-0000-0600-000032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00000000-0008-0000-0600-000033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00000000-0008-0000-0600-000034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00000000-0008-0000-0600-000035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0000000-0008-0000-0600-000036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00000000-0008-0000-0600-000037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00000000-0008-0000-0600-000038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00000000-0008-0000-0600-000039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00000000-0008-0000-0600-00003A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00000000-0008-0000-0600-00003B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00000000-0008-0000-0600-00003C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000000-0008-0000-0600-00003D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00000000-0008-0000-0600-00003E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00000000-0008-0000-0600-00003F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00000000-0008-0000-0600-00004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00000000-0008-0000-0600-00004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00000000-0008-0000-0600-000042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00000000-0008-0000-0600-000043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00000000-0008-0000-0600-000044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00000000-0008-0000-0600-000045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00000000-0008-0000-0600-000046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00000000-0008-0000-0600-000047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00000000-0008-0000-0600-000048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00000000-0008-0000-0600-000049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00000000-0008-0000-0600-00004A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00000000-0008-0000-0600-00004B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00000000-0008-0000-0600-00004C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0000000-0008-0000-0600-00004D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00000000-0008-0000-0600-00004E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00000000-0008-0000-0600-00004F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00000000-0008-0000-0600-00005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00000000-0008-0000-0600-00005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00000000-0008-0000-0600-000052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00000000-0008-0000-0600-000053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00000000-0008-0000-0600-000054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00000000-0008-0000-0600-000055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00000000-0008-0000-0600-000056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00000000-0008-0000-0600-000057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00000000-0008-0000-0600-000058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00000000-0008-0000-0600-000059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00000000-0008-0000-0600-00005A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00000000-0008-0000-0600-00005B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00000000-0008-0000-0600-00005C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00000000-0008-0000-0600-00005D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00000000-0008-0000-0600-00005E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00000000-0008-0000-0600-00005F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0000000-0008-0000-0600-000060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00000000-0008-0000-0600-0000610100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00000000-0008-0000-0600-00006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00000000-0008-0000-0600-00006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00000000-0008-0000-0600-00006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00000000-0008-0000-0600-00006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00000000-0008-0000-0600-00006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00000000-0008-0000-0600-00006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00000000-0008-0000-0600-00006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00000000-0008-0000-0600-00006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00000000-0008-0000-0600-00006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00000000-0008-0000-0600-00006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00000000-0008-0000-0600-00006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00000000-0008-0000-0600-00006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00000000-0008-0000-0600-00006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00000000-0008-0000-0600-00006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00000000-0008-0000-0600-00007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00000000-0008-0000-0600-00007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00000000-0008-0000-0600-00007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00000000-0008-0000-0600-00007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00000000-0008-0000-0600-00007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00000000-0008-0000-0600-00007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00000000-0008-0000-0600-00007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00000000-0008-0000-0600-00007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00000000-0008-0000-0600-00007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00000000-0008-0000-0600-00007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00000000-0008-0000-0600-00007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00000000-0008-0000-0600-00007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00000000-0008-0000-0600-00007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00000000-0008-0000-0600-00007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00000000-0008-0000-0600-00007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00000000-0008-0000-0600-00007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00000000-0008-0000-0600-00008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00000000-0008-0000-0600-00008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00000000-0008-0000-0600-00008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00000000-0008-0000-0600-00008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00000000-0008-0000-0600-00008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00000000-0008-0000-0600-00008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00000000-0008-0000-0600-00008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00000000-0008-0000-0600-00008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00000000-0008-0000-0600-00008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00000000-0008-0000-0600-00008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00000000-0008-0000-0600-00008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00000000-0008-0000-0600-00008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00000000-0008-0000-0600-00008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00000000-0008-0000-0600-00008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00000000-0008-0000-0600-00008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00000000-0008-0000-0600-00008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00000000-0008-0000-0600-00009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00000000-0008-0000-0600-00009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00000000-0008-0000-0600-00009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00000000-0008-0000-0600-00009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00000000-0008-0000-0600-00009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0000000-0008-0000-0600-00009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00000000-0008-0000-0600-00009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00000000-0008-0000-0600-00009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00000000-0008-0000-0600-00009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00000000-0008-0000-0600-00009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00000000-0008-0000-0600-00009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00000000-0008-0000-0600-00009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0000000-0008-0000-0600-00009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00000000-0008-0000-0600-00009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00000000-0008-0000-0600-00009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00000000-0008-0000-0600-00009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00000000-0008-0000-0600-0000A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00000000-0008-0000-0600-0000A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00000000-0008-0000-0600-0000A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00000000-0008-0000-0600-0000A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00000000-0008-0000-0600-0000A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00000000-0008-0000-0600-0000A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00000000-0008-0000-0600-0000A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00000000-0008-0000-0600-0000A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00000000-0008-0000-0600-0000A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00000000-0008-0000-0600-0000A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00000000-0008-0000-0600-0000A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00000000-0008-0000-0600-0000A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00000000-0008-0000-0600-0000A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00000000-0008-0000-0600-0000A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00000000-0008-0000-0600-0000A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00000000-0008-0000-0600-0000A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00000000-0008-0000-0600-0000B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00000000-0008-0000-0600-0000B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00000000-0008-0000-0600-0000B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00000000-0008-0000-0600-0000B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00000000-0008-0000-0600-0000B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00000000-0008-0000-0600-0000B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00000000-0008-0000-0600-0000B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00000000-0008-0000-0600-0000B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00000000-0008-0000-0600-0000B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00000000-0008-0000-0600-0000B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00000000-0008-0000-0600-0000B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00000000-0008-0000-0600-0000B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00000000-0008-0000-0600-0000B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00000000-0008-0000-0600-0000B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00000000-0008-0000-0600-0000B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00000000-0008-0000-0600-0000B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00000000-0008-0000-0600-0000C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00000000-0008-0000-0600-0000C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00000000-0008-0000-0600-0000C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00000000-0008-0000-0600-0000C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00000000-0008-0000-0600-0000C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00000000-0008-0000-0600-0000C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00000000-0008-0000-0600-0000C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00000000-0008-0000-0600-0000C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00000000-0008-0000-0600-0000C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00000000-0008-0000-0600-0000C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00000000-0008-0000-0600-0000C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00000000-0008-0000-0600-0000C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00000000-0008-0000-0600-0000C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00000000-0008-0000-0600-0000C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00000000-0008-0000-0600-0000C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00000000-0008-0000-0600-0000C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00000000-0008-0000-0600-0000D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0000000-0008-0000-0600-0000D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00000000-0008-0000-0600-0000D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00000000-0008-0000-0600-0000D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00000000-0008-0000-0600-0000D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00000000-0008-0000-0600-0000D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00000000-0008-0000-0600-0000D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00000000-0008-0000-0600-0000D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00000000-0008-0000-0600-0000D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00000000-0008-0000-0600-0000D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00000000-0008-0000-0600-0000D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00000000-0008-0000-0600-0000D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00000000-0008-0000-0600-0000D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00000000-0008-0000-0600-0000D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00000000-0008-0000-0600-0000D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00000000-0008-0000-0600-0000D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00000000-0008-0000-0600-0000E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00000000-0008-0000-0600-0000E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00000000-0008-0000-0600-0000E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00000000-0008-0000-0600-0000E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00000000-0008-0000-0600-0000E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00000000-0008-0000-0600-0000E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00000000-0008-0000-0600-0000E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00000000-0008-0000-0600-0000E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00000000-0008-0000-0600-0000E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00000000-0008-0000-0600-0000E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00000000-0008-0000-0600-0000E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00000000-0008-0000-0600-0000E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00000000-0008-0000-0600-0000E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00000000-0008-0000-0600-0000E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00000000-0008-0000-0600-0000E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00000000-0008-0000-0600-0000E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00000000-0008-0000-0600-0000F0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00000000-0008-0000-0600-0000F1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00000000-0008-0000-0600-0000F2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00000000-0008-0000-0600-0000F3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00000000-0008-0000-0600-0000F4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000000-0008-0000-0600-0000F5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00000000-0008-0000-0600-0000F6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00000000-0008-0000-0600-0000F7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00000000-0008-0000-0600-0000F8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00000000-0008-0000-0600-0000F9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00000000-0008-0000-0600-0000FA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00000000-0008-0000-0600-0000FB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00000000-0008-0000-0600-0000FC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00000000-0008-0000-0600-0000FD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0000000-0008-0000-0600-0000FE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00000000-0008-0000-0600-0000FF01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00000000-0008-0000-0600-00000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00000000-0008-0000-0600-00000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00000000-0008-0000-0600-00000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00000000-0008-0000-0600-00000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00000000-0008-0000-0600-00000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00000000-0008-0000-0600-00000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00000000-0008-0000-0600-00000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00000000-0008-0000-0600-00000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00000000-0008-0000-0600-00000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00000000-0008-0000-0600-00000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00000000-0008-0000-0600-00000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00000000-0008-0000-0600-00000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00000000-0008-0000-0600-00000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00000000-0008-0000-0600-00000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00000000-0008-0000-0600-00000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00000000-0008-0000-0600-00000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00000000-0008-0000-0600-00001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00000000-0008-0000-0600-00001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00000000-0008-0000-0600-00001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0000000-0008-0000-0600-00001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00000000-0008-0000-0600-00001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00000000-0008-0000-0600-00001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00000000-0008-0000-0600-00001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00000000-0008-0000-0600-00001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00000000-0008-0000-0600-00001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0000000-0008-0000-0600-00001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00000000-0008-0000-0600-00001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00000000-0008-0000-0600-00001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00000000-0008-0000-0600-00001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00000000-0008-0000-0600-00001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00000000-0008-0000-0600-00001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0000000-0008-0000-0600-00001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00000000-0008-0000-0600-00002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00000000-0008-0000-0600-00002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00000000-0008-0000-0600-00002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00000000-0008-0000-0600-00002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00000000-0008-0000-0600-00002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00000000-0008-0000-0600-00002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00000000-0008-0000-0600-00002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00000000-0008-0000-0600-00002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00000000-0008-0000-0600-00002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00000000-0008-0000-0600-00002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00000000-0008-0000-0600-00002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0000000-0008-0000-0600-00002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00000000-0008-0000-0600-00002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00000000-0008-0000-0600-00002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00000000-0008-0000-0600-00002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00000000-0008-0000-0600-00002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00000000-0008-0000-0600-00003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00000000-0008-0000-0600-00003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00000000-0008-0000-0600-00003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00000000-0008-0000-0600-00003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00000000-0008-0000-0600-00003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00000000-0008-0000-0600-00003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00000000-0008-0000-0600-00003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00000000-0008-0000-0600-00003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00000000-0008-0000-0600-00003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00000000-0008-0000-0600-00003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00000000-0008-0000-0600-00003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00000000-0008-0000-0600-00003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00000000-0008-0000-0600-00003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00000000-0008-0000-0600-00003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00000000-0008-0000-0600-00003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00000000-0008-0000-0600-00003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00000000-0008-0000-0600-00004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00000000-0008-0000-0600-00004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00000000-0008-0000-0600-00004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00000000-0008-0000-0600-00004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00000000-0008-0000-0600-00004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00000000-0008-0000-0600-00004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00000000-0008-0000-0600-00004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00000000-0008-0000-0600-00004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00000000-0008-0000-0600-00004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00000000-0008-0000-0600-00004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00000000-0008-0000-0600-00004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00000000-0008-0000-0600-00004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00000000-0008-0000-0600-00004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00000000-0008-0000-0600-00004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00000000-0008-0000-0600-00004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00000000-0008-0000-0600-00004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00000000-0008-0000-0600-00005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00000000-0008-0000-0600-00005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00000000-0008-0000-0600-00005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0000000-0008-0000-0600-00005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00000000-0008-0000-0600-00005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00000000-0008-0000-0600-00005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00000000-0008-0000-0600-00005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00000000-0008-0000-0600-00005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00000000-0008-0000-0600-00005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00000000-0008-0000-0600-00005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00000000-0008-0000-0600-00005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00000000-0008-0000-0600-00005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00000000-0008-0000-0600-00005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00000000-0008-0000-0600-00005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00000000-0008-0000-0600-00005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00000000-0008-0000-0600-00005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00000000-0008-0000-0600-00006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0000000-0008-0000-0600-00006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00000000-0008-0000-0600-00006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00000000-0008-0000-0600-00006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00000000-0008-0000-0600-00006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00000000-0008-0000-0600-00006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00000000-0008-0000-0600-00006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00000000-0008-0000-0600-00006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00000000-0008-0000-0600-00006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00000000-0008-0000-0600-00006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0000000-0008-0000-0600-00006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00000000-0008-0000-0600-00006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00000000-0008-0000-0600-00006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00000000-0008-0000-0600-00006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00000000-0008-0000-0600-00006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00000000-0008-0000-0600-00006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00000000-0008-0000-0600-00007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00000000-0008-0000-0600-00007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000000-0008-0000-0600-00007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00000000-0008-0000-0600-00007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00000000-0008-0000-0600-00007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00000000-0008-0000-0600-00007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00000000-0008-0000-0600-00007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00000000-0008-0000-0600-00007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00000000-0008-0000-0600-00007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00000000-0008-0000-0600-00007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00000000-0008-0000-0600-00007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00000000-0008-0000-0600-00007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00000000-0008-0000-0600-00007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00000000-0008-0000-0600-00007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00000000-0008-0000-0600-00007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00000000-0008-0000-0600-00007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00000000-0008-0000-0600-00008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00000000-0008-0000-0600-00008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00000000-0008-0000-0600-00008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00000000-0008-0000-0600-00008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00000000-0008-0000-0600-00008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00000000-0008-0000-0600-00008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00000000-0008-0000-0600-00008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00000000-0008-0000-0600-00008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000000-0008-0000-0600-00008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00000000-0008-0000-0600-00008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00000000-0008-0000-0600-00008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00000000-0008-0000-0600-00008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00000000-0008-0000-0600-00008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00000000-0008-0000-0600-00008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0000000-0008-0000-0600-00008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00000000-0008-0000-0600-00008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00000000-0008-0000-0600-00009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00000000-0008-0000-0600-00009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00000000-0008-0000-0600-00009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00000000-0008-0000-0600-00009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00000000-0008-0000-0600-00009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00000000-0008-0000-0600-00009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0000000-0008-0000-0600-00009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00000000-0008-0000-0600-00009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00000000-0008-0000-0600-00009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00000000-0008-0000-0600-00009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0000000-0008-0000-0600-00009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00000000-0008-0000-0600-00009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00000000-0008-0000-0600-00009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0000000-0008-0000-0600-00009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00000000-0008-0000-0600-00009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00000000-0008-0000-0600-00009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00000000-0008-0000-0600-0000A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00000000-0008-0000-0600-0000A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00000000-0008-0000-0600-0000A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00000000-0008-0000-0600-0000A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00000000-0008-0000-0600-0000A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00000000-0008-0000-0600-0000A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00000000-0008-0000-0600-0000A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00000000-0008-0000-0600-0000A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00000000-0008-0000-0600-0000A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00000000-0008-0000-0600-0000A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00000000-0008-0000-0600-0000A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00000000-0008-0000-0600-0000A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00000000-0008-0000-0600-0000A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00000000-0008-0000-0600-0000A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00000000-0008-0000-0600-0000A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00000000-0008-0000-0600-0000A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00000000-0008-0000-0600-0000B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00000000-0008-0000-0600-0000B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00000000-0008-0000-0600-0000B2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00000000-0008-0000-0600-0000B3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00000000-0008-0000-0600-0000B4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00000000-0008-0000-0600-0000B5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00000000-0008-0000-0600-0000B6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00000000-0008-0000-0600-0000B7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00000000-0008-0000-0600-0000B8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00000000-0008-0000-0600-0000B9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00000000-0008-0000-0600-0000BA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00000000-0008-0000-0600-0000BB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00000000-0008-0000-0600-0000BC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00000000-0008-0000-0600-0000BD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00000000-0008-0000-0600-0000BE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0000000-0008-0000-0600-0000BF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00000000-0008-0000-0600-0000C0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00000000-0008-0000-0600-0000C10200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a:ln>
          <a:prstDash val="soli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undacioncambiandohistorias-my.sharepoint.com/Users/Sarit/Downloads/3.COMIT&#201;%20DE%20CONTRATACI&#211;N/4.%20Estudio%20de%20Mercado%20Cuidadores%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Bolsa"/>
    </sheetNames>
    <sheetDataSet>
      <sheetData sheetId="0"/>
    </sheetDataSet>
  </externalBook>
</externalLink>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20260924_ESTUDIO%20DE%20MERCADO%20CUIDADORES.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microsoft.com/office/2006/relationships/xlExternalLinkPath/xlPathMissing" Target="20260924_ESTUDIO%20DE%20MERCADO%20CUIDADORES.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microsoft.com/office/2006/relationships/xlExternalLinkPath/xlPathMissing" Target="20260924_ESTUDIO%20DE%20MERCADO%20CUIDADORES.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00000000-000A-0000-FFFF-FFFF27000000}">
  <cacheSource type="worksheet">
    <worksheetSource ref="AH7:AS88" sheet="Estudio_Mercado"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9">
      <sharedItems containsNonDate="0" containsString="0" containsBlank="1"/>
    </cacheField>
    <cacheField name="Valor total que el proponente no podrá modificar en su oferta" numFmtId="169">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9">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00000000-000A-0000-FFFF-FFFF26000000}">
  <cacheSource type="worksheet">
    <worksheetSource ref="A7:AD88" sheet="Estudio_Mercado"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3">
      <sharedItems containsNonDate="0" containsString="0" containsBlank="1"/>
    </cacheField>
    <cacheField name="Valor IVA" numFmtId="170">
      <sharedItems containsSemiMixedTypes="0" containsString="0" containsNumber="1" containsInteger="1" minValue="0" maxValue="0"/>
    </cacheField>
    <cacheField name="Valor unitario con IVA" numFmtId="170">
      <sharedItems containsSemiMixedTypes="0" containsString="0" containsNumber="1" containsInteger="1" minValue="0" maxValue="0"/>
    </cacheField>
    <cacheField name="Valor total Sin IVA" numFmtId="170">
      <sharedItems/>
    </cacheField>
    <cacheField name="Valor total con IVA" numFmtId="170">
      <sharedItems/>
    </cacheField>
    <cacheField name="Empresa Cotizante cotización 2" numFmtId="0">
      <sharedItems containsNonDate="0" containsString="0" containsBlank="1"/>
    </cacheField>
    <cacheField name="Valor unitario sin IVA2" numFmtId="43">
      <sharedItems containsNonDate="0" containsString="0" containsBlank="1"/>
    </cacheField>
    <cacheField name="Valor IVA2" numFmtId="43">
      <sharedItems containsSemiMixedTypes="0" containsString="0" containsNumber="1" containsInteger="1" minValue="0" maxValue="0"/>
    </cacheField>
    <cacheField name="Valor unitario con IVA2" numFmtId="43">
      <sharedItems containsSemiMixedTypes="0" containsString="0" containsNumber="1" containsInteger="1" minValue="0" maxValue="0"/>
    </cacheField>
    <cacheField name="Valor total Sin IVA2" numFmtId="43">
      <sharedItems/>
    </cacheField>
    <cacheField name="Valor total con IVA2" numFmtId="43">
      <sharedItems/>
    </cacheField>
    <cacheField name="Empresa Cotizante cotización 3" numFmtId="0">
      <sharedItems containsNonDate="0" containsString="0" containsBlank="1"/>
    </cacheField>
    <cacheField name="Valor unitario sin IVA3" numFmtId="43">
      <sharedItems containsNonDate="0" containsString="0" containsBlank="1"/>
    </cacheField>
    <cacheField name="Valor IVA3" numFmtId="43">
      <sharedItems containsSemiMixedTypes="0" containsString="0" containsNumber="1" containsInteger="1" minValue="0" maxValue="0"/>
    </cacheField>
    <cacheField name="Valor unitario con IVA3" numFmtId="43">
      <sharedItems containsSemiMixedTypes="0" containsString="0" containsNumber="1" containsInteger="1" minValue="0" maxValue="0"/>
    </cacheField>
    <cacheField name="Valor total Sin IVA3" numFmtId="43">
      <sharedItems/>
    </cacheField>
    <cacheField name="Valor total con IVA3" numFmtId="43">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3">
      <sharedItems containsSemiMixedTypes="0" containsString="0" containsNumber="1" containsInteger="1" minValue="0" maxValue="0"/>
    </cacheField>
    <cacheField name="Valor unitario con IVA4" numFmtId="43">
      <sharedItems containsSemiMixedTypes="0" containsString="0" containsNumber="1" containsInteger="1" minValue="0" maxValue="0"/>
    </cacheField>
    <cacheField name="Valor total Sin IVA4" numFmtId="43">
      <sharedItems/>
    </cacheField>
    <cacheField name="Valor total con IVA4" numFmtId="43">
      <sharedItems/>
    </cacheField>
    <cacheField name="Promedio valor unitario con IVA" numFmtId="43">
      <sharedItems/>
    </cacheField>
    <cacheField name="Promedio valor total con IVA" numFmtId="43">
      <sharedItems/>
    </cacheField>
    <cacheField name="Desviación estandar " numFmtId="43">
      <sharedItems/>
    </cacheField>
    <cacheField name="Coeficiente de variación" numFmtId="9">
      <sharedItems/>
    </cacheField>
    <cacheField name="Promedio valor unitario con IVA2" numFmtId="43">
      <sharedItems/>
    </cacheField>
    <cacheField name="Promedio valor total con IVA2" numFmtId="43">
      <sharedItems/>
    </cacheField>
    <cacheField name="Límite menor" numFmtId="43">
      <sharedItems/>
    </cacheField>
    <cacheField name="Límite mayor" numFmtId="43">
      <sharedItems/>
    </cacheField>
    <cacheField name="Valor Unitario Techo (IVA incluído)" numFmtId="169">
      <sharedItems/>
    </cacheField>
    <cacheField name="Valor Total Techo (IVA incluído)" numFmtId="169">
      <sharedItems/>
    </cacheField>
    <cacheField name="Promedio valor unitario con IVA3" numFmtId="43">
      <sharedItems/>
    </cacheField>
    <cacheField name="Promedio valor total con IVA3" numFmtId="43">
      <sharedItems/>
    </cacheField>
    <cacheField name="Desviación estandar 2" numFmtId="43">
      <sharedItems/>
    </cacheField>
    <cacheField name="Coeficiente de variación2" numFmtId="9">
      <sharedItems/>
    </cacheField>
    <cacheField name="Promedio valor unitario con IVA4" numFmtId="43">
      <sharedItems/>
    </cacheField>
    <cacheField name="Promedio valor total con IVA4" numFmtId="43">
      <sharedItems/>
    </cacheField>
    <cacheField name="Límite menor2" numFmtId="43">
      <sharedItems/>
    </cacheField>
    <cacheField name="Límite mayor2" numFmtId="43">
      <sharedItems/>
    </cacheField>
    <cacheField name="Valor Unitario Techo (IVA incluído)2" numFmtId="169">
      <sharedItems containsSemiMixedTypes="0" containsString="0" containsNumber="1" containsInteger="1" minValue="0" maxValue="0"/>
    </cacheField>
    <cacheField name="Valor Total Techo (IVA incluído)2" numFmtId="169">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603" createdVersion="6" refreshedVersion="6" minRefreshableVersion="3" recordCount="88" xr:uid="{00000000-000A-0000-FFFF-FFFF25000000}">
  <cacheSource type="worksheet">
    <worksheetSource ref="A7:AD89" sheet="Estudio_Mercado"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3">
      <sharedItems containsMixedTypes="1" containsNumber="1" containsInteger="1" minValue="0" maxValue="0"/>
    </cacheField>
    <cacheField name="Desviación estandar " numFmtId="43">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3">
      <sharedItems containsMixedTypes="1" containsNumber="1" containsInteger="1" minValue="0" maxValue="0"/>
    </cacheField>
    <cacheField name="Promedio valor total con IVA2" numFmtId="43">
      <sharedItems containsMixedTypes="1" containsNumber="1" containsInteger="1" minValue="0" maxValue="0"/>
    </cacheField>
    <cacheField name="Desviación estandar 2" numFmtId="43">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Cache/pivotCacheRecords2.xml><?xml version="1.0" encoding="utf-8"?>
<pivotCacheRecords xmlns="http://schemas.openxmlformats.org/spreadsheetml/2006/main"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Cache/pivotCacheRecords3.xml><?xml version="1.0" encoding="utf-8"?>
<pivotCacheRecords xmlns="http://schemas.openxmlformats.org/spreadsheetml/2006/main"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Recurso Humano" cacheId="944"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3" cacheId="94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70" showAll="0"/>
    <pivotField numFmtId="170" showAll="0"/>
    <pivotField showAll="0"/>
    <pivotField showAll="0"/>
    <pivotField showAll="0"/>
    <pivotField showAll="0"/>
    <pivotField numFmtId="43" showAll="0"/>
    <pivotField numFmtId="43" showAll="0"/>
    <pivotField showAll="0"/>
    <pivotField showAll="0"/>
    <pivotField showAll="0"/>
    <pivotField showAll="0"/>
    <pivotField numFmtId="43" showAll="0"/>
    <pivotField numFmtId="43" showAll="0"/>
    <pivotField showAll="0"/>
    <pivotField showAll="0"/>
    <pivotField showAll="0"/>
    <pivotField showAll="0"/>
    <pivotField numFmtId="43" showAll="0"/>
    <pivotField numFmtId="43"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9" showAll="0"/>
    <pivotField numFmtId="169"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TablaDinámica2" cacheId="946"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70" showAll="0"/>
    <pivotField numFmtId="170" showAll="0"/>
    <pivotField showAll="0"/>
    <pivotField showAll="0"/>
    <pivotField showAll="0"/>
    <pivotField showAll="0"/>
    <pivotField numFmtId="43" showAll="0"/>
    <pivotField numFmtId="43" showAll="0"/>
    <pivotField showAll="0"/>
    <pivotField showAll="0"/>
    <pivotField showAll="0"/>
    <pivotField showAll="0"/>
    <pivotField numFmtId="43" showAll="0"/>
    <pivotField numFmtId="43" showAll="0"/>
    <pivotField showAll="0"/>
    <pivotField showAll="0"/>
    <pivotField showAll="0"/>
    <pivotField showAll="0"/>
    <pivotField numFmtId="43" showAll="0"/>
    <pivotField numFmtId="43"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9" showAll="0"/>
    <pivotField numFmtId="169" showAll="0"/>
    <pivotField showAll="0"/>
  </pivot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sandra_tamayo_gobiernobogota_gov_co/IQAjeafpPcQsSqiUSz8-bKSxAScepYFngBvK7GMyKKTm4SM?e=nsbc9S" TargetMode="External"/><Relationship Id="rId21" Type="http://schemas.openxmlformats.org/officeDocument/2006/relationships/hyperlink" Target="https://gobiernobogota-my.sharepoint.com/:b:/g/personal/planeacion_suba_gobiernobogota_gov_co/IQBAqpMZnJhaR4fzT69c6XO1AbvWvNOvoX7VQHbjdvg1aOg?e=HmkiGy" TargetMode="External"/><Relationship Id="rId324" Type="http://schemas.openxmlformats.org/officeDocument/2006/relationships/hyperlink" Target="https://gobiernobogota-my.sharepoint.com/:b:/g/personal/planeacion_suba_gobiernobogota_gov_co/IQC3n1-3qJZ2SKpVvajWPoLpAeMYPbBWFvEmTo3r_WNO_U0?e=hs3Cd0" TargetMode="External"/><Relationship Id="rId531" Type="http://schemas.openxmlformats.org/officeDocument/2006/relationships/hyperlink" Target="https://gobiernobogota-my.sharepoint.com/:b:/g/personal/planeacion_suba_gobiernobogota_gov_co/IQD-w2Tm_-zsS60w0YzzfHbnAUcGP1na7s_6PMXQpuvS81w?e=tiYAbe" TargetMode="External"/><Relationship Id="rId629" Type="http://schemas.openxmlformats.org/officeDocument/2006/relationships/hyperlink" Target="https://gobiernobogota-my.sharepoint.com/:b:/g/personal/planeacion_suba_gobiernobogota_gov_co/IQA-cfb6DNA0SK_PYCs4-lqxARoKQ8gtRtm1hEoUtkS1sho?e=CCYNF2" TargetMode="External"/><Relationship Id="rId170" Type="http://schemas.openxmlformats.org/officeDocument/2006/relationships/hyperlink" Target="https://gobiernobogota-my.sharepoint.com/:b:/g/personal/sandra_tamayo_gobiernobogota_gov_co/IQBjTkxVaG7tSZ2JdDfsvt53AUgI_XCQNVZqd3ocKvLkekA?e=JwWv1Q" TargetMode="External"/><Relationship Id="rId268" Type="http://schemas.openxmlformats.org/officeDocument/2006/relationships/hyperlink" Target="https://gobiernobogota-my.sharepoint.com/:b:/g/personal/planeacion_suba_gobiernobogota_gov_co/IQCM__IxPAvnSKmMzXKkkhm4AZU_rA7ln4xSwWpMfodRTOI?e=0RGQNe" TargetMode="External"/><Relationship Id="rId475" Type="http://schemas.openxmlformats.org/officeDocument/2006/relationships/hyperlink" Target="https://gobiernobogota-my.sharepoint.com/:b:/g/personal/planeacion_suba_gobiernobogota_gov_co/IQBJPW5Nj37YRoGqmmbxODi6AZRZ8VHrmEMMLpjJRa1_rT0?e=YEB19y" TargetMode="External"/><Relationship Id="rId32"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128" Type="http://schemas.openxmlformats.org/officeDocument/2006/relationships/hyperlink" Target="https://gobiernobogota-my.sharepoint.com/:b:/g/personal/planeacion_suba_gobiernobogota_gov_co/IQC3n1-3qJZ2SKpVvajWPoLpAeMYPbBWFvEmTo3r_WNO_U0?e=9gXu3A" TargetMode="External"/><Relationship Id="rId335" Type="http://schemas.openxmlformats.org/officeDocument/2006/relationships/hyperlink" Target="https://gobiernobogota-my.sharepoint.com/:b:/g/personal/planeacion_suba_gobiernobogota_gov_co/IQDYfz7BCezNT5jcCSdluleDAY3bI6UPbxERGDBiY4eb9dI?e=nMk8kc" TargetMode="External"/><Relationship Id="rId542" Type="http://schemas.openxmlformats.org/officeDocument/2006/relationships/hyperlink" Target="https://gobiernobogota-my.sharepoint.com/:b:/g/personal/planeacion_suba_gobiernobogota_gov_co/IQC0j0BzvHMTSZKvVkjPNeQIAeaRr0HX6sicPIaAkE7tIyA?e=aVf7iU" TargetMode="External"/><Relationship Id="rId181" Type="http://schemas.openxmlformats.org/officeDocument/2006/relationships/hyperlink" Target="https://gobiernobogota-my.sharepoint.com/:b:/g/personal/planeacion_suba_gobiernobogota_gov_co/IQCgm5YiE5_kQ5TMDogZTJv7AV1RW44CV7mB7C1aXXqSRvs?e=5kQJl8" TargetMode="External"/><Relationship Id="rId402" Type="http://schemas.openxmlformats.org/officeDocument/2006/relationships/hyperlink" Target="https://gobiernobogota-my.sharepoint.com/:b:/g/personal/planeacion_suba_gobiernobogota_gov_co/IQBBu4dnf9PkSYwhrQsa2XYcASFuORQjOSLHBBlK7dsYuzY?e=odT6R7" TargetMode="External"/><Relationship Id="rId279" Type="http://schemas.openxmlformats.org/officeDocument/2006/relationships/hyperlink" Target="https://gobiernobogota-my.sharepoint.com/:b:/g/personal/planeacion_suba_gobiernobogota_gov_co/IQAAJNBs6uMeS6mV_BLxT9hXAXeAFzGz3FMXDCmtoZ_JG0E?e=Zmg5Jn" TargetMode="External"/><Relationship Id="rId486" Type="http://schemas.openxmlformats.org/officeDocument/2006/relationships/hyperlink" Target="https://gobiernobogota-my.sharepoint.com/:b:/g/personal/planeacion_suba_gobiernobogota_gov_co/IQBusIu3iBbCSLLjThmedfFnAQB7ntcnjhb9msWBxAmAhvg?e=IUUy6d" TargetMode="External"/><Relationship Id="rId43" Type="http://schemas.openxmlformats.org/officeDocument/2006/relationships/hyperlink" Target="https://gobiernobogota-my.sharepoint.com/:b:/g/personal/planeacion_suba_gobiernobogota_gov_co/IQCOgtbqCSx4Rr-blaLs427EAd_hHwOcNPXV2dYA1FgLp_w?e=hY77WV" TargetMode="External"/><Relationship Id="rId139" Type="http://schemas.openxmlformats.org/officeDocument/2006/relationships/hyperlink" Target="https://gobiernobogota-my.sharepoint.com/:b:/g/personal/planeacion_suba_gobiernobogota_gov_co/IQCgm5YiE5_kQ5TMDogZTJv7AV1RW44CV7mB7C1aXXqSRvs?e=L180oL" TargetMode="External"/><Relationship Id="rId346" Type="http://schemas.openxmlformats.org/officeDocument/2006/relationships/hyperlink" Target="https://gobiernobogota-my.sharepoint.com/:b:/g/personal/planeacion_suba_gobiernobogota_gov_co/IQDMZ0T9mSVxRKfzq21QstZzAUDlBRHMMr71r81ynqwr9wc?e=GwTjSx" TargetMode="External"/><Relationship Id="rId553" Type="http://schemas.openxmlformats.org/officeDocument/2006/relationships/hyperlink" Target="https://gobiernobogota-my.sharepoint.com/:b:/g/personal/planeacion_suba_gobiernobogota_gov_co/IQCXIYOhQokARIGrzDbo5eA5AcGo9UDCGTZHc4XWTx6CEJU?e=quy4cn" TargetMode="External"/><Relationship Id="rId192" Type="http://schemas.openxmlformats.org/officeDocument/2006/relationships/hyperlink" Target="https://gobiernobogota-my.sharepoint.com/:b:/g/personal/planeacion_suba_gobiernobogota_gov_co/IQC3n1-3qJZ2SKpVvajWPoLpAeMYPbBWFvEmTo3r_WNO_U0?e=NnpG6D" TargetMode="External"/><Relationship Id="rId206" Type="http://schemas.openxmlformats.org/officeDocument/2006/relationships/hyperlink" Target="https://gobiernobogota-my.sharepoint.com/:b:/g/personal/planeacion_suba_gobiernobogota_gov_co/IQDSBK66d3xwQpQoDybPSp2LASeoWIhjUzuHDVO6h-_iYkU?e=eB4Pi2" TargetMode="External"/><Relationship Id="rId413" Type="http://schemas.openxmlformats.org/officeDocument/2006/relationships/hyperlink" Target="https://gobiernobogota-my.sharepoint.com/:b:/g/personal/planeacion_suba_gobiernobogota_gov_co/IQC8aZx2NnlWQJELsizfgLSjAd7eqfeZXr7cjHi5SHEC9sI?e=UN3jEI" TargetMode="External"/><Relationship Id="rId497" Type="http://schemas.openxmlformats.org/officeDocument/2006/relationships/hyperlink" Target="https://gobiernobogota-my.sharepoint.com/:b:/g/personal/planeacion_suba_gobiernobogota_gov_co/IQBOj4gepViEQIaggQMtw5R9AVhaFKBqymvYvovMp3pKGvY?e=dsiY1H" TargetMode="External"/><Relationship Id="rId620" Type="http://schemas.openxmlformats.org/officeDocument/2006/relationships/hyperlink" Target="https://gobiernobogota-my.sharepoint.com/:b:/g/personal/planeacion_suba_gobiernobogota_gov_co/IQAy4npXJQ1iTrSmnbw5xmlYAYVjVY3PODpR8vUnuC-fVOo?e=hdg4tU" TargetMode="External"/><Relationship Id="rId357" Type="http://schemas.openxmlformats.org/officeDocument/2006/relationships/hyperlink" Target="https://gobiernobogota-my.sharepoint.com/:b:/g/personal/planeacion_suba_gobiernobogota_gov_co/IQDHNA2Vi9cvSqxdRihYGw2kAbqj1U2Wv9CED4Hax9ePqI8?e=OaXPmP" TargetMode="External"/><Relationship Id="rId54" Type="http://schemas.openxmlformats.org/officeDocument/2006/relationships/hyperlink" Target="https://gobiernobogota-my.sharepoint.com/:b:/g/personal/planeacion_suba_gobiernobogota_gov_co/IQC8k6tNXYlFQZ3-NCPAOZVQAQo-EVHsNPAdJ72j3MPBALE?e=9zgM2g" TargetMode="External"/><Relationship Id="rId217" Type="http://schemas.openxmlformats.org/officeDocument/2006/relationships/hyperlink" Target="https://gobiernobogota-my.sharepoint.com/:b:/g/personal/planeacion_suba_gobiernobogota_gov_co/IQC-xpAF_xjTSqJXHH9UJBcfASp1I0t3P7gr4qP7q8Dfh64?e=918dnk" TargetMode="External"/><Relationship Id="rId564" Type="http://schemas.openxmlformats.org/officeDocument/2006/relationships/hyperlink" Target="https://gobiernobogota-my.sharepoint.com/:b:/g/personal/planeacion_suba_gobiernobogota_gov_co/IQDxRQf0MaraRLAI6SeurFWyAUB1VkcrT29Z4ES23OTsQ4o?e=gQcuq7" TargetMode="External"/><Relationship Id="rId424" Type="http://schemas.openxmlformats.org/officeDocument/2006/relationships/hyperlink" Target="https://gobiernobogota-my.sharepoint.com/:b:/g/personal/planeacion_suba_gobiernobogota_gov_co/IQCyA10LkQHjRbpaxdAnmhPDAXpC1OcuVN3A6MnbV1GIUkM?e=vw2qy6" TargetMode="External"/><Relationship Id="rId631" Type="http://schemas.openxmlformats.org/officeDocument/2006/relationships/hyperlink" Target="https://gobiernobogota-my.sharepoint.com/:b:/g/personal/planeacion_suba_gobiernobogota_gov_co/IQDnUdQb07N0QaZ9i3UL6I1OAYcS1llg5-H8Q4nSdOqS3Zw?e=prdur0" TargetMode="External"/><Relationship Id="rId270" Type="http://schemas.openxmlformats.org/officeDocument/2006/relationships/hyperlink" Target="https://gobiernobogota-my.sharepoint.com/:b:/g/personal/planeacion_suba_gobiernobogota_gov_co/IQDMZ0T9mSVxRKfzq21QstZzAUDlBRHMMr71r81ynqwr9wc?e=GwTjSx" TargetMode="External"/><Relationship Id="rId65" Type="http://schemas.openxmlformats.org/officeDocument/2006/relationships/hyperlink" Target="https://gobiernobogota-my.sharepoint.com/:b:/g/personal/planeacion_suba_gobiernobogota_gov_co/IQCdkMR8tqp8Q69vbzhAH616AQ_61I5Y1Hm_kEo8HVOdGQ0?e=PORaoV" TargetMode="External"/><Relationship Id="rId130" Type="http://schemas.openxmlformats.org/officeDocument/2006/relationships/hyperlink" Target="https://gobiernobogota-my.sharepoint.com/:b:/g/personal/planeacion_suba_gobiernobogota_gov_co/IQBuOzStr3VOSrJVUh9Xj5TjAQ0tYcBuK8ryjmQQPMTnx0g?e=LOFs15" TargetMode="External"/><Relationship Id="rId368" Type="http://schemas.openxmlformats.org/officeDocument/2006/relationships/hyperlink" Target="https://gobiernobogota-my.sharepoint.com/:b:/g/personal/planeacion_suba_gobiernobogota_gov_co/IQCOgtbqCSx4Rr-blaLs427EAd_hHwOcNPXV2dYA1FgLp_w?e=hY77WV" TargetMode="External"/><Relationship Id="rId575" Type="http://schemas.openxmlformats.org/officeDocument/2006/relationships/hyperlink" Target="https://gobiernobogota-my.sharepoint.com/:b:/g/personal/planeacion_suba_gobiernobogota_gov_co/IQDo4dlyXDo9R5O0ZZfujmyxASTz6GJtTDauWWMk0jgJLDg?e=Yp5dcz" TargetMode="External"/><Relationship Id="rId228" Type="http://schemas.openxmlformats.org/officeDocument/2006/relationships/hyperlink" Target="https://gobiernobogota-my.sharepoint.com/:b:/g/personal/planeacion_suba_gobiernobogota_gov_co/IQCgm5YiE5_kQ5TMDogZTJv7AV1RW44CV7mB7C1aXXqSRvs?e=KKgvuY" TargetMode="External"/><Relationship Id="rId435" Type="http://schemas.openxmlformats.org/officeDocument/2006/relationships/hyperlink" Target="https://gobiernobogota-my.sharepoint.com/:b:/g/personal/planeacion_suba_gobiernobogota_gov_co/IQDMZ0T9mSVxRKfzq21QstZzAUDlBRHMMr71r81ynqwr9wc?e=GwTjSx" TargetMode="External"/><Relationship Id="rId642" Type="http://schemas.openxmlformats.org/officeDocument/2006/relationships/hyperlink" Target="https://gobiernobogota-my.sharepoint.com/:b:/g/personal/planeacion_suba_gobiernobogota_gov_co/IQChSRQDriTZTqzoP5ijae0fAYIPgAuLONuuztACQyc9hoM?e=OVIkGJ" TargetMode="External"/><Relationship Id="rId281" Type="http://schemas.openxmlformats.org/officeDocument/2006/relationships/hyperlink" Target="https://gobiernobogota-my.sharepoint.com/:b:/g/personal/planeacion_suba_gobiernobogota_gov_co/IQCzIfdU-35TT6hjtk2-WEEyAbZ-6SvCcX004e1GRHemm50?e=NpQncd" TargetMode="External"/><Relationship Id="rId502" Type="http://schemas.openxmlformats.org/officeDocument/2006/relationships/hyperlink" Target="https://gobiernobogota-my.sharepoint.com/:b:/g/personal/planeacion_suba_gobiernobogota_gov_co/IQAKlicOjUm5QpYSJXdFVPqCAdrgS-IrCoCEM38F5-L2BWs?e=4u1ZKl" TargetMode="External"/><Relationship Id="rId76" Type="http://schemas.openxmlformats.org/officeDocument/2006/relationships/hyperlink" Target="https://gobiernobogota-my.sharepoint.com/:b:/g/personal/planeacion_suba_gobiernobogota_gov_co/IQCdkMR8tqp8Q69vbzhAH616AQ_61I5Y1Hm_kEo8HVOdGQ0?e=PORaoV" TargetMode="External"/><Relationship Id="rId141" Type="http://schemas.openxmlformats.org/officeDocument/2006/relationships/hyperlink" Target="https://gobiernobogota-my.sharepoint.com/:b:/g/personal/sandra_tamayo_gobiernobogota_gov_co/IQBjTkxVaG7tSZ2JdDfsvt53AUgI_XCQNVZqd3ocKvLkekA?e=JwWv1Q" TargetMode="External"/><Relationship Id="rId379" Type="http://schemas.openxmlformats.org/officeDocument/2006/relationships/hyperlink" Target="https://gobiernobogota-my.sharepoint.com/:b:/g/personal/planeacion_suba_gobiernobogota_gov_co/IQA6XZ-gkoxiSKnk6aiVgSCEAawLKwlfM0IroQr3uACmZ9k?e=HVYTcl" TargetMode="External"/><Relationship Id="rId586" Type="http://schemas.openxmlformats.org/officeDocument/2006/relationships/hyperlink" Target="https://gobiernobogota-my.sharepoint.com/:b:/g/personal/planeacion_suba_gobiernobogota_gov_co/IQCMlPoN1AXgRYkfOsv8V2MzAadWwGuBrai1ViBdhJ1SygM?e=HEvs4l" TargetMode="External"/><Relationship Id="rId7" Type="http://schemas.openxmlformats.org/officeDocument/2006/relationships/hyperlink" Target="https://gobiernobogota-my.sharepoint.com/:b:/g/personal/planeacion_suba_gobiernobogota_gov_co/IQAdy-rJ0tjISa5i30jFu1k8AeEdsiKBTVP5Silw_u8tCu8?e=Z53ign" TargetMode="External"/><Relationship Id="rId239" Type="http://schemas.openxmlformats.org/officeDocument/2006/relationships/hyperlink" Target="https://gobiernobogota-my.sharepoint.com/:b:/g/personal/planeacion_suba_gobiernobogota_gov_co/IQBN1y_X_06gQY0vKgXY6PMAATITBv1H4vVRMDBKkVIOM_M?e=4BoYde" TargetMode="External"/><Relationship Id="rId446" Type="http://schemas.openxmlformats.org/officeDocument/2006/relationships/hyperlink" Target="https://gobiernobogota-my.sharepoint.com/:b:/g/personal/sandra_tamayo_gobiernobogota_gov_co/IQDDlTdQWxUqQpr89G1iHV7OATWXUfhcWF9LQLUdMMifc6s?e=N3M36B" TargetMode="External"/><Relationship Id="rId292" Type="http://schemas.openxmlformats.org/officeDocument/2006/relationships/hyperlink" Target="https://gobiernobogota-my.sharepoint.com/:b:/g/personal/planeacion_suba_gobiernobogota_gov_co/IQDMZ0T9mSVxRKfzq21QstZzAUDlBRHMMr71r81ynqwr9wc?e=GwTjSx" TargetMode="External"/><Relationship Id="rId306" Type="http://schemas.openxmlformats.org/officeDocument/2006/relationships/hyperlink" Target="https://gobiernobogota-my.sharepoint.com/:b:/g/personal/planeacion_suba_gobiernobogota_gov_co/IQC3n1-3qJZ2SKpVvajWPoLpAeMYPbBWFvEmTo3r_WNO_U0?e=HNOkrp" TargetMode="External"/><Relationship Id="rId87" Type="http://schemas.openxmlformats.org/officeDocument/2006/relationships/hyperlink" Target="https://gobiernobogota-my.sharepoint.com/:b:/g/personal/planeacion_suba_gobiernobogota_gov_co/IQCdkMR8tqp8Q69vbzhAH616AQ_61I5Y1Hm_kEo8HVOdGQ0?e=PORaoV" TargetMode="External"/><Relationship Id="rId513" Type="http://schemas.openxmlformats.org/officeDocument/2006/relationships/hyperlink" Target="https://gobiernobogota-my.sharepoint.com/:b:/g/personal/planeacion_suba_gobiernobogota_gov_co/IQDGmT9Ef05VT7WCV88HsCAIAQkfEC60fMmULjZxXavYueE?e=Zm1PIG" TargetMode="External"/><Relationship Id="rId597" Type="http://schemas.openxmlformats.org/officeDocument/2006/relationships/hyperlink" Target="https://gobiernobogota-my.sharepoint.com/:b:/g/personal/planeacion_suba_gobiernobogota_gov_co/IQCUcyd7CXwSTK8ul4Ea7G3jAXhhrzWYpfBID1yiwwHhO8s?e=NpThWJ" TargetMode="External"/><Relationship Id="rId152" Type="http://schemas.openxmlformats.org/officeDocument/2006/relationships/hyperlink" Target="https://gobiernobogota-my.sharepoint.com/:b:/g/personal/planeacion_suba_gobiernobogota_gov_co/IQBJ0EIdt8YvQatRG9xwOIiYAdN-SyBbjwkt4RsVbr49RGw?e=Xd57Ne" TargetMode="External"/><Relationship Id="rId457" Type="http://schemas.openxmlformats.org/officeDocument/2006/relationships/hyperlink" Target="https://gobiernobogota-my.sharepoint.com/:b:/g/personal/planeacion_suba_gobiernobogota_gov_co/IQDmyGracKteS6Vm1_fdOwZ5Ab_PkCvygcBkbr5uLdVhIBQ?e=mesxdc" TargetMode="External"/><Relationship Id="rId14" Type="http://schemas.openxmlformats.org/officeDocument/2006/relationships/hyperlink" Target="https://gobiernobogota-my.sharepoint.com/:b:/g/personal/planeacion_suba_gobiernobogota_gov_co/IQA0TAxhTdESQaWyokxkYiYrAUbT3V5pPD-WeH61XsXHSR4?e=trenfi" TargetMode="External"/><Relationship Id="rId317" Type="http://schemas.openxmlformats.org/officeDocument/2006/relationships/hyperlink" Target="https://gobiernobogota-my.sharepoint.com/:b:/g/personal/planeacion_suba_gobiernobogota_gov_co/IQDf44K_e-byQbI4bgT9lM9AAQvRsujJ9Omyjb1eLxMqujs?e=yCC9hN" TargetMode="External"/><Relationship Id="rId524" Type="http://schemas.openxmlformats.org/officeDocument/2006/relationships/hyperlink" Target="https://gobiernobogota-my.sharepoint.com/:b:/g/personal/planeacion_suba_gobiernobogota_gov_co/IQAQHCznIX2KT6n_2wptxjRwAUGsqEy6vQ4IbPwzGwZ4UEs?e=AH82aE" TargetMode="External"/><Relationship Id="rId98" Type="http://schemas.openxmlformats.org/officeDocument/2006/relationships/hyperlink" Target="https://gobiernobogota-my.sharepoint.com/:b:/g/personal/planeacion_suba_gobiernobogota_gov_co/IQBz2CKObcGQQ7tlyKeMS_LyAYgcIzBGx3HfmbaEMW7eKes?e=Y32qrI" TargetMode="External"/><Relationship Id="rId163" Type="http://schemas.openxmlformats.org/officeDocument/2006/relationships/hyperlink" Target="https://gobiernobogota-my.sharepoint.com/:b:/g/personal/planeacion_suba_gobiernobogota_gov_co/IQA0TAxhTdESQaWyokxkYiYrAUbT3V5pPD-WeH61XsXHSR4?e=trenfi" TargetMode="External"/><Relationship Id="rId370" Type="http://schemas.openxmlformats.org/officeDocument/2006/relationships/hyperlink" Target="https://gobiernobogota-my.sharepoint.com/:b:/g/personal/planeacion_suba_gobiernobogota_gov_co/IQDf44K_e-byQbI4bgT9lM9AAQvRsujJ9Omyjb1eLxMqujs?e=yCC9hN" TargetMode="External"/><Relationship Id="rId230" Type="http://schemas.openxmlformats.org/officeDocument/2006/relationships/hyperlink" Target="https://gobiernobogota-my.sharepoint.com/:b:/g/personal/planeacion_suba_gobiernobogota_gov_co/IQDXXjy-5aqlQrLhtW2xd7zVAQR76NnvRF-BgbXuQf_hugs?e=A7W88w" TargetMode="External"/><Relationship Id="rId468" Type="http://schemas.openxmlformats.org/officeDocument/2006/relationships/hyperlink" Target="https://gobiernobogota-my.sharepoint.com/:b:/g/personal/planeacion_suba_gobiernobogota_gov_co/IQD8-fB7Z31xT6iWaNZyHgITAaIKNdPyHjGXDDRwvXNIe00?e=G4mk3i" TargetMode="External"/><Relationship Id="rId25" Type="http://schemas.openxmlformats.org/officeDocument/2006/relationships/hyperlink" Target="https://gobiernobogota-my.sharepoint.com/:b:/g/personal/planeacion_suba_gobiernobogota_gov_co/IQBQhQEJ73TWTZbL6J9z5LSKAS3GX70b7VJh0PyiiiLHOF4?e=Gw6MUq" TargetMode="External"/><Relationship Id="rId328" Type="http://schemas.openxmlformats.org/officeDocument/2006/relationships/hyperlink" Target="https://gobiernobogota-my.sharepoint.com/:b:/g/personal/planeacion_suba_gobiernobogota_gov_co/IQDMZ0T9mSVxRKfzq21QstZzAUDlBRHMMr71r81ynqwr9wc?e=GwTjSx" TargetMode="External"/><Relationship Id="rId535" Type="http://schemas.openxmlformats.org/officeDocument/2006/relationships/hyperlink" Target="https://gobiernobogota-my.sharepoint.com/:b:/g/personal/planeacion_suba_gobiernobogota_gov_co/IQBHl16NE7nOSr73BSC69EX_ATpr6YBgUjwMvuvjMaSlSlE?e=o8MqKg" TargetMode="External"/><Relationship Id="rId174" Type="http://schemas.openxmlformats.org/officeDocument/2006/relationships/hyperlink" Target="https://gobiernobogota-my.sharepoint.com/:b:/g/personal/planeacion_suba_gobiernobogota_gov_co/IQAKDWS7fj-uTqSk59tfkjFLAWmeDKroqT_PSquQk6_5AZI?e=jAtoPx" TargetMode="External"/><Relationship Id="rId381" Type="http://schemas.openxmlformats.org/officeDocument/2006/relationships/hyperlink" Target="https://gobiernobogota-my.sharepoint.com/:b:/g/personal/planeacion_suba_gobiernobogota_gov_co/IQA6XZ-gkoxiSKnk6aiVgSCEAawLKwlfM0IroQr3uACmZ9k?e=HVYTcl" TargetMode="External"/><Relationship Id="rId602" Type="http://schemas.openxmlformats.org/officeDocument/2006/relationships/hyperlink" Target="https://gobiernobogota-my.sharepoint.com/:b:/g/personal/planeacion_suba_gobiernobogota_gov_co/IQDWk5QvFHpKSYEP-4rhKVciAX2X6tb3ReXFua0-72qIPbA?e=2jaaGQ" TargetMode="External"/><Relationship Id="rId241" Type="http://schemas.openxmlformats.org/officeDocument/2006/relationships/hyperlink" Target="https://gobiernobogota-my.sharepoint.com/:b:/g/personal/planeacion_suba_gobiernobogota_gov_co/IQAJXjAvIajwQ68bvEjj43HpASA8Zb06zOXwxqocktk2OQM?e=gZIkKk" TargetMode="External"/><Relationship Id="rId479" Type="http://schemas.openxmlformats.org/officeDocument/2006/relationships/hyperlink" Target="https://gobiernobogota-my.sharepoint.com/:b:/g/personal/planeacion_suba_gobiernobogota_gov_co/IQDJsXKkvhhLR6UftJkxWDi7AUPn8yyc2qiNhvVizmwwIE0?e=0l8yMN" TargetMode="External"/><Relationship Id="rId36" Type="http://schemas.openxmlformats.org/officeDocument/2006/relationships/hyperlink" Target="https://gobiernobogota-my.sharepoint.com/:b:/g/personal/planeacion_suba_gobiernobogota_gov_co/IQC0Zr6QeDVcT6uXSsvLXYzTASI49d9b4wN6s18ujelqB2U?e=OHYGKx" TargetMode="External"/><Relationship Id="rId339" Type="http://schemas.openxmlformats.org/officeDocument/2006/relationships/hyperlink" Target="https://gobiernobogota-my.sharepoint.com/:b:/g/personal/planeacion_suba_gobiernobogota_gov_co/IQBI0yEyQXgwQ6mCSOWe2EEQAbsvr7zDXzRyghixX0dftHE?e=fojtoe" TargetMode="External"/><Relationship Id="rId546" Type="http://schemas.openxmlformats.org/officeDocument/2006/relationships/hyperlink" Target="https://gobiernobogota-my.sharepoint.com/:b:/g/personal/planeacion_suba_gobiernobogota_gov_co/IQD-sRFXb627SqvhU2CAy-oTASyE9NgIPj3bD9UDgGT76I0?e=htfbUA" TargetMode="External"/><Relationship Id="rId101" Type="http://schemas.openxmlformats.org/officeDocument/2006/relationships/hyperlink" Target="https://gobiernobogota-my.sharepoint.com/:b:/g/personal/sandra_tamayo_gobiernobogota_gov_co/IQA0E0FNBmhFSoYzdZx72ppWAYSYFjCMAYDOHjW2FrXQpD8?e=ctwQeR" TargetMode="External"/><Relationship Id="rId185" Type="http://schemas.openxmlformats.org/officeDocument/2006/relationships/hyperlink" Target="https://gobiernobogota-my.sharepoint.com/:b:/g/personal/planeacion_suba_gobiernobogota_gov_co/IQCgm5YiE5_kQ5TMDogZTJv7AV1RW44CV7mB7C1aXXqSRvs?e=mzaRhj" TargetMode="External"/><Relationship Id="rId406" Type="http://schemas.openxmlformats.org/officeDocument/2006/relationships/hyperlink" Target="https://gobiernobogota-my.sharepoint.com/:b:/g/personal/planeacion_suba_gobiernobogota_gov_co/IQBBu4dnf9PkSYwhrQsa2XYcASFuORQjOSLHBBlK7dsYuzY?e=odT6R7" TargetMode="External"/><Relationship Id="rId392" Type="http://schemas.openxmlformats.org/officeDocument/2006/relationships/hyperlink" Target="https://gobiernobogota-my.sharepoint.com/:b:/g/personal/planeacion_suba_gobiernobogota_gov_co/IQA6XZ-gkoxiSKnk6aiVgSCEAawLKwlfM0IroQr3uACmZ9k?e=HVYTcl" TargetMode="External"/><Relationship Id="rId613" Type="http://schemas.openxmlformats.org/officeDocument/2006/relationships/hyperlink" Target="https://gobiernobogota-my.sharepoint.com/:b:/g/personal/planeacion_suba_gobiernobogota_gov_co/IQDDR_gjPvRkTqopx9gssON1AfR2zDEngGcD0f-eVUB9b6c?e=5rUw7u" TargetMode="External"/><Relationship Id="rId252" Type="http://schemas.openxmlformats.org/officeDocument/2006/relationships/hyperlink" Target="https://gobiernobogota-my.sharepoint.com/:b:/g/personal/planeacion_suba_gobiernobogota_gov_co/IQB9TJ9LFrtBRIcDp2ursCPGARARotkDjW_x1KjxCXhvHuM?e=MJ2eUJ" TargetMode="External"/><Relationship Id="rId47" Type="http://schemas.openxmlformats.org/officeDocument/2006/relationships/hyperlink" Target="https://gobiernobogota-my.sharepoint.com/:b:/g/personal/planeacion_suba_gobiernobogota_gov_co/IQCdev2Dvkl-RYuOHPJCpzVMAed_Q2BCu1MIfqedG9rb4d4?e=KtIU3P" TargetMode="External"/><Relationship Id="rId112" Type="http://schemas.openxmlformats.org/officeDocument/2006/relationships/hyperlink" Target="https://gobiernobogota-my.sharepoint.com/:b:/g/personal/sandra_tamayo_gobiernobogota_gov_co/IQA3E8DYd_5eQpOCLt-dIdaDAciGCWoPLul-uF8X9QJvaWY?e=b1ac6Z" TargetMode="External"/><Relationship Id="rId557" Type="http://schemas.openxmlformats.org/officeDocument/2006/relationships/hyperlink" Target="https://gobiernobogota-my.sharepoint.com/:b:/g/personal/planeacion_suba_gobiernobogota_gov_co/IQCZoljksrBcQ6yRT6DhU6MXAeFk64AER36rGy_MMIYx9ss?e=dgN5ke" TargetMode="External"/><Relationship Id="rId196" Type="http://schemas.openxmlformats.org/officeDocument/2006/relationships/hyperlink" Target="https://gobiernobogota-my.sharepoint.com/:b:/g/personal/planeacion_suba_gobiernobogota_gov_co/IQCBQKq8b2bPRpPLx1asbELQAXqD9L5l2_XiRn-TM01JFys?e=SE5ITT" TargetMode="External"/><Relationship Id="rId417" Type="http://schemas.openxmlformats.org/officeDocument/2006/relationships/hyperlink" Target="https://gobiernobogota-my.sharepoint.com/:b:/g/personal/planeacion_suba_gobiernobogota_gov_co/IQBBu4dnf9PkSYwhrQsa2XYcASFuORQjOSLHBBlK7dsYuzY?e=odT6R7" TargetMode="External"/><Relationship Id="rId459" Type="http://schemas.openxmlformats.org/officeDocument/2006/relationships/hyperlink" Target="https://gobiernobogota-my.sharepoint.com/:b:/g/personal/planeacion_suba_gobiernobogota_gov_co/IQB740b1UecfQ4ImKkgKb5WXAWmwWIk3Q8ZYbHdScBSTWRI?e=jWS3mJ" TargetMode="External"/><Relationship Id="rId624" Type="http://schemas.openxmlformats.org/officeDocument/2006/relationships/hyperlink" Target="https://gobiernobogota-my.sharepoint.com/:b:/g/personal/planeacion_suba_gobiernobogota_gov_co/IQC3Jj7Wb7KVSbwiYboykl0fASSiXZq7_pzLZ1SYkT7fTFI?e=vFQLOM" TargetMode="External"/><Relationship Id="rId16" Type="http://schemas.openxmlformats.org/officeDocument/2006/relationships/hyperlink" Target="https://gobiernobogota-my.sharepoint.com/:b:/g/personal/planeacion_suba_gobiernobogota_gov_co/IQAdy-rJ0tjISa5i30jFu1k8AZRtQl9JohRXyI4j9ajYCNY?e=bpWlxZ" TargetMode="External"/><Relationship Id="rId221" Type="http://schemas.openxmlformats.org/officeDocument/2006/relationships/hyperlink" Target="https://gobiernobogota-my.sharepoint.com/:b:/g/personal/planeacion_suba_gobiernobogota_gov_co/IQDYfz7BCezNT5jcCSdluleDAY3bI6UPbxERGDBiY4eb9dI?e=95vbkE" TargetMode="External"/><Relationship Id="rId263" Type="http://schemas.openxmlformats.org/officeDocument/2006/relationships/hyperlink" Target="https://gobiernobogota-my.sharepoint.com/:b:/g/personal/planeacion_suba_gobiernobogota_gov_co/IQAnccDT0C7bSbjHL-RW6wEjAbsjkSpFIUH00w_2LDufKwI?e=sEokP1" TargetMode="External"/><Relationship Id="rId319" Type="http://schemas.openxmlformats.org/officeDocument/2006/relationships/hyperlink" Target="https://gobiernobogota-my.sharepoint.com/:b:/g/personal/planeacion_suba_gobiernobogota_gov_co/IQC3n1-3qJZ2SKpVvajWPoLpAeMYPbBWFvEmTo3r_WNO_U0?e=vxhXg6" TargetMode="External"/><Relationship Id="rId470" Type="http://schemas.openxmlformats.org/officeDocument/2006/relationships/hyperlink" Target="https://gobiernobogota-my.sharepoint.com/:b:/g/personal/planeacion_suba_gobiernobogota_gov_co/IQBhCn_ulhVpQrfNV0b_rqN9Af-WrBp-g-r2TsiWZBvQUbM?e=9oGF5b" TargetMode="External"/><Relationship Id="rId526" Type="http://schemas.openxmlformats.org/officeDocument/2006/relationships/hyperlink" Target="https://gobiernobogota-my.sharepoint.com/:b:/g/personal/planeacion_suba_gobiernobogota_gov_co/IQAgyLqI0XfuQISEPHMot5r3AXGJzxqIO7TkqEkGREmQbVo?e=QTodiG" TargetMode="External"/><Relationship Id="rId58" Type="http://schemas.openxmlformats.org/officeDocument/2006/relationships/hyperlink" Target="https://gobiernobogota-my.sharepoint.com/:b:/g/personal/planeacion_suba_gobiernobogota_gov_co/IQAPRkPrZAKvTLtcG25cEzViAeS6mFIuwdNuXQQ4Dk8pWGY?e=5nrRxu" TargetMode="External"/><Relationship Id="rId123" Type="http://schemas.openxmlformats.org/officeDocument/2006/relationships/hyperlink" Target="https://gobiernobogota-my.sharepoint.com/:b:/g/personal/planeacion_suba_gobiernobogota_gov_co/IQCgm5YiE5_kQ5TMDogZTJv7AV1RW44CV7mB7C1aXXqSRvs?e=pGD3LR" TargetMode="External"/><Relationship Id="rId330" Type="http://schemas.openxmlformats.org/officeDocument/2006/relationships/hyperlink" Target="https://gobiernobogota-my.sharepoint.com/:b:/g/personal/planeacion_suba_gobiernobogota_gov_co/IQAmk37I0qGhTZgdKGPZrH-yAWtCpxudeFrynlXrhGNo5yo?e=VXDbwl" TargetMode="External"/><Relationship Id="rId568" Type="http://schemas.openxmlformats.org/officeDocument/2006/relationships/hyperlink" Target="https://gobiernobogota-my.sharepoint.com/:b:/g/personal/planeacion_suba_gobiernobogota_gov_co/IQCs4xYQu87LRbzwjeTC71ANAYDSBkqN_Nge1JnILdORuyI?e=isCmvg" TargetMode="External"/><Relationship Id="rId165" Type="http://schemas.openxmlformats.org/officeDocument/2006/relationships/hyperlink" Target="https://gobiernobogota-my.sharepoint.com/:b:/g/personal/planeacion_suba_gobiernobogota_gov_co/IQA0TAxhTdESQaWyokxkYiYrAUbT3V5pPD-WeH61XsXHSR4?e=trenfi" TargetMode="External"/><Relationship Id="rId372" Type="http://schemas.openxmlformats.org/officeDocument/2006/relationships/hyperlink" Target="https://gobiernobogota-my.sharepoint.com/:b:/g/personal/planeacion_suba_gobiernobogota_gov_co/IQDMZ0T9mSVxRKfzq21QstZzAUDlBRHMMr71r81ynqwr9wc?e=GwTjSx" TargetMode="External"/><Relationship Id="rId428" Type="http://schemas.openxmlformats.org/officeDocument/2006/relationships/hyperlink" Target="https://gobiernobogota-my.sharepoint.com/:b:/g/personal/planeacion_suba_gobiernobogota_gov_co/IQDMZ0T9mSVxRKfzq21QstZzAUDlBRHMMr71r81ynqwr9wc?e=GwTjSx" TargetMode="External"/><Relationship Id="rId635" Type="http://schemas.openxmlformats.org/officeDocument/2006/relationships/hyperlink" Target="https://gobiernobogota-my.sharepoint.com/:b:/g/personal/planeacion_suba_gobiernobogota_gov_co/IQBfqDdAeuhxR4huw5eR1C8RAcpbzGnU75cXxiGvhU577LM?e=34Ib5m" TargetMode="External"/><Relationship Id="rId232" Type="http://schemas.openxmlformats.org/officeDocument/2006/relationships/hyperlink" Target="https://gobiernobogota-my.sharepoint.com/:b:/g/personal/planeacion_suba_gobiernobogota_gov_co/IQAPRkPrZAKvTLtcG25cEzViAeS6mFIuwdNuXQQ4Dk8pWGY?e=G2CiUB" TargetMode="External"/><Relationship Id="rId274" Type="http://schemas.openxmlformats.org/officeDocument/2006/relationships/hyperlink" Target="https://gobiernobogota-my.sharepoint.com/:b:/g/personal/planeacion_suba_gobiernobogota_gov_co/IQC3n1-3qJZ2SKpVvajWPoLpAeMYPbBWFvEmTo3r_WNO_U0?e=tFZoMb" TargetMode="External"/><Relationship Id="rId481" Type="http://schemas.openxmlformats.org/officeDocument/2006/relationships/hyperlink" Target="https://gobiernobogota-my.sharepoint.com/:b:/g/personal/planeacion_suba_gobiernobogota_gov_co/IQAy9Cmm21v_QbryecsWiLMPAT22tJzzWOkTkXGZzpO5b6U?e=djEsdz" TargetMode="External"/><Relationship Id="rId27" Type="http://schemas.openxmlformats.org/officeDocument/2006/relationships/hyperlink" Target="https://gobiernobogota-my.sharepoint.com/:b:/g/personal/planeacion_suba_gobiernobogota_gov_co/IQAdy-rJ0tjISa5i30jFu1k8AZRtQl9JohRXyI4j9ajYCNY?e=anX94a" TargetMode="External"/><Relationship Id="rId69" Type="http://schemas.openxmlformats.org/officeDocument/2006/relationships/hyperlink" Target="https://gobiernobogota-my.sharepoint.com/:b:/g/personal/planeacion_suba_gobiernobogota_gov_co/IQAPRkPrZAKvTLtcG25cEzViAeS6mFIuwdNuXQQ4Dk8pWGY?e=5nrRxu" TargetMode="External"/><Relationship Id="rId134" Type="http://schemas.openxmlformats.org/officeDocument/2006/relationships/hyperlink" Target="https://gobiernobogota-my.sharepoint.com/:b:/g/personal/planeacion_suba_gobiernobogota_gov_co/IQCBQKq8b2bPRpPLx1asbELQAXqD9L5l2_XiRn-TM01JFys?e=SE5ITT" TargetMode="External"/><Relationship Id="rId537" Type="http://schemas.openxmlformats.org/officeDocument/2006/relationships/hyperlink" Target="https://gobiernobogota-my.sharepoint.com/:b:/g/personal/planeacion_suba_gobiernobogota_gov_co/IQCl0T58W37HRbdV3Nll0CQ_AeA7GHqwc57jko2q-4Z7Vbg?e=HrCUvf" TargetMode="External"/><Relationship Id="rId579" Type="http://schemas.openxmlformats.org/officeDocument/2006/relationships/hyperlink" Target="https://gobiernobogota-my.sharepoint.com/:b:/g/personal/planeacion_suba_gobiernobogota_gov_co/IQCj4Dr4Y9yvQoLss5cmU0VvAR7GOPr54LZwPq5e3wbLRRE?e=6f1cO0" TargetMode="External"/><Relationship Id="rId80" Type="http://schemas.openxmlformats.org/officeDocument/2006/relationships/hyperlink" Target="https://gobiernobogota-my.sharepoint.com/:b:/g/personal/planeacion_suba_gobiernobogota_gov_co/IQAdy-rJ0tjISa5i30jFu1k8AZRtQl9JohRXyI4j9ajYCNY?e=RLilQd" TargetMode="External"/><Relationship Id="rId176" Type="http://schemas.openxmlformats.org/officeDocument/2006/relationships/hyperlink" Target="https://gobiernobogota-my.sharepoint.com/:b:/g/personal/planeacion_suba_gobiernobogota_gov_co/IQCgm5YiE5_kQ5TMDogZTJv7AV1RW44CV7mB7C1aXXqSRvs?e=VhPVkQ" TargetMode="External"/><Relationship Id="rId341" Type="http://schemas.openxmlformats.org/officeDocument/2006/relationships/hyperlink" Target="https://gobiernobogota-my.sharepoint.com/:b:/g/personal/planeacion_suba_gobiernobogota_gov_co/IQAdy-rJ0tjISa5i30jFu1k8AZRtQl9JohRXyI4j9ajYCNY?e=RLilQd" TargetMode="External"/><Relationship Id="rId383" Type="http://schemas.openxmlformats.org/officeDocument/2006/relationships/hyperlink" Target="https://gobiernobogota-my.sharepoint.com/:b:/g/personal/planeacion_suba_gobiernobogota_gov_co/IQBXh6io_0RcTbJer9rD27dvAftEALhK5PU3b2V9PYJePN4?e=eS0mCe" TargetMode="External"/><Relationship Id="rId439" Type="http://schemas.openxmlformats.org/officeDocument/2006/relationships/hyperlink" Target="https://gobiernobogota-my.sharepoint.com/:b:/g/personal/planeacion_suba_gobiernobogota_gov_co/IQClr3MnnLhZT5TdR_-_YTVVAWt3PtNOy2D9RaYWDwZrqBA?e=HU0wNc" TargetMode="External"/><Relationship Id="rId590" Type="http://schemas.openxmlformats.org/officeDocument/2006/relationships/hyperlink" Target="https://gobiernobogota-my.sharepoint.com/:b:/g/personal/planeacion_suba_gobiernobogota_gov_co/IQAgyLqI0XfuQISEPHMot5r3AXGJzxqIO7TkqEkGREmQbVo?e=QTodiG" TargetMode="External"/><Relationship Id="rId604" Type="http://schemas.openxmlformats.org/officeDocument/2006/relationships/hyperlink" Target="https://gobiernobogota-my.sharepoint.com/:b:/g/personal/planeacion_suba_gobiernobogota_gov_co/IQD_QMbGfcZzQqOAtMkY9SZZAaUJzYWOXf3sCfdBl0OmA10?e=4K53Bw" TargetMode="External"/><Relationship Id="rId646" Type="http://schemas.openxmlformats.org/officeDocument/2006/relationships/drawing" Target="../drawings/drawing4.xml"/><Relationship Id="rId201" Type="http://schemas.openxmlformats.org/officeDocument/2006/relationships/hyperlink" Target="https://gobiernobogota-my.sharepoint.com/:b:/g/personal/planeacion_suba_gobiernobogota_gov_co/IQDMZ0T9mSVxRKfzq21QstZzAUDlBRHMMr71r81ynqwr9wc?e=GwTjSx" TargetMode="External"/><Relationship Id="rId243" Type="http://schemas.openxmlformats.org/officeDocument/2006/relationships/hyperlink" Target="https://gobiernobogota-my.sharepoint.com/:b:/g/personal/planeacion_suba_gobiernobogota_gov_co/IQBLJ1tp1fdzSL9E0QwjjNUSAS7hmaX-o2ET4sUI1GqHxqY?e=mSj00k" TargetMode="External"/><Relationship Id="rId285" Type="http://schemas.openxmlformats.org/officeDocument/2006/relationships/hyperlink" Target="https://gobiernobogota-my.sharepoint.com/:b:/g/personal/planeacion_suba_gobiernobogota_gov_co/IQDXXjy-5aqlQrLhtW2xd7zVAQR76NnvRF-BgbXuQf_hugs?e=A7W88w" TargetMode="External"/><Relationship Id="rId450" Type="http://schemas.openxmlformats.org/officeDocument/2006/relationships/hyperlink" Target="https://gobiernobogota-my.sharepoint.com/:b:/g/personal/planeacion_suba_gobiernobogota_gov_co/IQD70PYGw7ksT6B9YVFNkPmkAXSBXAKNRze8CJjzcJoGAHI?e=4otwka" TargetMode="External"/><Relationship Id="rId506" Type="http://schemas.openxmlformats.org/officeDocument/2006/relationships/hyperlink" Target="https://gobiernobogota-my.sharepoint.com/:b:/g/personal/planeacion_suba_gobiernobogota_gov_co/IQAKlicOjUm5QpYSJXdFVPqCAdrgS-IrCoCEM38F5-L2BWs?e=4u1ZKl" TargetMode="External"/><Relationship Id="rId38" Type="http://schemas.openxmlformats.org/officeDocument/2006/relationships/hyperlink" Target="https://gobiernobogota-my.sharepoint.com/:b:/g/personal/planeacion_suba_gobiernobogota_gov_co/IQCOgtbqCSx4Rr-blaLs427EAd_hHwOcNPXV2dYA1FgLp_w?e=hY77WV" TargetMode="External"/><Relationship Id="rId103" Type="http://schemas.openxmlformats.org/officeDocument/2006/relationships/hyperlink" Target="https://gobiernobogota-my.sharepoint.com/:b:/g/personal/planeacion_suba_gobiernobogota_gov_co/IQB5tu2rd_zgRJ2EKsTPwMTeAQtTCmd-xtyf8_sint871TY?e=E4fmFg" TargetMode="External"/><Relationship Id="rId310" Type="http://schemas.openxmlformats.org/officeDocument/2006/relationships/hyperlink" Target="https://gobiernobogota-my.sharepoint.com/:b:/g/personal/planeacion_suba_gobiernobogota_gov_co/IQDEJ-gBvOShQ59xrEjvGzE-AW_nuIAlfyclyCdUlbxu4hc?e=5ByG1x" TargetMode="External"/><Relationship Id="rId492" Type="http://schemas.openxmlformats.org/officeDocument/2006/relationships/hyperlink" Target="https://gobiernobogota-my.sharepoint.com/:b:/g/personal/planeacion_suba_gobiernobogota_gov_co/IQBusIu3iBbCSLLjThmedfFnAQB7ntcnjhb9msWBxAmAhvg?e=4AkMWL" TargetMode="External"/><Relationship Id="rId548" Type="http://schemas.openxmlformats.org/officeDocument/2006/relationships/hyperlink" Target="https://gobiernobogota-my.sharepoint.com/:b:/g/personal/planeacion_suba_gobiernobogota_gov_co/IQCXQmhj1pvOQJR6Fy6cAiigAQmQv80t2vS9-TTkM0lObDI?e=V75HOz" TargetMode="External"/><Relationship Id="rId91" Type="http://schemas.openxmlformats.org/officeDocument/2006/relationships/hyperlink" Target="https://gobiernobogota-my.sharepoint.com/:b:/g/personal/planeacion_suba_gobiernobogota_gov_co/IQBcwJuRCc4cTL--ocd3-APOAZKkil9qoTQfoGSndWaIEFM?e=IfTvme" TargetMode="External"/><Relationship Id="rId145" Type="http://schemas.openxmlformats.org/officeDocument/2006/relationships/hyperlink" Target="https://gobiernobogota-my.sharepoint.com/:b:/g/personal/planeacion_suba_gobiernobogota_gov_co/IQCBQKq8b2bPRpPLx1asbELQAXqD9L5l2_XiRn-TM01JFys?e=53UdJy" TargetMode="External"/><Relationship Id="rId187" Type="http://schemas.openxmlformats.org/officeDocument/2006/relationships/hyperlink" Target="https://gobiernobogota-my.sharepoint.com/:b:/g/personal/planeacion_suba_gobiernobogota_gov_co/IQDnYHWShGJsRZW0CbHALMf7AQE4RNX9GjHS0QDRIGOQLZI?e=dPBw8K" TargetMode="External"/><Relationship Id="rId352" Type="http://schemas.openxmlformats.org/officeDocument/2006/relationships/hyperlink" Target="https://gobiernobogota-my.sharepoint.com/:b:/g/personal/planeacion_suba_gobiernobogota_gov_co/IQB88U3Vz7gkToJIB7ic-wEmASj_InxGScZG8CupILITlIA?e=WdDChx" TargetMode="External"/><Relationship Id="rId394" Type="http://schemas.openxmlformats.org/officeDocument/2006/relationships/hyperlink" Target="https://gobiernobogota-my.sharepoint.com/:b:/g/personal/planeacion_suba_gobiernobogota_gov_co/IQA6XZ-gkoxiSKnk6aiVgSCEAawLKwlfM0IroQr3uACmZ9k?e=HVYTcl" TargetMode="External"/><Relationship Id="rId408" Type="http://schemas.openxmlformats.org/officeDocument/2006/relationships/hyperlink" Target="https://gobiernobogota-my.sharepoint.com/:b:/g/personal/planeacion_suba_gobiernobogota_gov_co/IQCyA10LkQHjRbpaxdAnmhPDAXpC1OcuVN3A6MnbV1GIUkM?e=HCHfKq" TargetMode="External"/><Relationship Id="rId615" Type="http://schemas.openxmlformats.org/officeDocument/2006/relationships/hyperlink" Target="https://gobiernobogota-my.sharepoint.com/:b:/g/personal/planeacion_suba_gobiernobogota_gov_co/IQDuLZyoyOoGRavUhF2qCo6jAbJZcivuDuwWTFo02fYnvSU?e=Rjfhpd" TargetMode="External"/><Relationship Id="rId212" Type="http://schemas.openxmlformats.org/officeDocument/2006/relationships/hyperlink" Target="https://gobiernobogota-my.sharepoint.com/:b:/g/personal/planeacion_suba_gobiernobogota_gov_co/IQB24XpPPvNeS6lpefEPbt8MAeqBHop4wmdSSioUcu_uZg0?e=5oPwjb" TargetMode="External"/><Relationship Id="rId254" Type="http://schemas.openxmlformats.org/officeDocument/2006/relationships/hyperlink" Target="https://gobiernobogota-my.sharepoint.com/:b:/g/personal/planeacion_suba_gobiernobogota_gov_co/IQC3n1-3qJZ2SKpVvajWPoLpAeMYPbBWFvEmTo3r_WNO_U0?e=TgI0ZS" TargetMode="External"/><Relationship Id="rId49" Type="http://schemas.openxmlformats.org/officeDocument/2006/relationships/hyperlink" Target="https://gobiernobogota-my.sharepoint.com/:b:/g/personal/planeacion_suba_gobiernobogota_gov_co/IQC18dDbHDF6S4WM89A1KV3tAcRIaPuhTUXbo3CJwVYaZMQ?e=mEAoWX" TargetMode="External"/><Relationship Id="rId114" Type="http://schemas.openxmlformats.org/officeDocument/2006/relationships/hyperlink" Target="https://gobiernobogota-my.sharepoint.com/:b:/g/personal/sandra_tamayo_gobiernobogota_gov_co/IQBjTkxVaG7tSZ2JdDfsvt53AUgI_XCQNVZqd3ocKvLkekA?e=JwWv1Q" TargetMode="External"/><Relationship Id="rId296" Type="http://schemas.openxmlformats.org/officeDocument/2006/relationships/hyperlink" Target="https://gobiernobogota-my.sharepoint.com/:b:/g/personal/planeacion_suba_gobiernobogota_gov_co/IQA7D704FzeQQY_-J0VeSiTJAeAwRQ5KuhgACOR4kng5ugY?e=jZqcLb" TargetMode="External"/><Relationship Id="rId461" Type="http://schemas.openxmlformats.org/officeDocument/2006/relationships/hyperlink" Target="https://gobiernobogota-my.sharepoint.com/:b:/g/personal/planeacion_suba_gobiernobogota_gov_co/IQBI0yEyQXgwQ6mCSOWe2EEQAbsvr7zDXzRyghixX0dftHE?e=fojtoe" TargetMode="External"/><Relationship Id="rId517" Type="http://schemas.openxmlformats.org/officeDocument/2006/relationships/hyperlink" Target="https://gobiernobogota-my.sharepoint.com/:b:/g/personal/planeacion_suba_gobiernobogota_gov_co/IQAnajIu4XRgQ6imxL_NfCl3AXn9tPkn-lINqZ2Z5_CSlH4?e=FXadU4" TargetMode="External"/><Relationship Id="rId559" Type="http://schemas.openxmlformats.org/officeDocument/2006/relationships/hyperlink" Target="https://gobiernobogota-my.sharepoint.com/:b:/g/personal/planeacion_suba_gobiernobogota_gov_co/IQB-knfmaKYvSqhBedh06GzOAdlvqAxLVD8Q85LVGQoiRPo?e=yEhaRa" TargetMode="External"/><Relationship Id="rId60" Type="http://schemas.openxmlformats.org/officeDocument/2006/relationships/hyperlink" Target="https://gobiernobogota-my.sharepoint.com/:b:/g/personal/planeacion_suba_gobiernobogota_gov_co/IQBcwJuRCc4cTL--ocd3-APOAZKkil9qoTQfoGSndWaIEFM?e=IfTvme" TargetMode="External"/><Relationship Id="rId156" Type="http://schemas.openxmlformats.org/officeDocument/2006/relationships/hyperlink" Target="https://gobiernobogota-my.sharepoint.com/:b:/g/personal/planeacion_suba_gobiernobogota_gov_co/IQBWDY3dVrpcSqj40rTqHYUqAQ_wi3xchctE_LU1NyI0Rxo?e=vWQNgY" TargetMode="External"/><Relationship Id="rId198" Type="http://schemas.openxmlformats.org/officeDocument/2006/relationships/hyperlink" Target="https://gobiernobogota-my.sharepoint.com/:b:/g/personal/planeacion_suba_gobiernobogota_gov_co/IQC3n1-3qJZ2SKpVvajWPoLpAeMYPbBWFvEmTo3r_WNO_U0?e=p0cjYt" TargetMode="External"/><Relationship Id="rId321" Type="http://schemas.openxmlformats.org/officeDocument/2006/relationships/hyperlink" Target="https://gobiernobogota-my.sharepoint.com/:b:/g/personal/planeacion_suba_gobiernobogota_gov_co/IQB-8zDE5cVJSKp7KgQCJacRASMfo-8heGHl9aGn6EQ0SOw?e=S4mbq7" TargetMode="External"/><Relationship Id="rId363" Type="http://schemas.openxmlformats.org/officeDocument/2006/relationships/hyperlink" Target="https://gobiernobogota-my.sharepoint.com/:b:/g/personal/planeacion_suba_gobiernobogota_gov_co/IQC0Zr6QeDVcT6uXSsvLXYzTASI49d9b4wN6s18ujelqB2U?e=OHYGKx"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BJg4Z89B_1TLFef-8UQR7uAeYroD0BsmZBMleZ58uJojE?e=Lm3MKY" TargetMode="External"/><Relationship Id="rId626" Type="http://schemas.openxmlformats.org/officeDocument/2006/relationships/hyperlink" Target="https://gobiernobogota-my.sharepoint.com/:b:/g/personal/planeacion_suba_gobiernobogota_gov_co/IQAmpb5jfHPQS6atJclygFxhAVezj9gRYCvj93P0E3oi0ys?e=DIldbV" TargetMode="External"/><Relationship Id="rId223" Type="http://schemas.openxmlformats.org/officeDocument/2006/relationships/hyperlink" Target="https://gobiernobogota-my.sharepoint.com/:b:/g/personal/planeacion_suba_gobiernobogota_gov_co/IQBI0yEyQXgwQ6mCSOWe2EEQAbsvr7zDXzRyghixX0dftHE?e=gYQKRY" TargetMode="External"/><Relationship Id="rId430" Type="http://schemas.openxmlformats.org/officeDocument/2006/relationships/hyperlink" Target="https://gobiernobogota-my.sharepoint.com/:b:/g/personal/planeacion_suba_gobiernobogota_gov_co/IQC3n1-3qJZ2SKpVvajWPoLpAeMYPbBWFvEmTo3r_WNO_U0?e=HKfLdq" TargetMode="External"/><Relationship Id="rId18" Type="http://schemas.openxmlformats.org/officeDocument/2006/relationships/hyperlink" Target="https://gobiernobogota-my.sharepoint.com/:b:/g/personal/planeacion_suba_gobiernobogota_gov_co/IQDYfz7BCezNT5jcCSdluleDAY3bI6UPbxERGDBiY4eb9dI?e=jqyMZZ" TargetMode="External"/><Relationship Id="rId265" Type="http://schemas.openxmlformats.org/officeDocument/2006/relationships/hyperlink" Target="https://gobiernobogota-my.sharepoint.com/:b:/g/personal/planeacion_suba_gobiernobogota_gov_co/IQC3n1-3qJZ2SKpVvajWPoLpAeMYPbBWFvEmTo3r_WNO_U0?e=1Xsmk1"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sandra_tamayo_gobiernobogota_gov_co/IQBjTkxVaG7tSZ2JdDfsvt53AUgI_XCQNVZqd3ocKvLkekA?e=wVA7J4" TargetMode="External"/><Relationship Id="rId167" Type="http://schemas.openxmlformats.org/officeDocument/2006/relationships/hyperlink" Target="https://gobiernobogota-my.sharepoint.com/:b:/g/personal/planeacion_suba_gobiernobogota_gov_co/IQCgm5YiE5_kQ5TMDogZTJv7AV1RW44CV7mB7C1aXXqSRvs?e=Yn6uJW" TargetMode="External"/><Relationship Id="rId332" Type="http://schemas.openxmlformats.org/officeDocument/2006/relationships/hyperlink" Target="https://gobiernobogota-my.sharepoint.com/:b:/g/personal/planeacion_suba_gobiernobogota_gov_co/IQDf44K_e-byQbI4bgT9lM9AAQvRsujJ9Omyjb1eLxMqujs?e=yCC9hN" TargetMode="External"/><Relationship Id="rId374" Type="http://schemas.openxmlformats.org/officeDocument/2006/relationships/hyperlink" Target="https://gobiernobogota-my.sharepoint.com/:b:/g/personal/planeacion_suba_gobiernobogota_gov_co/IQDf44K_e-byQbI4bgT9lM9AAQvRsujJ9Omyjb1eLxMqujs?e=yCC9hN" TargetMode="External"/><Relationship Id="rId581" Type="http://schemas.openxmlformats.org/officeDocument/2006/relationships/hyperlink" Target="https://gobiernobogota-my.sharepoint.com/:b:/g/personal/planeacion_suba_gobiernobogota_gov_co/IQCrxeA-Z82LSoftYvsAyaihAUsiw5fbn-EtG45DaNpppyA?e=KCrLND" TargetMode="External"/><Relationship Id="rId71" Type="http://schemas.openxmlformats.org/officeDocument/2006/relationships/hyperlink" Target="https://gobiernobogota-my.sharepoint.com/:b:/g/personal/planeacion_suba_gobiernobogota_gov_co/IQDCo5nBdqHcSYwPwwp8sizdAWH0Tt2nODZUFrKlcfV2Rsc?e=MIgUNA" TargetMode="External"/><Relationship Id="rId234" Type="http://schemas.openxmlformats.org/officeDocument/2006/relationships/hyperlink" Target="https://gobiernobogota-my.sharepoint.com/:b:/g/personal/planeacion_suba_gobiernobogota_gov_co/IQC3n1-3qJZ2SKpVvajWPoLpAeMYPbBWFvEmTo3r_WNO_U0?e=fhhfId" TargetMode="External"/><Relationship Id="rId637" Type="http://schemas.openxmlformats.org/officeDocument/2006/relationships/hyperlink" Target="https://gobiernobogota-my.sharepoint.com/:b:/g/personal/planeacion_suba_gobiernobogota_gov_co/IQBfqDdAeuhxR4huw5eR1C8RAcpbzGnU75cXxiGvhU577LM?e=eQ91Np" TargetMode="External"/><Relationship Id="rId2" Type="http://schemas.openxmlformats.org/officeDocument/2006/relationships/hyperlink" Target="https://gobiernobogota-my.sharepoint.com/:b:/g/personal/planeacion_suba_gobiernobogota_gov_co/IQAdy-rJ0tjISa5i30jFu1k8AZRtQl9JohRXyI4j9ajYCNY?e=qk6Pss" TargetMode="External"/><Relationship Id="rId29" Type="http://schemas.openxmlformats.org/officeDocument/2006/relationships/hyperlink" Target="https://gobiernobogota-my.sharepoint.com/:b:/g/personal/planeacion_suba_gobiernobogota_gov_co/IQAku0nFTROwTrms-XUliKXoAUFPxwtN__PTUm_ZjjXMSws?e=9DeJ1d" TargetMode="External"/><Relationship Id="rId276" Type="http://schemas.openxmlformats.org/officeDocument/2006/relationships/hyperlink" Target="https://gobiernobogota-my.sharepoint.com/:b:/g/personal/planeacion_suba_gobiernobogota_gov_co/IQDySv-pwXZcT7Lj1_MN1JMBAWHXjis4PIG3wnlCIV3tIBM?e=vrmW0H" TargetMode="External"/><Relationship Id="rId441" Type="http://schemas.openxmlformats.org/officeDocument/2006/relationships/hyperlink" Target="https://gobiernobogota-my.sharepoint.com/:b:/g/personal/planeacion_suba_gobiernobogota_gov_co/IQCybqQ1H-HySK56wgXCEW51Af_tPuXKtWaIv22d3cZL6Y8?e=zKaZmc" TargetMode="External"/><Relationship Id="rId483" Type="http://schemas.openxmlformats.org/officeDocument/2006/relationships/hyperlink" Target="https://gobiernobogota-my.sharepoint.com/:b:/g/personal/planeacion_suba_gobiernobogota_gov_co/IQCOPM8ldyOlTZ80CqEXwIn8AX-cx7kMMoFydOa39O_PZRY?e=Iglx0Q" TargetMode="External"/><Relationship Id="rId539" Type="http://schemas.openxmlformats.org/officeDocument/2006/relationships/hyperlink" Target="https://gobiernobogota-my.sharepoint.com/:b:/g/personal/planeacion_suba_gobiernobogota_gov_co/IQBOB9H0SugxRoappfXNr4YmAYdgSxU5a7jbcUXvetoZAOc?e=bgDLdf" TargetMode="External"/><Relationship Id="rId40" Type="http://schemas.openxmlformats.org/officeDocument/2006/relationships/hyperlink" Target="https://gobiernobogota-my.sharepoint.com/:b:/g/personal/planeacion_suba_gobiernobogota_gov_co/IQCOgtbqCSx4Rr-blaLs427EAd_hHwOcNPXV2dYA1FgLp_w?e=hY77WV" TargetMode="External"/><Relationship Id="rId136" Type="http://schemas.openxmlformats.org/officeDocument/2006/relationships/hyperlink" Target="https://gobiernobogota-my.sharepoint.com/:b:/g/personal/planeacion_suba_gobiernobogota_gov_co/IQC3n1-3qJZ2SKpVvajWPoLpAeMYPbBWFvEmTo3r_WNO_U0?e=pazDjs" TargetMode="External"/><Relationship Id="rId178" Type="http://schemas.openxmlformats.org/officeDocument/2006/relationships/hyperlink" Target="https://gobiernobogota-my.sharepoint.com/:b:/g/personal/planeacion_suba_gobiernobogota_gov_co/IQBJIYVnehCWQpL1M14Zy6vBAZXN8HXrV-9IPYx-1Xd4IZY?e=2LlJiH" TargetMode="External"/><Relationship Id="rId301" Type="http://schemas.openxmlformats.org/officeDocument/2006/relationships/hyperlink" Target="https://gobiernobogota-my.sharepoint.com/:b:/g/personal/planeacion_suba_gobiernobogota_gov_co/IQDMZ0T9mSVxRKfzq21QstZzAUDlBRHMMr71r81ynqwr9wc?e=GwTjSx" TargetMode="External"/><Relationship Id="rId343" Type="http://schemas.openxmlformats.org/officeDocument/2006/relationships/hyperlink" Target="https://gobiernobogota-my.sharepoint.com/:b:/g/personal/planeacion_suba_gobiernobogota_gov_co/IQDMb7zDnZvgSIT6O8TvxCnaAXhviGQRNqirZ9TaiX8MtJA?e=JOwCpk" TargetMode="External"/><Relationship Id="rId550" Type="http://schemas.openxmlformats.org/officeDocument/2006/relationships/hyperlink" Target="https://gobiernobogota-my.sharepoint.com/:b:/g/personal/planeacion_suba_gobiernobogota_gov_co/IQA1eniFzospSLQK7D92tITjAZS359IapFQNwlRKo6RERHo?e=HH8s4o" TargetMode="External"/><Relationship Id="rId82" Type="http://schemas.openxmlformats.org/officeDocument/2006/relationships/hyperlink" Target="https://gobiernobogota-my.sharepoint.com/:b:/g/personal/planeacion_suba_gobiernobogota_gov_co/IQCdev2Dvkl-RYuOHPJCpzVMAed_Q2BCu1MIfqedG9rb4d4?e=KtIU3P" TargetMode="External"/><Relationship Id="rId203" Type="http://schemas.openxmlformats.org/officeDocument/2006/relationships/hyperlink" Target="https://gobiernobogota-my.sharepoint.com/:b:/g/personal/planeacion_suba_gobiernobogota_gov_co/IQAPRkPrZAKvTLtcG25cEzViAeS6mFIuwdNuXQQ4Dk8pWGY?e=5nrRxu" TargetMode="External"/><Relationship Id="rId385" Type="http://schemas.openxmlformats.org/officeDocument/2006/relationships/hyperlink" Target="https://gobiernobogota-my.sharepoint.com/:b:/g/personal/planeacion_suba_gobiernobogota_gov_co/IQA6XZ-gkoxiSKnk6aiVgSCEAawLKwlfM0IroQr3uACmZ9k?e=HVYTcl" TargetMode="External"/><Relationship Id="rId592" Type="http://schemas.openxmlformats.org/officeDocument/2006/relationships/hyperlink" Target="https://gobiernobogota-my.sharepoint.com/:b:/g/personal/planeacion_suba_gobiernobogota_gov_co/IQA19H6ZSLPwTKg7Ab7Dc1ieARvx8S8N3UJ_88AggUqcVdg?e=SOyhKc" TargetMode="External"/><Relationship Id="rId606" Type="http://schemas.openxmlformats.org/officeDocument/2006/relationships/hyperlink" Target="https://gobiernobogota-my.sharepoint.com/:b:/g/personal/planeacion_suba_gobiernobogota_gov_co/IQCyf9An82C7R4M4Xc0u_6GUARkURGaXU5flvgN3IMhZ774?e=Wtiq9l" TargetMode="External"/><Relationship Id="rId245" Type="http://schemas.openxmlformats.org/officeDocument/2006/relationships/hyperlink" Target="https://gobiernobogota-my.sharepoint.com/:b:/g/personal/planeacion_suba_gobiernobogota_gov_co/IQBuOzStr3VOSrJVUh9Xj5TjAQ0tYcBuK8ryjmQQPMTnx0g?e=cWC2jY" TargetMode="External"/><Relationship Id="rId287" Type="http://schemas.openxmlformats.org/officeDocument/2006/relationships/hyperlink" Target="https://gobiernobogota-my.sharepoint.com/:b:/g/personal/planeacion_suba_gobiernobogota_gov_co/IQC3n1-3qJZ2SKpVvajWPoLpAeMYPbBWFvEmTo3r_WNO_U0?e=cJDieg" TargetMode="External"/><Relationship Id="rId410" Type="http://schemas.openxmlformats.org/officeDocument/2006/relationships/hyperlink" Target="https://gobiernobogota-my.sharepoint.com/:b:/g/personal/planeacion_suba_gobiernobogota_gov_co/IQC8aZx2NnlWQJELsizfgLSjAd7eqfeZXr7cjHi5SHEC9sI?e=UN3jEI" TargetMode="External"/><Relationship Id="rId452" Type="http://schemas.openxmlformats.org/officeDocument/2006/relationships/hyperlink" Target="https://gobiernobogota-my.sharepoint.com/:b:/g/personal/planeacion_suba_gobiernobogota_gov_co/IQCT78HmPs1tS46HtrvzcoINATHrZVKIQtUfSpyziHXk51I?e=3gpoGn" TargetMode="External"/><Relationship Id="rId494" Type="http://schemas.openxmlformats.org/officeDocument/2006/relationships/hyperlink" Target="https://gobiernobogota-my.sharepoint.com/:b:/g/personal/planeacion_suba_gobiernobogota_gov_co/IQBCUOWtB2-lRq5jVpJv8o44AdiCKeoqI2gZKPq5zFCV3ck?e=WAFjbO" TargetMode="External"/><Relationship Id="rId508" Type="http://schemas.openxmlformats.org/officeDocument/2006/relationships/hyperlink" Target="https://gobiernobogota-my.sharepoint.com/:b:/g/personal/planeacion_suba_gobiernobogota_gov_co/IQBNkkwI3IyfSoXnksSZl4n5AV83gg_AOgsWMLZTVe3DnXI?e=MbBsmq" TargetMode="External"/><Relationship Id="rId105" Type="http://schemas.openxmlformats.org/officeDocument/2006/relationships/hyperlink" Target="https://gobiernobogota-my.sharepoint.com/:b:/g/personal/planeacion_suba_gobiernobogota_gov_co/IQCmOM4sNIyeQKVfRR7RaucBAaGUGbdhVKj7dWPCRqpVErQ?e=k107Ci" TargetMode="External"/><Relationship Id="rId147" Type="http://schemas.openxmlformats.org/officeDocument/2006/relationships/hyperlink" Target="https://gobiernobogota-my.sharepoint.com/:b:/g/personal/planeacion_suba_gobiernobogota_gov_co/IQB9Y1UnzTxhQ4BGV44GdSi0ASbTv_DA8DvOMf2BV-zgs2E?e=Bn1gZY" TargetMode="External"/><Relationship Id="rId312" Type="http://schemas.openxmlformats.org/officeDocument/2006/relationships/hyperlink" Target="https://gobiernobogota-my.sharepoint.com/:b:/g/personal/planeacion_suba_gobiernobogota_gov_co/IQC3n1-3qJZ2SKpVvajWPoLpAeMYPbBWFvEmTo3r_WNO_U0?e=cbiuGk" TargetMode="External"/><Relationship Id="rId354" Type="http://schemas.openxmlformats.org/officeDocument/2006/relationships/hyperlink" Target="https://gobiernobogota-my.sharepoint.com/:b:/g/personal/sandra_tamayo_gobiernobogota_gov_co/IQBjTkxVaG7tSZ2JdDfsvt53AUgI_XCQNVZqd3ocKvLkekA?e=SDKlYi" TargetMode="External"/><Relationship Id="rId51" Type="http://schemas.openxmlformats.org/officeDocument/2006/relationships/hyperlink" Target="https://gobiernobogota-my.sharepoint.com/:b:/g/personal/planeacion_suba_gobiernobogota_gov_co/IQDXXjy-5aqlQrLhtW2xd7zVAQR76NnvRF-BgbXuQf_hugs?e=5OyPUF" TargetMode="External"/><Relationship Id="rId93" Type="http://schemas.openxmlformats.org/officeDocument/2006/relationships/hyperlink" Target="https://gobiernobogota-my.sharepoint.com/:b:/g/personal/planeacion_suba_gobiernobogota_gov_co/IQBWOzfWvY2qR5XeKQ78dAVuAVSzA7TEHZaFqKchYbEhyqU?e=gPP2uO" TargetMode="External"/><Relationship Id="rId189" Type="http://schemas.openxmlformats.org/officeDocument/2006/relationships/hyperlink" Target="https://gobiernobogota-my.sharepoint.com/:b:/g/personal/planeacion_suba_gobiernobogota_gov_co/IQAdy-rJ0tjISa5i30jFu1k8AeEdsiKBTVP5Silw_u8tCu8?e=Z53ign" TargetMode="External"/><Relationship Id="rId396" Type="http://schemas.openxmlformats.org/officeDocument/2006/relationships/hyperlink" Target="https://gobiernobogota-my.sharepoint.com/:b:/g/personal/planeacion_suba_gobiernobogota_gov_co/IQBBu4dnf9PkSYwhrQsa2XYcASFuORQjOSLHBBlK7dsYuzY?e=RnOy2g" TargetMode="External"/><Relationship Id="rId561" Type="http://schemas.openxmlformats.org/officeDocument/2006/relationships/hyperlink" Target="https://gobiernobogota-my.sharepoint.com/:b:/g/personal/planeacion_suba_gobiernobogota_gov_co/IQAkwNBPjfQZQZZM1Xd0CC6wAV11pULje70mqS6HhNo_m4U?e=3zOmKt" TargetMode="External"/><Relationship Id="rId617" Type="http://schemas.openxmlformats.org/officeDocument/2006/relationships/hyperlink" Target="https://gobiernobogota-my.sharepoint.com/:b:/g/personal/planeacion_suba_gobiernobogota_gov_co/IQCy72tTCEa8QJvlwKEGAo_RAToFR6b1sbyNoZ9nUZjbKEM?e=Yaxn9s" TargetMode="External"/><Relationship Id="rId214" Type="http://schemas.openxmlformats.org/officeDocument/2006/relationships/hyperlink" Target="https://gobiernobogota-my.sharepoint.com/:b:/g/personal/planeacion_suba_gobiernobogota_gov_co/IQDG6CuEuRGvQ5YJvpy6WQFyAbM_CG5G3zgmwpBT60hsIOM?e=3o1lxi" TargetMode="External"/><Relationship Id="rId256" Type="http://schemas.openxmlformats.org/officeDocument/2006/relationships/hyperlink" Target="https://gobiernobogota-my.sharepoint.com/:b:/g/personal/planeacion_suba_gobiernobogota_gov_co/IQDMZ0T9mSVxRKfzq21QstZzAUDlBRHMMr71r81ynqwr9wc?e=a3MYdn" TargetMode="External"/><Relationship Id="rId298" Type="http://schemas.openxmlformats.org/officeDocument/2006/relationships/hyperlink" Target="https://gobiernobogota-my.sharepoint.com/:b:/g/personal/planeacion_suba_gobiernobogota_gov_co/IQDMZ0T9mSVxRKfzq21QstZzAUDlBRHMMr71r81ynqwr9wc?e=GwTjSx" TargetMode="External"/><Relationship Id="rId421" Type="http://schemas.openxmlformats.org/officeDocument/2006/relationships/hyperlink" Target="https://gobiernobogota-my.sharepoint.com/:b:/g/personal/planeacion_suba_gobiernobogota_gov_co/IQBBu4dnf9PkSYwhrQsa2XYcASFuORQjOSLHBBlK7dsYuzY?e=odT6R7" TargetMode="External"/><Relationship Id="rId463" Type="http://schemas.openxmlformats.org/officeDocument/2006/relationships/hyperlink" Target="https://gobiernobogota-my.sharepoint.com/:b:/g/personal/planeacion_suba_gobiernobogota_gov_co/IQDYfz7BCezNT5jcCSdluleDAY3bI6UPbxERGDBiY4eb9dI?e=nMk8kc" TargetMode="External"/><Relationship Id="rId519" Type="http://schemas.openxmlformats.org/officeDocument/2006/relationships/hyperlink" Target="https://gobiernobogota-my.sharepoint.com/:b:/g/personal/planeacion_suba_gobiernobogota_gov_co/IQDRJIJ28inIRJht8XFKhhnuAddXNG05zqPIFexOvE_Kaxc?e=wS6ODT" TargetMode="External"/><Relationship Id="rId116" Type="http://schemas.openxmlformats.org/officeDocument/2006/relationships/hyperlink" Target="https://gobiernobogota-my.sharepoint.com/:b:/g/personal/planeacion_suba_gobiernobogota_gov_co/IQAWlUe1Zsd-Qr2-nlTKJjGmAfzC9tnrAgEEfIE29MerGE8?e=dwbNfT" TargetMode="External"/><Relationship Id="rId158" Type="http://schemas.openxmlformats.org/officeDocument/2006/relationships/hyperlink" Target="https://gobiernobogota-my.sharepoint.com/:b:/g/personal/planeacion_suba_gobiernobogota_gov_co/IQBI0yEyQXgwQ6mCSOWe2EEQAbsvr7zDXzRyghixX0dftHE?e=pZXOle" TargetMode="External"/><Relationship Id="rId323" Type="http://schemas.openxmlformats.org/officeDocument/2006/relationships/hyperlink" Target="https://gobiernobogota-my.sharepoint.com/:b:/g/personal/planeacion_suba_gobiernobogota_gov_co/IQAjum7arGvMTp5k9Bj2xjX-AbBy6QP8CTEz-OYWdgRNPI8?e=fSreDt" TargetMode="External"/><Relationship Id="rId530" Type="http://schemas.openxmlformats.org/officeDocument/2006/relationships/hyperlink" Target="https://gobiernobogota-my.sharepoint.com/:b:/g/personal/planeacion_suba_gobiernobogota_gov_co/IQAISn7S5YNbR4ZwQSSV3RaKAV7h9uMgRI1AdpUuSfHV-Ek?e=hzitoN" TargetMode="External"/><Relationship Id="rId20" Type="http://schemas.openxmlformats.org/officeDocument/2006/relationships/hyperlink" Target="https://gobiernobogota-my.sharepoint.com/:b:/g/personal/planeacion_suba_gobiernobogota_gov_co/IQAJXjAvIajwQ68bvEjj43HpASA8Zb06zOXwxqocktk2OQM?e=wUbrQE" TargetMode="External"/><Relationship Id="rId62" Type="http://schemas.openxmlformats.org/officeDocument/2006/relationships/hyperlink" Target="https://gobiernobogota-my.sharepoint.com/:b:/g/personal/planeacion_suba_gobiernobogota_gov_co/IQBWOzfWvY2qR5XeKQ78dAVuAVSzA7TEHZaFqKchYbEhyqU?e=gPP2uO"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BSEARZMMxMSo5qdJc5AVkiAbYtNGlbpm5VkvBx2qWahdw?e=49ejSn" TargetMode="External"/><Relationship Id="rId628" Type="http://schemas.openxmlformats.org/officeDocument/2006/relationships/hyperlink" Target="https://gobiernobogota-my.sharepoint.com/:b:/g/personal/planeacion_suba_gobiernobogota_gov_co/IQDaGPw_NgqsSKyDNMMpUOh_AV2TCQx10yFt0SfUg3yIgRg?e=Sd4B1r" TargetMode="External"/><Relationship Id="rId225" Type="http://schemas.openxmlformats.org/officeDocument/2006/relationships/hyperlink" Target="https://gobiernobogota-my.sharepoint.com/:b:/g/personal/planeacion_suba_gobiernobogota_gov_co/IQBNsYMpaducRJZiEioICRgqAY4EdQFfHQsumh5haK9ape0?e=fwF8JT" TargetMode="External"/><Relationship Id="rId267" Type="http://schemas.openxmlformats.org/officeDocument/2006/relationships/hyperlink" Target="https://gobiernobogota-my.sharepoint.com/:b:/g/personal/planeacion_suba_gobiernobogota_gov_co/IQDn0jOHnyFxRbQtCLnKsAM8AR3q7j3V5tRnqd0_pPlii9A?e=yS9noV" TargetMode="External"/><Relationship Id="rId432" Type="http://schemas.openxmlformats.org/officeDocument/2006/relationships/hyperlink" Target="https://gobiernobogota-my.sharepoint.com/:b:/g/personal/planeacion_suba_gobiernobogota_gov_co/IQA6NszVNqoxSpVRkdgh-EZsAdRsu4NGBVTaUGaa2df55MA?e=HccZlx" TargetMode="External"/><Relationship Id="rId474" Type="http://schemas.openxmlformats.org/officeDocument/2006/relationships/hyperlink" Target="https://gobiernobogota-my.sharepoint.com/:b:/g/personal/planeacion_suba_gobiernobogota_gov_co/IQBJPW5Nj37YRoGqmmbxODi6AZRZ8VHrmEMMLpjJRa1_rT0?e=XFbbfG" TargetMode="External"/><Relationship Id="rId127" Type="http://schemas.openxmlformats.org/officeDocument/2006/relationships/hyperlink" Target="https://gobiernobogota-my.sharepoint.com/:b:/g/personal/planeacion_suba_gobiernobogota_gov_co/IQBLJ1tp1fdzSL9E0QwjjNUSAS7hmaX-o2ET4sUI1GqHxqY?e=jxOD27" TargetMode="External"/><Relationship Id="rId31" Type="http://schemas.openxmlformats.org/officeDocument/2006/relationships/hyperlink" Target="https://gobiernobogota-my.sharepoint.com/:b:/g/personal/planeacion_suba_gobiernobogota_gov_co/IQADbHMAMcCGRao4tVezbPEsAYJSbRNVoGLbVasgjE7QFQ0?e=Avz2I1" TargetMode="External"/><Relationship Id="rId73" Type="http://schemas.openxmlformats.org/officeDocument/2006/relationships/hyperlink" Target="https://gobiernobogota-my.sharepoint.com/:b:/g/personal/planeacion_suba_gobiernobogota_gov_co/IQCdkMR8tqp8Q69vbzhAH616AQ_61I5Y1Hm_kEo8HVOdGQ0?e=PORaoV" TargetMode="External"/><Relationship Id="rId169" Type="http://schemas.openxmlformats.org/officeDocument/2006/relationships/hyperlink" Target="https://gobiernobogota-my.sharepoint.com/:b:/g/personal/planeacion_suba_gobiernobogota_gov_co/IQC0i-GRTleRS7tzuCTxcuLhAaWRJQvzCzVNEpKZ8BSyTas?e=8GaQov" TargetMode="External"/><Relationship Id="rId334" Type="http://schemas.openxmlformats.org/officeDocument/2006/relationships/hyperlink" Target="https://gobiernobogota-my.sharepoint.com/:b:/g/personal/planeacion_suba_gobiernobogota_gov_co/IQBQhQEJ73TWTZbL6J9z5LSKAS3GX70b7VJh0PyiiiLHOF4?e=Gw6MUq" TargetMode="External"/><Relationship Id="rId376" Type="http://schemas.openxmlformats.org/officeDocument/2006/relationships/hyperlink" Target="https://gobiernobogota-my.sharepoint.com/:b:/g/personal/planeacion_suba_gobiernobogota_gov_co/IQDMZ0T9mSVxRKfzq21QstZzAUDlBRHMMr71r81ynqwr9wc?e=GwTjSx" TargetMode="External"/><Relationship Id="rId541" Type="http://schemas.openxmlformats.org/officeDocument/2006/relationships/hyperlink" Target="https://gobiernobogota-my.sharepoint.com/:b:/g/personal/planeacion_suba_gobiernobogota_gov_co/IQDcz708oXchQKcv_VUZE5yXAf4mSBbh9afDMUy1140V8Fc?e=AOe2bg" TargetMode="External"/><Relationship Id="rId583" Type="http://schemas.openxmlformats.org/officeDocument/2006/relationships/hyperlink" Target="https://gobiernobogota-my.sharepoint.com/:b:/g/personal/planeacion_suba_gobiernobogota_gov_co/IQBfqDdAeuhxR4huw5eR1C8RAcpbzGnU75cXxiGvhU577LM?e=34Ib5m" TargetMode="External"/><Relationship Id="rId639" Type="http://schemas.openxmlformats.org/officeDocument/2006/relationships/hyperlink" Target="https://gobiernobogota-my.sharepoint.com/:b:/g/personal/planeacion_suba_gobiernobogota_gov_co/IQDbv6ph3N01RYw_6_YLAWLgAS9Tn2m_NtR9-VH_WzYU81w?e=n1aw3H" TargetMode="External"/><Relationship Id="rId4" Type="http://schemas.openxmlformats.org/officeDocument/2006/relationships/hyperlink" Target="https://gobiernobogota-my.sharepoint.com/:b:/g/personal/planeacion_suba_gobiernobogota_gov_co/IQBQhQEJ73TWTZbL6J9z5LSKAS3GX70b7VJh0PyiiiLHOF4?e=Gw6MUq" TargetMode="External"/><Relationship Id="rId180" Type="http://schemas.openxmlformats.org/officeDocument/2006/relationships/hyperlink" Target="https://gobiernobogota-my.sharepoint.com/:b:/g/personal/planeacion_suba_gobiernobogota_gov_co/IQC3n1-3qJZ2SKpVvajWPoLpAeMYPbBWFvEmTo3r_WNO_U0?e=cu2ka2" TargetMode="External"/><Relationship Id="rId236" Type="http://schemas.openxmlformats.org/officeDocument/2006/relationships/hyperlink" Target="https://gobiernobogota-my.sharepoint.com/:b:/g/personal/planeacion_suba_gobiernobogota_gov_co/IQBLJ1tp1fdzSL9E0QwjjNUSAS7hmaX-o2ET4sUI1GqHxqY?e=85qjEM" TargetMode="External"/><Relationship Id="rId278" Type="http://schemas.openxmlformats.org/officeDocument/2006/relationships/hyperlink" Target="https://gobiernobogota-my.sharepoint.com/:b:/g/personal/sandra_tamayo_gobiernobogota_gov_co/IQBjTkxVaG7tSZ2JdDfsvt53AUgI_XCQNVZqd3ocKvLkekA?e=JwWv1Q" TargetMode="External"/><Relationship Id="rId401" Type="http://schemas.openxmlformats.org/officeDocument/2006/relationships/hyperlink" Target="https://gobiernobogota-my.sharepoint.com/:b:/g/personal/planeacion_suba_gobiernobogota_gov_co/IQC8aZx2NnlWQJELsizfgLSjAd7eqfeZXr7cjHi5SHEC9sI?e=UN3jEI" TargetMode="External"/><Relationship Id="rId443" Type="http://schemas.openxmlformats.org/officeDocument/2006/relationships/hyperlink" Target="https://gobiernobogota-my.sharepoint.com/:b:/g/personal/planeacion_suba_gobiernobogota_gov_co/IQAvlSsQYsmbSqLjzq7sdPsgAfC16aitobxG_B4RxSGzdKU?e=4W3Tz3" TargetMode="External"/><Relationship Id="rId303" Type="http://schemas.openxmlformats.org/officeDocument/2006/relationships/hyperlink" Target="https://gobiernobogota-my.sharepoint.com/:b:/g/personal/planeacion_suba_gobiernobogota_gov_co/IQC3n1-3qJZ2SKpVvajWPoLpAeMYPbBWFvEmTo3r_WNO_U0?e=iCQwVi" TargetMode="External"/><Relationship Id="rId485" Type="http://schemas.openxmlformats.org/officeDocument/2006/relationships/hyperlink" Target="https://gobiernobogota-my.sharepoint.com/:b:/g/personal/planeacion_suba_gobiernobogota_gov_co/IQBOj4gepViEQIaggQMtw5R9AVhaFKBqymvYvovMp3pKGvY?e=dsiY1H" TargetMode="External"/><Relationship Id="rId42" Type="http://schemas.openxmlformats.org/officeDocument/2006/relationships/hyperlink" Target="https://gobiernobogota-my.sharepoint.com/:b:/g/personal/planeacion_suba_gobiernobogota_gov_co/IQAPRkPrZAKvTLtcG25cEzViAeS6mFIuwdNuXQQ4Dk8pWGY?e=5nrRxu" TargetMode="External"/><Relationship Id="rId84" Type="http://schemas.openxmlformats.org/officeDocument/2006/relationships/hyperlink" Target="https://gobiernobogota-my.sharepoint.com/:b:/g/personal/planeacion_suba_gobiernobogota_gov_co/IQCdkMR8tqp8Q69vbzhAH616AQ_61I5Y1Hm_kEo8HVOdGQ0?e=PORaoV" TargetMode="External"/><Relationship Id="rId138" Type="http://schemas.openxmlformats.org/officeDocument/2006/relationships/hyperlink" Target="https://gobiernobogota-my.sharepoint.com/:b:/g/personal/planeacion_suba_gobiernobogota_gov_co/IQC3n1-3qJZ2SKpVvajWPoLpAeMYPbBWFvEmTo3r_WNO_U0?e=yl9BKD" TargetMode="External"/><Relationship Id="rId345" Type="http://schemas.openxmlformats.org/officeDocument/2006/relationships/hyperlink" Target="https://gobiernobogota-my.sharepoint.com/:b:/g/personal/planeacion_suba_gobiernobogota_gov_co/IQDMb7zDnZvgSIT6O8TvxCnaAXhviGQRNqirZ9TaiX8MtJA?e=JOwCpk" TargetMode="External"/><Relationship Id="rId387" Type="http://schemas.openxmlformats.org/officeDocument/2006/relationships/hyperlink" Target="https://gobiernobogota-my.sharepoint.com/:b:/g/personal/planeacion_suba_gobiernobogota_gov_co/IQA6XZ-gkoxiSKnk6aiVgSCEAawLKwlfM0IroQr3uACmZ9k?e=HVYTcl" TargetMode="External"/><Relationship Id="rId510" Type="http://schemas.openxmlformats.org/officeDocument/2006/relationships/hyperlink" Target="https://gobiernobogota-my.sharepoint.com/:b:/g/personal/planeacion_suba_gobiernobogota_gov_co/IQCSAF-vEBS9QprBpnC49V8UATTs8CLO_3UewueWfGbK8GM?e=OkagtV" TargetMode="External"/><Relationship Id="rId552" Type="http://schemas.openxmlformats.org/officeDocument/2006/relationships/hyperlink" Target="https://gobiernobogota-my.sharepoint.com/:b:/g/personal/planeacion_suba_gobiernobogota_gov_co/IQBgQ_4-aTG4Rp84iKlag56FAZmXtEfF5rAnMaYmzBG4ASM?e=0zMs8u" TargetMode="External"/><Relationship Id="rId594" Type="http://schemas.openxmlformats.org/officeDocument/2006/relationships/hyperlink" Target="https://gobiernobogota-my.sharepoint.com/:b:/g/personal/planeacion_suba_gobiernobogota_gov_co/IQBaEHuevo_zSLP--uYTGIbPAbOgddjZY-0Vrf3vSsazENg?e=xudtDU" TargetMode="External"/><Relationship Id="rId608" Type="http://schemas.openxmlformats.org/officeDocument/2006/relationships/hyperlink" Target="https://gobiernobogota-my.sharepoint.com/:b:/g/personal/planeacion_suba_gobiernobogota_gov_co/IQBAAlVv6SrJQ44VJs6FDCWrAQJPfFD8z16Du8VVxK_Umps?e=tQbGuS" TargetMode="External"/><Relationship Id="rId191" Type="http://schemas.openxmlformats.org/officeDocument/2006/relationships/hyperlink" Target="https://gobiernobogota-my.sharepoint.com/:b:/g/personal/planeacion_suba_gobiernobogota_gov_co/IQCgm5YiE5_kQ5TMDogZTJv7AV1RW44CV7mB7C1aXXqSRvs?e=mRjgdq" TargetMode="External"/><Relationship Id="rId205" Type="http://schemas.openxmlformats.org/officeDocument/2006/relationships/hyperlink" Target="https://gobiernobogota-my.sharepoint.com/:b:/g/personal/planeacion_suba_gobiernobogota_gov_co/IQA8acw4gv6QTqasbHqdDju2AQ8OsKaDPoc143yMijZ2y20?e=wXxAQg" TargetMode="External"/><Relationship Id="rId247" Type="http://schemas.openxmlformats.org/officeDocument/2006/relationships/hyperlink" Target="https://gobiernobogota-my.sharepoint.com/:b:/g/personal/planeacion_suba_gobiernobogota_gov_co/IQCw7wgbV3hBTpk0Lqbu6kr3AWCS-O35Q4KiNbkYKhKyfWk?e=Vr1ZGg" TargetMode="External"/><Relationship Id="rId412" Type="http://schemas.openxmlformats.org/officeDocument/2006/relationships/hyperlink" Target="https://gobiernobogota-my.sharepoint.com/:b:/g/personal/planeacion_suba_gobiernobogota_gov_co/IQCyA10LkQHjRbpaxdAnmhPDAXpC1OcuVN3A6MnbV1GIUkM?e=2ZIhyU" TargetMode="External"/><Relationship Id="rId107" Type="http://schemas.openxmlformats.org/officeDocument/2006/relationships/hyperlink" Target="https://gobiernobogota-my.sharepoint.com/:b:/g/personal/planeacion_suba_gobiernobogota_gov_co/IQCdkMR8tqp8Q69vbzhAH616AQ_61I5Y1Hm_kEo8HVOdGQ0?e=PORaoV" TargetMode="External"/><Relationship Id="rId289" Type="http://schemas.openxmlformats.org/officeDocument/2006/relationships/hyperlink" Target="https://gobiernobogota-my.sharepoint.com/:b:/g/personal/planeacion_suba_gobiernobogota_gov_co/IQCqj9iNHEsST5oVFZ5WT9zgASyArQ_yBvzjK3YgWZ_XYTE?e=RqEctE" TargetMode="External"/><Relationship Id="rId454" Type="http://schemas.openxmlformats.org/officeDocument/2006/relationships/hyperlink" Target="https://gobiernobogota-my.sharepoint.com/:b:/g/personal/planeacion_suba_gobiernobogota_gov_co/IQDMZ0T9mSVxRKfzq21QstZzAUDlBRHMMr71r81ynqwr9wc?e=GwTjSx" TargetMode="External"/><Relationship Id="rId496" Type="http://schemas.openxmlformats.org/officeDocument/2006/relationships/hyperlink" Target="https://gobiernobogota-my.sharepoint.com/:b:/g/personal/planeacion_suba_gobiernobogota_gov_co/IQB2Z-VLBCaaTYCoiSTATQM7Adfv3nyUriEMK8CggzXMVXQ?e=hJ4mMx" TargetMode="External"/><Relationship Id="rId11" Type="http://schemas.openxmlformats.org/officeDocument/2006/relationships/hyperlink" Target="https://gobiernobogota-my.sharepoint.com/:b:/g/personal/planeacion_suba_gobiernobogota_gov_co/IQDYfz7BCezNT5jcCSdluleDAY3bI6UPbxERGDBiY4eb9dI?e=E1hcom" TargetMode="External"/><Relationship Id="rId53" Type="http://schemas.openxmlformats.org/officeDocument/2006/relationships/hyperlink" Target="https://gobiernobogota-my.sharepoint.com/:b:/g/personal/planeacion_suba_gobiernobogota_gov_co/IQAPRkPrZAKvTLtcG25cEzViAeS6mFIuwdNuXQQ4Dk8pWGY?e=5nrRxu" TargetMode="External"/><Relationship Id="rId149" Type="http://schemas.openxmlformats.org/officeDocument/2006/relationships/hyperlink" Target="https://gobiernobogota-my.sharepoint.com/:b:/g/personal/planeacion_suba_gobiernobogota_gov_co/IQCBQKq8b2bPRpPLx1asbELQAXqD9L5l2_XiRn-TM01JFys?e=SE5ITT" TargetMode="External"/><Relationship Id="rId314" Type="http://schemas.openxmlformats.org/officeDocument/2006/relationships/hyperlink" Target="https://gobiernobogota-my.sharepoint.com/:b:/g/personal/planeacion_suba_gobiernobogota_gov_co/IQAbV3MWcEGsS5xdyx9gFjx1AYNT8_62IK5KH_L4tWOIomc?e=5WlMTj" TargetMode="External"/><Relationship Id="rId356" Type="http://schemas.openxmlformats.org/officeDocument/2006/relationships/hyperlink" Target="https://gobiernobogota-my.sharepoint.com/:b:/g/personal/planeacion_suba_gobiernobogota_gov_co/IQDf44K_e-byQbI4bgT9lM9AAQvRsujJ9Omyjb1eLxMqujs?e=yCC9hN" TargetMode="External"/><Relationship Id="rId398" Type="http://schemas.openxmlformats.org/officeDocument/2006/relationships/hyperlink" Target="https://gobiernobogota-my.sharepoint.com/:b:/g/personal/planeacion_suba_gobiernobogota_gov_co/IQBBu4dnf9PkSYwhrQsa2XYcASFuORQjOSLHBBlK7dsYuzY?e=odT6R7" TargetMode="External"/><Relationship Id="rId521" Type="http://schemas.openxmlformats.org/officeDocument/2006/relationships/hyperlink" Target="https://gobiernobogota-my.sharepoint.com/:b:/g/personal/planeacion_suba_gobiernobogota_gov_co/IQCZ0-TLvOXuRoxHKpfjq4U5AXSxVB4dM7wqILDo_9tS1ck?e=D9bRGg" TargetMode="External"/><Relationship Id="rId563" Type="http://schemas.openxmlformats.org/officeDocument/2006/relationships/hyperlink" Target="https://gobiernobogota-my.sharepoint.com/:b:/g/personal/planeacion_suba_gobiernobogota_gov_co/IQD_pKImNgeAQLA03yOnMfwlAV_90zEPKhlUmLE7DYg6vbc?e=hTfaVH" TargetMode="External"/><Relationship Id="rId619" Type="http://schemas.openxmlformats.org/officeDocument/2006/relationships/hyperlink" Target="https://gobiernobogota-my.sharepoint.com/:b:/g/personal/planeacion_suba_gobiernobogota_gov_co/IQAtTm2LuVMGT7chlrI6hIDYAQwsdNcW5pTG1Gr0bxITR9M?e=BeZESA" TargetMode="External"/><Relationship Id="rId95" Type="http://schemas.openxmlformats.org/officeDocument/2006/relationships/hyperlink" Target="https://gobiernobogota-my.sharepoint.com/:b:/g/personal/planeacion_suba_gobiernobogota_gov_co/IQCdkMR8tqp8Q69vbzhAH616AQ_61I5Y1Hm_kEo8HVOdGQ0?e=PORaoV" TargetMode="External"/><Relationship Id="rId160" Type="http://schemas.openxmlformats.org/officeDocument/2006/relationships/hyperlink" Target="https://gobiernobogota-my.sharepoint.com/:b:/g/personal/planeacion_suba_gobiernobogota_gov_co/IQAdy-rJ0tjISa5i30jFu1k8AZRtQl9JohRXyI4j9ajYCNY?e=6a5kqB" TargetMode="External"/><Relationship Id="rId216" Type="http://schemas.openxmlformats.org/officeDocument/2006/relationships/hyperlink" Target="https://gobiernobogota-my.sharepoint.com/:b:/g/personal/planeacion_suba_gobiernobogota_gov_co/IQC3n1-3qJZ2SKpVvajWPoLpAeMYPbBWFvEmTo3r_WNO_U0?e=aokUhQ" TargetMode="External"/><Relationship Id="rId423" Type="http://schemas.openxmlformats.org/officeDocument/2006/relationships/hyperlink" Target="https://gobiernobogota-my.sharepoint.com/:b:/g/personal/planeacion_suba_gobiernobogota_gov_co/IQC8aZx2NnlWQJELsizfgLSjAd7eqfeZXr7cjHi5SHEC9sI?e=UN3jEI" TargetMode="External"/><Relationship Id="rId258" Type="http://schemas.openxmlformats.org/officeDocument/2006/relationships/hyperlink" Target="https://gobiernobogota-my.sharepoint.com/:b:/g/personal/planeacion_suba_gobiernobogota_gov_co/IQCybG3Mw-5_SL9hYYq0BfraAQckIhYaYdhwT9gRzkVUEE8?e=FMwi0x" TargetMode="External"/><Relationship Id="rId465" Type="http://schemas.openxmlformats.org/officeDocument/2006/relationships/hyperlink" Target="https://gobiernobogota-my.sharepoint.com/:b:/g/personal/planeacion_suba_gobiernobogota_gov_co/IQAdy-rJ0tjISa5i30jFu1k8AZRtQl9JohRXyI4j9ajYCNY?e=bpWlxZ" TargetMode="External"/><Relationship Id="rId630" Type="http://schemas.openxmlformats.org/officeDocument/2006/relationships/hyperlink" Target="https://gobiernobogota-my.sharepoint.com/:b:/g/personal/planeacion_suba_gobiernobogota_gov_co/IQA_7PDokqBJQr_Zi3V7tJl_AR2JkObMH7F3dAMRoSL76ts?e=8Besvv" TargetMode="External"/><Relationship Id="rId22" Type="http://schemas.openxmlformats.org/officeDocument/2006/relationships/hyperlink" Target="https://gobiernobogota-my.sharepoint.com/:b:/g/personal/planeacion_suba_gobiernobogota_gov_co/IQDYfz7BCezNT5jcCSdluleDAY3bI6UPbxERGDBiY4eb9dI?e=nMk8kc" TargetMode="External"/><Relationship Id="rId64" Type="http://schemas.openxmlformats.org/officeDocument/2006/relationships/hyperlink" Target="https://gobiernobogota-my.sharepoint.com/:b:/g/personal/planeacion_suba_gobiernobogota_gov_co/IQBz2CKObcGQQ7tlyKeMS_LyAYgcIzBGx3HfmbaEMW7eKes?e=Y32qrI" TargetMode="External"/><Relationship Id="rId118" Type="http://schemas.openxmlformats.org/officeDocument/2006/relationships/hyperlink" Target="https://gobiernobogota-my.sharepoint.com/:b:/g/personal/planeacion_suba_gobiernobogota_gov_co/IQCgm5YiE5_kQ5TMDogZTJv7AV1RW44CV7mB7C1aXXqSRvs?e=MLdLXm" TargetMode="External"/><Relationship Id="rId325" Type="http://schemas.openxmlformats.org/officeDocument/2006/relationships/hyperlink" Target="https://gobiernobogota-my.sharepoint.com/:b:/g/personal/planeacion_suba_gobiernobogota_gov_co/IQDMZ0T9mSVxRKfzq21QstZzAUDlBRHMMr71r81ynqwr9wc?e=GwTjSx" TargetMode="External"/><Relationship Id="rId367" Type="http://schemas.openxmlformats.org/officeDocument/2006/relationships/hyperlink" Target="https://gobiernobogota-my.sharepoint.com/:b:/g/personal/planeacion_suba_gobiernobogota_gov_co/IQATel0JLv3TSJb3_vnr0pNqAdKu3fSwhyq9e0PqL-wYsZY?e=YSVuht" TargetMode="External"/><Relationship Id="rId532" Type="http://schemas.openxmlformats.org/officeDocument/2006/relationships/hyperlink" Target="https://gobiernobogota-my.sharepoint.com/:b:/g/personal/planeacion_suba_gobiernobogota_gov_co/IQA20HlUjZ57QYVI3CjhI_HOAR0N_hBH6khZDpTdAGpiME0?e=iSkKKS" TargetMode="External"/><Relationship Id="rId574" Type="http://schemas.openxmlformats.org/officeDocument/2006/relationships/hyperlink" Target="https://gobiernobogota-my.sharepoint.com/:b:/g/personal/planeacion_suba_gobiernobogota_gov_co/IQDpltpLUvkLRZ-O_KRZFtAbAY6SmFZ_SZij4Kpokt_43iE?e=i45t6V" TargetMode="External"/><Relationship Id="rId171" Type="http://schemas.openxmlformats.org/officeDocument/2006/relationships/hyperlink" Target="https://gobiernobogota-my.sharepoint.com/:b:/g/personal/planeacion_suba_gobiernobogota_gov_co/IQBuOzStr3VOSrJVUh9Xj5TjAQ0tYcBuK8ryjmQQPMTnx0g?e=5EQEuE" TargetMode="External"/><Relationship Id="rId227" Type="http://schemas.openxmlformats.org/officeDocument/2006/relationships/hyperlink" Target="https://gobiernobogota-my.sharepoint.com/:b:/g/personal/planeacion_suba_gobiernobogota_gov_co/IQCOPM8ldyOlTZ80CqEXwIn8AX-cx7kMMoFydOa39O_PZRY?e=shXGF0" TargetMode="External"/><Relationship Id="rId269" Type="http://schemas.openxmlformats.org/officeDocument/2006/relationships/hyperlink" Target="https://gobiernobogota-my.sharepoint.com/:b:/g/personal/planeacion_suba_gobiernobogota_gov_co/IQCLmMa5ieS1TpLinchRAu0LAYXabk58kyZQJSjELmvzmQk?e=Q9Rf7e" TargetMode="External"/><Relationship Id="rId434" Type="http://schemas.openxmlformats.org/officeDocument/2006/relationships/hyperlink" Target="https://gobiernobogota-my.sharepoint.com/:b:/g/personal/planeacion_suba_gobiernobogota_gov_co/IQAR8jlkE3RTQKNeBSUyTP2BAfiee3Lt36Y91cAc34otiQI?e=YoJw7G" TargetMode="External"/><Relationship Id="rId476" Type="http://schemas.openxmlformats.org/officeDocument/2006/relationships/hyperlink" Target="https://gobiernobogota-my.sharepoint.com/:b:/g/personal/planeacion_suba_gobiernobogota_gov_co/IQC3tzlDQVcdTIBJ2ywZMSlBAckUzIYikX0AZjRY-t9lHh4?e=xWxWGQ" TargetMode="External"/><Relationship Id="rId641" Type="http://schemas.openxmlformats.org/officeDocument/2006/relationships/hyperlink" Target="https://gobiernobogota-my.sharepoint.com/:b:/g/personal/planeacion_suba_gobiernobogota_gov_co/IQCYc1tZf-A7SLUz-Vh9Cwr2AcsdGBd9AfPwa4vKf850A50?e=WPHL4a" TargetMode="External"/><Relationship Id="rId33" Type="http://schemas.openxmlformats.org/officeDocument/2006/relationships/hyperlink" Target="https://gobiernobogota-my.sharepoint.com/:b:/g/personal/sandra_tamayo_gobiernobogota_gov_co/IQAjeafpPcQsSqiUSz8-bKSxAScepYFngBvK7GMyKKTm4SM?e=nsbc9S" TargetMode="External"/><Relationship Id="rId129" Type="http://schemas.openxmlformats.org/officeDocument/2006/relationships/hyperlink" Target="https://gobiernobogota-my.sharepoint.com/:b:/g/personal/sandra_tamayo_gobiernobogota_gov_co/IQBjTkxVaG7tSZ2JdDfsvt53AUgI_XCQNVZqd3ocKvLkekA?e=JwWv1Q" TargetMode="External"/><Relationship Id="rId280" Type="http://schemas.openxmlformats.org/officeDocument/2006/relationships/hyperlink" Target="https://gobiernobogota-my.sharepoint.com/:b:/g/personal/planeacion_suba_gobiernobogota_gov_co/IQDEICxsaG1MSKOjcTDwqBJbARHJiJGxnCV7DGCHrDFDxAQ?e=uSTuOF" TargetMode="External"/><Relationship Id="rId336" Type="http://schemas.openxmlformats.org/officeDocument/2006/relationships/hyperlink" Target="https://gobiernobogota-my.sharepoint.com/:b:/g/personal/planeacion_suba_gobiernobogota_gov_co/IQAdy-rJ0tjISa5i30jFu1k8AZRtQl9JohRXyI4j9ajYCNY?e=zOUkap" TargetMode="External"/><Relationship Id="rId501" Type="http://schemas.openxmlformats.org/officeDocument/2006/relationships/hyperlink" Target="https://gobiernobogota-my.sharepoint.com/:b:/g/personal/planeacion_suba_gobiernobogota_gov_co/IQDm6FfCAAl8SKoS35nj-axfAbcFLv2W88Pt9pEWYFD0kyA?e=Lt5hif" TargetMode="External"/><Relationship Id="rId543" Type="http://schemas.openxmlformats.org/officeDocument/2006/relationships/hyperlink" Target="https://gobiernobogota-my.sharepoint.com/:b:/g/personal/planeacion_suba_gobiernobogota_gov_co/IQDOwrkGaTIqSpRDUMBDYVA7AaukvIV36NLECbIIVUr06zU?e=4WKAAf" TargetMode="External"/><Relationship Id="rId75" Type="http://schemas.openxmlformats.org/officeDocument/2006/relationships/hyperlink" Target="https://gobiernobogota-my.sharepoint.com/:b:/g/personal/planeacion_suba_gobiernobogota_gov_co/IQBz2CKObcGQQ7tlyKeMS_LyAYgcIzBGx3HfmbaEMW7eKes?e=Y32qrI" TargetMode="External"/><Relationship Id="rId140" Type="http://schemas.openxmlformats.org/officeDocument/2006/relationships/hyperlink" Target="https://gobiernobogota-my.sharepoint.com/:b:/g/personal/planeacion_suba_gobiernobogota_gov_co/IQBuOzStr3VOSrJVUh9Xj5TjAQ0tYcBuK8ryjmQQPMTnx0g?e=6FDv7W" TargetMode="External"/><Relationship Id="rId182" Type="http://schemas.openxmlformats.org/officeDocument/2006/relationships/hyperlink" Target="https://gobiernobogota-my.sharepoint.com/:b:/g/personal/planeacion_suba_gobiernobogota_gov_co/IQC3n1-3qJZ2SKpVvajWPoLpAeMYPbBWFvEmTo3r_WNO_U0?e=3yWcMl" TargetMode="External"/><Relationship Id="rId378" Type="http://schemas.openxmlformats.org/officeDocument/2006/relationships/hyperlink" Target="https://gobiernobogota-my.sharepoint.com/:b:/g/personal/planeacion_suba_gobiernobogota_gov_co/IQC5qwGuIQjST41OSwx-hFIzAQ3VxJT0lJUuovidVAODsF0?e=PLid6a" TargetMode="External"/><Relationship Id="rId403" Type="http://schemas.openxmlformats.org/officeDocument/2006/relationships/hyperlink" Target="https://gobiernobogota-my.sharepoint.com/:b:/g/personal/planeacion_suba_gobiernobogota_gov_co/IQC8aZx2NnlWQJELsizfgLSjAd7eqfeZXr7cjHi5SHEC9sI?e=UN3jEI" TargetMode="External"/><Relationship Id="rId585" Type="http://schemas.openxmlformats.org/officeDocument/2006/relationships/hyperlink" Target="https://gobiernobogota-my.sharepoint.com/:b:/g/personal/planeacion_suba_gobiernobogota_gov_co/IQD4L14C_Zd0SrOsCQlpQ17wAdpuOl86_3wAQ6YShmsTbQA?e=RrI1m2" TargetMode="External"/><Relationship Id="rId6" Type="http://schemas.openxmlformats.org/officeDocument/2006/relationships/hyperlink" Target="https://gobiernobogota-my.sharepoint.com/:b:/g/personal/planeacion_suba_gobiernobogota_gov_co/IQAdy-rJ0tjISa5i30jFu1k8AZRtQl9JohRXyI4j9ajYCNY?e=RLilQd" TargetMode="External"/><Relationship Id="rId238" Type="http://schemas.openxmlformats.org/officeDocument/2006/relationships/hyperlink" Target="https://gobiernobogota-my.sharepoint.com/:b:/g/personal/planeacion_suba_gobiernobogota_gov_co/IQDYfz7BCezNT5jcCSdluleDAY3bI6UPbxERGDBiY4eb9dI?e=nMk8kc" TargetMode="External"/><Relationship Id="rId445" Type="http://schemas.openxmlformats.org/officeDocument/2006/relationships/hyperlink" Target="https://gobiernobogota-my.sharepoint.com/:b:/g/personal/planeacion_suba_gobiernobogota_gov_co/IQDf44K_e-byQbI4bgT9lM9AAQvRsujJ9Omyjb1eLxMqujs?e=yCC9hN"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610" Type="http://schemas.openxmlformats.org/officeDocument/2006/relationships/hyperlink" Target="https://gobiernobogota-my.sharepoint.com/:b:/g/personal/planeacion_suba_gobiernobogota_gov_co/IQDsrDWwKXiuQ7M-4KgQQGd0AbC8PZ3GdOrtirPJgLsYLvs?e=1hTWHN" TargetMode="External"/><Relationship Id="rId291" Type="http://schemas.openxmlformats.org/officeDocument/2006/relationships/hyperlink" Target="https://gobiernobogota-my.sharepoint.com/:b:/g/personal/planeacion_suba_gobiernobogota_gov_co/IQAwQc2gpQQcR4dmtpkPmttuARUuMLXv5sKIR07_cCwNikc?e=TvYYe5" TargetMode="External"/><Relationship Id="rId305" Type="http://schemas.openxmlformats.org/officeDocument/2006/relationships/hyperlink" Target="https://gobiernobogota-my.sharepoint.com/:b:/g/personal/planeacion_suba_gobiernobogota_gov_co/IQDf44K_e-byQbI4bgT9lM9AAQvRsujJ9Omyjb1eLxMqujs?e=yCC9hN" TargetMode="External"/><Relationship Id="rId347" Type="http://schemas.openxmlformats.org/officeDocument/2006/relationships/hyperlink" Target="https://gobiernobogota-my.sharepoint.com/:b:/g/personal/planeacion_suba_gobiernobogota_gov_co/IQATzR_QCVovQa-OxIQubTzgAes3Sv-qMGxKPvSE4_tfjqo?e=pkMHL1" TargetMode="External"/><Relationship Id="rId512" Type="http://schemas.openxmlformats.org/officeDocument/2006/relationships/hyperlink" Target="https://gobiernobogota-my.sharepoint.com/:b:/g/personal/planeacion_suba_gobiernobogota_gov_co/IQCK8wmD755hTK75Ev01a-7pAWm4e6nkZK6c_EwvhnK7bU8?e=uPeOdE" TargetMode="External"/><Relationship Id="rId44" Type="http://schemas.openxmlformats.org/officeDocument/2006/relationships/hyperlink" Target="https://gobiernobogota-my.sharepoint.com/:b:/g/personal/planeacion_suba_gobiernobogota_gov_co/IQC0Zr6QeDVcT6uXSsvLXYzTASI49d9b4wN6s18ujelqB2U?e=OHYGKx" TargetMode="External"/><Relationship Id="rId86" Type="http://schemas.openxmlformats.org/officeDocument/2006/relationships/hyperlink" Target="https://gobiernobogota-my.sharepoint.com/:b:/g/personal/planeacion_suba_gobiernobogota_gov_co/IQDCo5nBdqHcSYwPwwp8sizdAWH0Tt2nODZUFrKlcfV2Rsc?e=MIgUNA" TargetMode="External"/><Relationship Id="rId151" Type="http://schemas.openxmlformats.org/officeDocument/2006/relationships/hyperlink" Target="https://gobiernobogota-my.sharepoint.com/:b:/g/personal/planeacion_suba_gobiernobogota_gov_co/IQAnvGnQjEV5T6XN7wqnVhvuATezCgcBSQu9gROapXkOtK0?e=MxV7r1" TargetMode="External"/><Relationship Id="rId389" Type="http://schemas.openxmlformats.org/officeDocument/2006/relationships/hyperlink" Target="https://gobiernobogota-my.sharepoint.com/:b:/g/personal/planeacion_suba_gobiernobogota_gov_co/IQA6XZ-gkoxiSKnk6aiVgSCEAawLKwlfM0IroQr3uACmZ9k?e=HVYTcl" TargetMode="External"/><Relationship Id="rId554" Type="http://schemas.openxmlformats.org/officeDocument/2006/relationships/hyperlink" Target="https://gobiernobogota-my.sharepoint.com/:b:/g/personal/planeacion_suba_gobiernobogota_gov_co/IQA4Se_4B3shT634s1Z9asL-Afq0fvBnZ02_aQX9GQj4sIg?e=14PGKC" TargetMode="External"/><Relationship Id="rId596" Type="http://schemas.openxmlformats.org/officeDocument/2006/relationships/hyperlink" Target="https://gobiernobogota-my.sharepoint.com/:b:/g/personal/planeacion_suba_gobiernobogota_gov_co/IQAytyHvYeFyRIPtagkCPEWDAWjcVToKf9VJENGW_JQfQY0?e=GS63vm" TargetMode="External"/><Relationship Id="rId193" Type="http://schemas.openxmlformats.org/officeDocument/2006/relationships/hyperlink" Target="https://gobiernobogota-my.sharepoint.com/:b:/g/personal/planeacion_suba_gobiernobogota_gov_co/IQBLJ1tp1fdzSL9E0QwjjNUSAS7hmaX-o2ET4sUI1GqHxqY?e=85qjEM" TargetMode="External"/><Relationship Id="rId207" Type="http://schemas.openxmlformats.org/officeDocument/2006/relationships/hyperlink" Target="https://gobiernobogota-my.sharepoint.com/:b:/g/personal/planeacion_suba_gobiernobogota_gov_co/IQA8acw4gv6QTqasbHqdDju2AQ8OsKaDPoc143yMijZ2y20?e=gv08nj" TargetMode="External"/><Relationship Id="rId249" Type="http://schemas.openxmlformats.org/officeDocument/2006/relationships/hyperlink" Target="https://gobiernobogota-my.sharepoint.com/:b:/g/personal/planeacion_suba_gobiernobogota_gov_co/IQDNiKxBvxYNQJaonigY1IM5AazdaLE0wfm_W942x2Gpcwk?e=35N1vE" TargetMode="External"/><Relationship Id="rId414" Type="http://schemas.openxmlformats.org/officeDocument/2006/relationships/hyperlink" Target="https://gobiernobogota-my.sharepoint.com/:b:/g/personal/planeacion_suba_gobiernobogota_gov_co/IQC8aZx2NnlWQJELsizfgLSjAd7eqfeZXr7cjHi5SHEC9sI?e=UN3jEI" TargetMode="External"/><Relationship Id="rId456" Type="http://schemas.openxmlformats.org/officeDocument/2006/relationships/hyperlink" Target="https://gobiernobogota-my.sharepoint.com/:b:/g/personal/planeacion_suba_gobiernobogota_gov_co/IQAJoXMxcosTQYdLKSivJRLVAQC0WrcB2x8Y5F7HtXLZESw?e=bvLVPd" TargetMode="External"/><Relationship Id="rId498" Type="http://schemas.openxmlformats.org/officeDocument/2006/relationships/hyperlink" Target="https://gobiernobogota-my.sharepoint.com/:b:/g/personal/planeacion_suba_gobiernobogota_gov_co/IQBJ4aw99gzCTqWk9UBx-rYKAdNZNQY8ts01IZ-gtgs2s9s?e=bsIbbX" TargetMode="External"/><Relationship Id="rId621" Type="http://schemas.openxmlformats.org/officeDocument/2006/relationships/hyperlink" Target="https://gobiernobogota-my.sharepoint.com/:b:/g/personal/planeacion_suba_gobiernobogota_gov_co/IQAtyhRqRB9NRqwftttNpbBAAXKp4WuQCc59R48KwoFI3o8?e=e6as6I" TargetMode="External"/><Relationship Id="rId13" Type="http://schemas.openxmlformats.org/officeDocument/2006/relationships/hyperlink" Target="https://gobiernobogota-my.sharepoint.com/:b:/g/personal/planeacion_suba_gobiernobogota_gov_co/IQAdy-rJ0tjISa5i30jFu1k8AeEdsiKBTVP5Silw_u8tCu8?e=Z53ign" TargetMode="External"/><Relationship Id="rId109" Type="http://schemas.openxmlformats.org/officeDocument/2006/relationships/hyperlink" Target="https://gobiernobogota-my.sharepoint.com/:b:/g/personal/sandra_tamayo_gobiernobogota_gov_co/IQAM8r63uIZnT5tRcP2mHZsFAWaGEdK-hI3o_OoHipb11qI?e=TFePgq" TargetMode="External"/><Relationship Id="rId260" Type="http://schemas.openxmlformats.org/officeDocument/2006/relationships/hyperlink" Target="https://gobiernobogota-my.sharepoint.com/:b:/g/personal/planeacion_suba_gobiernobogota_gov_co/IQDnTTIqL0gdQ7M8lQvxgVsVAYTNutLLXrKc3Xz5mT4xVhM?e=VeVmF5" TargetMode="External"/><Relationship Id="rId316" Type="http://schemas.openxmlformats.org/officeDocument/2006/relationships/hyperlink" Target="https://gobiernobogota-my.sharepoint.com/:b:/g/personal/planeacion_suba_gobiernobogota_gov_co/IQDMZ0T9mSVxRKfzq21QstZzAUDlBRHMMr71r81ynqwr9wc?e=GwTjSx" TargetMode="External"/><Relationship Id="rId523" Type="http://schemas.openxmlformats.org/officeDocument/2006/relationships/hyperlink" Target="https://gobiernobogota-my.sharepoint.com/:b:/g/personal/planeacion_suba_gobiernobogota_gov_co/IQBg4Nh1liweQIIVQg6no0_GAfBe3xXUbHPYIwB1YJLjNiY?e=aSIA0G" TargetMode="External"/><Relationship Id="rId55" Type="http://schemas.openxmlformats.org/officeDocument/2006/relationships/hyperlink" Target="https://gobiernobogota-my.sharepoint.com/:b:/g/personal/planeacion_suba_gobiernobogota_gov_co/IQA0TAxhTdESQaWyokxkYiYrAUbT3V5pPD-WeH61XsXHSR4?e=trenfi" TargetMode="External"/><Relationship Id="rId97" Type="http://schemas.openxmlformats.org/officeDocument/2006/relationships/hyperlink" Target="https://gobiernobogota-my.sharepoint.com/:b:/g/personal/planeacion_suba_gobiernobogota_gov_co/IQCdkMR8tqp8Q69vbzhAH616AQ_61I5Y1Hm_kEo8HVOdGQ0?e=PORaoV" TargetMode="External"/><Relationship Id="rId120" Type="http://schemas.openxmlformats.org/officeDocument/2006/relationships/hyperlink" Target="https://gobiernobogota-my.sharepoint.com/:b:/g/personal/planeacion_suba_gobiernobogota_gov_co/IQCgm5YiE5_kQ5TMDogZTJv7AV1RW44CV7mB7C1aXXqSRvs?e=ldGU0r" TargetMode="External"/><Relationship Id="rId358" Type="http://schemas.openxmlformats.org/officeDocument/2006/relationships/hyperlink" Target="https://gobiernobogota-my.sharepoint.com/:b:/g/personal/planeacion_suba_gobiernobogota_gov_co/IQDuE0DvxIVbQ5eTLpYcjpjUASKI4Uhee9DLHs9JZ0-d67U?e=gNxnFM" TargetMode="External"/><Relationship Id="rId565" Type="http://schemas.openxmlformats.org/officeDocument/2006/relationships/hyperlink" Target="https://gobiernobogota-my.sharepoint.com/:b:/g/personal/planeacion_suba_gobiernobogota_gov_co/IQDaKzb140QMQbpu1mEM190hAWrqfSQ-_bxn1W9gecMeJSA?e=As9Puq" TargetMode="External"/><Relationship Id="rId162" Type="http://schemas.openxmlformats.org/officeDocument/2006/relationships/hyperlink" Target="https://gobiernobogota-my.sharepoint.com/:b:/g/personal/planeacion_suba_gobiernobogota_gov_co/IQBI0yEyQXgwQ6mCSOWe2EEQAbsvr7zDXzRyghixX0dftHE?e=fojtoe" TargetMode="External"/><Relationship Id="rId218" Type="http://schemas.openxmlformats.org/officeDocument/2006/relationships/hyperlink" Target="https://gobiernobogota-my.sharepoint.com/:b:/g/personal/planeacion_suba_gobiernobogota_gov_co/IQBI0yEyQXgwQ6mCSOWe2EEQAbsvr7zDXzRyghixX0dftHE?e=gYQKRY" TargetMode="External"/><Relationship Id="rId425" Type="http://schemas.openxmlformats.org/officeDocument/2006/relationships/hyperlink" Target="https://gobiernobogota-my.sharepoint.com/:b:/g/personal/planeacion_suba_gobiernobogota_gov_co/IQDMZ0T9mSVxRKfzq21QstZzAUDlBRHMMr71r81ynqwr9wc?e=GwTjSx" TargetMode="External"/><Relationship Id="rId467" Type="http://schemas.openxmlformats.org/officeDocument/2006/relationships/hyperlink" Target="https://gobiernobogota-my.sharepoint.com/:b:/g/personal/planeacion_suba_gobiernobogota_gov_co/IQBAqpMZnJhaR4fzT69c6XO1ATJ6Nu3jeOiXo-U-xzU-7u8?e=Whah3p" TargetMode="External"/><Relationship Id="rId632" Type="http://schemas.openxmlformats.org/officeDocument/2006/relationships/hyperlink" Target="https://gobiernobogota-my.sharepoint.com/:b:/g/personal/planeacion_suba_gobiernobogota_gov_co/IQBNHCZuZlSoRaF3lgKJI1eSATqH59Ql7Q0vDTV43iLnmzw?e=rFDjNf" TargetMode="External"/><Relationship Id="rId271" Type="http://schemas.openxmlformats.org/officeDocument/2006/relationships/hyperlink" Target="https://gobiernobogota-my.sharepoint.com/:b:/g/personal/planeacion_suba_gobiernobogota_gov_co/IQDf44K_e-byQbI4bgT9lM9AAQvRsujJ9Omyjb1eLxMqujs?e=yCC9hN" TargetMode="External"/><Relationship Id="rId24" Type="http://schemas.openxmlformats.org/officeDocument/2006/relationships/hyperlink" Target="https://gobiernobogota-my.sharepoint.com/:b:/g/personal/planeacion_suba_gobiernobogota_gov_co/IQBN1y_X_06gQY0vKgXY6PMAATITBv1H4vVRMDBKkVIOM_M?e=4BoYde" TargetMode="External"/><Relationship Id="rId66" Type="http://schemas.openxmlformats.org/officeDocument/2006/relationships/hyperlink" Target="https://gobiernobogota-my.sharepoint.com/:b:/g/personal/planeacion_suba_gobiernobogota_gov_co/IQDCo5nBdqHcSYwPwwp8sizdAWH0Tt2nODZUFrKlcfV2Rsc?e=MIgUNA" TargetMode="External"/><Relationship Id="rId131" Type="http://schemas.openxmlformats.org/officeDocument/2006/relationships/hyperlink" Target="https://gobiernobogota-my.sharepoint.com/:b:/g/personal/planeacion_suba_gobiernobogota_gov_co/IQCdrvYVSsCrQqpuXkDsvZGHAVD0GGLw2s8Qi71zmQX5n8k?e=vLWcfN" TargetMode="External"/><Relationship Id="rId327" Type="http://schemas.openxmlformats.org/officeDocument/2006/relationships/hyperlink" Target="https://gobiernobogota-my.sharepoint.com/:b:/g/personal/planeacion_suba_gobiernobogota_gov_co/IQDdhi804BBAQ5UdFM9KQ5EJAeq608vCKeinsyCsq0bUZ7M?e=O5Uyva" TargetMode="External"/><Relationship Id="rId369" Type="http://schemas.openxmlformats.org/officeDocument/2006/relationships/hyperlink" Target="https://gobiernobogota-my.sharepoint.com/:b:/g/personal/planeacion_suba_gobiernobogota_gov_co/IQCY8Za_LIPjQKyY8H3T7tfXAVdVQvUSKKU9Zbzh2F-_4F4?e=b66puU" TargetMode="External"/><Relationship Id="rId534" Type="http://schemas.openxmlformats.org/officeDocument/2006/relationships/hyperlink" Target="https://gobiernobogota-my.sharepoint.com/:b:/g/personal/planeacion_suba_gobiernobogota_gov_co/IQASrcQCitfYTaD0DM674sExAYZ0mp5Lm6y8w2wu6oC6X3k?e=Tgseos" TargetMode="External"/><Relationship Id="rId576" Type="http://schemas.openxmlformats.org/officeDocument/2006/relationships/hyperlink" Target="https://gobiernobogota-my.sharepoint.com/:b:/g/personal/planeacion_suba_gobiernobogota_gov_co/IQCcKXNGqms4Ra967UrgwNTFAX6C63En3n2bYJUjlAPj1JI?e=YRkqOW" TargetMode="External"/><Relationship Id="rId173" Type="http://schemas.openxmlformats.org/officeDocument/2006/relationships/hyperlink" Target="https://gobiernobogota-my.sharepoint.com/:b:/g/personal/planeacion_suba_gobiernobogota_gov_co/IQCBQKq8b2bPRpPLx1asbELQAXqD9L5l2_XiRn-TM01JFys?e=lOYRFL" TargetMode="External"/><Relationship Id="rId229" Type="http://schemas.openxmlformats.org/officeDocument/2006/relationships/hyperlink" Target="https://gobiernobogota-my.sharepoint.com/:b:/g/personal/planeacion_suba_gobiernobogota_gov_co/IQC5U5Ws5lXSQKcSHRjB-L8tAT3bd0UhbaatJZequ5cH9HQ?e=A1tvvO" TargetMode="External"/><Relationship Id="rId380" Type="http://schemas.openxmlformats.org/officeDocument/2006/relationships/hyperlink" Target="https://gobiernobogota-my.sharepoint.com/:b:/g/personal/planeacion_suba_gobiernobogota_gov_co/IQBXh6io_0RcTbJer9rD27dvAftEALhK5PU3b2V9PYJePN4?e=ISxCKc" TargetMode="External"/><Relationship Id="rId436" Type="http://schemas.openxmlformats.org/officeDocument/2006/relationships/hyperlink" Target="https://gobiernobogota-my.sharepoint.com/:b:/g/personal/planeacion_suba_gobiernobogota_gov_co/IQDf44K_e-byQbI4bgT9lM9AAQvRsujJ9Omyjb1eLxMqujs?e=yCC9hN" TargetMode="External"/><Relationship Id="rId601" Type="http://schemas.openxmlformats.org/officeDocument/2006/relationships/hyperlink" Target="https://gobiernobogota-my.sharepoint.com/:b:/g/personal/planeacion_suba_gobiernobogota_gov_co/IQD_QMbGfcZzQqOAtMkY9SZZAaUJzYWOXf3sCfdBl0OmA10?e=4K53Bw" TargetMode="External"/><Relationship Id="rId643" Type="http://schemas.openxmlformats.org/officeDocument/2006/relationships/hyperlink" Target="https://gobiernobogota-my.sharepoint.com/:b:/g/personal/planeacion_suba_gobiernobogota_gov_co/IQD4j6z0M2mnQoGPaklwqmWaASYdoilITBQmvJcHOtYokDk?e=9Qa9mY" TargetMode="External"/><Relationship Id="rId240" Type="http://schemas.openxmlformats.org/officeDocument/2006/relationships/hyperlink" Target="https://gobiernobogota-my.sharepoint.com/:b:/g/personal/planeacion_suba_gobiernobogota_gov_co/IQDYfz7BCezNT5jcCSdluleDAY3bI6UPbxERGDBiY4eb9dI?e=nMk8kc"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COgtbqCSx4Rr-blaLs427EAd_hHwOcNPXV2dYA1FgLp_w?e=hY77WV" TargetMode="External"/><Relationship Id="rId77" Type="http://schemas.openxmlformats.org/officeDocument/2006/relationships/hyperlink" Target="https://gobiernobogota-my.sharepoint.com/:b:/g/personal/planeacion_suba_gobiernobogota_gov_co/IQDCo5nBdqHcSYwPwwp8sizdAWH0Tt2nODZUFrKlcfV2Rsc?e=MIgUNA" TargetMode="External"/><Relationship Id="rId100" Type="http://schemas.openxmlformats.org/officeDocument/2006/relationships/hyperlink" Target="https://gobiernobogota-my.sharepoint.com/:b:/g/personal/sandra_tamayo_gobiernobogota_gov_co/IQAjeafpPcQsSqiUSz8-bKSxAScepYFngBvK7GMyKKTm4SM?e=nsbc9S" TargetMode="External"/><Relationship Id="rId282" Type="http://schemas.openxmlformats.org/officeDocument/2006/relationships/hyperlink" Target="https://gobiernobogota-my.sharepoint.com/:b:/g/personal/planeacion_suba_gobiernobogota_gov_co/IQDMZ0T9mSVxRKfzq21QstZzAUDlBRHMMr71r81ynqwr9wc?e=GwTjSx" TargetMode="External"/><Relationship Id="rId338" Type="http://schemas.openxmlformats.org/officeDocument/2006/relationships/hyperlink" Target="https://gobiernobogota-my.sharepoint.com/:b:/g/personal/planeacion_suba_gobiernobogota_gov_co/IQDYfz7BCezNT5jcCSdluleDAY3bI6UPbxERGDBiY4eb9dI?e=nMk8kc" TargetMode="External"/><Relationship Id="rId503" Type="http://schemas.openxmlformats.org/officeDocument/2006/relationships/hyperlink" Target="https://gobiernobogota-my.sharepoint.com/:b:/g/personal/planeacion_suba_gobiernobogota_gov_co/IQBJ4aw99gzCTqWk9UBx-rYKAdNZNQY8ts01IZ-gtgs2s9s?e=gDdbKW" TargetMode="External"/><Relationship Id="rId545" Type="http://schemas.openxmlformats.org/officeDocument/2006/relationships/hyperlink" Target="https://gobiernobogota-my.sharepoint.com/:b:/g/personal/planeacion_suba_gobiernobogota_gov_co/IQAQUVz7wPdLTqPLB_LQ0gjJAbpVs4__-AZPMiWt12b0LT0?e=Iij9Lb" TargetMode="External"/><Relationship Id="rId587" Type="http://schemas.openxmlformats.org/officeDocument/2006/relationships/hyperlink" Target="https://gobiernobogota-my.sharepoint.com/:b:/g/personal/planeacion_suba_gobiernobogota_gov_co/IQCzeyiJiJKkRJtR8sJSDaWgAaeKelDo-Pywx3ZotTeQeAQ?e=MJI9bw" TargetMode="External"/><Relationship Id="rId8" Type="http://schemas.openxmlformats.org/officeDocument/2006/relationships/hyperlink" Target="https://gobiernobogota-my.sharepoint.com/:b:/g/personal/planeacion_suba_gobiernobogota_gov_co/IQBQhQEJ73TWTZbL6J9z5LSKAS3GX70b7VJh0PyiiiLHOF4?e=hLtbCE" TargetMode="External"/><Relationship Id="rId142" Type="http://schemas.openxmlformats.org/officeDocument/2006/relationships/hyperlink" Target="https://gobiernobogota-my.sharepoint.com/:b:/g/personal/planeacion_suba_gobiernobogota_gov_co/IQBuOzStr3VOSrJVUh9Xj5TjAQ0tYcBuK8ryjmQQPMTnx0g?e=Irlkpd" TargetMode="External"/><Relationship Id="rId184" Type="http://schemas.openxmlformats.org/officeDocument/2006/relationships/hyperlink" Target="https://gobiernobogota-my.sharepoint.com/:b:/g/personal/planeacion_suba_gobiernobogota_gov_co/IQCgm5YiE5_kQ5TMDogZTJv7AV1RW44CV7mB7C1aXXqSRvs?e=ZGEC5l" TargetMode="External"/><Relationship Id="rId391" Type="http://schemas.openxmlformats.org/officeDocument/2006/relationships/hyperlink" Target="https://gobiernobogota-my.sharepoint.com/:b:/g/personal/planeacion_suba_gobiernobogota_gov_co/IQBXh6io_0RcTbJer9rD27dvAftEALhK5PU3b2V9PYJePN4?e=ISxCKc"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sandra_tamayo_gobiernobogota_gov_co/IQBboUH-x_DMR5jlMAI_JhmDAbHhJVk0HlgTiGy6i7qrCdk?e=EqzFbo" TargetMode="External"/><Relationship Id="rId612" Type="http://schemas.openxmlformats.org/officeDocument/2006/relationships/hyperlink" Target="https://gobiernobogota-my.sharepoint.com/:b:/g/personal/planeacion_suba_gobiernobogota_gov_co/IQAuW3UFMxPKSaMKb4FUCMSXAff1KlR8Y_G6m7kORZD4KuM?e=9CEbo2" TargetMode="External"/><Relationship Id="rId251" Type="http://schemas.openxmlformats.org/officeDocument/2006/relationships/hyperlink" Target="https://gobiernobogota-my.sharepoint.com/:b:/g/personal/planeacion_suba_gobiernobogota_gov_co/IQB1koQVRkn1SJ-jGBLg2WctAerGiuXTK8urgDEPgP_sndY?e=OX3A2p" TargetMode="External"/><Relationship Id="rId489" Type="http://schemas.openxmlformats.org/officeDocument/2006/relationships/hyperlink" Target="https://gobiernobogota-my.sharepoint.com/:b:/g/personal/planeacion_suba_gobiernobogota_gov_co/IQCOPM8ldyOlTZ80CqEXwIn8AX-cx7kMMoFydOa39O_PZRY?e=Iglx0Q" TargetMode="External"/><Relationship Id="rId46" Type="http://schemas.openxmlformats.org/officeDocument/2006/relationships/hyperlink" Target="https://gobiernobogota-my.sharepoint.com/:b:/g/personal/planeacion_suba_gobiernobogota_gov_co/IQBcwJuRCc4cTL--ocd3-APOAZKkil9qoTQfoGSndWaIEFM?e=IfTvme" TargetMode="External"/><Relationship Id="rId293" Type="http://schemas.openxmlformats.org/officeDocument/2006/relationships/hyperlink" Target="https://gobiernobogota-my.sharepoint.com/:b:/g/personal/planeacion_suba_gobiernobogota_gov_co/IQDf44K_e-byQbI4bgT9lM9AAQvRsujJ9Omyjb1eLxMqujs?e=yCC9hN" TargetMode="External"/><Relationship Id="rId307" Type="http://schemas.openxmlformats.org/officeDocument/2006/relationships/hyperlink" Target="https://gobiernobogota-my.sharepoint.com/:b:/g/personal/planeacion_suba_gobiernobogota_gov_co/IQCf6-Em0y4kSqEBLQSfYPFBAZW0TddCTO7KGIyk8cKLtwM?e=nCW31u" TargetMode="External"/><Relationship Id="rId349" Type="http://schemas.openxmlformats.org/officeDocument/2006/relationships/hyperlink" Target="https://gobiernobogota-my.sharepoint.com/:b:/g/personal/planeacion_suba_gobiernobogota_gov_co/IQAyH4f7aM85TLEwL6xT4WaoAb0dCocDGGgzT7IkqXmv6XQ?e=IFh9Tc" TargetMode="External"/><Relationship Id="rId514" Type="http://schemas.openxmlformats.org/officeDocument/2006/relationships/hyperlink" Target="https://gobiernobogota-my.sharepoint.com/:b:/g/personal/planeacion_suba_gobiernobogota_gov_co/IQCg8sMzg_-hSZsw0BHbPxDpATTKtFksWEJnttMGLPl_ZcI?e=3vwzvt" TargetMode="External"/><Relationship Id="rId556" Type="http://schemas.openxmlformats.org/officeDocument/2006/relationships/hyperlink" Target="https://gobiernobogota-my.sharepoint.com/:b:/g/personal/planeacion_suba_gobiernobogota_gov_co/IQDoevANHG4NTZZYJHAdZ50-Abzt9BrhsP7pzNN3dgjI0kc?e=2gJBGQ" TargetMode="External"/><Relationship Id="rId88" Type="http://schemas.openxmlformats.org/officeDocument/2006/relationships/hyperlink" Target="https://gobiernobogota-my.sharepoint.com/:b:/g/personal/planeacion_suba_gobiernobogota_gov_co/IQDCo5nBdqHcSYwPwwp8sizdAWH0Tt2nODZUFrKlcfV2Rsc?e=MIgUNA" TargetMode="External"/><Relationship Id="rId111" Type="http://schemas.openxmlformats.org/officeDocument/2006/relationships/hyperlink" Target="https://gobiernobogota-my.sharepoint.com/:b:/g/personal/sandra_tamayo_gobiernobogota_gov_co/IQA3E8DYd_5eQpOCLt-dIdaDAciGCWoPLul-uF8X9QJvaWY?e=b1ac6Z" TargetMode="External"/><Relationship Id="rId153" Type="http://schemas.openxmlformats.org/officeDocument/2006/relationships/hyperlink" Target="https://gobiernobogota-my.sharepoint.com/:b:/g/personal/planeacion_suba_gobiernobogota_gov_co/IQC8W9TKWv4jS5fxyVi7-aLRARyeQ2nJnMA_QAak0P1Ybgo?e=FaoXlT" TargetMode="External"/><Relationship Id="rId195" Type="http://schemas.openxmlformats.org/officeDocument/2006/relationships/hyperlink" Target="https://gobiernobogota-my.sharepoint.com/:b:/g/personal/planeacion_suba_gobiernobogota_gov_co/IQC3n1-3qJZ2SKpVvajWPoLpAeMYPbBWFvEmTo3r_WNO_U0?e=F3bvOM" TargetMode="External"/><Relationship Id="rId209" Type="http://schemas.openxmlformats.org/officeDocument/2006/relationships/hyperlink" Target="https://gobiernobogota-my.sharepoint.com/:b:/g/personal/sandra_tamayo_gobiernobogota_gov_co/IQAjeafpPcQsSqiUSz8-bKSxAScepYFngBvK7GMyKKTm4SM?e=nsbc9S" TargetMode="External"/><Relationship Id="rId360" Type="http://schemas.openxmlformats.org/officeDocument/2006/relationships/hyperlink" Target="https://gobiernobogota-my.sharepoint.com/:b:/g/personal/planeacion_suba_gobiernobogota_gov_co/IQDf44K_e-byQbI4bgT9lM9AAQvRsujJ9Omyjb1eLxMqujs?e=yCC9hN" TargetMode="External"/><Relationship Id="rId416" Type="http://schemas.openxmlformats.org/officeDocument/2006/relationships/hyperlink" Target="https://gobiernobogota-my.sharepoint.com/:b:/g/personal/planeacion_suba_gobiernobogota_gov_co/IQCyA10LkQHjRbpaxdAnmhPDAXpC1OcuVN3A6MnbV1GIUkM?e=2evzdw" TargetMode="External"/><Relationship Id="rId598" Type="http://schemas.openxmlformats.org/officeDocument/2006/relationships/hyperlink" Target="https://gobiernobogota-my.sharepoint.com/:b:/g/personal/planeacion_suba_gobiernobogota_gov_co/IQAyyEc-bubqQq-HZC7Vr1bKAfSMuZGB7R33mW7iF76bzTI?e=NdCFoX" TargetMode="External"/><Relationship Id="rId220" Type="http://schemas.openxmlformats.org/officeDocument/2006/relationships/hyperlink" Target="https://gobiernobogota-my.sharepoint.com/:b:/g/personal/planeacion_suba_gobiernobogota_gov_co/IQA0TAxhTdESQaWyokxkYiYrAUbT3V5pPD-WeH61XsXHSR4?e=jsAsse" TargetMode="External"/><Relationship Id="rId458" Type="http://schemas.openxmlformats.org/officeDocument/2006/relationships/hyperlink" Target="https://gobiernobogota-my.sharepoint.com/:b:/g/personal/planeacion_suba_gobiernobogota_gov_co/IQBLBkEIKq0kQ4nfLfMnQ731AZsHo-dGbCenQwP-fXUauaA?e=dttzzm" TargetMode="External"/><Relationship Id="rId623" Type="http://schemas.openxmlformats.org/officeDocument/2006/relationships/hyperlink" Target="https://gobiernobogota-my.sharepoint.com/:b:/g/personal/planeacion_suba_gobiernobogota_gov_co/IQDJx4h3i5WfT5OJkul6pu1mASOGnF-aag_DzY-XhxfSVGw?e=svDLal" TargetMode="External"/><Relationship Id="rId15" Type="http://schemas.openxmlformats.org/officeDocument/2006/relationships/hyperlink" Target="https://gobiernobogota-my.sharepoint.com/:b:/g/personal/planeacion_suba_gobiernobogota_gov_co/IQBQhQEJ73TWTZbL6J9z5LSKAdgmqhyyiDFFObZqUWRU4dw?e=obHBnh" TargetMode="External"/><Relationship Id="rId57" Type="http://schemas.openxmlformats.org/officeDocument/2006/relationships/hyperlink" Target="https://gobiernobogota-my.sharepoint.com/:b:/g/personal/planeacion_suba_gobiernobogota_gov_co/IQABjT_ROPyZRbrNxD7VH92xAa7L7D1ZsZ6fwKopEKnX08A?e=BCxpZh" TargetMode="External"/><Relationship Id="rId262" Type="http://schemas.openxmlformats.org/officeDocument/2006/relationships/hyperlink" Target="https://gobiernobogota-my.sharepoint.com/:b:/g/personal/planeacion_suba_gobiernobogota_gov_co/IQAN65gFMWp2SKGb0Ye-548NAfJPqrwXtugMZNSNrkSytwQ?e=h7zbze" TargetMode="External"/><Relationship Id="rId318" Type="http://schemas.openxmlformats.org/officeDocument/2006/relationships/hyperlink" Target="https://gobiernobogota-my.sharepoint.com/:b:/g/personal/planeacion_suba_gobiernobogota_gov_co/IQCtLKZKPG_qQYjly-gia5KiAdVjbzFVp-ct0Mig7-uY_PY?e=auAfLP" TargetMode="External"/><Relationship Id="rId525" Type="http://schemas.openxmlformats.org/officeDocument/2006/relationships/hyperlink" Target="https://gobiernobogota-my.sharepoint.com/:b:/g/personal/planeacion_suba_gobiernobogota_gov_co/IQBKv9ow4EApQJzUIx11mxI_AUihJOhbd4NtmyG6UYAJ0FA?e=X0lnJh" TargetMode="External"/><Relationship Id="rId567" Type="http://schemas.openxmlformats.org/officeDocument/2006/relationships/hyperlink" Target="https://gobiernobogota-my.sharepoint.com/:b:/g/personal/planeacion_suba_gobiernobogota_gov_co/IQDWtC2F9n6uSJ02T0JSNi2FAXASCjdUaPzutEVQywt_3nM?e=qCWQzQ" TargetMode="External"/><Relationship Id="rId99" Type="http://schemas.openxmlformats.org/officeDocument/2006/relationships/hyperlink" Target="https://gobiernobogota-my.sharepoint.com/:b:/g/personal/planeacion_suba_gobiernobogota_gov_co/IQCdkMR8tqp8Q69vbzhAH616AQ_61I5Y1Hm_kEo8HVOdGQ0?e=PORaoV" TargetMode="External"/><Relationship Id="rId122" Type="http://schemas.openxmlformats.org/officeDocument/2006/relationships/hyperlink" Target="https://gobiernobogota-my.sharepoint.com/:b:/g/personal/planeacion_suba_gobiernobogota_gov_co/IQBuOzStr3VOSrJVUh9Xj5TjAQ0tYcBuK8ryjmQQPMTnx0g?e=qcwvCv" TargetMode="External"/><Relationship Id="rId164" Type="http://schemas.openxmlformats.org/officeDocument/2006/relationships/hyperlink" Target="https://gobiernobogota-my.sharepoint.com/:b:/g/personal/planeacion_suba_gobiernobogota_gov_co/IQBN1y_X_06gQY0vKgXY6PMAATITBv1H4vVRMDBKkVIOM_M?e=4BoYde" TargetMode="External"/><Relationship Id="rId371" Type="http://schemas.openxmlformats.org/officeDocument/2006/relationships/hyperlink" Target="https://gobiernobogota-my.sharepoint.com/:b:/g/personal/planeacion_suba_gobiernobogota_gov_co/IQC3n1-3qJZ2SKpVvajWPoLpAeMYPbBWFvEmTo3r_WNO_U0?e=OrkinL" TargetMode="External"/><Relationship Id="rId427" Type="http://schemas.openxmlformats.org/officeDocument/2006/relationships/hyperlink" Target="https://gobiernobogota-my.sharepoint.com/:b:/g/personal/planeacion_suba_gobiernobogota_gov_co/IQDTeSSi0UFMRKd4RIRqxGF-Aa6FJihICiXVXNAypoR_Hzw?e=1zaJF9" TargetMode="External"/><Relationship Id="rId469" Type="http://schemas.openxmlformats.org/officeDocument/2006/relationships/hyperlink" Target="https://gobiernobogota-my.sharepoint.com/:b:/g/personal/planeacion_suba_gobiernobogota_gov_co/IQD8-fB7Z31xT6iWaNZyHgITAaIKNdPyHjGXDDRwvXNIe00?e=qNJcBu" TargetMode="External"/><Relationship Id="rId634" Type="http://schemas.openxmlformats.org/officeDocument/2006/relationships/hyperlink" Target="https://gobiernobogota-my.sharepoint.com/:b:/g/personal/planeacion_suba_gobiernobogota_gov_co/IQDJx4h3i5WfT5OJkul6pu1mASOGnF-aag_DzY-XhxfSVGw?e=TcT5wx" TargetMode="External"/><Relationship Id="rId26" Type="http://schemas.openxmlformats.org/officeDocument/2006/relationships/hyperlink" Target="https://gobiernobogota-my.sharepoint.com/:b:/g/personal/planeacion_suba_gobiernobogota_gov_co/IQBQhQEJ73TWTZbL6J9z5LSKAS3GX70b7VJh0PyiiiLHOF4?e=Gw6MUq" TargetMode="External"/><Relationship Id="rId231" Type="http://schemas.openxmlformats.org/officeDocument/2006/relationships/hyperlink" Target="https://gobiernobogota-my.sharepoint.com/:b:/g/personal/planeacion_suba_gobiernobogota_gov_co/IQAPRkPrZAKvTLtcG25cEzViAeS6mFIuwdNuXQQ4Dk8pWGY?e=5nrRxu" TargetMode="External"/><Relationship Id="rId273" Type="http://schemas.openxmlformats.org/officeDocument/2006/relationships/hyperlink" Target="https://gobiernobogota-my.sharepoint.com/:b:/g/personal/planeacion_suba_gobiernobogota_gov_co/IQDf44K_e-byQbI4bgT9lM9AAQvRsujJ9Omyjb1eLxMqujs?e=WegZRB" TargetMode="External"/><Relationship Id="rId329" Type="http://schemas.openxmlformats.org/officeDocument/2006/relationships/hyperlink" Target="https://gobiernobogota-my.sharepoint.com/:b:/g/personal/planeacion_suba_gobiernobogota_gov_co/IQC3n1-3qJZ2SKpVvajWPoLpAeMYPbBWFvEmTo3r_WNO_U0?e=wT4zs3" TargetMode="External"/><Relationship Id="rId480" Type="http://schemas.openxmlformats.org/officeDocument/2006/relationships/hyperlink" Target="https://gobiernobogota-my.sharepoint.com/:b:/g/personal/planeacion_suba_gobiernobogota_gov_co/IQBQDjV9qeY8R5ZK877J9DOWARGWf1EshwyucPNASOALmBE?e=Iivbtn" TargetMode="External"/><Relationship Id="rId536" Type="http://schemas.openxmlformats.org/officeDocument/2006/relationships/hyperlink" Target="https://gobiernobogota-my.sharepoint.com/:b:/g/personal/planeacion_suba_gobiernobogota_gov_co/IQCsATjEOwivSIViZ6CcvWDHAUPx6iUYEoo9hxRaDS5MJuU?e=z3yphV" TargetMode="External"/><Relationship Id="rId68" Type="http://schemas.openxmlformats.org/officeDocument/2006/relationships/hyperlink" Target="https://gobiernobogota-my.sharepoint.com/:b:/g/personal/planeacion_suba_gobiernobogota_gov_co/IQCdkMR8tqp8Q69vbzhAH616AQ_61I5Y1Hm_kEo8HVOdGQ0?e=PORaoV" TargetMode="External"/><Relationship Id="rId133" Type="http://schemas.openxmlformats.org/officeDocument/2006/relationships/hyperlink" Target="https://gobiernobogota-my.sharepoint.com/:b:/g/personal/planeacion_suba_gobiernobogota_gov_co/IQC3n1-3qJZ2SKpVvajWPoLpAeMYPbBWFvEmTo3r_WNO_U0?e=j8mp6k" TargetMode="External"/><Relationship Id="rId175" Type="http://schemas.openxmlformats.org/officeDocument/2006/relationships/hyperlink" Target="https://gobiernobogota-my.sharepoint.com/:b:/g/personal/planeacion_suba_gobiernobogota_gov_co/IQAFbApekYTtQLvr-XRJvGjYAZ8mLRPMQq6WW2CK_EoIPjo?e=u1zPXY" TargetMode="External"/><Relationship Id="rId340" Type="http://schemas.openxmlformats.org/officeDocument/2006/relationships/hyperlink" Target="https://gobiernobogota-my.sharepoint.com/:b:/g/personal/planeacion_suba_gobiernobogota_gov_co/IQDMb7zDnZvgSIT6O8TvxCnaAXhviGQRNqirZ9TaiX8MtJA?e=JOwCpk" TargetMode="External"/><Relationship Id="rId578" Type="http://schemas.openxmlformats.org/officeDocument/2006/relationships/hyperlink" Target="https://gobiernobogota-my.sharepoint.com/:b:/g/personal/planeacion_suba_gobiernobogota_gov_co/IQBqe1I2zgoQR5Z1yIKIm_dsAQvFCvJJKQj9B9MURN_wg08?e=0aVK6m" TargetMode="External"/><Relationship Id="rId200" Type="http://schemas.openxmlformats.org/officeDocument/2006/relationships/hyperlink" Target="https://gobiernobogota-my.sharepoint.com/:b:/g/personal/planeacion_suba_gobiernobogota_gov_co/IQBuOzStr3VOSrJVUh9Xj5TjAQ0tYcBuK8ryjmQQPMTnx0g?e=JE5ZeO" TargetMode="External"/><Relationship Id="rId382" Type="http://schemas.openxmlformats.org/officeDocument/2006/relationships/hyperlink" Target="https://gobiernobogota-my.sharepoint.com/:b:/g/personal/planeacion_suba_gobiernobogota_gov_co/IQBXh6io_0RcTbJer9rD27dvAftEALhK5PU3b2V9PYJePN4?e=ISxCKc" TargetMode="External"/><Relationship Id="rId438" Type="http://schemas.openxmlformats.org/officeDocument/2006/relationships/hyperlink" Target="https://gobiernobogota-my.sharepoint.com/:b:/g/personal/planeacion_suba_gobiernobogota_gov_co/IQAtLFuyEs3_RrMfe0oKwMWcAWG5h3fg-RU1fMBI-yLlpGA?e=cxturv" TargetMode="External"/><Relationship Id="rId603" Type="http://schemas.openxmlformats.org/officeDocument/2006/relationships/hyperlink" Target="https://gobiernobogota-my.sharepoint.com/:b:/g/personal/planeacion_suba_gobiernobogota_gov_co/IQBVyVSWSlXAR41gnTgZ__2EAdPIImNrmcmMa7n26M3UvKY?e=T8b5Re" TargetMode="External"/><Relationship Id="rId645" Type="http://schemas.openxmlformats.org/officeDocument/2006/relationships/hyperlink" Target="https://gobiernobogota-my.sharepoint.com/:b:/g/personal/planeacion_suba_gobiernobogota_gov_co/IQCAqPWPAE0-RKHSWGBGE1wNAbOpCLTyNy4jV1DdoxVunEU?e=iqxEli" TargetMode="External"/><Relationship Id="rId242" Type="http://schemas.openxmlformats.org/officeDocument/2006/relationships/hyperlink" Target="https://gobiernobogota-my.sharepoint.com/:b:/g/personal/planeacion_suba_gobiernobogota_gov_co/IQAuAowRPerdTIwFvp-OhFIjAZceyqXL9D5_eNXYPuUjFwA?e=CQ6swF" TargetMode="External"/><Relationship Id="rId284" Type="http://schemas.openxmlformats.org/officeDocument/2006/relationships/hyperlink" Target="https://gobiernobogota-my.sharepoint.com/:b:/g/personal/planeacion_suba_gobiernobogota_gov_co/IQAPRkPrZAKvTLtcG25cEzViAeS6mFIuwdNuXQQ4Dk8pWGY?e=5nrRxu" TargetMode="External"/><Relationship Id="rId491" Type="http://schemas.openxmlformats.org/officeDocument/2006/relationships/hyperlink" Target="https://gobiernobogota-my.sharepoint.com/:b:/g/personal/planeacion_suba_gobiernobogota_gov_co/IQBOj4gepViEQIaggQMtw5R9AVhaFKBqymvYvovMp3pKGvY?e=dsiY1H" TargetMode="External"/><Relationship Id="rId505" Type="http://schemas.openxmlformats.org/officeDocument/2006/relationships/hyperlink" Target="https://gobiernobogota-my.sharepoint.com/:b:/g/personal/planeacion_suba_gobiernobogota_gov_co/IQBNkkwI3IyfSoXnksSZl4n5AV83gg_AOgsWMLZTVe3DnXI?e=MbBsmq" TargetMode="External"/><Relationship Id="rId37" Type="http://schemas.openxmlformats.org/officeDocument/2006/relationships/hyperlink" Target="https://gobiernobogota-my.sharepoint.com/:b:/g/personal/planeacion_suba_gobiernobogota_gov_co/IQAPRkPrZAKvTLtcG25cEzViAeS6mFIuwdNuXQQ4Dk8pWGY?e=5nrRxu" TargetMode="External"/><Relationship Id="rId79" Type="http://schemas.openxmlformats.org/officeDocument/2006/relationships/hyperlink" Target="https://gobiernobogota-my.sharepoint.com/:b:/g/personal/planeacion_suba_gobiernobogota_gov_co/IQCdkMR8tqp8Q69vbzhAH616AQ_61I5Y1Hm_kEo8HVOdGQ0?e=PORaoV" TargetMode="External"/><Relationship Id="rId102" Type="http://schemas.openxmlformats.org/officeDocument/2006/relationships/hyperlink" Target="https://gobiernobogota-my.sharepoint.com/:b:/g/personal/planeacion_suba_gobiernobogota_gov_co/IQDG6CuEuRGvQ5YJvpy6WQFyAbM_CG5G3zgmwpBT60hsIOM?e=YwZFoe" TargetMode="External"/><Relationship Id="rId144" Type="http://schemas.openxmlformats.org/officeDocument/2006/relationships/hyperlink" Target="https://gobiernobogota-my.sharepoint.com/:b:/g/personal/sandra_tamayo_gobiernobogota_gov_co/IQAjeafpPcQsSqiUSz8-bKSxAScepYFngBvK7GMyKKTm4SM?e=nsbc9S" TargetMode="External"/><Relationship Id="rId547" Type="http://schemas.openxmlformats.org/officeDocument/2006/relationships/hyperlink" Target="https://gobiernobogota-my.sharepoint.com/:b:/g/personal/planeacion_suba_gobiernobogota_gov_co/IQAPP7KxvGWWR5yuP8gCWT76Ab9PfWrg9IWjoW3B8Iiszok?e=rNzI5V" TargetMode="External"/><Relationship Id="rId589" Type="http://schemas.openxmlformats.org/officeDocument/2006/relationships/hyperlink" Target="https://gobiernobogota-my.sharepoint.com/:b:/g/personal/planeacion_suba_gobiernobogota_gov_co/IQBKv9ow4EApQJzUIx11mxI_AUihJOhbd4NtmyG6UYAJ0FA?e=X0lnJh" TargetMode="External"/><Relationship Id="rId90" Type="http://schemas.openxmlformats.org/officeDocument/2006/relationships/hyperlink" Target="https://gobiernobogota-my.sharepoint.com/:b:/g/personal/planeacion_suba_gobiernobogota_gov_co/IQCL7cPCcSsTT5UF1nHE8URtAXYkprtiKZncaY-gVFrfBcU?e=9k4Mqv" TargetMode="External"/><Relationship Id="rId186" Type="http://schemas.openxmlformats.org/officeDocument/2006/relationships/hyperlink" Target="https://gobiernobogota-my.sharepoint.com/:b:/g/personal/planeacion_suba_gobiernobogota_gov_co/IQD1zkbdpCy1QYokdt5xpQbNAbz_7NPCt8bPYBAqgMxeFwc?e=jrYw3M" TargetMode="External"/><Relationship Id="rId351" Type="http://schemas.openxmlformats.org/officeDocument/2006/relationships/hyperlink" Target="https://gobiernobogota-my.sharepoint.com/:b:/g/personal/planeacion_suba_gobiernobogota_gov_co/IQBBZebpq4Z4QohHSLRdQ-EhAfpEflhhbFvI-rSHTK9LErA?e=edFZ2s" TargetMode="External"/><Relationship Id="rId393" Type="http://schemas.openxmlformats.org/officeDocument/2006/relationships/hyperlink" Target="https://gobiernobogota-my.sharepoint.com/:b:/g/personal/planeacion_suba_gobiernobogota_gov_co/IQBXh6io_0RcTbJer9rD27dvAftEALhK5PU3b2V9PYJePN4?e=ISxCKc" TargetMode="External"/><Relationship Id="rId407" Type="http://schemas.openxmlformats.org/officeDocument/2006/relationships/hyperlink" Target="https://gobiernobogota-my.sharepoint.com/:b:/g/personal/planeacion_suba_gobiernobogota_gov_co/IQBBu4dnf9PkSYwhrQsa2XYcASFuORQjOSLHBBlK7dsYuzY?e=odT6R7" TargetMode="External"/><Relationship Id="rId449" Type="http://schemas.openxmlformats.org/officeDocument/2006/relationships/hyperlink" Target="https://gobiernobogota-my.sharepoint.com/:b:/g/personal/planeacion_suba_gobiernobogota_gov_co/IQCZ-iQUB5pCSaRqyOqsTPd3AXnvUeyotU--WkRwbAOjjf8?e=hxpMj8" TargetMode="External"/><Relationship Id="rId614" Type="http://schemas.openxmlformats.org/officeDocument/2006/relationships/hyperlink" Target="https://gobiernobogota-my.sharepoint.com/:b:/g/personal/planeacion_suba_gobiernobogota_gov_co/IQBA-HYf5ZqHSLdc7NWaTzM_Ae3n14dFL5WM08V7s7bH_2c?e=ZTrnVT" TargetMode="External"/><Relationship Id="rId211" Type="http://schemas.openxmlformats.org/officeDocument/2006/relationships/hyperlink" Target="https://gobiernobogota-my.sharepoint.com/:b:/g/personal/planeacion_suba_gobiernobogota_gov_co/IQBuOzStr3VOSrJVUh9Xj5TjAQ0tYcBuK8ryjmQQPMTnx0g?e=mgMccd" TargetMode="External"/><Relationship Id="rId253" Type="http://schemas.openxmlformats.org/officeDocument/2006/relationships/hyperlink" Target="https://gobiernobogota-my.sharepoint.com/:b:/g/personal/planeacion_suba_gobiernobogota_gov_co/IQDEsI6V2WLnQrISAauBjFUqATkn7I799CZW1pXmMSZKdiY?e=Ka36sk" TargetMode="External"/><Relationship Id="rId295" Type="http://schemas.openxmlformats.org/officeDocument/2006/relationships/hyperlink" Target="https://gobiernobogota-my.sharepoint.com/:b:/g/personal/planeacion_suba_gobiernobogota_gov_co/IQDMZ0T9mSVxRKfzq21QstZzAUDlBRHMMr71r81ynqwr9wc?e=GwTjSx" TargetMode="External"/><Relationship Id="rId309" Type="http://schemas.openxmlformats.org/officeDocument/2006/relationships/hyperlink" Target="https://gobiernobogota-my.sharepoint.com/:b:/g/personal/planeacion_suba_gobiernobogota_gov_co/IQDYJo0fcQbgRKJ5FIABfsj2Ad712pwvs8-M2wmhJR7cvXo?e=rvF8z2" TargetMode="External"/><Relationship Id="rId460" Type="http://schemas.openxmlformats.org/officeDocument/2006/relationships/hyperlink" Target="https://gobiernobogota-my.sharepoint.com/:b:/g/personal/planeacion_suba_gobiernobogota_gov_co/IQBQhQEJ73TWTZbL6J9z5LSKAS3GX70b7VJh0PyiiiLHOF4?e=Gw6MUq" TargetMode="External"/><Relationship Id="rId516" Type="http://schemas.openxmlformats.org/officeDocument/2006/relationships/hyperlink" Target="https://gobiernobogota-my.sharepoint.com/:b:/g/personal/planeacion_suba_gobiernobogota_gov_co/IQBtOAcrTzq2SLPF3JXZfPUIAaA-m4SNRFZY7soF8sXMPLE?e=nV7Dju" TargetMode="External"/><Relationship Id="rId48" Type="http://schemas.openxmlformats.org/officeDocument/2006/relationships/hyperlink" Target="https://gobiernobogota-my.sharepoint.com/:b:/g/personal/planeacion_suba_gobiernobogota_gov_co/IQBWOzfWvY2qR5XeKQ78dAVuAVSzA7TEHZaFqKchYbEhyqU?e=gPP2uO" TargetMode="External"/><Relationship Id="rId113" Type="http://schemas.openxmlformats.org/officeDocument/2006/relationships/hyperlink" Target="https://gobiernobogota-my.sharepoint.com/:b:/g/personal/sandra_tamayo_gobiernobogota_gov_co/IQCkOaz1yHOuToRvK9EuzFM_AVlwb909dArK0rFEryddnDg?e=nMXeXU" TargetMode="External"/><Relationship Id="rId320" Type="http://schemas.openxmlformats.org/officeDocument/2006/relationships/hyperlink" Target="https://gobiernobogota-my.sharepoint.com/:b:/g/personal/planeacion_suba_gobiernobogota_gov_co/IQAbV3MWcEGsS5xdyx9gFjx1AYNT8_62IK5KH_L4tWOIomc?e=5WlMTj" TargetMode="External"/><Relationship Id="rId558" Type="http://schemas.openxmlformats.org/officeDocument/2006/relationships/hyperlink" Target="https://gobiernobogota-my.sharepoint.com/:b:/g/personal/planeacion_suba_gobiernobogota_gov_co/IQAFQdkQS4-vT6W963Ct5yWdATsL35e3ruHBUsvSrh5F2fA?e=jEQdRh" TargetMode="External"/><Relationship Id="rId155" Type="http://schemas.openxmlformats.org/officeDocument/2006/relationships/hyperlink" Target="https://gobiernobogota-my.sharepoint.com/:b:/g/personal/planeacion_suba_gobiernobogota_gov_co/IQBrylcLj_26QooEcMLvNHsqAdzsz1eJcy0EdzJJGhWWdzs?e=8SfFq1" TargetMode="External"/><Relationship Id="rId197" Type="http://schemas.openxmlformats.org/officeDocument/2006/relationships/hyperlink" Target="https://gobiernobogota-my.sharepoint.com/:b:/g/personal/planeacion_suba_gobiernobogota_gov_co/IQCi78YY2-TjRLQ_7bW1lMp9AeBoR_uZQ6GfrDl8b6LSBT8?e=NejotI" TargetMode="External"/><Relationship Id="rId362" Type="http://schemas.openxmlformats.org/officeDocument/2006/relationships/hyperlink" Target="https://gobiernobogota-my.sharepoint.com/:b:/g/personal/planeacion_suba_gobiernobogota_gov_co/IQBg0YvBUgUmRI8AMF9L_w7HAcE7CLxCKajIF_u8RdslVHU?e=EVLy69" TargetMode="External"/><Relationship Id="rId418" Type="http://schemas.openxmlformats.org/officeDocument/2006/relationships/hyperlink" Target="https://gobiernobogota-my.sharepoint.com/:b:/g/personal/planeacion_suba_gobiernobogota_gov_co/IQCyA10LkQHjRbpaxdAnmhPDAXpC1OcuVN3A6MnbV1GIUkM?e=YE4SyR" TargetMode="External"/><Relationship Id="rId625" Type="http://schemas.openxmlformats.org/officeDocument/2006/relationships/hyperlink" Target="https://gobiernobogota-my.sharepoint.com/:b:/g/personal/planeacion_suba_gobiernobogota_gov_co/IQD8bqT9w2vmT4chPf8JUTo7AUTqedAi1xHueG1Qj8FqAyw?e=rSESLS" TargetMode="External"/><Relationship Id="rId222" Type="http://schemas.openxmlformats.org/officeDocument/2006/relationships/hyperlink" Target="https://gobiernobogota-my.sharepoint.com/:b:/g/personal/planeacion_suba_gobiernobogota_gov_co/IQBNsYMpaducRJZiEioICRgqAY4EdQFfHQsumh5haK9ape0?e=fwF8JT" TargetMode="External"/><Relationship Id="rId264" Type="http://schemas.openxmlformats.org/officeDocument/2006/relationships/hyperlink" Target="https://gobiernobogota-my.sharepoint.com/:b:/g/personal/planeacion_suba_gobiernobogota_gov_co/IQDnTTIqL0gdQ7M8lQvxgVsVAYTNutLLXrKc3Xz5mT4xVhM?e=VeVmF5" TargetMode="External"/><Relationship Id="rId471" Type="http://schemas.openxmlformats.org/officeDocument/2006/relationships/hyperlink" Target="https://gobiernobogota-my.sharepoint.com/:b:/g/personal/planeacion_suba_gobiernobogota_gov_co/IQBhCn_ulhVpQrfNV0b_rqN9Af-WrBp-g-r2TsiWZBvQUbM?e=jl7x1V" TargetMode="External"/><Relationship Id="rId17" Type="http://schemas.openxmlformats.org/officeDocument/2006/relationships/hyperlink" Target="https://gobiernobogota-my.sharepoint.com/:b:/g/personal/planeacion_suba_gobiernobogota_gov_co/IQBI0yEyQXgwQ6mCSOWe2EEQAbsvr7zDXzRyghixX0dftHE?e=hTSX7c" TargetMode="External"/><Relationship Id="rId59" Type="http://schemas.openxmlformats.org/officeDocument/2006/relationships/hyperlink" Target="https://gobiernobogota-my.sharepoint.com/:b:/g/personal/planeacion_suba_gobiernobogota_gov_co/IQBAm65oxyc0T6t-hkwmZdHRASZSGbvU_iS39qtovXnWWb0?e=plUu2y" TargetMode="External"/><Relationship Id="rId124" Type="http://schemas.openxmlformats.org/officeDocument/2006/relationships/hyperlink" Target="https://gobiernobogota-my.sharepoint.com/:b:/g/personal/planeacion_suba_gobiernobogota_gov_co/IQBLJ1tp1fdzSL9E0QwjjNUSAS7hmaX-o2ET4sUI1GqHxqY?e=xIOJOJ" TargetMode="External"/><Relationship Id="rId527" Type="http://schemas.openxmlformats.org/officeDocument/2006/relationships/hyperlink" Target="https://gobiernobogota-my.sharepoint.com/:b:/g/personal/planeacion_suba_gobiernobogota_gov_co/IQCKDPDFGZdvTK0OsZqE5IydAXpnf-k9_NtolNe_hE8hSSg?e=4eehFb" TargetMode="External"/><Relationship Id="rId569" Type="http://schemas.openxmlformats.org/officeDocument/2006/relationships/hyperlink" Target="https://gobiernobogota-my.sharepoint.com/:b:/g/personal/planeacion_suba_gobiernobogota_gov_co/IQDu7C85jjPeRZL7sdNl3FWwAauENOtZ8sW3GXEBij1jsCA?e=rOicqn" TargetMode="External"/><Relationship Id="rId70" Type="http://schemas.openxmlformats.org/officeDocument/2006/relationships/hyperlink" Target="https://gobiernobogota-my.sharepoint.com/:b:/g/personal/planeacion_suba_gobiernobogota_gov_co/IQDXXjy-5aqlQrLhtW2xd7zVAQR76NnvRF-BgbXuQf_hugs?e=A7W88w" TargetMode="External"/><Relationship Id="rId166" Type="http://schemas.openxmlformats.org/officeDocument/2006/relationships/hyperlink" Target="https://gobiernobogota-my.sharepoint.com/:b:/g/personal/planeacion_suba_gobiernobogota_gov_co/IQDYfz7BCezNT5jcCSdluleDAY3bI6UPbxERGDBiY4eb9dI?e=nMk8kc" TargetMode="External"/><Relationship Id="rId331" Type="http://schemas.openxmlformats.org/officeDocument/2006/relationships/hyperlink" Target="https://gobiernobogota-my.sharepoint.com/:b:/g/personal/planeacion_suba_gobiernobogota_gov_co/IQCSi3_B967MQbru-6hZOvJMAQDB68MbX0Q08DRkLtqGuB0?e=DxXbZe" TargetMode="External"/><Relationship Id="rId373" Type="http://schemas.openxmlformats.org/officeDocument/2006/relationships/hyperlink" Target="https://gobiernobogota-my.sharepoint.com/:b:/g/personal/planeacion_suba_gobiernobogota_gov_co/IQDMZ0T9mSVxRKfzq21QstZzAUDlBRHMMr71r81ynqwr9wc?e=GwTjSx" TargetMode="External"/><Relationship Id="rId429" Type="http://schemas.openxmlformats.org/officeDocument/2006/relationships/hyperlink" Target="https://gobiernobogota-my.sharepoint.com/:b:/g/personal/planeacion_suba_gobiernobogota_gov_co/IQDf44K_e-byQbI4bgT9lM9AAQvRsujJ9Omyjb1eLxMqujs?e=yCC9hN" TargetMode="External"/><Relationship Id="rId580" Type="http://schemas.openxmlformats.org/officeDocument/2006/relationships/hyperlink" Target="https://gobiernobogota-my.sharepoint.com/:b:/g/personal/planeacion_suba_gobiernobogota_gov_co/IQBc8wPl5TAWTINGUV_9huUwAYdb1kIOWv7vx1csVXTKy7o?e=QXHAnE" TargetMode="External"/><Relationship Id="rId636" Type="http://schemas.openxmlformats.org/officeDocument/2006/relationships/hyperlink" Target="https://gobiernobogota-my.sharepoint.com/:b:/g/personal/planeacion_suba_gobiernobogota_gov_co/IQAOcccOx52HQKVLCEyb_i5xAWS0BQleFqnZlaKm6x5UWRE?e=s2xdKX" TargetMode="External"/><Relationship Id="rId1" Type="http://schemas.openxmlformats.org/officeDocument/2006/relationships/hyperlink" Target="https://gobiernobogota-my.sharepoint.com/:b:/g/personal/planeacion_suba_gobiernobogota_gov_co/IQAJXjAvIajwQ68bvEjj43HpASA8Zb06zOXwxqocktk2OQM?e=UTKHx0" TargetMode="External"/><Relationship Id="rId233" Type="http://schemas.openxmlformats.org/officeDocument/2006/relationships/hyperlink" Target="https://gobiernobogota-my.sharepoint.com/:b:/g/personal/planeacion_suba_gobiernobogota_gov_co/IQDXXjy-5aqlQrLhtW2xd7zVAQR76NnvRF-BgbXuQf_hugs?e=A7W88w" TargetMode="External"/><Relationship Id="rId440" Type="http://schemas.openxmlformats.org/officeDocument/2006/relationships/hyperlink" Target="https://gobiernobogota-my.sharepoint.com/:b:/g/personal/planeacion_suba_gobiernobogota_gov_co/IQDkX-uGpikbSrK-LPccB8RDAbedi1ofneUYaqewJDQCJiU?e=aF4aPv" TargetMode="External"/><Relationship Id="rId28" Type="http://schemas.openxmlformats.org/officeDocument/2006/relationships/hyperlink" Target="https://gobiernobogota-my.sharepoint.com/:b:/g/personal/planeacion_suba_gobiernobogota_gov_co/IQA0TAxhTdESQaWyokxkYiYrAUbT3V5pPD-WeH61XsXHSR4?e=trenfi" TargetMode="External"/><Relationship Id="rId275" Type="http://schemas.openxmlformats.org/officeDocument/2006/relationships/hyperlink" Target="https://gobiernobogota-my.sharepoint.com/:b:/g/personal/planeacion_suba_gobiernobogota_gov_co/IQCtkKtR9zUuQLc24otJYdSiAR5f4mPxHD9SwAhnbxprb1I?e=FqJEGO" TargetMode="External"/><Relationship Id="rId300" Type="http://schemas.openxmlformats.org/officeDocument/2006/relationships/hyperlink" Target="https://gobiernobogota-my.sharepoint.com/:b:/g/personal/planeacion_suba_gobiernobogota_gov_co/IQDH8FI9eB9pSZ--KnOcwuY4AVbnK6zDXFnrQuxLiDYZIl8?e=ghRviZ" TargetMode="External"/><Relationship Id="rId482" Type="http://schemas.openxmlformats.org/officeDocument/2006/relationships/hyperlink" Target="https://gobiernobogota-my.sharepoint.com/:b:/g/personal/planeacion_suba_gobiernobogota_gov_co/IQDLjogTg270RoPpWYs8pJqHARFRYnU-0tbtVmN8igFVGxk?e=sksxuX" TargetMode="External"/><Relationship Id="rId538" Type="http://schemas.openxmlformats.org/officeDocument/2006/relationships/hyperlink" Target="https://gobiernobogota-my.sharepoint.com/:b:/g/personal/planeacion_suba_gobiernobogota_gov_co/IQAYhMorQvC8Tpend71d3sNSAW3wIHaLPabakKJgT5FGYqY?e=pqCQQs" TargetMode="External"/><Relationship Id="rId81" Type="http://schemas.openxmlformats.org/officeDocument/2006/relationships/hyperlink" Target="https://gobiernobogota-my.sharepoint.com/:b:/g/personal/planeacion_suba_gobiernobogota_gov_co/IQBcwJuRCc4cTL--ocd3-APOAZKkil9qoTQfoGSndWaIEFM?e=IfTvme" TargetMode="External"/><Relationship Id="rId135" Type="http://schemas.openxmlformats.org/officeDocument/2006/relationships/hyperlink" Target="https://gobiernobogota-my.sharepoint.com/:b:/g/personal/planeacion_suba_gobiernobogota_gov_co/IQCgm5YiE5_kQ5TMDogZTJv7AV1RW44CV7mB7C1aXXqSRvs?e=WNCOYl" TargetMode="External"/><Relationship Id="rId177" Type="http://schemas.openxmlformats.org/officeDocument/2006/relationships/hyperlink" Target="https://gobiernobogota-my.sharepoint.com/:b:/g/personal/planeacion_suba_gobiernobogota_gov_co/IQBLJ1tp1fdzSL9E0QwjjNUSAS7hmaX-o2ET4sUI1GqHxqY?e=qJJewS" TargetMode="External"/><Relationship Id="rId342" Type="http://schemas.openxmlformats.org/officeDocument/2006/relationships/hyperlink" Target="https://gobiernobogota-my.sharepoint.com/:b:/g/personal/planeacion_suba_gobiernobogota_gov_co/IQDMb7zDnZvgSIT6O8TvxCnaAXhviGQRNqirZ9TaiX8MtJA?e=JOwCpk" TargetMode="External"/><Relationship Id="rId384" Type="http://schemas.openxmlformats.org/officeDocument/2006/relationships/hyperlink" Target="https://gobiernobogota-my.sharepoint.com/:b:/g/personal/planeacion_suba_gobiernobogota_gov_co/IQA6XZ-gkoxiSKnk6aiVgSCEAawLKwlfM0IroQr3uACmZ9k?e=HVYTcl" TargetMode="External"/><Relationship Id="rId591" Type="http://schemas.openxmlformats.org/officeDocument/2006/relationships/hyperlink" Target="https://gobiernobogota-my.sharepoint.com/:b:/g/personal/planeacion_suba_gobiernobogota_gov_co/IQCKDPDFGZdvTK0OsZqE5IydAXpnf-k9_NtolNe_hE8hSSg?e=4eehFb" TargetMode="External"/><Relationship Id="rId605" Type="http://schemas.openxmlformats.org/officeDocument/2006/relationships/hyperlink" Target="https://gobiernobogota-my.sharepoint.com/:b:/g/personal/planeacion_suba_gobiernobogota_gov_co/IQDOGLIjYbb_TrU9KElmB5vxAVnWE0sTCogRtyOCLwGxeoU?e=mQch2z" TargetMode="External"/><Relationship Id="rId202" Type="http://schemas.openxmlformats.org/officeDocument/2006/relationships/hyperlink" Target="https://gobiernobogota-my.sharepoint.com/:b:/g/personal/planeacion_suba_gobiernobogota_gov_co/IQCGY5FmPQMEQat67x9F4KrNAVCBpchAvRj6_Mtzv174HZY?e=JEbFCR" TargetMode="External"/><Relationship Id="rId244" Type="http://schemas.openxmlformats.org/officeDocument/2006/relationships/hyperlink" Target="https://gobiernobogota-my.sharepoint.com/:b:/g/personal/planeacion_suba_gobiernobogota_gov_co/IQDDLeNWIGsPRZdsuJClq_lFAZYa83hF7YyG36-9ppN7Ae4?e=2qvgbU" TargetMode="External"/><Relationship Id="rId39" Type="http://schemas.openxmlformats.org/officeDocument/2006/relationships/hyperlink" Target="https://gobiernobogota-my.sharepoint.com/:b:/g/personal/planeacion_suba_gobiernobogota_gov_co/IQC0Zr6QeDVcT6uXSsvLXYzTASI49d9b4wN6s18ujelqB2U?e=OHYGKx" TargetMode="External"/><Relationship Id="rId286" Type="http://schemas.openxmlformats.org/officeDocument/2006/relationships/hyperlink" Target="https://gobiernobogota-my.sharepoint.com/:b:/g/personal/planeacion_suba_gobiernobogota_gov_co/IQAZT8YyqxYgR7M5F3YJE4NIAWuImHi4bITybfrgn99gOi4?e=1upZIc" TargetMode="External"/><Relationship Id="rId451" Type="http://schemas.openxmlformats.org/officeDocument/2006/relationships/hyperlink" Target="https://gobiernobogota-my.sharepoint.com/:b:/g/personal/planeacion_suba_gobiernobogota_gov_co/IQDtS8Z0T8duQrbYtWoq0PjtAbSbpghG-2URFHFYYYG18xk?e=jkNSES" TargetMode="External"/><Relationship Id="rId493" Type="http://schemas.openxmlformats.org/officeDocument/2006/relationships/hyperlink" Target="https://gobiernobogota-my.sharepoint.com/:b:/g/personal/planeacion_suba_gobiernobogota_gov_co/IQB-PFpEgkvtRpiNspW5H5cwATOP1F4PvfLo0vSB7F4VOEg?e=blz1zp" TargetMode="External"/><Relationship Id="rId507" Type="http://schemas.openxmlformats.org/officeDocument/2006/relationships/hyperlink" Target="https://gobiernobogota-my.sharepoint.com/:b:/g/personal/planeacion_suba_gobiernobogota_gov_co/IQBJ4aw99gzCTqWk9UBx-rYKAdNZNQY8ts01IZ-gtgs2s9s?e=dkPgAf" TargetMode="External"/><Relationship Id="rId549" Type="http://schemas.openxmlformats.org/officeDocument/2006/relationships/hyperlink" Target="https://gobiernobogota-my.sharepoint.com/:b:/g/personal/planeacion_suba_gobiernobogota_gov_co/IQCE1IYVz0lgTpXobLf5_hbDAUKoVIn2ukCMD4f7_QTOQHQ?e=5EqTuQ" TargetMode="External"/><Relationship Id="rId50" Type="http://schemas.openxmlformats.org/officeDocument/2006/relationships/hyperlink" Target="https://gobiernobogota-my.sharepoint.com/:b:/g/personal/planeacion_suba_gobiernobogota_gov_co/IQAPRkPrZAKvTLtcG25cEzViAeS6mFIuwdNuXQQ4Dk8pWGY?e=5nrRxu" TargetMode="External"/><Relationship Id="rId104" Type="http://schemas.openxmlformats.org/officeDocument/2006/relationships/hyperlink" Target="https://gobiernobogota-my.sharepoint.com/:b:/g/personal/planeacion_suba_gobiernobogota_gov_co/IQC0Aw6i8SjGT4T1jc88hMLNAQi8jqW1tDdDHbMVnfsu87Y?e=YhSSyY" TargetMode="External"/><Relationship Id="rId146" Type="http://schemas.openxmlformats.org/officeDocument/2006/relationships/hyperlink" Target="https://gobiernobogota-my.sharepoint.com/:b:/g/personal/planeacion_suba_gobiernobogota_gov_co/IQCgm5YiE5_kQ5TMDogZTJv7AV1RW44CV7mB7C1aXXqSRvs?e=TfUOvB" TargetMode="External"/><Relationship Id="rId188" Type="http://schemas.openxmlformats.org/officeDocument/2006/relationships/hyperlink" Target="https://gobiernobogota-my.sharepoint.com/:b:/g/personal/planeacion_suba_gobiernobogota_gov_co/IQCOPM8ldyOlTZ80CqEXwIn8AX-cx7kMMoFydOa39O_PZRY?e=PBOXJw" TargetMode="External"/><Relationship Id="rId311" Type="http://schemas.openxmlformats.org/officeDocument/2006/relationships/hyperlink" Target="https://gobiernobogota-my.sharepoint.com/:b:/g/personal/planeacion_suba_gobiernobogota_gov_co/IQBAKhbuOUwRR5yh9biZEAD_ATsHg5rcE99HSXldQTFHP2g?e=U3oIAc" TargetMode="External"/><Relationship Id="rId353" Type="http://schemas.openxmlformats.org/officeDocument/2006/relationships/hyperlink" Target="https://gobiernobogota-my.sharepoint.com/:b:/g/personal/sandra_tamayo_gobiernobogota_gov_co/IQAjeafpPcQsSqiUSz8-bKSxAScepYFngBvK7GMyKKTm4SM?e=nsbc9S" TargetMode="External"/><Relationship Id="rId395" Type="http://schemas.openxmlformats.org/officeDocument/2006/relationships/hyperlink" Target="https://gobiernobogota-my.sharepoint.com/:b:/g/personal/planeacion_suba_gobiernobogota_gov_co/IQC8aZx2NnlWQJELsizfgLSjAd7eqfeZXr7cjHi5SHEC9sI?e=UN3jEI" TargetMode="External"/><Relationship Id="rId409" Type="http://schemas.openxmlformats.org/officeDocument/2006/relationships/hyperlink" Target="https://gobiernobogota-my.sharepoint.com/:b:/g/personal/planeacion_suba_gobiernobogota_gov_co/IQC8aZx2NnlWQJELsizfgLSjAd7eqfeZXr7cjHi5SHEC9sI?e=UN3jEI" TargetMode="External"/><Relationship Id="rId560" Type="http://schemas.openxmlformats.org/officeDocument/2006/relationships/hyperlink" Target="https://gobiernobogota-my.sharepoint.com/:b:/g/personal/planeacion_suba_gobiernobogota_gov_co/IQClIKjP1PWkTJhzxsjesVqQAYMatfDb8_yRME18bXzKzw0?e=4TRNwI" TargetMode="External"/><Relationship Id="rId92" Type="http://schemas.openxmlformats.org/officeDocument/2006/relationships/hyperlink" Target="https://gobiernobogota-my.sharepoint.com/:b:/g/personal/planeacion_suba_gobiernobogota_gov_co/IQCdkMR8tqp8Q69vbzhAH616AQ_61I5Y1Hm_kEo8HVOdGQ0?e=PORaoV" TargetMode="External"/><Relationship Id="rId213" Type="http://schemas.openxmlformats.org/officeDocument/2006/relationships/hyperlink" Target="https://gobiernobogota-my.sharepoint.com/:b:/g/personal/planeacion_suba_gobiernobogota_gov_co/IQD6pg_K_eDXQrbt-LKIwIiGAbkHKwOBLA5o2-fMXwYUxuE?e=0pwCYn" TargetMode="External"/><Relationship Id="rId420" Type="http://schemas.openxmlformats.org/officeDocument/2006/relationships/hyperlink" Target="https://gobiernobogota-my.sharepoint.com/:b:/g/personal/planeacion_suba_gobiernobogota_gov_co/IQC8aZx2NnlWQJELsizfgLSjAd7eqfeZXr7cjHi5SHEC9sI?e=UN3jEI" TargetMode="External"/><Relationship Id="rId616" Type="http://schemas.openxmlformats.org/officeDocument/2006/relationships/hyperlink" Target="https://gobiernobogota-my.sharepoint.com/:b:/g/personal/planeacion_suba_gobiernobogota_gov_co/IQAH95WBysyNQpUy1g_PGMM4AQ1QI0dZjhj3RTk2-RPM4Hg?e=FUx2aI" TargetMode="External"/><Relationship Id="rId255" Type="http://schemas.openxmlformats.org/officeDocument/2006/relationships/hyperlink" Target="https://gobiernobogota-my.sharepoint.com/:b:/g/personal/planeacion_suba_gobiernobogota_gov_co/IQCarzk2TdpvTYkbfZUhJCXmAQ87KRtmQMFjwW0lR5YLQUs?e=SlJjc2" TargetMode="External"/><Relationship Id="rId297" Type="http://schemas.openxmlformats.org/officeDocument/2006/relationships/hyperlink" Target="https://gobiernobogota-my.sharepoint.com/:b:/g/personal/planeacion_suba_gobiernobogota_gov_co/IQAGMEJdVebBSbbW_iWD3OKhASMtWz38ngGhEFjJBxQWGT8?e=0Ohqjg" TargetMode="External"/><Relationship Id="rId462" Type="http://schemas.openxmlformats.org/officeDocument/2006/relationships/hyperlink" Target="https://gobiernobogota-my.sharepoint.com/:b:/g/personal/planeacion_suba_gobiernobogota_gov_co/IQBgfU5FXEbdSK4NUAeTcHbDAYmCY2Ks8ecH3znMxDjhGXM?e=W52PrW" TargetMode="External"/><Relationship Id="rId518" Type="http://schemas.openxmlformats.org/officeDocument/2006/relationships/hyperlink" Target="https://gobiernobogota-my.sharepoint.com/:b:/g/personal/planeacion_suba_gobiernobogota_gov_co/IQBSNRI1EuBmQ7Ko2AIk-rTYAXGjVbyoyz52fmYkQnpZDt8?e=r5UOh8" TargetMode="External"/><Relationship Id="rId115" Type="http://schemas.openxmlformats.org/officeDocument/2006/relationships/hyperlink" Target="https://gobiernobogota-my.sharepoint.com/:b:/g/personal/sandra_tamayo_gobiernobogota_gov_co/IQA0E0FNBmhFSoYzdZx72ppWAYSYFjCMAYDOHjW2FrXQpD8?e=ctwQeR" TargetMode="External"/><Relationship Id="rId157" Type="http://schemas.openxmlformats.org/officeDocument/2006/relationships/hyperlink" Target="https://gobiernobogota-my.sharepoint.com/:b:/g/personal/planeacion_suba_gobiernobogota_gov_co/IQD6Mww9usksQ4e0zP0NbryWAUGp94GVBvrqe-TGMF1HK2g?e=G2MjHl" TargetMode="External"/><Relationship Id="rId322" Type="http://schemas.openxmlformats.org/officeDocument/2006/relationships/hyperlink" Target="https://gobiernobogota-my.sharepoint.com/:b:/g/personal/planeacion_suba_gobiernobogota_gov_co/IQCRuVpQSkI_SoMFWmUMudaHAVHZyE2qBED-OgxSBxbCPaE?e=QgUlxV" TargetMode="External"/><Relationship Id="rId364" Type="http://schemas.openxmlformats.org/officeDocument/2006/relationships/hyperlink" Target="https://gobiernobogota-my.sharepoint.com/:b:/g/personal/planeacion_suba_gobiernobogota_gov_co/IQAPRkPrZAKvTLtcG25cEzViAeS6mFIuwdNuXQQ4Dk8pWGY?e=5nrRxu" TargetMode="External"/><Relationship Id="rId61" Type="http://schemas.openxmlformats.org/officeDocument/2006/relationships/hyperlink" Target="https://gobiernobogota-my.sharepoint.com/:b:/g/personal/planeacion_suba_gobiernobogota_gov_co/IQCdkMR8tqp8Q69vbzhAH616AQ_61I5Y1Hm_kEo8HVOdGQ0?e=PORaoV" TargetMode="External"/><Relationship Id="rId199" Type="http://schemas.openxmlformats.org/officeDocument/2006/relationships/hyperlink" Target="https://gobiernobogota-my.sharepoint.com/:b:/g/personal/planeacion_suba_gobiernobogota_gov_co/IQBuOzStr3VOSrJVUh9Xj5TjAQ0tYcBuK8ryjmQQPMTnx0g?e=KJPFpc" TargetMode="External"/><Relationship Id="rId571" Type="http://schemas.openxmlformats.org/officeDocument/2006/relationships/hyperlink" Target="https://gobiernobogota-my.sharepoint.com/:b:/g/personal/planeacion_suba_gobiernobogota_gov_co/IQA0dS4MpmAHTIPPLZozFv5_AaVbN0mKaCjK2TIH3rPTe3c?e=kNSkDJ" TargetMode="External"/><Relationship Id="rId627" Type="http://schemas.openxmlformats.org/officeDocument/2006/relationships/hyperlink" Target="https://gobiernobogota-my.sharepoint.com/:b:/g/personal/planeacion_suba_gobiernobogota_gov_co/IQAvHAp7vg8_RqhG--j6HdFhATcJrp9uyOuyIf2egY-ErpQ?e=1kJHLf" TargetMode="External"/><Relationship Id="rId19" Type="http://schemas.openxmlformats.org/officeDocument/2006/relationships/hyperlink" Target="https://gobiernobogota-my.sharepoint.com/:b:/g/personal/planeacion_suba_gobiernobogota_gov_co/IQAkdt3wFtcvQb4h71-vpD8TAbOsEE6ey0MDP81BnCJFFP8?e=7lXf6t" TargetMode="External"/><Relationship Id="rId224" Type="http://schemas.openxmlformats.org/officeDocument/2006/relationships/hyperlink" Target="https://gobiernobogota-my.sharepoint.com/:b:/g/personal/planeacion_suba_gobiernobogota_gov_co/IQDYfz7BCezNT5jcCSdluleDAY3bI6UPbxERGDBiY4eb9dI?e=95vbkE" TargetMode="External"/><Relationship Id="rId266" Type="http://schemas.openxmlformats.org/officeDocument/2006/relationships/hyperlink" Target="https://gobiernobogota-my.sharepoint.com/:b:/g/personal/planeacion_suba_gobiernobogota_gov_co/IQD11qwsVJHUS6SANem2zz9LAfYhFaaGhDJY_UF1NgV4g-0?e=WQdoMo" TargetMode="External"/><Relationship Id="rId431" Type="http://schemas.openxmlformats.org/officeDocument/2006/relationships/hyperlink" Target="https://gobiernobogota-my.sharepoint.com/:b:/g/personal/planeacion_suba_gobiernobogota_gov_co/IQC3n1-3qJZ2SKpVvajWPoLpAeMYPbBWFvEmTo3r_WNO_U0?e=w0AYhT" TargetMode="External"/><Relationship Id="rId473" Type="http://schemas.openxmlformats.org/officeDocument/2006/relationships/hyperlink" Target="https://gobiernobogota-my.sharepoint.com/:b:/g/personal/planeacion_suba_gobiernobogota_gov_co/IQC3tzlDQVcdTIBJ2ywZMSlBAckUzIYikX0AZjRY-t9lHh4?e=R8FFCw" TargetMode="External"/><Relationship Id="rId529" Type="http://schemas.openxmlformats.org/officeDocument/2006/relationships/hyperlink" Target="https://gobiernobogota-my.sharepoint.com/:b:/g/personal/planeacion_suba_gobiernobogota_gov_co/IQBn2TXFVfIbRqL8KixPTKPxAcspzUk1-ShYmpsWjLKduZY?e=rd1upr" TargetMode="External"/><Relationship Id="rId30" Type="http://schemas.openxmlformats.org/officeDocument/2006/relationships/hyperlink" Target="https://gobiernobogota-my.sharepoint.com/:b:/g/personal/planeacion_suba_gobiernobogota_gov_co/IQACefroHToSQYN2wBuKmoUFAebB37ele3HRMBlevK_Hgdc?e=0b4Owj" TargetMode="External"/><Relationship Id="rId126" Type="http://schemas.openxmlformats.org/officeDocument/2006/relationships/hyperlink" Target="https://gobiernobogota-my.sharepoint.com/:b:/g/personal/sandra_tamayo_gobiernobogota_gov_co/IQBjTkxVaG7tSZ2JdDfsvt53AUgI_XCQNVZqd3ocKvLkekA?e=JwWv1Q" TargetMode="External"/><Relationship Id="rId168" Type="http://schemas.openxmlformats.org/officeDocument/2006/relationships/hyperlink" Target="https://gobiernobogota-my.sharepoint.com/:b:/g/personal/planeacion_suba_gobiernobogota_gov_co/IQBuOzStr3VOSrJVUh9Xj5TjAQ0tYcBuK8ryjmQQPMTnx0g?e=uQFfi3" TargetMode="External"/><Relationship Id="rId333" Type="http://schemas.openxmlformats.org/officeDocument/2006/relationships/hyperlink" Target="https://gobiernobogota-my.sharepoint.com/:b:/g/personal/planeacion_suba_gobiernobogota_gov_co/IQACaHw0m5VHRrXW22mkai3xAc9Qphb0zc3pGsGLfcRkS2Q?e=5avNdq" TargetMode="External"/><Relationship Id="rId540" Type="http://schemas.openxmlformats.org/officeDocument/2006/relationships/hyperlink" Target="https://gobiernobogota-my.sharepoint.com/:b:/g/personal/planeacion_suba_gobiernobogota_gov_co/IQA4NlO3XQEiQbrcE-ej6sgcAd1xtLX1wBuGIg0kjuim7DY?e=xClN4P" TargetMode="External"/><Relationship Id="rId72" Type="http://schemas.openxmlformats.org/officeDocument/2006/relationships/hyperlink" Target="https://gobiernobogota-my.sharepoint.com/:b:/g/personal/planeacion_suba_gobiernobogota_gov_co/IQBz2CKObcGQQ7tlyKeMS_LyAYgcIzBGx3HfmbaEMW7eKes?e=Y32qrI" TargetMode="External"/><Relationship Id="rId375" Type="http://schemas.openxmlformats.org/officeDocument/2006/relationships/hyperlink" Target="https://gobiernobogota-my.sharepoint.com/:b:/g/personal/planeacion_suba_gobiernobogota_gov_co/IQC3n1-3qJZ2SKpVvajWPoLpAeMYPbBWFvEmTo3r_WNO_U0?e=OrkinL" TargetMode="External"/><Relationship Id="rId582" Type="http://schemas.openxmlformats.org/officeDocument/2006/relationships/hyperlink" Target="https://gobiernobogota-my.sharepoint.com/:b:/g/personal/planeacion_suba_gobiernobogota_gov_co/IQBiU2gvLTzJTputCqVj8lwXAdxOkyxC4c6684eMfdJLpb8?e=OiAs8t" TargetMode="External"/><Relationship Id="rId638" Type="http://schemas.openxmlformats.org/officeDocument/2006/relationships/hyperlink" Target="https://gobiernobogota-my.sharepoint.com/:b:/g/personal/planeacion_suba_gobiernobogota_gov_co/IQBpC1Zy4uAYRpCcb-PYV146AVCXffcjDY4GI8pPJ93inqM?e=BcKPQj" TargetMode="External"/><Relationship Id="rId3" Type="http://schemas.openxmlformats.org/officeDocument/2006/relationships/hyperlink" Target="https://gobiernobogota-my.sharepoint.com/:b:/g/personal/planeacion_suba_gobiernobogota_gov_co/IQBQhQEJ73TWTZbL6J9z5LSKAS3GX70b7VJh0PyiiiLHOF4?e=6a2p7d" TargetMode="External"/><Relationship Id="rId235" Type="http://schemas.openxmlformats.org/officeDocument/2006/relationships/hyperlink" Target="https://gobiernobogota-my.sharepoint.com/:b:/g/personal/planeacion_suba_gobiernobogota_gov_co/IQBuOzStr3VOSrJVUh9Xj5TjAQ0tYcBuK8ryjmQQPMTnx0g?e=Lm4UKW" TargetMode="External"/><Relationship Id="rId277" Type="http://schemas.openxmlformats.org/officeDocument/2006/relationships/hyperlink" Target="https://gobiernobogota-my.sharepoint.com/:b:/g/personal/planeacion_suba_gobiernobogota_gov_co/IQAvWKpowqnXQI-zjcaNaSrDAXGB8rn3XAAygA_ZEbJbDr0?e=D2IBZv" TargetMode="External"/><Relationship Id="rId400" Type="http://schemas.openxmlformats.org/officeDocument/2006/relationships/hyperlink" Target="https://gobiernobogota-my.sharepoint.com/:b:/g/personal/planeacion_suba_gobiernobogota_gov_co/IQC8aZx2NnlWQJELsizfgLSjAd7eqfeZXr7cjHi5SHEC9sI?e=UN3jEI" TargetMode="External"/><Relationship Id="rId442" Type="http://schemas.openxmlformats.org/officeDocument/2006/relationships/hyperlink" Target="https://gobiernobogota-my.sharepoint.com/:b:/g/personal/planeacion_suba_gobiernobogota_gov_co/IQC5CtxfCWIsQpUu4WY13aIXAU54JlntZtjaCeLrUikEN6I?e=o4mm5s" TargetMode="External"/><Relationship Id="rId484" Type="http://schemas.openxmlformats.org/officeDocument/2006/relationships/hyperlink" Target="https://gobiernobogota-my.sharepoint.com/:b:/g/personal/planeacion_suba_gobiernobogota_gov_co/IQBk3p8esyFmQ7JIYBOmp1ugAVur5sWsQIJ6EqlcXJmkAhU?e=S8EgrA" TargetMode="External"/><Relationship Id="rId137" Type="http://schemas.openxmlformats.org/officeDocument/2006/relationships/hyperlink" Target="https://gobiernobogota-my.sharepoint.com/:b:/g/personal/sandra_tamayo_gobiernobogota_gov_co/IQA0E0FNBmhFSoYzdZx72ppWAYSYFjCMAYDOHjW2FrXQpD8?e=69EhDf" TargetMode="External"/><Relationship Id="rId302" Type="http://schemas.openxmlformats.org/officeDocument/2006/relationships/hyperlink" Target="https://gobiernobogota-my.sharepoint.com/:b:/g/personal/planeacion_suba_gobiernobogota_gov_co/IQC_fa-4iUW7Q7Vk1-HPz6wfAXJU7_OFuH1222cXQncKp0g?e=TuqQch" TargetMode="External"/><Relationship Id="rId344" Type="http://schemas.openxmlformats.org/officeDocument/2006/relationships/hyperlink" Target="https://gobiernobogota-my.sharepoint.com/:b:/g/personal/planeacion_suba_gobiernobogota_gov_co/IQDMb7zDnZvgSIT6O8TvxCnaAXhviGQRNqirZ9TaiX8MtJA?e=JOwCpk" TargetMode="External"/><Relationship Id="rId41" Type="http://schemas.openxmlformats.org/officeDocument/2006/relationships/hyperlink" Target="https://gobiernobogota-my.sharepoint.com/:b:/g/personal/planeacion_suba_gobiernobogota_gov_co/IQC0Zr6QeDVcT6uXSsvLXYzTASI49d9b4wN6s18ujelqB2U?e=OHYGKx" TargetMode="External"/><Relationship Id="rId83" Type="http://schemas.openxmlformats.org/officeDocument/2006/relationships/hyperlink" Target="https://gobiernobogota-my.sharepoint.com/:b:/g/personal/planeacion_suba_gobiernobogota_gov_co/IQAdy-rJ0tjISa5i30jFu1k8AZRtQl9JohRXyI4j9ajYCNY?e=RLilQd" TargetMode="External"/><Relationship Id="rId179" Type="http://schemas.openxmlformats.org/officeDocument/2006/relationships/hyperlink" Target="https://gobiernobogota-my.sharepoint.com/:b:/g/personal/sandra_tamayo_gobiernobogota_gov_co/IQA0E0FNBmhFSoYzdZx72ppWAYSYFjCMAYDOHjW2FrXQpD8?e=UmuexO" TargetMode="External"/><Relationship Id="rId386" Type="http://schemas.openxmlformats.org/officeDocument/2006/relationships/hyperlink" Target="https://gobiernobogota-my.sharepoint.com/:b:/g/personal/planeacion_suba_gobiernobogota_gov_co/IQBXh6io_0RcTbJer9rD27dvAftEALhK5PU3b2V9PYJePN4?e=ISxCKc" TargetMode="External"/><Relationship Id="rId551" Type="http://schemas.openxmlformats.org/officeDocument/2006/relationships/hyperlink" Target="https://gobiernobogota-my.sharepoint.com/:b:/g/personal/planeacion_suba_gobiernobogota_gov_co/IQCx8-i5yne_QbEYTnS36FG4AWutfXy6THx9o-j8mSgsbuY?e=xleLJf" TargetMode="External"/><Relationship Id="rId593" Type="http://schemas.openxmlformats.org/officeDocument/2006/relationships/hyperlink" Target="https://gobiernobogota-my.sharepoint.com/:b:/g/personal/planeacion_suba_gobiernobogota_gov_co/IQCy72tTCEa8QJvlwKEGAo_RAToFR6b1sbyNoZ9nUZjbKEM?e=Yaxn9s" TargetMode="External"/><Relationship Id="rId607" Type="http://schemas.openxmlformats.org/officeDocument/2006/relationships/hyperlink" Target="https://gobiernobogota-my.sharepoint.com/:b:/g/personal/planeacion_suba_gobiernobogota_gov_co/IQDbv6ph3N01RYw_6_YLAWLgAS9Tn2m_NtR9-VH_WzYU81w?e=n1aw3H" TargetMode="External"/><Relationship Id="rId190" Type="http://schemas.openxmlformats.org/officeDocument/2006/relationships/hyperlink" Target="https://gobiernobogota-my.sharepoint.com/:b:/g/personal/planeacion_suba_gobiernobogota_gov_co/IQAJXjAvIajwQ68bvEjj43HpASA8Zb06zOXwxqocktk2OQM?e=fHOLTc" TargetMode="External"/><Relationship Id="rId204" Type="http://schemas.openxmlformats.org/officeDocument/2006/relationships/hyperlink" Target="https://gobiernobogota-my.sharepoint.com/:b:/g/personal/planeacion_suba_gobiernobogota_gov_co/IQBqOuaLBCc3T4MKG__QKWsuAXYDOg04CxhquyOEnMb-IfE?e=EAmoGZ" TargetMode="External"/><Relationship Id="rId246" Type="http://schemas.openxmlformats.org/officeDocument/2006/relationships/hyperlink" Target="https://gobiernobogota-my.sharepoint.com/:b:/g/personal/planeacion_suba_gobiernobogota_gov_co/IQC3n1-3qJZ2SKpVvajWPoLpAeMYPbBWFvEmTo3r_WNO_U0?e=Urzw69" TargetMode="External"/><Relationship Id="rId288" Type="http://schemas.openxmlformats.org/officeDocument/2006/relationships/hyperlink" Target="https://gobiernobogota-my.sharepoint.com/:b:/g/personal/planeacion_suba_gobiernobogota_gov_co/IQB4ywfsMw3QRrdyrQca72GGAcmKlvxBA94Rx_bao6XgmVU?e=V5UHXl" TargetMode="External"/><Relationship Id="rId411" Type="http://schemas.openxmlformats.org/officeDocument/2006/relationships/hyperlink" Target="https://gobiernobogota-my.sharepoint.com/:b:/g/personal/planeacion_suba_gobiernobogota_gov_co/IQCyA10LkQHjRbpaxdAnmhPDAXpC1OcuVN3A6MnbV1GIUkM?e=0dvZYH" TargetMode="External"/><Relationship Id="rId453" Type="http://schemas.openxmlformats.org/officeDocument/2006/relationships/hyperlink" Target="https://gobiernobogota-my.sharepoint.com/:b:/g/personal/planeacion_suba_gobiernobogota_gov_co/IQB5yOy8N2u7T51cYUJ3LHp_AS-TD99CbP63ClCyJK5fRqs?e=QJ7V3Y" TargetMode="External"/><Relationship Id="rId509" Type="http://schemas.openxmlformats.org/officeDocument/2006/relationships/hyperlink" Target="https://gobiernobogota-my.sharepoint.com/:b:/g/personal/planeacion_suba_gobiernobogota_gov_co/IQAKlicOjUm5QpYSJXdFVPqCAdrgS-IrCoCEM38F5-L2BWs?e=4u1ZKl" TargetMode="External"/><Relationship Id="rId106" Type="http://schemas.openxmlformats.org/officeDocument/2006/relationships/hyperlink" Target="https://gobiernobogota-my.sharepoint.com/:b:/g/personal/planeacion_suba_gobiernobogota_gov_co/IQDCo5nBdqHcSYwPwwp8sizdAWH0Tt2nODZUFrKlcfV2Rsc?e=MIgUNA" TargetMode="External"/><Relationship Id="rId313" Type="http://schemas.openxmlformats.org/officeDocument/2006/relationships/hyperlink" Target="https://gobiernobogota-my.sharepoint.com/:b:/g/personal/planeacion_suba_gobiernobogota_gov_co/IQC3n1-3qJZ2SKpVvajWPoLpAeMYPbBWFvEmTo3r_WNO_U0?e=vxhXg6" TargetMode="External"/><Relationship Id="rId495" Type="http://schemas.openxmlformats.org/officeDocument/2006/relationships/hyperlink" Target="https://gobiernobogota-my.sharepoint.com/:b:/g/personal/planeacion_suba_gobiernobogota_gov_co/IQCOPM8ldyOlTZ80CqEXwIn8AX-cx7kMMoFydOa39O_PZRY?e=Iglx0Q" TargetMode="External"/><Relationship Id="rId10" Type="http://schemas.openxmlformats.org/officeDocument/2006/relationships/hyperlink" Target="https://gobiernobogota-my.sharepoint.com/:b:/g/personal/planeacion_suba_gobiernobogota_gov_co/IQAdy-rJ0tjISa5i30jFu1k8AZRtQl9JohRXyI4j9ajYCNY?e=bpWlxZ" TargetMode="External"/><Relationship Id="rId52" Type="http://schemas.openxmlformats.org/officeDocument/2006/relationships/hyperlink" Target="https://gobiernobogota-my.sharepoint.com/:b:/g/personal/planeacion_suba_gobiernobogota_gov_co/IQBAm65oxyc0T6t-hkwmZdHRASZSGbvU_iS39qtovXnWWb0?e=plUu2y" TargetMode="External"/><Relationship Id="rId94" Type="http://schemas.openxmlformats.org/officeDocument/2006/relationships/hyperlink" Target="https://gobiernobogota-my.sharepoint.com/:b:/g/personal/planeacion_suba_gobiernobogota_gov_co/IQDCo5nBdqHcSYwPwwp8sizdAWH0Tt2nODZUFrKlcfV2Rsc?e=MIgUNA" TargetMode="External"/><Relationship Id="rId148" Type="http://schemas.openxmlformats.org/officeDocument/2006/relationships/hyperlink" Target="https://gobiernobogota-my.sharepoint.com/:b:/g/personal/planeacion_suba_gobiernobogota_gov_co/IQCgm5YiE5_kQ5TMDogZTJv7AV1RW44CV7mB7C1aXXqSRvs?e=GwZ2D1" TargetMode="External"/><Relationship Id="rId355" Type="http://schemas.openxmlformats.org/officeDocument/2006/relationships/hyperlink" Target="https://gobiernobogota-my.sharepoint.com/:b:/g/personal/planeacion_suba_gobiernobogota_gov_co/IQDYfz7BCezNT5jcCSdluleDAY3bI6UPbxERGDBiY4eb9dI?e=c2AtBR" TargetMode="External"/><Relationship Id="rId397" Type="http://schemas.openxmlformats.org/officeDocument/2006/relationships/hyperlink" Target="https://gobiernobogota-my.sharepoint.com/:b:/g/personal/planeacion_suba_gobiernobogota_gov_co/IQCyA10LkQHjRbpaxdAnmhPDAXpC1OcuVN3A6MnbV1GIUkM?e=vordTy" TargetMode="External"/><Relationship Id="rId520" Type="http://schemas.openxmlformats.org/officeDocument/2006/relationships/hyperlink" Target="https://gobiernobogota-my.sharepoint.com/:b:/g/personal/planeacion_suba_gobiernobogota_gov_co/IQD4j6z0M2mnQoGPaklwqmWaASYdoilITBQmvJcHOtYokDk?e=nkAWhk" TargetMode="External"/><Relationship Id="rId562" Type="http://schemas.openxmlformats.org/officeDocument/2006/relationships/hyperlink" Target="https://gobiernobogota-my.sharepoint.com/:b:/g/personal/planeacion_suba_gobiernobogota_gov_co/IQAzLsCKXgd_QJfhPijUwyw8AV6o8F8IbOe6cybBnR-8zbg?e=uzg30L" TargetMode="External"/><Relationship Id="rId618" Type="http://schemas.openxmlformats.org/officeDocument/2006/relationships/hyperlink" Target="https://gobiernobogota-my.sharepoint.com/:b:/g/personal/planeacion_suba_gobiernobogota_gov_co/IQDB9_FWyt77QLnkiFIFYUhJAdZiqEC4lAEh-9Fvx28XUTc?e=XsH4lF" TargetMode="External"/><Relationship Id="rId215" Type="http://schemas.openxmlformats.org/officeDocument/2006/relationships/hyperlink" Target="https://gobiernobogota-my.sharepoint.com/:b:/g/personal/planeacion_suba_gobiernobogota_gov_co/IQCgm5YiE5_kQ5TMDogZTJv7AV1RW44CV7mB7C1aXXqSRvs?e=r83Mm1" TargetMode="External"/><Relationship Id="rId257" Type="http://schemas.openxmlformats.org/officeDocument/2006/relationships/hyperlink" Target="https://gobiernobogota-my.sharepoint.com/:b:/g/personal/planeacion_suba_gobiernobogota_gov_co/IQBwQ84Pt1EWTq-mp_kaIaN4AaLKDfMh145LCZUWvJ1lKyY?e=cpPmqC" TargetMode="External"/><Relationship Id="rId422" Type="http://schemas.openxmlformats.org/officeDocument/2006/relationships/hyperlink" Target="https://gobiernobogota-my.sharepoint.com/:b:/g/personal/planeacion_suba_gobiernobogota_gov_co/IQCyA10LkQHjRbpaxdAnmhPDAXpC1OcuVN3A6MnbV1GIUkM?e=NbQ0Al" TargetMode="External"/><Relationship Id="rId464" Type="http://schemas.openxmlformats.org/officeDocument/2006/relationships/hyperlink" Target="https://gobiernobogota-my.sharepoint.com/:b:/g/personal/planeacion_suba_gobiernobogota_gov_co/IQBN1y_X_06gQY0vKgXY6PMAATITBv1H4vVRMDBKkVIOM_M?e=4BoYde" TargetMode="External"/><Relationship Id="rId299" Type="http://schemas.openxmlformats.org/officeDocument/2006/relationships/hyperlink" Target="https://gobiernobogota-my.sharepoint.com/:b:/g/personal/planeacion_suba_gobiernobogota_gov_co/IQB-tOhVym0IT5Yi7riuZc_bAbGMxE3O4AGg0kujl7AWQwI?e=Vh2Xwz" TargetMode="External"/><Relationship Id="rId63" Type="http://schemas.openxmlformats.org/officeDocument/2006/relationships/hyperlink" Target="https://gobiernobogota-my.sharepoint.com/:b:/g/personal/planeacion_suba_gobiernobogota_gov_co/IQDCo5nBdqHcSYwPwwp8sizdAWH0Tt2nODZUFrKlcfV2Rsc?e=MIgUNA" TargetMode="External"/><Relationship Id="rId159" Type="http://schemas.openxmlformats.org/officeDocument/2006/relationships/hyperlink" Target="https://gobiernobogota-my.sharepoint.com/:b:/g/personal/planeacion_suba_gobiernobogota_gov_co/IQDYfz7BCezNT5jcCSdluleDAY3bI6UPbxERGDBiY4eb9dI?e=nMk8kc"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CaZUPnFa__R54BHSEQJguWAXfMuFJwvd3XGXYHhhJih5o?e=10ps7h" TargetMode="External"/><Relationship Id="rId226" Type="http://schemas.openxmlformats.org/officeDocument/2006/relationships/hyperlink" Target="https://gobiernobogota-my.sharepoint.com/:b:/g/personal/planeacion_suba_gobiernobogota_gov_co/IQBN1y_X_06gQY0vKgXY6PMAATITBv1H4vVRMDBKkVIOM_M?e=2rbPP8" TargetMode="External"/><Relationship Id="rId433" Type="http://schemas.openxmlformats.org/officeDocument/2006/relationships/hyperlink" Target="https://gobiernobogota-my.sharepoint.com/:b:/g/personal/planeacion_suba_gobiernobogota_gov_co/IQCgm5YiE5_kQ5TMDogZTJv7AV1RW44CV7mB7C1aXXqSRvs?e=fEirrk" TargetMode="External"/><Relationship Id="rId640" Type="http://schemas.openxmlformats.org/officeDocument/2006/relationships/hyperlink" Target="https://gobiernobogota-my.sharepoint.com/:b:/g/personal/planeacion_suba_gobiernobogota_gov_co/IQBoPihv-XZSS66IF--FaUyNAZe5oAtczRus4jDCR1c3Irw?e=IGsYk9" TargetMode="External"/><Relationship Id="rId74" Type="http://schemas.openxmlformats.org/officeDocument/2006/relationships/hyperlink" Target="https://gobiernobogota-my.sharepoint.com/:b:/g/personal/planeacion_suba_gobiernobogota_gov_co/IQDCo5nBdqHcSYwPwwp8sizdAWH0Tt2nODZUFrKlcfV2Rsc?e=MIgUNA" TargetMode="External"/><Relationship Id="rId377" Type="http://schemas.openxmlformats.org/officeDocument/2006/relationships/hyperlink" Target="https://gobiernobogota-my.sharepoint.com/:b:/g/personal/planeacion_suba_gobiernobogota_gov_co/IQDf44K_e-byQbI4bgT9lM9AAQvRsujJ9Omyjb1eLxMqujs?e=yCC9hN" TargetMode="External"/><Relationship Id="rId500" Type="http://schemas.openxmlformats.org/officeDocument/2006/relationships/hyperlink" Target="https://gobiernobogota-my.sharepoint.com/:b:/g/personal/planeacion_suba_gobiernobogota_gov_co/IQBuVAuH6sK1Q6xsMzmPwPbCAfwI6dpNJom4nbigj6Q0IOI?e=aqiA0t" TargetMode="External"/><Relationship Id="rId584" Type="http://schemas.openxmlformats.org/officeDocument/2006/relationships/hyperlink" Target="https://gobiernobogota-my.sharepoint.com/:b:/g/personal/planeacion_suba_gobiernobogota_gov_co/IQBnAddfY9AKQ5wv0vJZMUyxAfsXlTX1dN8jl6JLzwzTw0w?e=bdPApk" TargetMode="External"/><Relationship Id="rId5" Type="http://schemas.openxmlformats.org/officeDocument/2006/relationships/hyperlink" Target="https://gobiernobogota-my.sharepoint.com/:b:/g/personal/planeacion_suba_gobiernobogota_gov_co/IQDMb7zDnZvgSIT6O8TvxCnaAXhviGQRNqirZ9TaiX8MtJA?e=JKBlsN" TargetMode="External"/><Relationship Id="rId237" Type="http://schemas.openxmlformats.org/officeDocument/2006/relationships/hyperlink" Target="https://gobiernobogota-my.sharepoint.com/:b:/g/personal/planeacion_suba_gobiernobogota_gov_co/IQBQhQEJ73TWTZbL6J9z5LSKAS3GX70b7VJh0PyiiiLHOF4?e=Gw6MUq" TargetMode="External"/><Relationship Id="rId444" Type="http://schemas.openxmlformats.org/officeDocument/2006/relationships/hyperlink" Target="https://gobiernobogota-my.sharepoint.com/:b:/g/personal/planeacion_suba_gobiernobogota_gov_co/IQDSv_I8eRg6Ra-A3ZyEXFREAUn_AOj6LdbWQuCzwiojAXU?e=TFFXoC" TargetMode="External"/><Relationship Id="rId290" Type="http://schemas.openxmlformats.org/officeDocument/2006/relationships/hyperlink" Target="https://gobiernobogota-my.sharepoint.com/:b:/g/personal/planeacion_suba_gobiernobogota_gov_co/IQC5CY_jOGqsQLT9INpMFPAkAVz5LxNifQJVtXy6KkQoHSg?e=k7dvXx" TargetMode="External"/><Relationship Id="rId304" Type="http://schemas.openxmlformats.org/officeDocument/2006/relationships/hyperlink" Target="https://gobiernobogota-my.sharepoint.com/:b:/g/personal/planeacion_suba_gobiernobogota_gov_co/IQDMZ0T9mSVxRKfzq21QstZzAUDlBRHMMr71r81ynqwr9wc?e=GwTjSx" TargetMode="External"/><Relationship Id="rId388" Type="http://schemas.openxmlformats.org/officeDocument/2006/relationships/hyperlink" Target="https://gobiernobogota-my.sharepoint.com/:b:/g/personal/planeacion_suba_gobiernobogota_gov_co/IQBXh6io_0RcTbJer9rD27dvAftEALhK5PU3b2V9PYJePN4?e=ISxCKc" TargetMode="External"/><Relationship Id="rId511" Type="http://schemas.openxmlformats.org/officeDocument/2006/relationships/hyperlink" Target="https://gobiernobogota-my.sharepoint.com/:b:/g/personal/planeacion_suba_gobiernobogota_gov_co/IQCnp4TbeUGCSZ0iPO2mihy-AaGFI2y8L8Xd8F_E319nC0o?e=aOrSdN" TargetMode="External"/><Relationship Id="rId609" Type="http://schemas.openxmlformats.org/officeDocument/2006/relationships/hyperlink" Target="https://gobiernobogota-my.sharepoint.com/:b:/g/personal/planeacion_suba_gobiernobogota_gov_co/IQB00jCNeWF6TJoDzBk0HS5oARbNpqSJ4MNcnF8EvyHrKoE?e=uitdsb" TargetMode="External"/><Relationship Id="rId85" Type="http://schemas.openxmlformats.org/officeDocument/2006/relationships/hyperlink" Target="https://gobiernobogota-my.sharepoint.com/:b:/g/personal/planeacion_suba_gobiernobogota_gov_co/IQDCo5nBdqHcSYwPwwp8sizdAWH0Tt2nODZUFrKlcfV2Rsc?e=MIgUNA" TargetMode="External"/><Relationship Id="rId150" Type="http://schemas.openxmlformats.org/officeDocument/2006/relationships/hyperlink" Target="https://gobiernobogota-my.sharepoint.com/:b:/g/personal/planeacion_suba_gobiernobogota_gov_co/IQCItwYI8a2aS5UaLCDDm4GuAa6rwfvtjAzDJsqMRx6dDDY?e=IYbKQW" TargetMode="External"/><Relationship Id="rId595" Type="http://schemas.openxmlformats.org/officeDocument/2006/relationships/hyperlink" Target="https://gobiernobogota-my.sharepoint.com/:b:/g/personal/planeacion_suba_gobiernobogota_gov_co/IQBZwlZwkbCDT5SMQECC4RiEAchqPPWVdYy1CGy4e085cEQ?e=WWlOmz" TargetMode="External"/><Relationship Id="rId248" Type="http://schemas.openxmlformats.org/officeDocument/2006/relationships/hyperlink" Target="https://gobiernobogota-my.sharepoint.com/:b:/g/personal/planeacion_suba_gobiernobogota_gov_co/IQDvWsBowmslT68Q3xUoByv5AbWb86AEl_9FGjMuL7NmQgs?e=D5Mwpb" TargetMode="External"/><Relationship Id="rId455" Type="http://schemas.openxmlformats.org/officeDocument/2006/relationships/hyperlink" Target="https://gobiernobogota-my.sharepoint.com/:b:/g/personal/planeacion_suba_gobiernobogota_gov_co/IQCjt_Sxzy_0TKCJTFuM4hSMAYUaY9y0aifNtvs967z397M?e=3Ku8oU" TargetMode="External"/><Relationship Id="rId12" Type="http://schemas.openxmlformats.org/officeDocument/2006/relationships/hyperlink" Target="https://gobiernobogota-my.sharepoint.com/:b:/g/personal/planeacion_suba_gobiernobogota_gov_co/IQBI0yEyQXgwQ6mCSOWe2EEQAbsvr7zDXzRyghixX0dftHE?e=mKUbhs" TargetMode="External"/><Relationship Id="rId108" Type="http://schemas.openxmlformats.org/officeDocument/2006/relationships/hyperlink" Target="https://gobiernobogota-my.sharepoint.com/:b:/g/personal/planeacion_suba_gobiernobogota_gov_co/IQA0tBpXZvWLQ61lCZLtwVQMATUkSvs70MDNcfI20NNj_rA?e=a1wRLN" TargetMode="External"/><Relationship Id="rId315" Type="http://schemas.openxmlformats.org/officeDocument/2006/relationships/hyperlink" Target="https://gobiernobogota-my.sharepoint.com/:b:/g/personal/planeacion_suba_gobiernobogota_gov_co/IQB-8zDE5cVJSKp7KgQCJacRASMfo-8heGHl9aGn6EQ0SOw?e=S4mbq7" TargetMode="External"/><Relationship Id="rId522" Type="http://schemas.openxmlformats.org/officeDocument/2006/relationships/hyperlink" Target="https://gobiernobogota-my.sharepoint.com/:b:/g/personal/planeacion_suba_gobiernobogota_gov_co/IQBslQAWKLiFRIwYVqd4tCZuAST_P_JMVawPNTBhRTzpVHw?e=N3lgfs" TargetMode="External"/><Relationship Id="rId96" Type="http://schemas.openxmlformats.org/officeDocument/2006/relationships/hyperlink" Target="https://gobiernobogota-my.sharepoint.com/:b:/g/personal/planeacion_suba_gobiernobogota_gov_co/IQBz2CKObcGQQ7tlyKeMS_LyAYgcIzBGx3HfmbaEMW7eKes?e=Y32qrI" TargetMode="External"/><Relationship Id="rId161" Type="http://schemas.openxmlformats.org/officeDocument/2006/relationships/hyperlink" Target="https://gobiernobogota-my.sharepoint.com/:b:/g/personal/planeacion_suba_gobiernobogota_gov_co/IQBQhQEJ73TWTZbL6J9z5LSKAS3GX70b7VJh0PyiiiLHOF4?e=Gw6MUq" TargetMode="External"/><Relationship Id="rId399" Type="http://schemas.openxmlformats.org/officeDocument/2006/relationships/hyperlink" Target="https://gobiernobogota-my.sharepoint.com/:b:/g/personal/planeacion_suba_gobiernobogota_gov_co/IQCyA10LkQHjRbpaxdAnmhPDAXpC1OcuVN3A6MnbV1GIUkM?e=TS9kFD" TargetMode="External"/><Relationship Id="rId259" Type="http://schemas.openxmlformats.org/officeDocument/2006/relationships/hyperlink" Target="https://gobiernobogota-my.sharepoint.com/:b:/g/personal/planeacion_suba_gobiernobogota_gov_co/IQAyoe4Pgw7rSay_Auat7IutATH2oIDRSxEC_MhEaCXYYEI?e=fAS1ew" TargetMode="External"/><Relationship Id="rId466" Type="http://schemas.openxmlformats.org/officeDocument/2006/relationships/hyperlink" Target="https://gobiernobogota-my.sharepoint.com/:b:/g/personal/planeacion_suba_gobiernobogota_gov_co/IQA0TAxhTdESQaWyokxkYiYrAUbT3V5pPD-WeH61XsXHSR4?e=trenfi" TargetMode="External"/><Relationship Id="rId23" Type="http://schemas.openxmlformats.org/officeDocument/2006/relationships/hyperlink" Target="https://gobiernobogota-my.sharepoint.com/:b:/g/personal/planeacion_suba_gobiernobogota_gov_co/IQA0TAxhTdESQaWyokxkYiYrAUbT3V5pPD-WeH61XsXHSR4?e=trenfi" TargetMode="External"/><Relationship Id="rId119" Type="http://schemas.openxmlformats.org/officeDocument/2006/relationships/hyperlink" Target="https://gobiernobogota-my.sharepoint.com/:b:/g/personal/planeacion_suba_gobiernobogota_gov_co/IQBuOzStr3VOSrJVUh9Xj5TjAQ0tYcBuK8ryjmQQPMTnx0g?e=GbZqJC" TargetMode="External"/><Relationship Id="rId326" Type="http://schemas.openxmlformats.org/officeDocument/2006/relationships/hyperlink" Target="https://gobiernobogota-my.sharepoint.com/:b:/g/personal/planeacion_suba_gobiernobogota_gov_co/IQBC-0AHaTADRoLvP6xIqFGTAVLMMrgTo6YCZAgvylEvxMc?e=kGsLbV" TargetMode="External"/><Relationship Id="rId533" Type="http://schemas.openxmlformats.org/officeDocument/2006/relationships/hyperlink" Target="https://gobiernobogota-my.sharepoint.com/:b:/g/personal/planeacion_suba_gobiernobogota_gov_co/IQD0n6JJ__NHRJO8HGGW0w3IAWVgkUxDt2F6bRCbkosi_dk?e=eMW5Qd" TargetMode="External"/><Relationship Id="rId172" Type="http://schemas.openxmlformats.org/officeDocument/2006/relationships/hyperlink" Target="https://gobiernobogota-my.sharepoint.com/:b:/g/personal/sandra_tamayo_gobiernobogota_gov_co/IQA0E0FNBmhFSoYzdZx72ppWAYSYFjCMAYDOHjW2FrXQpD8?e=69EhDf" TargetMode="External"/><Relationship Id="rId477" Type="http://schemas.openxmlformats.org/officeDocument/2006/relationships/hyperlink" Target="https://gobiernobogota-my.sharepoint.com/:b:/g/personal/planeacion_suba_gobiernobogota_gov_co/IQC3tzlDQVcdTIBJ2ywZMSlBAckUzIYikX0AZjRY-t9lHh4?e=R8FFCw" TargetMode="External"/><Relationship Id="rId600" Type="http://schemas.openxmlformats.org/officeDocument/2006/relationships/hyperlink" Target="https://gobiernobogota-my.sharepoint.com/:b:/g/personal/planeacion_suba_gobiernobogota_gov_co/IQCLamnDAhwOS4X2IJxLicBpAdWF0HICGGGM41CNjggaPbM?e=u8QZTM" TargetMode="External"/><Relationship Id="rId337" Type="http://schemas.openxmlformats.org/officeDocument/2006/relationships/hyperlink" Target="https://gobiernobogota-my.sharepoint.com/:b:/g/personal/planeacion_suba_gobiernobogota_gov_co/IQBI0yEyQXgwQ6mCSOWe2EEQAbsvr7zDXzRyghixX0dftHE?e=fojtoe" TargetMode="External"/><Relationship Id="rId34" Type="http://schemas.openxmlformats.org/officeDocument/2006/relationships/hyperlink" Target="https://gobiernobogota-my.sharepoint.com/:b:/g/personal/planeacion_suba_gobiernobogota_gov_co/IQC3n1-3qJZ2SKpVvajWPoLpAeMYPbBWFvEmTo3r_WNO_U0?e=w0AYhT" TargetMode="External"/><Relationship Id="rId544" Type="http://schemas.openxmlformats.org/officeDocument/2006/relationships/hyperlink" Target="https://gobiernobogota-my.sharepoint.com/:b:/g/personal/planeacion_suba_gobiernobogota_gov_co/IQDJKdWv_m8_Ra81MW3tzYxBAS8cb2Cu3uaoOowMrfN3sDE?e=LcQ68f" TargetMode="External"/><Relationship Id="rId183" Type="http://schemas.openxmlformats.org/officeDocument/2006/relationships/hyperlink" Target="https://gobiernobogota-my.sharepoint.com/:b:/g/personal/planeacion_suba_gobiernobogota_gov_co/IQBuOzStr3VOSrJVUh9Xj5TjAQ0tYcBuK8ryjmQQPMTnx0g?e=vKPqSw" TargetMode="External"/><Relationship Id="rId390" Type="http://schemas.openxmlformats.org/officeDocument/2006/relationships/hyperlink" Target="https://gobiernobogota-my.sharepoint.com/:b:/g/personal/planeacion_suba_gobiernobogota_gov_co/IQBXh6io_0RcTbJer9rD27dvAftEALhK5PU3b2V9PYJePN4?e=ISxCKc" TargetMode="External"/><Relationship Id="rId404" Type="http://schemas.openxmlformats.org/officeDocument/2006/relationships/hyperlink" Target="https://gobiernobogota-my.sharepoint.com/:b:/g/personal/planeacion_suba_gobiernobogota_gov_co/IQCyA10LkQHjRbpaxdAnmhPDAXpC1OcuVN3A6MnbV1GIUkM?e=eWZBWu" TargetMode="External"/><Relationship Id="rId611" Type="http://schemas.openxmlformats.org/officeDocument/2006/relationships/hyperlink" Target="https://gobiernobogota-my.sharepoint.com/:b:/g/personal/planeacion_suba_gobiernobogota_gov_co/IQCrI6DcPj0fToGuWorUvAGJAcjlzwmi4qXS-4y85Dnx2is?e=onljVv" TargetMode="External"/><Relationship Id="rId250" Type="http://schemas.openxmlformats.org/officeDocument/2006/relationships/hyperlink" Target="https://gobiernobogota-my.sharepoint.com/:b:/g/personal/planeacion_suba_gobiernobogota_gov_co/IQCaU44KMphTTrg93Xh8ug1KAa6gwYdbqq7NfhXTpI5hVBI?e=EocOkc" TargetMode="External"/><Relationship Id="rId488" Type="http://schemas.openxmlformats.org/officeDocument/2006/relationships/hyperlink" Target="https://gobiernobogota-my.sharepoint.com/:b:/g/personal/planeacion_suba_gobiernobogota_gov_co/IQB-PFpEgkvtRpiNspW5H5cwATOP1F4PvfLo0vSB7F4VOEg?e=cbjeMz" TargetMode="External"/><Relationship Id="rId45" Type="http://schemas.openxmlformats.org/officeDocument/2006/relationships/hyperlink" Target="https://gobiernobogota-my.sharepoint.com/:b:/g/personal/planeacion_suba_gobiernobogota_gov_co/IQAPRkPrZAKvTLtcG25cEzViAeS6mFIuwdNuXQQ4Dk8pWGY?e=5nrRxu" TargetMode="External"/><Relationship Id="rId110" Type="http://schemas.openxmlformats.org/officeDocument/2006/relationships/hyperlink" Target="https://gobiernobogota-my.sharepoint.com/:b:/g/personal/sandra_tamayo_gobiernobogota_gov_co/IQAM8r63uIZnT5tRcP2mHZsFAWaGEdK-hI3o_OoHipb11qI?e=TFePgq" TargetMode="External"/><Relationship Id="rId348" Type="http://schemas.openxmlformats.org/officeDocument/2006/relationships/hyperlink" Target="https://gobiernobogota-my.sharepoint.com/:b:/g/personal/planeacion_suba_gobiernobogota_gov_co/IQDItYMSuzNtS7HM771LU7pWAQRdV1Lhvcd_iBaVzCOj_zg?e=BnJUFA" TargetMode="External"/><Relationship Id="rId555" Type="http://schemas.openxmlformats.org/officeDocument/2006/relationships/hyperlink" Target="https://gobiernobogota-my.sharepoint.com/:b:/g/personal/planeacion_suba_gobiernobogota_gov_co/IQAwnmdr7F2XT6Urb-INfRdcAaQ-EClG9VLA7394Cpfv02w?e=vWzPG2" TargetMode="External"/><Relationship Id="rId194" Type="http://schemas.openxmlformats.org/officeDocument/2006/relationships/hyperlink" Target="https://gobiernobogota-my.sharepoint.com/:b:/g/personal/sandra_tamayo_gobiernobogota_gov_co/IQBjTkxVaG7tSZ2JdDfsvt53AUgI_XCQNVZqd3ocKvLkekA?e=JwWv1Q" TargetMode="External"/><Relationship Id="rId208" Type="http://schemas.openxmlformats.org/officeDocument/2006/relationships/hyperlink" Target="https://gobiernobogota-my.sharepoint.com/:b:/g/personal/planeacion_suba_gobiernobogota_gov_co/IQAFhyKV42TQTLqifqCJGS4FAd04VtlpIuOm3VFWK9Ru08M?e=IXJjDp" TargetMode="External"/><Relationship Id="rId415" Type="http://schemas.openxmlformats.org/officeDocument/2006/relationships/hyperlink" Target="https://gobiernobogota-my.sharepoint.com/:b:/g/personal/planeacion_suba_gobiernobogota_gov_co/IQBBu4dnf9PkSYwhrQsa2XYcASFuORQjOSLHBBlK7dsYuzY?e=odT6R7" TargetMode="External"/><Relationship Id="rId622" Type="http://schemas.openxmlformats.org/officeDocument/2006/relationships/hyperlink" Target="https://gobiernobogota-my.sharepoint.com/:b:/g/personal/planeacion_suba_gobiernobogota_gov_co/IQDOGLIjYbb_TrU9KElmB5vxAVnWE0sTCogRtyOCLwGxeoU?e=mQch2z" TargetMode="External"/><Relationship Id="rId261" Type="http://schemas.openxmlformats.org/officeDocument/2006/relationships/hyperlink" Target="https://gobiernobogota-my.sharepoint.com/:b:/g/personal/planeacion_suba_gobiernobogota_gov_co/IQCQnclIBPxtQKfaKbhVm-CNAaf0BYsTgGc7uXNUEK0ULjo?e=EVQ36T" TargetMode="External"/><Relationship Id="rId499" Type="http://schemas.openxmlformats.org/officeDocument/2006/relationships/hyperlink" Target="https://gobiernobogota-my.sharepoint.com/:b:/g/personal/planeacion_suba_gobiernobogota_gov_co/IQAKlicOjUm5QpYSJXdFVPqCAdrgS-IrCoCEM38F5-L2BWs?e=4u1ZKl" TargetMode="External"/><Relationship Id="rId56" Type="http://schemas.openxmlformats.org/officeDocument/2006/relationships/hyperlink" Target="https://gobiernobogota-my.sharepoint.com/:b:/g/personal/planeacion_suba_gobiernobogota_gov_co/IQA0TAxhTdESQaWyokxkYiYrAUbT3V5pPD-WeH61XsXHSR4?e=trenfi" TargetMode="External"/><Relationship Id="rId359" Type="http://schemas.openxmlformats.org/officeDocument/2006/relationships/hyperlink" Target="https://gobiernobogota-my.sharepoint.com/:b:/g/personal/planeacion_suba_gobiernobogota_gov_co/IQDMZ0T9mSVxRKfzq21QstZzAUDlBRHMMr71r81ynqwr9wc?e=GwTjSx" TargetMode="External"/><Relationship Id="rId566" Type="http://schemas.openxmlformats.org/officeDocument/2006/relationships/hyperlink" Target="https://gobiernobogota-my.sharepoint.com/:b:/g/personal/planeacion_suba_gobiernobogota_gov_co/IQAtaVD6bj3FRZhHeA3-e_FZAYs7eB3dkoQJIRG9ziohkWs?e=EP6yB6" TargetMode="External"/><Relationship Id="rId121" Type="http://schemas.openxmlformats.org/officeDocument/2006/relationships/hyperlink" Target="https://gobiernobogota-my.sharepoint.com/:b:/g/personal/planeacion_suba_gobiernobogota_gov_co/IQBLJ1tp1fdzSL9E0QwjjNUSAS7hmaX-o2ET4sUI1GqHxqY?e=jxOD27" TargetMode="External"/><Relationship Id="rId219" Type="http://schemas.openxmlformats.org/officeDocument/2006/relationships/hyperlink" Target="https://gobiernobogota-my.sharepoint.com/:b:/g/personal/planeacion_suba_gobiernobogota_gov_co/IQAdy-rJ0tjISa5i30jFu1k8AZRtQl9JohRXyI4j9ajYCNY?e=25Qtzb" TargetMode="External"/><Relationship Id="rId426" Type="http://schemas.openxmlformats.org/officeDocument/2006/relationships/hyperlink" Target="https://gobiernobogota-my.sharepoint.com/:b:/g/personal/planeacion_suba_gobiernobogota_gov_co/IQDf44K_e-byQbI4bgT9lM9AAQvRsujJ9Omyjb1eLxMqujs?e=yCC9hN" TargetMode="External"/><Relationship Id="rId633" Type="http://schemas.openxmlformats.org/officeDocument/2006/relationships/hyperlink" Target="https://gobiernobogota-my.sharepoint.com/:b:/g/personal/planeacion_suba_gobiernobogota_gov_co/IQDCGnT66An_SqjomMaXe-0HAWQerx6KnbF_uRLN5cM5tXI?e=StA6Dv" TargetMode="External"/><Relationship Id="rId67" Type="http://schemas.openxmlformats.org/officeDocument/2006/relationships/hyperlink" Target="https://gobiernobogota-my.sharepoint.com/:b:/g/personal/planeacion_suba_gobiernobogota_gov_co/IQBz2CKObcGQQ7tlyKeMS_LyAYgcIzBGx3HfmbaEMW7eKes?e=Y32qrI" TargetMode="External"/><Relationship Id="rId272" Type="http://schemas.openxmlformats.org/officeDocument/2006/relationships/hyperlink" Target="https://gobiernobogota-my.sharepoint.com/:b:/g/personal/planeacion_suba_gobiernobogota_gov_co/IQDMZ0T9mSVxRKfzq21QstZzAUDlBRHMMr71r81ynqwr9wc?e=GwTjSx" TargetMode="External"/><Relationship Id="rId577" Type="http://schemas.openxmlformats.org/officeDocument/2006/relationships/hyperlink" Target="https://gobiernobogota-my.sharepoint.com/:b:/g/personal/planeacion_suba_gobiernobogota_gov_co/IQCbT34E176zQKdoEDOLYZQmAakLLyLw-wwEuNmfinjJQH8?e=w00Dn6" TargetMode="External"/><Relationship Id="rId132"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DMZ0T9mSVxRKfzq21QstZzAUDlBRHMMr71r81ynqwr9wc?e=GwTjSx" TargetMode="External"/><Relationship Id="rId644" Type="http://schemas.openxmlformats.org/officeDocument/2006/relationships/hyperlink" Target="https://gobiernobogota-my.sharepoint.com/:b:/g/personal/planeacion_suba_gobiernobogota_gov_co/IQAbt3huqzkpTYN0iYgQ0wkSAWwxo13LHzTq1DdsJx0Mc-g?e=Fkkhn7" TargetMode="External"/><Relationship Id="rId283" Type="http://schemas.openxmlformats.org/officeDocument/2006/relationships/hyperlink" Target="https://gobiernobogota-my.sharepoint.com/:b:/g/personal/planeacion_suba_gobiernobogota_gov_co/IQDf44K_e-byQbI4bgT9lM9AAQvRsujJ9Omyjb1eLxMqujs?e=yCC9hN" TargetMode="External"/><Relationship Id="rId490" Type="http://schemas.openxmlformats.org/officeDocument/2006/relationships/hyperlink" Target="https://gobiernobogota-my.sharepoint.com/:b:/g/personal/planeacion_suba_gobiernobogota_gov_co/IQCQ0N-NvhCORLW0fyz11GclAffE_p4QKndAc9LoCoZB7BI?e=ivmHj5" TargetMode="External"/><Relationship Id="rId504" Type="http://schemas.openxmlformats.org/officeDocument/2006/relationships/hyperlink" Target="https://gobiernobogota-my.sharepoint.com/:b:/g/personal/planeacion_suba_gobiernobogota_gov_co/IQBJ4aw99gzCTqWk9UBx-rYKAdNZNQY8ts01IZ-gtgs2s9s?e=dkPgAf" TargetMode="External"/><Relationship Id="rId78" Type="http://schemas.openxmlformats.org/officeDocument/2006/relationships/hyperlink" Target="https://gobiernobogota-my.sharepoint.com/:b:/g/personal/planeacion_suba_gobiernobogota_gov_co/IQBz2CKObcGQQ7tlyKeMS_LyAYgcIzBGx3HfmbaEMW7eKes?e=Y32qrI" TargetMode="External"/><Relationship Id="rId143" Type="http://schemas.openxmlformats.org/officeDocument/2006/relationships/hyperlink" Target="https://gobiernobogota-my.sharepoint.com/:b:/g/personal/sandra_tamayo_gobiernobogota_gov_co/IQA0E0FNBmhFSoYzdZx72ppWAYSYFjCMAYDOHjW2FrXQpD8?e=69EhDf" TargetMode="External"/><Relationship Id="rId350" Type="http://schemas.openxmlformats.org/officeDocument/2006/relationships/hyperlink" Target="https://gobiernobogota-my.sharepoint.com/:b:/g/personal/planeacion_suba_gobiernobogota_gov_co/IQAIzhY_hzIcRb1tcXTTxwnOAZgX9SCU5HaQURydNieQ9n0?e=DydyGo" TargetMode="External"/><Relationship Id="rId588" Type="http://schemas.openxmlformats.org/officeDocument/2006/relationships/hyperlink" Target="https://gobiernobogota-my.sharepoint.com/:b:/g/personal/planeacion_suba_gobiernobogota_gov_co/IQBPQjYVIszuQauRQmyqOM4nAcz8MSBtzc63rg9p9Gj7CPM?e=eOb5NE" TargetMode="External"/><Relationship Id="rId9" Type="http://schemas.openxmlformats.org/officeDocument/2006/relationships/hyperlink" Target="https://gobiernobogota-my.sharepoint.com/:b:/g/personal/planeacion_suba_gobiernobogota_gov_co/IQDMb7zDnZvgSIT6O8TvxCnaAXhviGQRNqirZ9TaiX8MtJA?e=Xg4H4o" TargetMode="External"/><Relationship Id="rId210" Type="http://schemas.openxmlformats.org/officeDocument/2006/relationships/hyperlink" Target="https://gobiernobogota-my.sharepoint.com/:b:/g/personal/planeacion_suba_gobiernobogota_gov_co/IQCgm5YiE5_kQ5TMDogZTJv7AV1RW44CV7mB7C1aXXqSRvs?e=NLPkQf" TargetMode="External"/><Relationship Id="rId448" Type="http://schemas.openxmlformats.org/officeDocument/2006/relationships/hyperlink" Target="https://gobiernobogota-my.sharepoint.com/:b:/g/personal/planeacion_suba_gobiernobogota_gov_co/IQC6nkK_7-q9S7XYQRoPwXOyAc6nHA0b56wYd1ftOXwi8XU?e=w5f9um" TargetMode="External"/><Relationship Id="rId294" Type="http://schemas.openxmlformats.org/officeDocument/2006/relationships/hyperlink" Target="https://gobiernobogota-my.sharepoint.com/:b:/g/personal/planeacion_suba_gobiernobogota_gov_co/IQBLJ1tp1fdzSL9E0QwjjNUSAS7hmaX-o2ET4sUI1GqHxqY?e=85qjEM" TargetMode="External"/><Relationship Id="rId308" Type="http://schemas.openxmlformats.org/officeDocument/2006/relationships/hyperlink" Target="https://gobiernobogota-my.sharepoint.com/:b:/g/personal/planeacion_suba_gobiernobogota_gov_co/IQBYjmf8NvTXQZbKG5HEyaSjAdfKgAvmbpcmT21Gs-HVHY8?e=nF8uto" TargetMode="External"/><Relationship Id="rId515" Type="http://schemas.openxmlformats.org/officeDocument/2006/relationships/hyperlink" Target="https://gobiernobogota-my.sharepoint.com/:b:/g/personal/planeacion_suba_gobiernobogota_gov_co/IQCfBArPfLUsQI5wHc0q52WhAXCpurppoBQey5k1CKgCz0o?e=fRfIYl" TargetMode="External"/><Relationship Id="rId89" Type="http://schemas.openxmlformats.org/officeDocument/2006/relationships/hyperlink" Target="https://gobiernobogota-my.sharepoint.com/:b:/g/personal/planeacion_suba_gobiernobogota_gov_co/IQCdkMR8tqp8Q69vbzhAH616AQ_61I5Y1Hm_kEo8HVOdGQ0?e=PORaoV" TargetMode="External"/><Relationship Id="rId154" Type="http://schemas.openxmlformats.org/officeDocument/2006/relationships/hyperlink" Target="https://gobiernobogota-my.sharepoint.com/:b:/g/personal/planeacion_suba_gobiernobogota_gov_co/IQDlB4prtJ-3R6hWCmUH6WtWAcd9g9dVT7DAQT7y5J3JaAI?e=PSPzc6" TargetMode="External"/><Relationship Id="rId361" Type="http://schemas.openxmlformats.org/officeDocument/2006/relationships/hyperlink" Target="https://gobiernobogota-my.sharepoint.com/:b:/g/personal/planeacion_suba_gobiernobogota_gov_co/IQC3n1-3qJZ2SKpVvajWPoLpAeMYPbBWFvEmTo3r_WNO_U0?e=8zVoNC" TargetMode="External"/><Relationship Id="rId599" Type="http://schemas.openxmlformats.org/officeDocument/2006/relationships/hyperlink" Target="https://gobiernobogota-my.sharepoint.com/:b:/g/personal/planeacion_suba_gobiernobogota_gov_co/IQCy72tTCEa8QJvlwKEGAo_RAToFR6b1sbyNoZ9nUZjbKEM?e=Yaxn9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B0B85-0C77-4048-8E02-8D344CE6777F}">
  <sheetPr codeName="Hoja5">
    <pageSetUpPr fitToPage="1"/>
  </sheetPr>
  <dimension ref="A3:CT159"/>
  <sheetViews>
    <sheetView showGridLines="0" tabSelected="1" view="pageBreakPreview" zoomScale="55" zoomScaleNormal="40" zoomScaleSheetLayoutView="55" workbookViewId="0">
      <selection activeCell="D68" sqref="D68"/>
    </sheetView>
  </sheetViews>
  <sheetFormatPr defaultColWidth="11.42578125" defaultRowHeight="14.25"/>
  <cols>
    <col min="1" max="1" width="17.140625" style="3" customWidth="1"/>
    <col min="2" max="2" width="41.42578125" style="3" customWidth="1"/>
    <col min="3" max="3" width="52.42578125" style="3" customWidth="1"/>
    <col min="4" max="4" width="166.140625" style="3" customWidth="1"/>
    <col min="5" max="7" width="28.42578125" style="3" customWidth="1"/>
    <col min="8" max="8" width="31.42578125" style="3" customWidth="1"/>
    <col min="9" max="9" width="21.85546875" style="3" bestFit="1" customWidth="1"/>
    <col min="10" max="10" width="31.42578125" style="3" customWidth="1"/>
    <col min="11"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customWidth="1"/>
    <col min="80" max="80" width="40.42578125" style="3" customWidth="1"/>
    <col min="81" max="87" width="11.42578125" style="3" customWidth="1"/>
    <col min="88" max="88" width="24.140625" style="3" customWidth="1"/>
    <col min="89" max="92" width="15.140625" style="3" customWidth="1"/>
    <col min="93" max="93" width="11.140625" style="3" customWidth="1"/>
    <col min="94" max="96" width="15.140625" style="3" customWidth="1"/>
    <col min="97" max="97" width="11.42578125" style="3" customWidth="1"/>
    <col min="98" max="16384" width="11.42578125" style="3"/>
  </cols>
  <sheetData>
    <row r="3" spans="1:88" s="1" customFormat="1" ht="30.75">
      <c r="A3" s="396" t="s">
        <v>0</v>
      </c>
      <c r="B3" s="390"/>
      <c r="C3" s="390"/>
      <c r="D3" s="390"/>
      <c r="E3" s="390"/>
      <c r="F3" s="390"/>
      <c r="G3" s="390"/>
      <c r="H3" s="390"/>
      <c r="I3" s="390"/>
      <c r="J3" s="390"/>
      <c r="K3" s="390"/>
      <c r="L3" s="390"/>
      <c r="M3" s="391"/>
      <c r="N3" s="397" t="s">
        <v>1</v>
      </c>
      <c r="O3" s="398"/>
      <c r="P3" s="398"/>
      <c r="Q3" s="398"/>
      <c r="R3" s="398"/>
      <c r="S3" s="398"/>
      <c r="T3" s="398"/>
      <c r="U3" s="398"/>
      <c r="V3" s="398"/>
      <c r="W3" s="399"/>
      <c r="X3" s="201"/>
      <c r="Y3" s="202"/>
      <c r="Z3" s="202"/>
      <c r="AA3" s="202"/>
      <c r="AB3" s="202"/>
      <c r="AC3" s="202"/>
      <c r="AD3" s="185"/>
      <c r="AE3" s="186"/>
      <c r="AF3" s="186"/>
    </row>
    <row r="4" spans="1:88" s="2" customFormat="1" ht="76.5" customHeight="1">
      <c r="A4" s="396"/>
      <c r="B4" s="402"/>
      <c r="C4" s="211" t="s">
        <v>2</v>
      </c>
      <c r="D4" s="386" t="s">
        <v>3</v>
      </c>
      <c r="E4" s="387"/>
      <c r="F4" s="387"/>
      <c r="G4" s="387"/>
      <c r="H4" s="387"/>
      <c r="I4" s="388"/>
      <c r="J4" s="389" t="s">
        <v>4</v>
      </c>
      <c r="K4" s="407"/>
      <c r="L4" s="408">
        <v>46285</v>
      </c>
      <c r="M4" s="391"/>
      <c r="N4" s="400"/>
      <c r="O4" s="401"/>
      <c r="P4" s="401"/>
      <c r="Q4" s="401"/>
      <c r="R4" s="401"/>
      <c r="S4" s="401"/>
      <c r="T4" s="401"/>
      <c r="U4" s="401"/>
      <c r="V4" s="401"/>
      <c r="W4" s="399"/>
      <c r="X4" s="187"/>
      <c r="Y4" s="186"/>
      <c r="Z4" s="450" t="s">
        <v>5</v>
      </c>
      <c r="AA4" s="450"/>
      <c r="AB4" s="293">
        <f>SUM(AA34+AA55+AA69)</f>
        <v>991832938</v>
      </c>
      <c r="AC4" s="294"/>
      <c r="AD4" s="295"/>
      <c r="AE4" s="186"/>
      <c r="AF4" s="186"/>
    </row>
    <row r="5" spans="1:88" s="2" customFormat="1" ht="102" customHeight="1">
      <c r="A5" s="403"/>
      <c r="B5" s="404"/>
      <c r="C5" s="211" t="s">
        <v>6</v>
      </c>
      <c r="D5" s="386" t="s">
        <v>7</v>
      </c>
      <c r="E5" s="387"/>
      <c r="F5" s="387"/>
      <c r="G5" s="387"/>
      <c r="H5" s="387"/>
      <c r="I5" s="387"/>
      <c r="J5" s="387"/>
      <c r="K5" s="387"/>
      <c r="L5" s="387"/>
      <c r="M5" s="388"/>
      <c r="N5" s="400"/>
      <c r="O5" s="401"/>
      <c r="P5" s="401"/>
      <c r="Q5" s="401"/>
      <c r="R5" s="401"/>
      <c r="S5" s="401"/>
      <c r="T5" s="401"/>
      <c r="U5" s="401"/>
      <c r="V5" s="401"/>
      <c r="W5" s="399"/>
      <c r="X5" s="187"/>
      <c r="Y5" s="186"/>
      <c r="Z5" s="450" t="s">
        <v>8</v>
      </c>
      <c r="AA5" s="450"/>
      <c r="AB5" s="293">
        <f>SUM(J15+J21+J40+J62)</f>
        <v>341967062</v>
      </c>
      <c r="AC5" s="294"/>
      <c r="AD5" s="212" t="s">
        <v>9</v>
      </c>
      <c r="AE5" s="186"/>
      <c r="AF5" s="186"/>
    </row>
    <row r="6" spans="1:88" s="2" customFormat="1" ht="20.25">
      <c r="A6" s="405"/>
      <c r="B6" s="406"/>
      <c r="C6" s="210" t="s">
        <v>10</v>
      </c>
      <c r="D6" s="211" t="s">
        <v>11</v>
      </c>
      <c r="E6" s="210" t="s">
        <v>12</v>
      </c>
      <c r="F6" s="389"/>
      <c r="G6" s="390"/>
      <c r="H6" s="390"/>
      <c r="I6" s="390"/>
      <c r="J6" s="390"/>
      <c r="K6" s="390"/>
      <c r="L6" s="390"/>
      <c r="M6" s="391"/>
      <c r="N6" s="400"/>
      <c r="O6" s="398"/>
      <c r="P6" s="398"/>
      <c r="Q6" s="398"/>
      <c r="R6" s="398"/>
      <c r="S6" s="398"/>
      <c r="T6" s="398"/>
      <c r="U6" s="398"/>
      <c r="V6" s="398"/>
      <c r="W6" s="399"/>
      <c r="X6" s="190"/>
      <c r="Y6" s="191"/>
      <c r="Z6" s="451" t="s">
        <v>13</v>
      </c>
      <c r="AA6" s="451"/>
      <c r="AB6" s="296">
        <f>SUM(AB4+AB5)</f>
        <v>1333800000</v>
      </c>
      <c r="AC6" s="297"/>
      <c r="AD6" s="298"/>
      <c r="AE6" s="194"/>
      <c r="AF6" s="186"/>
      <c r="CA6">
        <v>1</v>
      </c>
      <c r="CB6">
        <v>2</v>
      </c>
      <c r="CC6">
        <v>10</v>
      </c>
      <c r="CD6">
        <v>14</v>
      </c>
      <c r="CE6">
        <v>23</v>
      </c>
      <c r="CF6">
        <v>29</v>
      </c>
      <c r="CG6">
        <v>36</v>
      </c>
      <c r="CH6">
        <v>40</v>
      </c>
      <c r="CJ6">
        <v>48</v>
      </c>
    </row>
    <row r="7" spans="1:88" s="79" customFormat="1" ht="23.25">
      <c r="A7" s="452" t="s">
        <v>14</v>
      </c>
      <c r="B7" s="453"/>
      <c r="C7" s="453"/>
      <c r="D7" s="453"/>
      <c r="E7" s="453"/>
      <c r="F7" s="453"/>
      <c r="G7" s="453"/>
      <c r="H7" s="453"/>
      <c r="I7" s="453"/>
      <c r="J7" s="453"/>
      <c r="K7" s="453"/>
      <c r="L7" s="453"/>
      <c r="M7" s="454"/>
      <c r="N7" s="180"/>
      <c r="O7" s="180"/>
      <c r="P7" s="180"/>
      <c r="Q7" s="180"/>
      <c r="R7" s="180"/>
      <c r="S7" s="180"/>
      <c r="T7" s="180"/>
      <c r="U7" s="180"/>
      <c r="V7" s="180"/>
      <c r="W7" s="180"/>
      <c r="X7" s="180"/>
      <c r="Y7" s="180"/>
      <c r="Z7" s="180"/>
      <c r="AA7" s="180"/>
      <c r="AB7" s="180"/>
      <c r="AC7" s="180"/>
      <c r="AD7" s="203"/>
      <c r="AE7" s="203"/>
      <c r="AF7" s="203"/>
    </row>
    <row r="8" spans="1:88" s="219" customFormat="1" ht="60.75">
      <c r="A8" s="213" t="s">
        <v>15</v>
      </c>
      <c r="B8" s="213" t="s">
        <v>16</v>
      </c>
      <c r="C8" s="213" t="s">
        <v>17</v>
      </c>
      <c r="D8" s="213" t="s">
        <v>18</v>
      </c>
      <c r="E8" s="213" t="s">
        <v>19</v>
      </c>
      <c r="F8" s="213" t="s">
        <v>20</v>
      </c>
      <c r="G8" s="214" t="s">
        <v>21</v>
      </c>
      <c r="H8" s="214" t="s">
        <v>22</v>
      </c>
      <c r="I8" s="214" t="s">
        <v>23</v>
      </c>
      <c r="J8" s="214" t="s">
        <v>24</v>
      </c>
      <c r="K8" s="215" t="s">
        <v>25</v>
      </c>
      <c r="L8" s="216"/>
      <c r="M8" s="217"/>
      <c r="N8" s="218"/>
      <c r="O8" s="218"/>
      <c r="P8" s="218"/>
      <c r="Q8" s="218"/>
      <c r="R8" s="218"/>
      <c r="S8" s="218"/>
      <c r="T8" s="218"/>
      <c r="U8" s="218"/>
      <c r="V8" s="218"/>
      <c r="W8" s="218"/>
      <c r="X8" s="218"/>
      <c r="Y8" s="218"/>
      <c r="Z8" s="218"/>
      <c r="AA8" s="218"/>
      <c r="AB8" s="218"/>
      <c r="AC8" s="218"/>
      <c r="AD8" s="218"/>
      <c r="AE8" s="218"/>
      <c r="AF8" s="218"/>
    </row>
    <row r="9" spans="1:88" s="227" customFormat="1" ht="144">
      <c r="A9" s="220">
        <f t="shared" ref="A9:A14" si="0">IF(B9&lt;&gt;"",AR9,"")</f>
        <v>1</v>
      </c>
      <c r="B9" s="221" t="s">
        <v>26</v>
      </c>
      <c r="C9" s="222" t="s">
        <v>27</v>
      </c>
      <c r="D9" s="222" t="s">
        <v>28</v>
      </c>
      <c r="E9" s="223" t="s">
        <v>29</v>
      </c>
      <c r="F9" s="222">
        <v>1</v>
      </c>
      <c r="G9" s="222">
        <v>9</v>
      </c>
      <c r="H9" s="224" t="s">
        <v>30</v>
      </c>
      <c r="I9" s="225">
        <v>7996001</v>
      </c>
      <c r="J9" s="225">
        <f>I9*G9</f>
        <v>71964009</v>
      </c>
      <c r="K9" s="428" t="s">
        <v>31</v>
      </c>
      <c r="L9" s="428"/>
      <c r="M9" s="429"/>
      <c r="N9" s="226"/>
      <c r="O9" s="226"/>
      <c r="P9" s="226"/>
      <c r="Q9" s="226"/>
      <c r="R9" s="226"/>
      <c r="S9" s="226"/>
      <c r="T9" s="226"/>
      <c r="U9" s="226"/>
      <c r="V9" s="226"/>
      <c r="W9" s="226"/>
      <c r="X9" s="226"/>
      <c r="Y9" s="226"/>
      <c r="Z9" s="226"/>
      <c r="AA9" s="226"/>
      <c r="AB9" s="226"/>
      <c r="AC9" s="226"/>
      <c r="AD9" s="226"/>
      <c r="AE9" s="226"/>
      <c r="AF9" s="226"/>
      <c r="AR9" s="228">
        <v>1</v>
      </c>
    </row>
    <row r="10" spans="1:88" s="227" customFormat="1" ht="180">
      <c r="A10" s="220">
        <f t="shared" si="0"/>
        <v>2</v>
      </c>
      <c r="B10" s="229" t="s">
        <v>26</v>
      </c>
      <c r="C10" s="230" t="s">
        <v>32</v>
      </c>
      <c r="D10" s="230" t="s">
        <v>33</v>
      </c>
      <c r="E10" s="231" t="s">
        <v>29</v>
      </c>
      <c r="F10" s="230">
        <v>1</v>
      </c>
      <c r="G10" s="230">
        <v>6</v>
      </c>
      <c r="H10" s="232" t="s">
        <v>30</v>
      </c>
      <c r="I10" s="225">
        <v>5860001</v>
      </c>
      <c r="J10" s="225">
        <f t="shared" ref="J10:J14" si="1">I10*G10</f>
        <v>35160006</v>
      </c>
      <c r="K10" s="428" t="s">
        <v>31</v>
      </c>
      <c r="L10" s="428"/>
      <c r="M10" s="429"/>
      <c r="N10" s="226"/>
      <c r="O10" s="226"/>
      <c r="P10" s="226"/>
      <c r="Q10" s="226"/>
      <c r="R10" s="226"/>
      <c r="S10" s="226"/>
      <c r="T10" s="226"/>
      <c r="U10" s="226"/>
      <c r="V10" s="226"/>
      <c r="W10" s="226"/>
      <c r="X10" s="226"/>
      <c r="Y10" s="226"/>
      <c r="Z10" s="226"/>
      <c r="AA10" s="226"/>
      <c r="AB10" s="226"/>
      <c r="AC10" s="226"/>
      <c r="AD10" s="226"/>
      <c r="AE10" s="226"/>
      <c r="AF10" s="226"/>
      <c r="AR10" s="228">
        <v>2</v>
      </c>
    </row>
    <row r="11" spans="1:88" s="227" customFormat="1" ht="216">
      <c r="A11" s="220">
        <f t="shared" si="0"/>
        <v>3</v>
      </c>
      <c r="B11" s="229" t="s">
        <v>26</v>
      </c>
      <c r="C11" s="230" t="s">
        <v>34</v>
      </c>
      <c r="D11" s="230" t="s">
        <v>35</v>
      </c>
      <c r="E11" s="231" t="s">
        <v>29</v>
      </c>
      <c r="F11" s="230">
        <v>1</v>
      </c>
      <c r="G11" s="230">
        <v>8</v>
      </c>
      <c r="H11" s="232" t="s">
        <v>30</v>
      </c>
      <c r="I11" s="225">
        <v>5114001</v>
      </c>
      <c r="J11" s="225">
        <f t="shared" si="1"/>
        <v>40912008</v>
      </c>
      <c r="K11" s="428" t="s">
        <v>31</v>
      </c>
      <c r="L11" s="428"/>
      <c r="M11" s="429"/>
      <c r="N11" s="226"/>
      <c r="O11" s="226"/>
      <c r="P11" s="226"/>
      <c r="Q11" s="226"/>
      <c r="R11" s="226"/>
      <c r="S11" s="226"/>
      <c r="T11" s="226"/>
      <c r="U11" s="226"/>
      <c r="V11" s="226"/>
      <c r="W11" s="226"/>
      <c r="X11" s="226"/>
      <c r="Y11" s="226"/>
      <c r="Z11" s="226"/>
      <c r="AA11" s="226"/>
      <c r="AB11" s="226"/>
      <c r="AC11" s="226"/>
      <c r="AD11" s="226"/>
      <c r="AE11" s="226"/>
      <c r="AF11" s="226"/>
      <c r="AR11" s="228">
        <v>3</v>
      </c>
    </row>
    <row r="12" spans="1:88" s="227" customFormat="1" ht="234">
      <c r="A12" s="220">
        <f t="shared" si="0"/>
        <v>4</v>
      </c>
      <c r="B12" s="229" t="s">
        <v>26</v>
      </c>
      <c r="C12" s="230" t="s">
        <v>36</v>
      </c>
      <c r="D12" s="230" t="s">
        <v>37</v>
      </c>
      <c r="E12" s="231" t="s">
        <v>29</v>
      </c>
      <c r="F12" s="230">
        <v>1</v>
      </c>
      <c r="G12" s="230">
        <v>5</v>
      </c>
      <c r="H12" s="232" t="s">
        <v>30</v>
      </c>
      <c r="I12" s="225">
        <v>5860001</v>
      </c>
      <c r="J12" s="225">
        <f t="shared" si="1"/>
        <v>29300005</v>
      </c>
      <c r="K12" s="428" t="s">
        <v>31</v>
      </c>
      <c r="L12" s="428"/>
      <c r="M12" s="429"/>
      <c r="N12" s="226"/>
      <c r="O12" s="226"/>
      <c r="P12" s="226"/>
      <c r="Q12" s="226"/>
      <c r="R12" s="226"/>
      <c r="S12" s="226"/>
      <c r="T12" s="226"/>
      <c r="U12" s="226"/>
      <c r="V12" s="226"/>
      <c r="W12" s="226"/>
      <c r="X12" s="226"/>
      <c r="Y12" s="226"/>
      <c r="Z12" s="226"/>
      <c r="AA12" s="226"/>
      <c r="AB12" s="226"/>
      <c r="AC12" s="226"/>
      <c r="AD12" s="226"/>
      <c r="AE12" s="226"/>
      <c r="AF12" s="226"/>
      <c r="AR12" s="228">
        <v>4</v>
      </c>
    </row>
    <row r="13" spans="1:88" s="227" customFormat="1" ht="198">
      <c r="A13" s="220">
        <f t="shared" si="0"/>
        <v>5</v>
      </c>
      <c r="B13" s="229" t="s">
        <v>26</v>
      </c>
      <c r="C13" s="233" t="s">
        <v>38</v>
      </c>
      <c r="D13" s="233" t="s">
        <v>39</v>
      </c>
      <c r="E13" s="234" t="s">
        <v>29</v>
      </c>
      <c r="F13" s="233">
        <v>1</v>
      </c>
      <c r="G13" s="233">
        <v>9</v>
      </c>
      <c r="H13" s="235" t="s">
        <v>30</v>
      </c>
      <c r="I13" s="225">
        <v>3224001</v>
      </c>
      <c r="J13" s="225">
        <f t="shared" si="1"/>
        <v>29016009</v>
      </c>
      <c r="K13" s="428" t="s">
        <v>31</v>
      </c>
      <c r="L13" s="428"/>
      <c r="M13" s="429"/>
      <c r="N13" s="226"/>
      <c r="O13" s="226"/>
      <c r="P13" s="226"/>
      <c r="Q13" s="226"/>
      <c r="R13" s="226"/>
      <c r="S13" s="226"/>
      <c r="T13" s="226"/>
      <c r="U13" s="226"/>
      <c r="V13" s="226"/>
      <c r="W13" s="226"/>
      <c r="X13" s="226"/>
      <c r="Y13" s="226"/>
      <c r="Z13" s="226"/>
      <c r="AA13" s="226"/>
      <c r="AB13" s="226"/>
      <c r="AC13" s="226"/>
      <c r="AD13" s="226"/>
      <c r="AE13" s="226"/>
      <c r="AF13" s="226"/>
      <c r="AR13" s="228">
        <v>5</v>
      </c>
    </row>
    <row r="14" spans="1:88" s="227" customFormat="1" ht="288">
      <c r="A14" s="220">
        <f t="shared" si="0"/>
        <v>6</v>
      </c>
      <c r="B14" s="229" t="s">
        <v>26</v>
      </c>
      <c r="C14" s="236" t="s">
        <v>40</v>
      </c>
      <c r="D14" s="236" t="s">
        <v>41</v>
      </c>
      <c r="E14" s="237" t="s">
        <v>29</v>
      </c>
      <c r="F14" s="236">
        <v>1</v>
      </c>
      <c r="G14" s="238">
        <v>5</v>
      </c>
      <c r="H14" s="239" t="s">
        <v>30</v>
      </c>
      <c r="I14" s="240">
        <v>3095000</v>
      </c>
      <c r="J14" s="240">
        <f t="shared" si="1"/>
        <v>15475000</v>
      </c>
      <c r="K14" s="448" t="s">
        <v>31</v>
      </c>
      <c r="L14" s="448"/>
      <c r="M14" s="449"/>
      <c r="N14" s="226"/>
      <c r="O14" s="226"/>
      <c r="P14" s="226"/>
      <c r="Q14" s="226"/>
      <c r="R14" s="226"/>
      <c r="S14" s="226"/>
      <c r="T14" s="226"/>
      <c r="U14" s="226"/>
      <c r="V14" s="226"/>
      <c r="W14" s="226"/>
      <c r="X14" s="226"/>
      <c r="Y14" s="226"/>
      <c r="Z14" s="226"/>
      <c r="AA14" s="226"/>
      <c r="AB14" s="226"/>
      <c r="AC14" s="226"/>
      <c r="AD14" s="226"/>
      <c r="AE14" s="226"/>
      <c r="AF14" s="226"/>
      <c r="AR14" s="228">
        <v>6</v>
      </c>
    </row>
    <row r="15" spans="1:88" s="227" customFormat="1" ht="18">
      <c r="A15" s="443" t="s">
        <v>42</v>
      </c>
      <c r="B15" s="444"/>
      <c r="C15" s="444"/>
      <c r="D15" s="444"/>
      <c r="E15" s="444"/>
      <c r="F15" s="444"/>
      <c r="G15" s="444"/>
      <c r="H15" s="444"/>
      <c r="I15" s="241"/>
      <c r="J15" s="242">
        <f>SUM(J9:J14)</f>
        <v>221827037</v>
      </c>
      <c r="K15" s="243"/>
      <c r="L15" s="243"/>
      <c r="M15" s="244"/>
      <c r="N15" s="226"/>
      <c r="O15" s="226"/>
      <c r="P15" s="226"/>
      <c r="Q15" s="226"/>
      <c r="R15" s="226"/>
      <c r="S15" s="226"/>
      <c r="T15" s="226"/>
      <c r="U15" s="226"/>
      <c r="V15" s="226"/>
      <c r="W15" s="226"/>
      <c r="X15" s="226"/>
      <c r="Y15" s="226"/>
      <c r="Z15" s="226"/>
      <c r="AA15" s="226"/>
      <c r="AB15" s="226"/>
      <c r="AC15" s="226"/>
      <c r="AD15" s="226"/>
      <c r="AE15" s="226"/>
      <c r="AF15" s="226"/>
    </row>
    <row r="16" spans="1:88" s="227" customFormat="1" ht="18">
      <c r="A16" s="445" t="s">
        <v>43</v>
      </c>
      <c r="B16" s="446"/>
      <c r="C16" s="446"/>
      <c r="D16" s="446"/>
      <c r="E16" s="446"/>
      <c r="F16" s="446"/>
      <c r="G16" s="446"/>
      <c r="H16" s="446"/>
      <c r="I16" s="447"/>
      <c r="J16" s="245">
        <f>J15</f>
        <v>221827037</v>
      </c>
      <c r="K16" s="246"/>
      <c r="L16" s="246"/>
      <c r="M16" s="247"/>
      <c r="N16" s="226"/>
      <c r="O16" s="226"/>
      <c r="P16" s="226"/>
      <c r="Q16" s="226"/>
      <c r="R16" s="226"/>
      <c r="S16" s="226"/>
      <c r="T16" s="226"/>
      <c r="U16" s="226"/>
      <c r="V16" s="226"/>
      <c r="W16" s="226"/>
      <c r="X16" s="226"/>
      <c r="Y16" s="226"/>
      <c r="Z16" s="226"/>
      <c r="AA16" s="226"/>
      <c r="AB16" s="226"/>
      <c r="AC16" s="226"/>
      <c r="AD16" s="226"/>
      <c r="AE16" s="226"/>
      <c r="AF16" s="226"/>
    </row>
    <row r="17" spans="1:98" s="7" customFormat="1">
      <c r="A17" s="183"/>
      <c r="B17" s="183"/>
      <c r="C17" s="183"/>
      <c r="D17" s="183"/>
      <c r="E17" s="183"/>
      <c r="F17" s="183"/>
      <c r="G17" s="183"/>
      <c r="H17" s="183"/>
      <c r="I17" s="183"/>
      <c r="J17" s="183"/>
      <c r="K17" s="183"/>
      <c r="L17" s="183"/>
      <c r="M17" s="183"/>
      <c r="N17" s="183"/>
      <c r="O17" s="183"/>
      <c r="P17" s="183"/>
      <c r="Q17" s="183"/>
      <c r="R17" s="183"/>
      <c r="S17" s="183"/>
      <c r="T17" s="183"/>
      <c r="U17" s="183"/>
      <c r="V17" s="183"/>
      <c r="W17" s="183"/>
      <c r="X17" s="183"/>
      <c r="Y17" s="183"/>
      <c r="Z17" s="183"/>
      <c r="AA17" s="183"/>
      <c r="AB17" s="183"/>
      <c r="AC17" s="183"/>
      <c r="AD17" s="183"/>
      <c r="AE17" s="183"/>
      <c r="AF17" s="183"/>
    </row>
    <row r="18" spans="1:98" s="179" customFormat="1" ht="23.25">
      <c r="A18" s="413" t="s">
        <v>44</v>
      </c>
      <c r="B18" s="414"/>
      <c r="C18" s="414"/>
      <c r="D18" s="414"/>
      <c r="E18" s="414"/>
      <c r="F18" s="414"/>
      <c r="G18" s="414"/>
      <c r="H18" s="414"/>
      <c r="I18" s="414"/>
      <c r="J18" s="414"/>
      <c r="K18" s="414"/>
      <c r="L18" s="414"/>
      <c r="M18" s="414"/>
      <c r="N18" s="413"/>
      <c r="O18" s="414"/>
      <c r="P18" s="414"/>
      <c r="Q18" s="414"/>
      <c r="R18" s="414"/>
      <c r="S18" s="414"/>
      <c r="T18" s="414"/>
      <c r="U18" s="414"/>
      <c r="V18" s="414"/>
      <c r="W18" s="414"/>
      <c r="X18" s="414"/>
      <c r="Y18" s="414"/>
      <c r="Z18" s="414"/>
      <c r="AA18" s="413"/>
      <c r="AB18" s="414"/>
      <c r="AC18" s="414"/>
      <c r="AD18" s="414"/>
      <c r="AE18" s="204"/>
      <c r="AF18" s="204"/>
    </row>
    <row r="19" spans="1:98" s="178" customFormat="1" ht="45">
      <c r="A19" s="181" t="s">
        <v>15</v>
      </c>
      <c r="B19" s="181" t="s">
        <v>16</v>
      </c>
      <c r="C19" s="181" t="s">
        <v>17</v>
      </c>
      <c r="D19" s="181" t="s">
        <v>18</v>
      </c>
      <c r="E19" s="181" t="s">
        <v>19</v>
      </c>
      <c r="F19" s="181" t="s">
        <v>20</v>
      </c>
      <c r="G19" s="182" t="s">
        <v>21</v>
      </c>
      <c r="H19" s="182" t="s">
        <v>22</v>
      </c>
      <c r="I19" s="182" t="s">
        <v>23</v>
      </c>
      <c r="J19" s="182" t="s">
        <v>24</v>
      </c>
      <c r="K19" s="427" t="s">
        <v>25</v>
      </c>
      <c r="L19" s="427"/>
      <c r="M19" s="427"/>
      <c r="N19" s="183"/>
      <c r="O19" s="183"/>
      <c r="P19" s="183"/>
      <c r="Q19" s="183"/>
      <c r="R19" s="183"/>
      <c r="S19" s="183"/>
      <c r="T19" s="183"/>
      <c r="U19" s="183"/>
      <c r="V19" s="183"/>
      <c r="W19" s="183"/>
      <c r="X19" s="183"/>
      <c r="Y19" s="183"/>
      <c r="Z19" s="183"/>
      <c r="AA19" s="183"/>
      <c r="AB19" s="183"/>
      <c r="AC19" s="183"/>
      <c r="AD19" s="183"/>
      <c r="AE19" s="183"/>
      <c r="AF19" s="183"/>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row>
    <row r="20" spans="1:98" s="249" customFormat="1" ht="306">
      <c r="A20" s="220">
        <f>IF(B20&lt;&gt;"",AR20,"")</f>
        <v>1</v>
      </c>
      <c r="B20" s="221" t="s">
        <v>45</v>
      </c>
      <c r="C20" s="222" t="s">
        <v>46</v>
      </c>
      <c r="D20" s="222" t="s">
        <v>47</v>
      </c>
      <c r="E20" s="223" t="s">
        <v>29</v>
      </c>
      <c r="F20" s="222">
        <v>1</v>
      </c>
      <c r="G20" s="222">
        <v>5</v>
      </c>
      <c r="H20" s="224" t="s">
        <v>30</v>
      </c>
      <c r="I20" s="248">
        <v>5860001</v>
      </c>
      <c r="J20" s="248">
        <f>I20*G20</f>
        <v>29300005</v>
      </c>
      <c r="K20" s="428" t="s">
        <v>31</v>
      </c>
      <c r="L20" s="428"/>
      <c r="M20" s="429"/>
      <c r="N20" s="226"/>
      <c r="O20" s="226"/>
      <c r="P20" s="226"/>
      <c r="Q20" s="226"/>
      <c r="R20" s="226"/>
      <c r="S20" s="226"/>
      <c r="T20" s="226"/>
      <c r="U20" s="226"/>
      <c r="V20" s="226"/>
      <c r="W20" s="226"/>
      <c r="X20" s="226"/>
      <c r="Y20" s="226"/>
      <c r="Z20" s="226"/>
      <c r="AA20" s="226"/>
      <c r="AB20" s="226"/>
      <c r="AC20" s="226"/>
      <c r="AD20" s="226"/>
      <c r="AE20" s="226"/>
      <c r="AF20" s="226"/>
      <c r="AG20" s="227"/>
      <c r="AH20" s="227"/>
      <c r="AI20" s="227"/>
      <c r="AJ20" s="227"/>
      <c r="AK20" s="227"/>
      <c r="AL20" s="227"/>
      <c r="AM20" s="227"/>
      <c r="AN20" s="227"/>
      <c r="AO20" s="227"/>
      <c r="AP20" s="227"/>
      <c r="AQ20" s="227"/>
      <c r="AR20" s="228">
        <v>1</v>
      </c>
      <c r="AS20" s="227"/>
      <c r="AT20" s="227"/>
      <c r="AU20" s="227"/>
      <c r="AV20" s="227"/>
      <c r="AW20" s="227"/>
      <c r="AX20" s="227"/>
      <c r="AY20" s="227"/>
      <c r="AZ20" s="227"/>
      <c r="BA20" s="227"/>
      <c r="BB20" s="227"/>
      <c r="BC20" s="227"/>
      <c r="BD20" s="227"/>
      <c r="BE20" s="227"/>
      <c r="BF20" s="227"/>
      <c r="BG20" s="227"/>
      <c r="BH20" s="227"/>
      <c r="BI20" s="227"/>
      <c r="BJ20" s="227"/>
      <c r="BK20" s="227"/>
      <c r="BL20" s="227"/>
      <c r="BM20" s="227"/>
      <c r="BN20" s="227"/>
      <c r="BO20" s="227"/>
      <c r="BP20" s="227"/>
      <c r="BQ20" s="227"/>
      <c r="BR20" s="227"/>
      <c r="BS20" s="227"/>
      <c r="BT20" s="227"/>
      <c r="BU20" s="227"/>
      <c r="BV20" s="227"/>
      <c r="BW20" s="227"/>
      <c r="BX20" s="227"/>
      <c r="BY20" s="227"/>
      <c r="BZ20" s="227"/>
      <c r="CA20" s="227"/>
      <c r="CB20" s="227"/>
      <c r="CC20" s="227"/>
      <c r="CD20" s="227"/>
      <c r="CE20" s="227"/>
      <c r="CF20" s="227"/>
      <c r="CG20" s="227"/>
      <c r="CH20" s="227"/>
      <c r="CI20" s="227"/>
      <c r="CJ20" s="227"/>
      <c r="CK20" s="227"/>
      <c r="CL20" s="227"/>
      <c r="CM20" s="227"/>
      <c r="CN20" s="227"/>
      <c r="CO20" s="227"/>
      <c r="CP20" s="227"/>
      <c r="CQ20" s="227"/>
      <c r="CR20" s="227"/>
      <c r="CS20" s="227"/>
      <c r="CT20" s="227"/>
    </row>
    <row r="21" spans="1:98" s="178" customFormat="1" ht="15">
      <c r="A21" s="415" t="s">
        <v>48</v>
      </c>
      <c r="B21" s="416"/>
      <c r="C21" s="416"/>
      <c r="D21" s="416"/>
      <c r="E21" s="416"/>
      <c r="F21" s="416"/>
      <c r="G21" s="416"/>
      <c r="H21" s="416"/>
      <c r="I21" s="430"/>
      <c r="J21" s="369">
        <f>SUM(J20:J20)</f>
        <v>29300005</v>
      </c>
      <c r="K21" s="431"/>
      <c r="L21" s="432"/>
      <c r="M21" s="433"/>
      <c r="N21" s="183"/>
      <c r="O21" s="183"/>
      <c r="P21" s="183"/>
      <c r="Q21" s="183"/>
      <c r="R21" s="183"/>
      <c r="S21" s="183"/>
      <c r="T21" s="183"/>
      <c r="U21" s="183"/>
      <c r="V21" s="183"/>
      <c r="W21" s="183"/>
      <c r="X21" s="183"/>
      <c r="Y21" s="183"/>
      <c r="Z21" s="183"/>
      <c r="AA21" s="183"/>
      <c r="AB21" s="183"/>
      <c r="AC21" s="183"/>
      <c r="AD21" s="183"/>
      <c r="AE21" s="183"/>
      <c r="AF21" s="183"/>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row>
    <row r="22" spans="1:98" s="7" customFormat="1" ht="30">
      <c r="A22" s="195" t="s">
        <v>15</v>
      </c>
      <c r="B22" s="195" t="s">
        <v>16</v>
      </c>
      <c r="C22" s="195" t="s">
        <v>49</v>
      </c>
      <c r="D22" s="195" t="s">
        <v>50</v>
      </c>
      <c r="E22" s="195" t="s">
        <v>19</v>
      </c>
      <c r="F22" s="195" t="s">
        <v>20</v>
      </c>
      <c r="G22" s="195" t="s">
        <v>51</v>
      </c>
      <c r="H22" s="196" t="s">
        <v>52</v>
      </c>
      <c r="I22" s="196" t="s">
        <v>53</v>
      </c>
      <c r="J22" s="196" t="s">
        <v>54</v>
      </c>
      <c r="K22" s="196" t="s">
        <v>55</v>
      </c>
      <c r="L22" s="196" t="s">
        <v>56</v>
      </c>
      <c r="M22" s="196" t="s">
        <v>57</v>
      </c>
      <c r="N22" s="195" t="s">
        <v>58</v>
      </c>
      <c r="O22" s="195" t="s">
        <v>53</v>
      </c>
      <c r="P22" s="195" t="s">
        <v>59</v>
      </c>
      <c r="Q22" s="195" t="s">
        <v>55</v>
      </c>
      <c r="R22" s="195" t="s">
        <v>56</v>
      </c>
      <c r="S22" s="195" t="s">
        <v>57</v>
      </c>
      <c r="T22" s="197" t="s">
        <v>60</v>
      </c>
      <c r="U22" s="197" t="s">
        <v>53</v>
      </c>
      <c r="V22" s="197" t="s">
        <v>61</v>
      </c>
      <c r="W22" s="197" t="s">
        <v>55</v>
      </c>
      <c r="X22" s="197" t="s">
        <v>56</v>
      </c>
      <c r="Y22" s="197" t="s">
        <v>57</v>
      </c>
      <c r="Z22" s="196" t="s">
        <v>62</v>
      </c>
      <c r="AA22" s="196" t="s">
        <v>63</v>
      </c>
      <c r="AB22" s="196" t="s">
        <v>64</v>
      </c>
      <c r="AC22" s="196" t="s">
        <v>65</v>
      </c>
      <c r="AD22" s="198" t="s">
        <v>25</v>
      </c>
      <c r="AE22" s="183"/>
      <c r="AF22" s="183"/>
    </row>
    <row r="23" spans="1:98" s="227" customFormat="1" ht="126">
      <c r="A23" s="250">
        <v>1</v>
      </c>
      <c r="B23" s="251" t="s">
        <v>66</v>
      </c>
      <c r="C23" s="250" t="s">
        <v>67</v>
      </c>
      <c r="D23" s="250" t="s">
        <v>68</v>
      </c>
      <c r="E23" s="251" t="s">
        <v>69</v>
      </c>
      <c r="F23" s="250">
        <v>38</v>
      </c>
      <c r="G23" s="250" t="s">
        <v>70</v>
      </c>
      <c r="H23" s="252" t="s">
        <v>71</v>
      </c>
      <c r="I23" s="253">
        <v>302522</v>
      </c>
      <c r="J23" s="253">
        <f t="shared" ref="J23:J31" si="2">I23*19%</f>
        <v>57479.18</v>
      </c>
      <c r="K23" s="253">
        <f t="shared" ref="K23:K31" si="3">I23+J23</f>
        <v>360001.18</v>
      </c>
      <c r="L23" s="253">
        <f t="shared" ref="L23" si="4">IF(B23="","",(I23*F23))</f>
        <v>11495836</v>
      </c>
      <c r="M23" s="253">
        <f t="shared" ref="M23" si="5">IF(B23="","",(K23*F23))</f>
        <v>13680044.84</v>
      </c>
      <c r="N23" s="254" t="s">
        <v>72</v>
      </c>
      <c r="O23" s="255">
        <v>252101</v>
      </c>
      <c r="P23" s="255">
        <f t="shared" ref="P23" si="6">O23*19%</f>
        <v>47899.19</v>
      </c>
      <c r="Q23" s="255">
        <f t="shared" ref="Q23" si="7">O23+P23</f>
        <v>300000.19</v>
      </c>
      <c r="R23" s="255">
        <f t="shared" ref="R23" si="8">IF(B23="","",(O23*F23))</f>
        <v>9579838</v>
      </c>
      <c r="S23" s="255">
        <f t="shared" ref="S23" si="9">IF(B23="","",(Q23*F23))</f>
        <v>11400007.220000001</v>
      </c>
      <c r="T23" s="256"/>
      <c r="U23" s="257"/>
      <c r="V23" s="257"/>
      <c r="W23" s="257"/>
      <c r="X23" s="257"/>
      <c r="Y23" s="257"/>
      <c r="Z23" s="258">
        <f t="shared" ref="Z23" si="10">IF(A23="","",ROUND(AVERAGE(K23,Q23,W23),0))</f>
        <v>330001</v>
      </c>
      <c r="AA23" s="258">
        <f t="shared" ref="AA23" si="11">IF(B23="","",Z23*F23)</f>
        <v>12540038</v>
      </c>
      <c r="AB23" s="259">
        <f t="shared" ref="AB23" si="12">IF(B23="","",ROUND(STDEV(M23,S23,Y23),0))</f>
        <v>1612230</v>
      </c>
      <c r="AC23" s="260">
        <f t="shared" ref="AC23" si="13">IF(B23="","",(AB23/AA23))</f>
        <v>0.12856659605018741</v>
      </c>
      <c r="AD23" s="261"/>
      <c r="AE23" s="226"/>
      <c r="AF23" s="368">
        <f>VLOOKUP(C23,listaBolsa!$D$3:$AY$682,48,0)</f>
        <v>0.12856627707188767</v>
      </c>
      <c r="BO23" s="228">
        <v>16</v>
      </c>
    </row>
    <row r="24" spans="1:98" s="227" customFormat="1" ht="162">
      <c r="A24" s="220">
        <v>2</v>
      </c>
      <c r="B24" s="251" t="s">
        <v>45</v>
      </c>
      <c r="C24" s="250" t="s">
        <v>73</v>
      </c>
      <c r="D24" s="250" t="s">
        <v>74</v>
      </c>
      <c r="E24" s="251" t="s">
        <v>69</v>
      </c>
      <c r="F24" s="250">
        <v>375</v>
      </c>
      <c r="G24" s="250" t="s">
        <v>75</v>
      </c>
      <c r="H24" s="252" t="s">
        <v>76</v>
      </c>
      <c r="I24" s="253">
        <v>67142.86</v>
      </c>
      <c r="J24" s="253">
        <f t="shared" si="2"/>
        <v>12757.143400000001</v>
      </c>
      <c r="K24" s="253">
        <f t="shared" si="3"/>
        <v>79900.003400000001</v>
      </c>
      <c r="L24" s="253">
        <f>IF(B24="","",(I24*F24))</f>
        <v>25178572.5</v>
      </c>
      <c r="M24" s="253">
        <f>IF(B24="","",(K24*F24))</f>
        <v>29962501.275000002</v>
      </c>
      <c r="N24" s="254" t="s">
        <v>77</v>
      </c>
      <c r="O24" s="255">
        <v>63025.21</v>
      </c>
      <c r="P24" s="255">
        <f>O24*19%</f>
        <v>11974.7899</v>
      </c>
      <c r="Q24" s="255">
        <f>O24+P24</f>
        <v>74999.999899999995</v>
      </c>
      <c r="R24" s="255">
        <f>IF(B24="","",(O24*F24))</f>
        <v>23634453.75</v>
      </c>
      <c r="S24" s="255">
        <f>IF(B24="","",(Q24*F24))</f>
        <v>28124999.962499999</v>
      </c>
      <c r="T24" s="256" t="s">
        <v>78</v>
      </c>
      <c r="U24" s="257">
        <v>67142.86</v>
      </c>
      <c r="V24" s="257">
        <f>U24*19%</f>
        <v>12757.143400000001</v>
      </c>
      <c r="W24" s="257">
        <f>U24+V24</f>
        <v>79900.003400000001</v>
      </c>
      <c r="X24" s="257">
        <f>IF(B24="","",(U24*F24))</f>
        <v>25178572.5</v>
      </c>
      <c r="Y24" s="257">
        <f>IF(B24="","",(W24*F24))</f>
        <v>29962501.275000002</v>
      </c>
      <c r="Z24" s="258">
        <f>IF(A24="","",ROUND(AVERAGE(K24,Q24,W24),0))</f>
        <v>78267</v>
      </c>
      <c r="AA24" s="258">
        <f>IF(B24="","",Z24*F24)</f>
        <v>29350125</v>
      </c>
      <c r="AB24" s="259">
        <f>IF(B24="","",ROUND(STDEV(M24,S24,Y24),0))</f>
        <v>1060882</v>
      </c>
      <c r="AC24" s="260">
        <f>IF(B24="","",(AB24/AA24))</f>
        <v>3.6145740435517736E-2</v>
      </c>
      <c r="AD24" s="261"/>
      <c r="AE24" s="226"/>
      <c r="AF24" s="368">
        <f>VLOOKUP(C24,listaBolsa!$D$3:$AY$682,48,0)</f>
        <v>3.61E-2</v>
      </c>
      <c r="BO24" s="228">
        <v>17</v>
      </c>
    </row>
    <row r="25" spans="1:98" s="227" customFormat="1" ht="90">
      <c r="A25" s="220">
        <v>3</v>
      </c>
      <c r="B25" s="251" t="s">
        <v>45</v>
      </c>
      <c r="C25" s="250" t="s">
        <v>79</v>
      </c>
      <c r="D25" s="250" t="s">
        <v>80</v>
      </c>
      <c r="E25" s="251" t="s">
        <v>69</v>
      </c>
      <c r="F25" s="250">
        <v>193</v>
      </c>
      <c r="G25" s="250" t="s">
        <v>75</v>
      </c>
      <c r="H25" s="252" t="s">
        <v>81</v>
      </c>
      <c r="I25" s="253">
        <v>20000</v>
      </c>
      <c r="J25" s="253">
        <f t="shared" si="2"/>
        <v>3800</v>
      </c>
      <c r="K25" s="253">
        <f t="shared" si="3"/>
        <v>23800</v>
      </c>
      <c r="L25" s="253">
        <f t="shared" ref="L25:L31" si="14">IF(B25="","",(I25*F25))</f>
        <v>3860000</v>
      </c>
      <c r="M25" s="253">
        <f t="shared" ref="M25:M31" si="15">IF(B25="","",(K25*F25))</f>
        <v>4593400</v>
      </c>
      <c r="N25" s="254" t="s">
        <v>82</v>
      </c>
      <c r="O25" s="255">
        <v>23529.41</v>
      </c>
      <c r="P25" s="255">
        <f t="shared" ref="P25:P31" si="16">O25*19%</f>
        <v>4470.5879000000004</v>
      </c>
      <c r="Q25" s="255">
        <f t="shared" ref="Q25:Q33" si="17">O25+P25</f>
        <v>27999.997900000002</v>
      </c>
      <c r="R25" s="255">
        <f t="shared" ref="R25:R33" si="18">IF(B25="","",(O25*F25))</f>
        <v>4541176.13</v>
      </c>
      <c r="S25" s="255">
        <f t="shared" ref="S25:S33" si="19">IF(B25="","",(Q25*F25))</f>
        <v>5403999.5947000002</v>
      </c>
      <c r="T25" s="256" t="s">
        <v>83</v>
      </c>
      <c r="U25" s="257">
        <v>27394.959999999999</v>
      </c>
      <c r="V25" s="257">
        <f t="shared" ref="V25:V32" si="20">U25*19%</f>
        <v>5205.0424000000003</v>
      </c>
      <c r="W25" s="257">
        <f t="shared" ref="W25:W33" si="21">U25+V25</f>
        <v>32600.002399999998</v>
      </c>
      <c r="X25" s="257">
        <f t="shared" ref="X25:X33" si="22">IF(B25="","",(U25*F25))</f>
        <v>5287227.28</v>
      </c>
      <c r="Y25" s="257">
        <f t="shared" ref="Y25:Y33" si="23">IF(B25="","",(W25*F25))</f>
        <v>6291800.4631999992</v>
      </c>
      <c r="Z25" s="258">
        <f t="shared" ref="Z25:Z33" si="24">IF(A25="","",ROUND(AVERAGE(K25,Q25,W25),0))</f>
        <v>28133</v>
      </c>
      <c r="AA25" s="258">
        <f t="shared" ref="AA25:AA33" si="25">IF(B25="","",Z25*F25)</f>
        <v>5429669</v>
      </c>
      <c r="AB25" s="259">
        <f t="shared" ref="AB25:AB33" si="26">IF(B25="","",ROUND(STDEV(M25,S25,Y25),0))</f>
        <v>849493</v>
      </c>
      <c r="AC25" s="260">
        <f t="shared" ref="AC25:AC33" si="27">IF(B25="","",(AB25/AA25))</f>
        <v>0.15645392011925588</v>
      </c>
      <c r="AD25" s="261"/>
      <c r="AE25" s="226"/>
      <c r="AF25" s="368">
        <f>VLOOKUP(C25,listaBolsa!$D$3:$AY$682,48,0)</f>
        <v>0.1565</v>
      </c>
      <c r="BO25" s="228">
        <v>18</v>
      </c>
    </row>
    <row r="26" spans="1:98" s="227" customFormat="1" ht="144">
      <c r="A26" s="220">
        <v>4</v>
      </c>
      <c r="B26" s="251" t="s">
        <v>45</v>
      </c>
      <c r="C26" s="250" t="s">
        <v>84</v>
      </c>
      <c r="D26" s="250" t="s">
        <v>85</v>
      </c>
      <c r="E26" s="251" t="s">
        <v>69</v>
      </c>
      <c r="F26" s="250">
        <v>193</v>
      </c>
      <c r="G26" s="250" t="s">
        <v>75</v>
      </c>
      <c r="H26" s="252" t="s">
        <v>86</v>
      </c>
      <c r="I26" s="253">
        <v>31008.400000000001</v>
      </c>
      <c r="J26" s="253">
        <f t="shared" si="2"/>
        <v>5891.5960000000005</v>
      </c>
      <c r="K26" s="253">
        <f t="shared" si="3"/>
        <v>36899.995999999999</v>
      </c>
      <c r="L26" s="253">
        <f t="shared" si="14"/>
        <v>5984621.2000000002</v>
      </c>
      <c r="M26" s="253">
        <f t="shared" si="15"/>
        <v>7121699.2280000001</v>
      </c>
      <c r="N26" s="254" t="s">
        <v>87</v>
      </c>
      <c r="O26" s="255">
        <v>40000</v>
      </c>
      <c r="P26" s="255">
        <f t="shared" si="16"/>
        <v>7600</v>
      </c>
      <c r="Q26" s="255">
        <f t="shared" si="17"/>
        <v>47600</v>
      </c>
      <c r="R26" s="255">
        <f t="shared" si="18"/>
        <v>7720000</v>
      </c>
      <c r="S26" s="255">
        <f t="shared" si="19"/>
        <v>9186800</v>
      </c>
      <c r="T26" s="256" t="s">
        <v>88</v>
      </c>
      <c r="U26" s="257">
        <v>30252.1</v>
      </c>
      <c r="V26" s="257">
        <f t="shared" si="20"/>
        <v>5747.8989999999994</v>
      </c>
      <c r="W26" s="257">
        <f t="shared" si="21"/>
        <v>35999.998999999996</v>
      </c>
      <c r="X26" s="257">
        <f t="shared" si="22"/>
        <v>5838655.2999999998</v>
      </c>
      <c r="Y26" s="257">
        <f t="shared" si="23"/>
        <v>6947999.8069999991</v>
      </c>
      <c r="Z26" s="258">
        <f t="shared" si="24"/>
        <v>40167</v>
      </c>
      <c r="AA26" s="258">
        <f t="shared" si="25"/>
        <v>7752231</v>
      </c>
      <c r="AB26" s="259">
        <f t="shared" si="26"/>
        <v>1245461</v>
      </c>
      <c r="AC26" s="260">
        <f t="shared" si="27"/>
        <v>0.16065839627327927</v>
      </c>
      <c r="AD26" s="261"/>
      <c r="AE26" s="226"/>
      <c r="AF26" s="368">
        <f>VLOOKUP(C26,listaBolsa!$D$3:$AY$682,48,0)</f>
        <v>0.16070000000000001</v>
      </c>
      <c r="BO26" s="228">
        <v>19</v>
      </c>
    </row>
    <row r="27" spans="1:98" s="227" customFormat="1" ht="126">
      <c r="A27" s="220">
        <v>5</v>
      </c>
      <c r="B27" s="251" t="s">
        <v>45</v>
      </c>
      <c r="C27" s="250" t="s">
        <v>89</v>
      </c>
      <c r="D27" s="250" t="s">
        <v>90</v>
      </c>
      <c r="E27" s="251" t="s">
        <v>69</v>
      </c>
      <c r="F27" s="250">
        <v>193</v>
      </c>
      <c r="G27" s="250" t="s">
        <v>75</v>
      </c>
      <c r="H27" s="252" t="s">
        <v>91</v>
      </c>
      <c r="I27" s="253">
        <v>18067.226890756305</v>
      </c>
      <c r="J27" s="253">
        <f t="shared" si="2"/>
        <v>3432.7731092436979</v>
      </c>
      <c r="K27" s="253">
        <f t="shared" si="3"/>
        <v>21500.000000000004</v>
      </c>
      <c r="L27" s="253">
        <f t="shared" si="14"/>
        <v>3486974.7899159668</v>
      </c>
      <c r="M27" s="253">
        <f t="shared" si="15"/>
        <v>4149500.0000000009</v>
      </c>
      <c r="N27" s="254" t="s">
        <v>87</v>
      </c>
      <c r="O27" s="255">
        <v>21008.403361344539</v>
      </c>
      <c r="P27" s="255">
        <f t="shared" si="16"/>
        <v>3991.5966386554624</v>
      </c>
      <c r="Q27" s="255">
        <f t="shared" si="17"/>
        <v>25000</v>
      </c>
      <c r="R27" s="255">
        <f t="shared" si="18"/>
        <v>4054621.848739496</v>
      </c>
      <c r="S27" s="255">
        <f t="shared" si="19"/>
        <v>4825000</v>
      </c>
      <c r="T27" s="256" t="s">
        <v>92</v>
      </c>
      <c r="U27" s="257">
        <v>17850</v>
      </c>
      <c r="V27" s="257">
        <f t="shared" si="20"/>
        <v>3391.5</v>
      </c>
      <c r="W27" s="257">
        <f t="shared" si="21"/>
        <v>21241.5</v>
      </c>
      <c r="X27" s="257">
        <f t="shared" si="22"/>
        <v>3445050</v>
      </c>
      <c r="Y27" s="257">
        <f t="shared" si="23"/>
        <v>4099609.5</v>
      </c>
      <c r="Z27" s="258">
        <f t="shared" si="24"/>
        <v>22581</v>
      </c>
      <c r="AA27" s="258">
        <f t="shared" si="25"/>
        <v>4358133</v>
      </c>
      <c r="AB27" s="259">
        <f t="shared" si="26"/>
        <v>405171</v>
      </c>
      <c r="AC27" s="260">
        <f t="shared" si="27"/>
        <v>9.2968938763456743E-2</v>
      </c>
      <c r="AD27" s="261"/>
      <c r="AE27" s="226"/>
      <c r="AF27" s="368">
        <f>VLOOKUP(C27,listaBolsa!$D$3:$AY$682,48,0)</f>
        <v>9.2999999999999999E-2</v>
      </c>
      <c r="BO27" s="228">
        <v>20</v>
      </c>
    </row>
    <row r="28" spans="1:98" s="227" customFormat="1" ht="126">
      <c r="A28" s="220">
        <v>6</v>
      </c>
      <c r="B28" s="251" t="s">
        <v>45</v>
      </c>
      <c r="C28" s="250" t="s">
        <v>93</v>
      </c>
      <c r="D28" s="250" t="s">
        <v>94</v>
      </c>
      <c r="E28" s="251" t="s">
        <v>69</v>
      </c>
      <c r="F28" s="250">
        <v>375</v>
      </c>
      <c r="G28" s="250" t="s">
        <v>75</v>
      </c>
      <c r="H28" s="252" t="s">
        <v>95</v>
      </c>
      <c r="I28" s="253">
        <v>13361.34</v>
      </c>
      <c r="J28" s="253">
        <f t="shared" si="2"/>
        <v>2538.6545999999998</v>
      </c>
      <c r="K28" s="253">
        <f t="shared" si="3"/>
        <v>15899.9946</v>
      </c>
      <c r="L28" s="253">
        <f t="shared" si="14"/>
        <v>5010502.5</v>
      </c>
      <c r="M28" s="253">
        <f t="shared" si="15"/>
        <v>5962497.9749999996</v>
      </c>
      <c r="N28" s="254" t="s">
        <v>96</v>
      </c>
      <c r="O28" s="255">
        <v>13445.38</v>
      </c>
      <c r="P28" s="255">
        <f t="shared" si="16"/>
        <v>2554.6221999999998</v>
      </c>
      <c r="Q28" s="255">
        <f t="shared" si="17"/>
        <v>16000.002199999999</v>
      </c>
      <c r="R28" s="255">
        <f t="shared" si="18"/>
        <v>5042017.5</v>
      </c>
      <c r="S28" s="255">
        <f t="shared" si="19"/>
        <v>6000000.8249999993</v>
      </c>
      <c r="T28" s="256" t="s">
        <v>97</v>
      </c>
      <c r="U28" s="257">
        <v>13025.21</v>
      </c>
      <c r="V28" s="257">
        <f t="shared" si="20"/>
        <v>2474.7898999999998</v>
      </c>
      <c r="W28" s="257">
        <f t="shared" si="21"/>
        <v>15499.999899999999</v>
      </c>
      <c r="X28" s="257">
        <f t="shared" si="22"/>
        <v>4884453.75</v>
      </c>
      <c r="Y28" s="257">
        <f t="shared" si="23"/>
        <v>5812499.9624999994</v>
      </c>
      <c r="Z28" s="258">
        <f t="shared" si="24"/>
        <v>15800</v>
      </c>
      <c r="AA28" s="258">
        <f t="shared" si="25"/>
        <v>5925000</v>
      </c>
      <c r="AB28" s="259">
        <f t="shared" si="26"/>
        <v>99216</v>
      </c>
      <c r="AC28" s="260">
        <f t="shared" si="27"/>
        <v>1.6745316455696203E-2</v>
      </c>
      <c r="AD28" s="261"/>
      <c r="AE28" s="226"/>
      <c r="AF28" s="368">
        <f>VLOOKUP(C28,listaBolsa!$D$3:$AY$682,48,0)</f>
        <v>1.67E-2</v>
      </c>
      <c r="BO28" s="228">
        <v>21</v>
      </c>
    </row>
    <row r="29" spans="1:98" s="227" customFormat="1" ht="180">
      <c r="A29" s="220">
        <v>7</v>
      </c>
      <c r="B29" s="251" t="s">
        <v>45</v>
      </c>
      <c r="C29" s="250" t="s">
        <v>98</v>
      </c>
      <c r="D29" s="250" t="s">
        <v>99</v>
      </c>
      <c r="E29" s="251" t="s">
        <v>69</v>
      </c>
      <c r="F29" s="250">
        <v>375</v>
      </c>
      <c r="G29" s="250" t="s">
        <v>75</v>
      </c>
      <c r="H29" s="252" t="s">
        <v>100</v>
      </c>
      <c r="I29" s="253">
        <v>38237</v>
      </c>
      <c r="J29" s="253">
        <f t="shared" si="2"/>
        <v>7265.03</v>
      </c>
      <c r="K29" s="253">
        <f t="shared" si="3"/>
        <v>45502.03</v>
      </c>
      <c r="L29" s="253">
        <f t="shared" si="14"/>
        <v>14338875</v>
      </c>
      <c r="M29" s="253">
        <f t="shared" si="15"/>
        <v>17063261.25</v>
      </c>
      <c r="N29" s="254" t="s">
        <v>101</v>
      </c>
      <c r="O29" s="255">
        <v>45000</v>
      </c>
      <c r="P29" s="255">
        <v>0</v>
      </c>
      <c r="Q29" s="255">
        <f t="shared" si="17"/>
        <v>45000</v>
      </c>
      <c r="R29" s="255">
        <f t="shared" si="18"/>
        <v>16875000</v>
      </c>
      <c r="S29" s="255">
        <f t="shared" si="19"/>
        <v>16875000</v>
      </c>
      <c r="T29" s="256" t="s">
        <v>102</v>
      </c>
      <c r="U29" s="257">
        <v>41932.769999999997</v>
      </c>
      <c r="V29" s="257">
        <f t="shared" si="20"/>
        <v>7967.2262999999994</v>
      </c>
      <c r="W29" s="257">
        <f t="shared" si="21"/>
        <v>49899.996299999999</v>
      </c>
      <c r="X29" s="257">
        <f t="shared" si="22"/>
        <v>15724788.749999998</v>
      </c>
      <c r="Y29" s="257">
        <f t="shared" si="23"/>
        <v>18712498.612500001</v>
      </c>
      <c r="Z29" s="258">
        <f t="shared" si="24"/>
        <v>46801</v>
      </c>
      <c r="AA29" s="258">
        <f t="shared" si="25"/>
        <v>17550375</v>
      </c>
      <c r="AB29" s="259">
        <f t="shared" si="26"/>
        <v>1010926</v>
      </c>
      <c r="AC29" s="260">
        <f t="shared" si="27"/>
        <v>5.7601390283683399E-2</v>
      </c>
      <c r="AD29" s="261"/>
      <c r="AE29" s="226"/>
      <c r="AF29" s="368">
        <f>VLOOKUP(C29,listaBolsa!$D$3:$AY$682,48,0)</f>
        <v>5.7599999999999998E-2</v>
      </c>
      <c r="BO29" s="228">
        <v>22</v>
      </c>
    </row>
    <row r="30" spans="1:98" s="227" customFormat="1" ht="252">
      <c r="A30" s="220">
        <v>8</v>
      </c>
      <c r="B30" s="251" t="s">
        <v>45</v>
      </c>
      <c r="C30" s="250" t="s">
        <v>103</v>
      </c>
      <c r="D30" s="250" t="s">
        <v>104</v>
      </c>
      <c r="E30" s="251" t="s">
        <v>69</v>
      </c>
      <c r="F30" s="250">
        <v>194</v>
      </c>
      <c r="G30" s="250" t="s">
        <v>75</v>
      </c>
      <c r="H30" s="252" t="s">
        <v>105</v>
      </c>
      <c r="I30" s="253">
        <v>74790</v>
      </c>
      <c r="J30" s="253">
        <f t="shared" si="2"/>
        <v>14210.1</v>
      </c>
      <c r="K30" s="253">
        <f t="shared" si="3"/>
        <v>89000.1</v>
      </c>
      <c r="L30" s="253">
        <f t="shared" si="14"/>
        <v>14509260</v>
      </c>
      <c r="M30" s="253">
        <f t="shared" si="15"/>
        <v>17266019.400000002</v>
      </c>
      <c r="N30" s="254" t="s">
        <v>106</v>
      </c>
      <c r="O30" s="255">
        <v>68487.39</v>
      </c>
      <c r="P30" s="255">
        <f t="shared" si="16"/>
        <v>13012.6041</v>
      </c>
      <c r="Q30" s="255">
        <f t="shared" si="17"/>
        <v>81499.994099999996</v>
      </c>
      <c r="R30" s="255">
        <f t="shared" si="18"/>
        <v>13286553.66</v>
      </c>
      <c r="S30" s="255">
        <f t="shared" si="19"/>
        <v>15810998.8554</v>
      </c>
      <c r="T30" s="256" t="s">
        <v>107</v>
      </c>
      <c r="U30" s="257">
        <v>79831.929999999993</v>
      </c>
      <c r="V30" s="257">
        <f t="shared" si="20"/>
        <v>15168.066699999999</v>
      </c>
      <c r="W30" s="257">
        <f t="shared" si="21"/>
        <v>94999.996699999989</v>
      </c>
      <c r="X30" s="257">
        <f t="shared" si="22"/>
        <v>15487394.419999998</v>
      </c>
      <c r="Y30" s="257">
        <f t="shared" si="23"/>
        <v>18429999.359799996</v>
      </c>
      <c r="Z30" s="258">
        <f t="shared" si="24"/>
        <v>88500</v>
      </c>
      <c r="AA30" s="258">
        <f t="shared" si="25"/>
        <v>17169000</v>
      </c>
      <c r="AB30" s="259">
        <f t="shared" si="26"/>
        <v>1312193</v>
      </c>
      <c r="AC30" s="260">
        <f t="shared" si="27"/>
        <v>7.642803890733299E-2</v>
      </c>
      <c r="AD30" s="261"/>
      <c r="AE30" s="226"/>
      <c r="AF30" s="368">
        <f>VLOOKUP(C30,listaBolsa!$D$3:$AY$682,48,0)</f>
        <v>7.6399999999999996E-2</v>
      </c>
      <c r="BO30" s="228">
        <v>23</v>
      </c>
    </row>
    <row r="31" spans="1:98" s="227" customFormat="1" ht="54">
      <c r="A31" s="220">
        <v>9</v>
      </c>
      <c r="B31" s="251" t="s">
        <v>45</v>
      </c>
      <c r="C31" s="250" t="s">
        <v>108</v>
      </c>
      <c r="D31" s="250" t="s">
        <v>109</v>
      </c>
      <c r="E31" s="251" t="s">
        <v>69</v>
      </c>
      <c r="F31" s="250">
        <v>194</v>
      </c>
      <c r="G31" s="250" t="s">
        <v>75</v>
      </c>
      <c r="H31" s="252" t="s">
        <v>110</v>
      </c>
      <c r="I31" s="253">
        <v>37815.129999999997</v>
      </c>
      <c r="J31" s="253">
        <f t="shared" si="2"/>
        <v>7184.8746999999994</v>
      </c>
      <c r="K31" s="253">
        <f t="shared" si="3"/>
        <v>45000.004699999998</v>
      </c>
      <c r="L31" s="253">
        <f t="shared" si="14"/>
        <v>7336135.2199999997</v>
      </c>
      <c r="M31" s="253">
        <f t="shared" si="15"/>
        <v>8730000.911799999</v>
      </c>
      <c r="N31" s="254" t="s">
        <v>111</v>
      </c>
      <c r="O31" s="255">
        <v>44529.41</v>
      </c>
      <c r="P31" s="255">
        <f t="shared" si="16"/>
        <v>8460.5879000000004</v>
      </c>
      <c r="Q31" s="255">
        <f t="shared" si="17"/>
        <v>52989.997900000002</v>
      </c>
      <c r="R31" s="255">
        <f t="shared" si="18"/>
        <v>8638705.540000001</v>
      </c>
      <c r="S31" s="255">
        <f t="shared" si="19"/>
        <v>10280059.592600001</v>
      </c>
      <c r="T31" s="256" t="s">
        <v>112</v>
      </c>
      <c r="U31" s="257">
        <v>36890.76</v>
      </c>
      <c r="V31" s="257">
        <f t="shared" si="20"/>
        <v>7009.2444000000005</v>
      </c>
      <c r="W31" s="257">
        <f t="shared" si="21"/>
        <v>43900.004400000005</v>
      </c>
      <c r="X31" s="257">
        <f t="shared" si="22"/>
        <v>7156807.4400000004</v>
      </c>
      <c r="Y31" s="257">
        <f t="shared" si="23"/>
        <v>8516600.853600001</v>
      </c>
      <c r="Z31" s="258">
        <f t="shared" si="24"/>
        <v>47297</v>
      </c>
      <c r="AA31" s="258">
        <f t="shared" si="25"/>
        <v>9175618</v>
      </c>
      <c r="AB31" s="259">
        <f t="shared" si="26"/>
        <v>962463</v>
      </c>
      <c r="AC31" s="260">
        <f t="shared" si="27"/>
        <v>0.10489353414669181</v>
      </c>
      <c r="AD31" s="261"/>
      <c r="AE31" s="226"/>
      <c r="AF31" s="368">
        <f>VLOOKUP(C31,listaBolsa!$D$3:$AY$682,48,0)</f>
        <v>0.10489999999999999</v>
      </c>
      <c r="BO31" s="228">
        <v>24</v>
      </c>
    </row>
    <row r="32" spans="1:98" s="227" customFormat="1" ht="162">
      <c r="A32" s="220">
        <v>10</v>
      </c>
      <c r="B32" s="251" t="s">
        <v>45</v>
      </c>
      <c r="C32" s="250" t="s">
        <v>113</v>
      </c>
      <c r="D32" s="250" t="s">
        <v>114</v>
      </c>
      <c r="E32" s="251" t="s">
        <v>69</v>
      </c>
      <c r="F32" s="250">
        <v>193</v>
      </c>
      <c r="G32" s="250" t="s">
        <v>75</v>
      </c>
      <c r="H32" s="252"/>
      <c r="I32" s="253"/>
      <c r="J32" s="253"/>
      <c r="K32" s="253"/>
      <c r="L32" s="253"/>
      <c r="M32" s="253"/>
      <c r="N32" s="254" t="s">
        <v>115</v>
      </c>
      <c r="O32" s="255">
        <v>15000</v>
      </c>
      <c r="P32" s="255"/>
      <c r="Q32" s="255">
        <f t="shared" si="17"/>
        <v>15000</v>
      </c>
      <c r="R32" s="255">
        <f t="shared" si="18"/>
        <v>2895000</v>
      </c>
      <c r="S32" s="255">
        <f t="shared" si="19"/>
        <v>2895000</v>
      </c>
      <c r="T32" s="256" t="s">
        <v>116</v>
      </c>
      <c r="U32" s="257">
        <v>12000</v>
      </c>
      <c r="V32" s="257">
        <f t="shared" si="20"/>
        <v>2280</v>
      </c>
      <c r="W32" s="257">
        <f t="shared" si="21"/>
        <v>14280</v>
      </c>
      <c r="X32" s="257">
        <f t="shared" si="22"/>
        <v>2316000</v>
      </c>
      <c r="Y32" s="257">
        <f t="shared" si="23"/>
        <v>2756040</v>
      </c>
      <c r="Z32" s="258">
        <f t="shared" si="24"/>
        <v>14640</v>
      </c>
      <c r="AA32" s="258">
        <f t="shared" si="25"/>
        <v>2825520</v>
      </c>
      <c r="AB32" s="259">
        <f t="shared" si="26"/>
        <v>98260</v>
      </c>
      <c r="AC32" s="260">
        <f t="shared" si="27"/>
        <v>3.4775899657408196E-2</v>
      </c>
      <c r="AD32" s="261"/>
      <c r="AE32" s="226"/>
      <c r="AF32" s="368" t="e">
        <f>VLOOKUP(C32,listaBolsa!$D$3:$AY$682,48,0)</f>
        <v>#VALUE!</v>
      </c>
      <c r="BO32" s="228">
        <v>25</v>
      </c>
    </row>
    <row r="33" spans="1:98" s="227" customFormat="1" ht="180">
      <c r="A33" s="220">
        <v>11</v>
      </c>
      <c r="B33" s="251" t="s">
        <v>45</v>
      </c>
      <c r="C33" s="250" t="s">
        <v>117</v>
      </c>
      <c r="D33" s="250" t="s">
        <v>118</v>
      </c>
      <c r="E33" s="251" t="s">
        <v>69</v>
      </c>
      <c r="F33" s="250">
        <v>1500</v>
      </c>
      <c r="G33" s="250" t="s">
        <v>75</v>
      </c>
      <c r="H33" s="262" t="s">
        <v>119</v>
      </c>
      <c r="I33" s="253">
        <v>21600</v>
      </c>
      <c r="J33" s="253">
        <f>I33*8%</f>
        <v>1728</v>
      </c>
      <c r="K33" s="253">
        <f>I33+J33</f>
        <v>23328</v>
      </c>
      <c r="L33" s="253">
        <f t="shared" ref="L33" si="28">IF(B33="","",(I33*F33))</f>
        <v>32400000</v>
      </c>
      <c r="M33" s="253">
        <f t="shared" ref="M33" si="29">IF(B33="","",(K33*F33))</f>
        <v>34992000</v>
      </c>
      <c r="N33" s="263" t="s">
        <v>120</v>
      </c>
      <c r="O33" s="255">
        <v>25000</v>
      </c>
      <c r="P33" s="255">
        <f>O33*8%</f>
        <v>2000</v>
      </c>
      <c r="Q33" s="255">
        <f t="shared" si="17"/>
        <v>27000</v>
      </c>
      <c r="R33" s="255">
        <f t="shared" si="18"/>
        <v>37500000</v>
      </c>
      <c r="S33" s="255">
        <f t="shared" si="19"/>
        <v>40500000</v>
      </c>
      <c r="T33" s="256" t="s">
        <v>121</v>
      </c>
      <c r="U33" s="264">
        <v>26824</v>
      </c>
      <c r="V33" s="257">
        <f>U33*8%</f>
        <v>2145.92</v>
      </c>
      <c r="W33" s="257">
        <f t="shared" si="21"/>
        <v>28969.919999999998</v>
      </c>
      <c r="X33" s="257">
        <f t="shared" si="22"/>
        <v>40236000</v>
      </c>
      <c r="Y33" s="257">
        <f t="shared" si="23"/>
        <v>43454880</v>
      </c>
      <c r="Z33" s="258">
        <f t="shared" si="24"/>
        <v>26433</v>
      </c>
      <c r="AA33" s="265">
        <f t="shared" si="25"/>
        <v>39649500</v>
      </c>
      <c r="AB33" s="259">
        <f t="shared" si="26"/>
        <v>4295147</v>
      </c>
      <c r="AC33" s="260">
        <f t="shared" si="27"/>
        <v>0.10832789820804802</v>
      </c>
      <c r="AD33" s="261"/>
      <c r="AE33" s="226"/>
      <c r="AF33" s="368">
        <f>VLOOKUP(C33,listaBolsa!$D$3:$AY$682,48,0)</f>
        <v>0.10831158022169259</v>
      </c>
      <c r="BO33" s="228">
        <v>26</v>
      </c>
    </row>
    <row r="34" spans="1:98" s="7" customFormat="1" ht="23.25">
      <c r="A34" s="434" t="s">
        <v>122</v>
      </c>
      <c r="B34" s="435"/>
      <c r="C34" s="435"/>
      <c r="D34" s="435"/>
      <c r="E34" s="435"/>
      <c r="F34" s="435"/>
      <c r="G34" s="435"/>
      <c r="H34" s="435"/>
      <c r="I34" s="435"/>
      <c r="J34" s="435"/>
      <c r="K34" s="435"/>
      <c r="L34" s="435"/>
      <c r="M34" s="435"/>
      <c r="N34" s="435"/>
      <c r="O34" s="435"/>
      <c r="P34" s="435"/>
      <c r="Q34" s="435"/>
      <c r="R34" s="435"/>
      <c r="S34" s="435"/>
      <c r="T34" s="435"/>
      <c r="U34" s="435"/>
      <c r="V34" s="435"/>
      <c r="W34" s="435"/>
      <c r="X34" s="435"/>
      <c r="Y34" s="435"/>
      <c r="Z34" s="435"/>
      <c r="AA34" s="370">
        <f>SUM(AA23:AA33)</f>
        <v>151725209</v>
      </c>
      <c r="AB34" s="183"/>
      <c r="AC34" s="183"/>
      <c r="AD34" s="183"/>
      <c r="AE34" s="183"/>
      <c r="AF34" s="368"/>
    </row>
    <row r="35" spans="1:98" s="7" customFormat="1" ht="23.25">
      <c r="A35" s="423" t="s">
        <v>123</v>
      </c>
      <c r="B35" s="424"/>
      <c r="C35" s="424"/>
      <c r="D35" s="424"/>
      <c r="E35" s="424"/>
      <c r="F35" s="424"/>
      <c r="G35" s="424"/>
      <c r="H35" s="424"/>
      <c r="I35" s="424"/>
      <c r="J35" s="424"/>
      <c r="K35" s="424"/>
      <c r="L35" s="424"/>
      <c r="M35" s="424"/>
      <c r="N35" s="424"/>
      <c r="O35" s="424"/>
      <c r="P35" s="424"/>
      <c r="Q35" s="424"/>
      <c r="R35" s="424"/>
      <c r="S35" s="424"/>
      <c r="T35" s="424"/>
      <c r="U35" s="424"/>
      <c r="V35" s="424"/>
      <c r="W35" s="424"/>
      <c r="X35" s="424"/>
      <c r="Y35" s="424"/>
      <c r="Z35" s="424"/>
      <c r="AA35" s="371">
        <f>SUM(J21+AA34)</f>
        <v>181025214</v>
      </c>
      <c r="AB35" s="183"/>
      <c r="AC35" s="183"/>
      <c r="AD35" s="183"/>
      <c r="AE35" s="183"/>
      <c r="AF35" s="368"/>
    </row>
    <row r="36" spans="1:98" s="7" customFormat="1" ht="23.25">
      <c r="A36" s="183"/>
      <c r="B36" s="183"/>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368"/>
    </row>
    <row r="37" spans="1:98" s="7" customFormat="1" ht="23.25">
      <c r="A37" s="413" t="s">
        <v>124</v>
      </c>
      <c r="B37" s="414"/>
      <c r="C37" s="414"/>
      <c r="D37" s="414"/>
      <c r="E37" s="414"/>
      <c r="F37" s="414"/>
      <c r="G37" s="414"/>
      <c r="H37" s="414"/>
      <c r="I37" s="414"/>
      <c r="J37" s="414"/>
      <c r="K37" s="414"/>
      <c r="L37" s="414"/>
      <c r="M37" s="414"/>
      <c r="N37" s="372"/>
      <c r="O37" s="372"/>
      <c r="P37" s="372"/>
      <c r="Q37" s="372"/>
      <c r="R37" s="372"/>
      <c r="S37" s="372"/>
      <c r="T37" s="372"/>
      <c r="U37" s="372"/>
      <c r="V37" s="372"/>
      <c r="W37" s="372"/>
      <c r="X37" s="372"/>
      <c r="Y37" s="372"/>
      <c r="Z37" s="372"/>
      <c r="AA37" s="372"/>
      <c r="AB37" s="372"/>
      <c r="AC37" s="372"/>
      <c r="AD37" s="372"/>
      <c r="AE37" s="183"/>
      <c r="AF37" s="368"/>
    </row>
    <row r="38" spans="1:98" s="7" customFormat="1" ht="45">
      <c r="A38" s="181" t="s">
        <v>15</v>
      </c>
      <c r="B38" s="181" t="s">
        <v>16</v>
      </c>
      <c r="C38" s="181" t="s">
        <v>17</v>
      </c>
      <c r="D38" s="181" t="s">
        <v>18</v>
      </c>
      <c r="E38" s="181" t="s">
        <v>19</v>
      </c>
      <c r="F38" s="181" t="s">
        <v>20</v>
      </c>
      <c r="G38" s="182" t="s">
        <v>21</v>
      </c>
      <c r="H38" s="182" t="s">
        <v>22</v>
      </c>
      <c r="I38" s="182" t="s">
        <v>23</v>
      </c>
      <c r="J38" s="182" t="s">
        <v>24</v>
      </c>
      <c r="K38" s="441" t="s">
        <v>25</v>
      </c>
      <c r="L38" s="442"/>
      <c r="M38" s="442"/>
      <c r="N38" s="180"/>
      <c r="O38" s="180"/>
      <c r="P38" s="180"/>
      <c r="Q38" s="180"/>
      <c r="R38" s="180"/>
      <c r="S38" s="180"/>
      <c r="T38" s="180"/>
      <c r="U38" s="180"/>
      <c r="V38" s="180"/>
      <c r="W38" s="180"/>
      <c r="X38" s="180"/>
      <c r="Y38" s="180"/>
      <c r="Z38" s="180"/>
      <c r="AA38" s="205"/>
      <c r="AB38" s="180"/>
      <c r="AC38" s="180"/>
      <c r="AD38" s="180"/>
      <c r="AE38" s="180"/>
      <c r="AF38" s="368"/>
      <c r="AG38" s="177"/>
      <c r="AH38" s="177"/>
      <c r="AI38" s="177"/>
      <c r="AJ38" s="177"/>
      <c r="AK38" s="177"/>
      <c r="AL38" s="177"/>
      <c r="AM38" s="177"/>
      <c r="AN38" s="177"/>
      <c r="AO38" s="177"/>
      <c r="AP38" s="177"/>
      <c r="AQ38" s="177"/>
      <c r="AR38" s="177"/>
      <c r="AS38" s="177"/>
      <c r="AT38" s="177"/>
      <c r="AU38" s="177"/>
      <c r="AV38" s="177"/>
      <c r="AW38" s="177"/>
      <c r="AX38" s="177"/>
      <c r="AY38" s="177"/>
      <c r="AZ38" s="177"/>
      <c r="BA38" s="178"/>
      <c r="BB38" s="178"/>
      <c r="BC38" s="178"/>
      <c r="BD38" s="178"/>
      <c r="BE38" s="178"/>
      <c r="BF38" s="178"/>
      <c r="BG38" s="178"/>
      <c r="BH38" s="178"/>
      <c r="BI38" s="178"/>
      <c r="BJ38" s="178"/>
      <c r="BK38" s="178"/>
      <c r="BL38" s="178"/>
      <c r="BM38" s="178"/>
      <c r="BN38" s="178"/>
      <c r="BO38" s="178"/>
      <c r="BP38" s="178"/>
      <c r="BQ38" s="178"/>
      <c r="BR38" s="178"/>
      <c r="BS38" s="178"/>
      <c r="BT38" s="178"/>
      <c r="BU38" s="178"/>
      <c r="BV38" s="178"/>
      <c r="BW38" s="178"/>
      <c r="BX38" s="178"/>
      <c r="BY38" s="178"/>
      <c r="BZ38" s="178"/>
      <c r="CA38" s="178"/>
      <c r="CB38" s="178"/>
      <c r="CC38" s="178"/>
      <c r="CD38" s="178"/>
      <c r="CE38" s="178"/>
      <c r="CF38" s="178"/>
      <c r="CG38" s="178"/>
      <c r="CH38" s="178"/>
      <c r="CI38" s="178"/>
      <c r="CJ38" s="178"/>
      <c r="CK38" s="178"/>
      <c r="CL38" s="178"/>
      <c r="CM38" s="178"/>
      <c r="CN38" s="178"/>
      <c r="CO38" s="178"/>
      <c r="CP38" s="178"/>
      <c r="CQ38" s="178"/>
      <c r="CR38" s="178"/>
      <c r="CS38" s="178"/>
      <c r="CT38" s="178"/>
    </row>
    <row r="39" spans="1:98" s="227" customFormat="1" ht="282" customHeight="1">
      <c r="A39" s="250">
        <v>1</v>
      </c>
      <c r="B39" s="251" t="s">
        <v>125</v>
      </c>
      <c r="C39" s="250" t="s">
        <v>126</v>
      </c>
      <c r="D39" s="250" t="s">
        <v>127</v>
      </c>
      <c r="E39" s="251" t="s">
        <v>29</v>
      </c>
      <c r="F39" s="250">
        <v>1</v>
      </c>
      <c r="G39" s="266">
        <v>5</v>
      </c>
      <c r="H39" s="267" t="s">
        <v>30</v>
      </c>
      <c r="I39" s="268">
        <v>5860001</v>
      </c>
      <c r="J39" s="269">
        <f t="shared" ref="J39" si="30">I39*F39*G39</f>
        <v>29300005</v>
      </c>
      <c r="K39" s="410"/>
      <c r="L39" s="411"/>
      <c r="M39" s="412"/>
      <c r="N39" s="270"/>
      <c r="O39" s="270"/>
      <c r="P39" s="270"/>
      <c r="Q39" s="270"/>
      <c r="R39" s="270"/>
      <c r="S39" s="270"/>
      <c r="T39" s="271"/>
      <c r="U39" s="271"/>
      <c r="V39" s="271"/>
      <c r="W39" s="271"/>
      <c r="X39" s="271"/>
      <c r="Y39" s="271"/>
      <c r="Z39" s="272"/>
      <c r="AA39" s="273"/>
      <c r="AB39" s="226"/>
      <c r="AC39" s="226"/>
      <c r="AD39" s="226"/>
      <c r="AE39" s="226"/>
      <c r="AF39" s="368"/>
      <c r="BG39" s="227">
        <v>36</v>
      </c>
      <c r="CA39" s="227" t="e">
        <f>VLOOKUP(C39,[1]listaBolsa!$D$2:$BA$1246,1,0)</f>
        <v>#N/A</v>
      </c>
      <c r="CB39" s="227" t="e">
        <f>VLOOKUP(C39,[1]listaBolsa!$D$2:$BA$1246,2,0)</f>
        <v>#N/A</v>
      </c>
      <c r="CC39" s="227" t="e">
        <f>VLOOKUP(C39,[1]listaBolsa!$D$2:$BA$1246,10,0)</f>
        <v>#N/A</v>
      </c>
      <c r="CD39" s="227" t="e">
        <f>VLOOKUP(C39,[1]listaBolsa!$D$2:$BA$1246,14,0)</f>
        <v>#N/A</v>
      </c>
      <c r="CE39" s="227" t="e">
        <f>VLOOKUP(C39,[1]listaBolsa!$D$2:$BA$1246,23,0)</f>
        <v>#N/A</v>
      </c>
      <c r="CF39" s="227" t="e">
        <f>VLOOKUP(C39,[1]listaBolsa!$D$2:$BA$1246,29,0)</f>
        <v>#N/A</v>
      </c>
      <c r="CG39" s="227" t="e">
        <f>VLOOKUP(C39,[1]listaBolsa!$D$2:$BA$1246,36,0)</f>
        <v>#N/A</v>
      </c>
      <c r="CH39" s="274" t="e">
        <f>VLOOKUP(C39,[1]listaBolsa!$D$2:$BA$1246,40,0)</f>
        <v>#N/A</v>
      </c>
      <c r="CI39" s="274" t="e">
        <f>VLOOKUP(C39,[1]listaBolsa!$D$2:$BA$1246,45,0)</f>
        <v>#N/A</v>
      </c>
      <c r="CJ39" s="275" t="e">
        <f>VLOOKUP(C39,[1]listaBolsa!$D$2:$BA$1246,48,0)</f>
        <v>#N/A</v>
      </c>
      <c r="CK39" s="227" t="e">
        <f t="shared" ref="CK39" si="31">CA39=C39</f>
        <v>#N/A</v>
      </c>
      <c r="CL39" s="227" t="e">
        <f t="shared" ref="CL39" si="32">CB39=D39</f>
        <v>#N/A</v>
      </c>
      <c r="CM39" s="227" t="e">
        <f t="shared" ref="CM39" si="33">CC39=H39</f>
        <v>#N/A</v>
      </c>
      <c r="CN39" s="227" t="e">
        <f t="shared" ref="CN39" si="34">CD39=I39</f>
        <v>#N/A</v>
      </c>
      <c r="CO39" s="227" t="e">
        <f t="shared" ref="CO39" si="35">CE39=N39</f>
        <v>#N/A</v>
      </c>
      <c r="CP39" s="227" t="e">
        <f t="shared" ref="CP39" si="36">CF39=O39</f>
        <v>#N/A</v>
      </c>
      <c r="CQ39" s="227" t="e">
        <f t="shared" ref="CQ39" si="37">CG39=T39</f>
        <v>#N/A</v>
      </c>
      <c r="CR39" s="227" t="e">
        <f t="shared" ref="CR39" si="38">CH39=U39</f>
        <v>#N/A</v>
      </c>
      <c r="CS39" s="227" t="e">
        <f t="shared" ref="CS39" si="39">CJ39=AC39</f>
        <v>#N/A</v>
      </c>
    </row>
    <row r="40" spans="1:98" s="7" customFormat="1" ht="23.25">
      <c r="A40" s="415" t="s">
        <v>128</v>
      </c>
      <c r="B40" s="416"/>
      <c r="C40" s="416"/>
      <c r="D40" s="416"/>
      <c r="E40" s="416"/>
      <c r="F40" s="416"/>
      <c r="G40" s="416"/>
      <c r="H40" s="416"/>
      <c r="I40" s="416"/>
      <c r="J40" s="206">
        <f>J39</f>
        <v>29300005</v>
      </c>
      <c r="K40" s="417"/>
      <c r="L40" s="418"/>
      <c r="M40" s="419"/>
      <c r="N40" s="180"/>
      <c r="O40" s="180"/>
      <c r="P40" s="180"/>
      <c r="Q40" s="180"/>
      <c r="R40" s="180"/>
      <c r="S40" s="180"/>
      <c r="T40" s="180"/>
      <c r="U40" s="180"/>
      <c r="V40" s="180"/>
      <c r="W40" s="180"/>
      <c r="X40" s="180"/>
      <c r="Y40" s="180"/>
      <c r="Z40" s="180"/>
      <c r="AA40" s="205"/>
      <c r="AB40" s="180"/>
      <c r="AC40" s="180"/>
      <c r="AD40" s="180"/>
      <c r="AE40" s="180"/>
      <c r="AF40" s="368"/>
      <c r="AG40" s="177"/>
      <c r="AH40" s="177"/>
      <c r="AI40" s="177"/>
      <c r="AJ40" s="177"/>
      <c r="AK40" s="177"/>
      <c r="AL40" s="177"/>
      <c r="AM40" s="177"/>
      <c r="AN40" s="177"/>
      <c r="AO40" s="177"/>
      <c r="AP40" s="177"/>
      <c r="AQ40" s="177"/>
      <c r="AR40" s="177"/>
      <c r="AS40" s="177"/>
      <c r="AT40" s="177"/>
      <c r="AU40" s="177"/>
      <c r="AV40" s="177"/>
      <c r="AW40" s="177"/>
      <c r="AX40" s="177"/>
      <c r="AY40" s="177"/>
      <c r="AZ40" s="177"/>
    </row>
    <row r="41" spans="1:98" s="7" customFormat="1" ht="30">
      <c r="A41" s="195" t="s">
        <v>15</v>
      </c>
      <c r="B41" s="195" t="s">
        <v>16</v>
      </c>
      <c r="C41" s="195" t="s">
        <v>49</v>
      </c>
      <c r="D41" s="195" t="s">
        <v>50</v>
      </c>
      <c r="E41" s="195" t="s">
        <v>19</v>
      </c>
      <c r="F41" s="195" t="s">
        <v>20</v>
      </c>
      <c r="G41" s="195" t="s">
        <v>51</v>
      </c>
      <c r="H41" s="374" t="s">
        <v>52</v>
      </c>
      <c r="I41" s="375"/>
      <c r="J41" s="375"/>
      <c r="K41" s="375"/>
      <c r="L41" s="375"/>
      <c r="M41" s="376"/>
      <c r="N41" s="377" t="s">
        <v>58</v>
      </c>
      <c r="O41" s="378"/>
      <c r="P41" s="378"/>
      <c r="Q41" s="378"/>
      <c r="R41" s="378"/>
      <c r="S41" s="379"/>
      <c r="T41" s="380" t="s">
        <v>60</v>
      </c>
      <c r="U41" s="381"/>
      <c r="V41" s="381"/>
      <c r="W41" s="381"/>
      <c r="X41" s="381"/>
      <c r="Y41" s="382"/>
      <c r="Z41" s="196" t="s">
        <v>62</v>
      </c>
      <c r="AA41" s="196" t="s">
        <v>63</v>
      </c>
      <c r="AB41" s="183"/>
      <c r="AC41" s="183"/>
      <c r="AD41" s="183"/>
      <c r="AE41" s="183"/>
      <c r="AF41" s="368"/>
    </row>
    <row r="42" spans="1:98" s="227" customFormat="1" ht="72">
      <c r="A42" s="250">
        <v>1</v>
      </c>
      <c r="B42" s="229" t="s">
        <v>125</v>
      </c>
      <c r="C42" s="250" t="s">
        <v>67</v>
      </c>
      <c r="D42" s="250" t="s">
        <v>68</v>
      </c>
      <c r="E42" s="251" t="s">
        <v>69</v>
      </c>
      <c r="F42" s="250">
        <v>38</v>
      </c>
      <c r="G42" s="250" t="s">
        <v>70</v>
      </c>
      <c r="H42" s="252" t="s">
        <v>71</v>
      </c>
      <c r="I42" s="253">
        <v>302522</v>
      </c>
      <c r="J42" s="253">
        <f t="shared" ref="J42" si="40">I42*19%</f>
        <v>57479.18</v>
      </c>
      <c r="K42" s="253">
        <f t="shared" ref="K42:K52" si="41">I42+J42</f>
        <v>360001.18</v>
      </c>
      <c r="L42" s="253">
        <f t="shared" ref="L42:L54" si="42">IF(B42="","",(I42*F42))</f>
        <v>11495836</v>
      </c>
      <c r="M42" s="253">
        <f t="shared" ref="M42:M54" si="43">IF(B42="","",(K42*F42))</f>
        <v>13680044.84</v>
      </c>
      <c r="N42" s="254" t="s">
        <v>72</v>
      </c>
      <c r="O42" s="255">
        <v>252101</v>
      </c>
      <c r="P42" s="255">
        <f t="shared" ref="P42" si="44">O42*19%</f>
        <v>47899.19</v>
      </c>
      <c r="Q42" s="255">
        <f t="shared" ref="Q42:Q54" si="45">O42+P42</f>
        <v>300000.19</v>
      </c>
      <c r="R42" s="255">
        <f t="shared" ref="R42:R54" si="46">IF(B42="","",(O42*F42))</f>
        <v>9579838</v>
      </c>
      <c r="S42" s="255">
        <f t="shared" ref="S42:S54" si="47">IF(B42="","",(Q42*F42))</f>
        <v>11400007.220000001</v>
      </c>
      <c r="T42" s="256"/>
      <c r="U42" s="257"/>
      <c r="V42" s="257"/>
      <c r="W42" s="257"/>
      <c r="X42" s="257"/>
      <c r="Y42" s="257"/>
      <c r="Z42" s="258">
        <f t="shared" ref="Z42" si="48">IF(A42="","",ROUND(AVERAGE(K42,Q42,W42),0))</f>
        <v>330001</v>
      </c>
      <c r="AA42" s="258">
        <f>IF(B42="","",Z42*F42)</f>
        <v>12540038</v>
      </c>
      <c r="AB42" s="259">
        <f t="shared" ref="AB42" si="49">IF(B42="","",ROUND(STDEV(M42,S42,Y42),0))</f>
        <v>1612230</v>
      </c>
      <c r="AC42" s="260">
        <f t="shared" ref="AC42:AC54" si="50">IF(B42="","",(AB42/AA42))</f>
        <v>0.12856659605018741</v>
      </c>
      <c r="AD42" s="261"/>
      <c r="AE42" s="226"/>
      <c r="AF42" s="368">
        <f>VLOOKUP(C42,listaBolsa!$D$3:$AY$682,48,0)</f>
        <v>0.12856627707188767</v>
      </c>
      <c r="BO42" s="228">
        <v>16</v>
      </c>
    </row>
    <row r="43" spans="1:98" s="227" customFormat="1" ht="324">
      <c r="A43" s="220">
        <v>2</v>
      </c>
      <c r="B43" s="251" t="s">
        <v>125</v>
      </c>
      <c r="C43" s="250" t="s">
        <v>129</v>
      </c>
      <c r="D43" s="250" t="s">
        <v>130</v>
      </c>
      <c r="E43" s="251" t="s">
        <v>69</v>
      </c>
      <c r="F43" s="250">
        <v>193</v>
      </c>
      <c r="G43" s="250" t="s">
        <v>75</v>
      </c>
      <c r="H43" s="252" t="s">
        <v>101</v>
      </c>
      <c r="I43" s="253">
        <v>45000</v>
      </c>
      <c r="J43" s="253"/>
      <c r="K43" s="253">
        <f t="shared" si="41"/>
        <v>45000</v>
      </c>
      <c r="L43" s="253">
        <f t="shared" si="42"/>
        <v>8685000</v>
      </c>
      <c r="M43" s="253">
        <f t="shared" si="43"/>
        <v>8685000</v>
      </c>
      <c r="N43" s="254" t="s">
        <v>131</v>
      </c>
      <c r="O43" s="255">
        <v>25210.080000000002</v>
      </c>
      <c r="P43" s="255"/>
      <c r="Q43" s="255">
        <f t="shared" si="45"/>
        <v>25210.080000000002</v>
      </c>
      <c r="R43" s="255">
        <f t="shared" si="46"/>
        <v>4865545.4400000004</v>
      </c>
      <c r="S43" s="255">
        <f t="shared" si="47"/>
        <v>4865545.4400000004</v>
      </c>
      <c r="T43" s="256" t="s">
        <v>132</v>
      </c>
      <c r="U43" s="257">
        <v>42184.87</v>
      </c>
      <c r="V43" s="257">
        <f t="shared" ref="V43:V52" si="51">U43*19%</f>
        <v>8015.1253000000006</v>
      </c>
      <c r="W43" s="257">
        <f t="shared" ref="W43:W54" si="52">U43+V43</f>
        <v>50199.995300000002</v>
      </c>
      <c r="X43" s="257">
        <f t="shared" ref="X43:X54" si="53">IF(B43="","",(U43*F43))</f>
        <v>8141679.9100000001</v>
      </c>
      <c r="Y43" s="257">
        <f t="shared" ref="Y43:Y54" si="54">IF(B43="","",(W43*F43))</f>
        <v>9688599.0929000005</v>
      </c>
      <c r="Z43" s="258">
        <f>IF(A43="","",ROUND(AVERAGE(K43,W43),0))</f>
        <v>47600</v>
      </c>
      <c r="AA43" s="258">
        <f>IF(B43="","",Z43*F43)</f>
        <v>9186800</v>
      </c>
      <c r="AB43" s="259">
        <f>IF(B43="","",ROUND(STDEV(M43,Y43),0))</f>
        <v>709652</v>
      </c>
      <c r="AC43" s="276">
        <f t="shared" si="50"/>
        <v>7.7246919493185878E-2</v>
      </c>
      <c r="AD43" s="250"/>
      <c r="AE43" s="226"/>
      <c r="AF43" s="368">
        <f>VLOOKUP(C43,listaBolsa!$D$3:$AY$682,48,0)</f>
        <v>7.7200000000000005E-2</v>
      </c>
      <c r="BO43" s="228">
        <v>32</v>
      </c>
    </row>
    <row r="44" spans="1:98" s="227" customFormat="1" ht="72">
      <c r="A44" s="220">
        <v>3</v>
      </c>
      <c r="B44" s="251" t="s">
        <v>125</v>
      </c>
      <c r="C44" s="250" t="s">
        <v>133</v>
      </c>
      <c r="D44" s="250" t="s">
        <v>134</v>
      </c>
      <c r="E44" s="251" t="s">
        <v>69</v>
      </c>
      <c r="F44" s="250">
        <v>193</v>
      </c>
      <c r="G44" s="250" t="s">
        <v>75</v>
      </c>
      <c r="H44" s="252" t="s">
        <v>135</v>
      </c>
      <c r="I44" s="253">
        <v>6302.5210084033615</v>
      </c>
      <c r="J44" s="253">
        <f t="shared" ref="J44:J51" si="55">I44*19%</f>
        <v>1197.4789915966387</v>
      </c>
      <c r="K44" s="253">
        <f t="shared" si="41"/>
        <v>7500</v>
      </c>
      <c r="L44" s="253">
        <f t="shared" si="42"/>
        <v>1216386.5546218487</v>
      </c>
      <c r="M44" s="253">
        <f t="shared" si="43"/>
        <v>1447500</v>
      </c>
      <c r="N44" s="254" t="s">
        <v>136</v>
      </c>
      <c r="O44" s="255">
        <v>7142.8571428571431</v>
      </c>
      <c r="P44" s="255">
        <f t="shared" ref="P44:P53" si="56">O44*19%</f>
        <v>1357.1428571428571</v>
      </c>
      <c r="Q44" s="255">
        <f t="shared" si="45"/>
        <v>8500</v>
      </c>
      <c r="R44" s="255">
        <f t="shared" si="46"/>
        <v>1378571.4285714286</v>
      </c>
      <c r="S44" s="255">
        <f t="shared" si="47"/>
        <v>1640500</v>
      </c>
      <c r="T44" s="256" t="s">
        <v>137</v>
      </c>
      <c r="U44" s="257">
        <v>7400</v>
      </c>
      <c r="V44" s="257">
        <f t="shared" si="51"/>
        <v>1406</v>
      </c>
      <c r="W44" s="257">
        <f t="shared" si="52"/>
        <v>8806</v>
      </c>
      <c r="X44" s="257">
        <f t="shared" si="53"/>
        <v>1428200</v>
      </c>
      <c r="Y44" s="257">
        <f t="shared" si="54"/>
        <v>1699558</v>
      </c>
      <c r="Z44" s="258">
        <f t="shared" ref="Z44:Z54" si="57">IF(A44="","",ROUND(AVERAGE(K44,Q44,W44),0))</f>
        <v>8269</v>
      </c>
      <c r="AA44" s="258">
        <f t="shared" ref="AA44:AA54" si="58">IF(B44="","",Z44*F44)</f>
        <v>1595917</v>
      </c>
      <c r="AB44" s="259">
        <f t="shared" ref="AB44:AB54" si="59">IF(B44="","",ROUND(STDEV(M44,S44,Y44),0))</f>
        <v>131827</v>
      </c>
      <c r="AC44" s="276">
        <f t="shared" si="50"/>
        <v>8.2602666680034117E-2</v>
      </c>
      <c r="AD44" s="250"/>
      <c r="AE44" s="226"/>
      <c r="AF44" s="368">
        <f>VLOOKUP(C44,listaBolsa!$D$3:$AY$682,48,0)</f>
        <v>8.2597653888015474E-2</v>
      </c>
      <c r="BO44" s="228">
        <v>33</v>
      </c>
    </row>
    <row r="45" spans="1:98" s="227" customFormat="1" ht="108">
      <c r="A45" s="220">
        <v>4</v>
      </c>
      <c r="B45" s="251" t="s">
        <v>125</v>
      </c>
      <c r="C45" s="250" t="s">
        <v>138</v>
      </c>
      <c r="D45" s="250" t="s">
        <v>139</v>
      </c>
      <c r="E45" s="251" t="s">
        <v>69</v>
      </c>
      <c r="F45" s="250">
        <v>193</v>
      </c>
      <c r="G45" s="250" t="s">
        <v>75</v>
      </c>
      <c r="H45" s="252" t="s">
        <v>140</v>
      </c>
      <c r="I45" s="253">
        <v>41596.639999999999</v>
      </c>
      <c r="J45" s="253">
        <f t="shared" si="55"/>
        <v>7903.3616000000002</v>
      </c>
      <c r="K45" s="253">
        <f t="shared" si="41"/>
        <v>49500.001600000003</v>
      </c>
      <c r="L45" s="253">
        <f t="shared" si="42"/>
        <v>8028151.5199999996</v>
      </c>
      <c r="M45" s="253">
        <f t="shared" si="43"/>
        <v>9553500.3088000007</v>
      </c>
      <c r="N45" s="254" t="s">
        <v>132</v>
      </c>
      <c r="O45" s="255">
        <v>39663.870000000003</v>
      </c>
      <c r="P45" s="255">
        <f t="shared" si="56"/>
        <v>7536.1353000000008</v>
      </c>
      <c r="Q45" s="255">
        <f t="shared" si="45"/>
        <v>47200.005300000004</v>
      </c>
      <c r="R45" s="255">
        <f t="shared" si="46"/>
        <v>7655126.9100000001</v>
      </c>
      <c r="S45" s="255">
        <f t="shared" si="47"/>
        <v>9109601.0229000002</v>
      </c>
      <c r="T45" s="256" t="s">
        <v>141</v>
      </c>
      <c r="U45" s="257">
        <v>42436.97</v>
      </c>
      <c r="V45" s="257">
        <f t="shared" si="51"/>
        <v>8063.0243</v>
      </c>
      <c r="W45" s="257">
        <f t="shared" si="52"/>
        <v>50499.994299999998</v>
      </c>
      <c r="X45" s="257">
        <f t="shared" si="53"/>
        <v>8190335.21</v>
      </c>
      <c r="Y45" s="257">
        <f t="shared" si="54"/>
        <v>9746498.8999000005</v>
      </c>
      <c r="Z45" s="258">
        <f t="shared" si="57"/>
        <v>49067</v>
      </c>
      <c r="AA45" s="258">
        <f t="shared" si="58"/>
        <v>9469931</v>
      </c>
      <c r="AB45" s="259">
        <f t="shared" si="59"/>
        <v>326582</v>
      </c>
      <c r="AC45" s="276">
        <f t="shared" si="50"/>
        <v>3.4486206921676622E-2</v>
      </c>
      <c r="AD45" s="250"/>
      <c r="AE45" s="226"/>
      <c r="AF45" s="368">
        <f>VLOOKUP(C45,listaBolsa!$D$3:$AY$682,48,0)</f>
        <v>3.4500000000000003E-2</v>
      </c>
      <c r="BO45" s="228">
        <v>34</v>
      </c>
    </row>
    <row r="46" spans="1:98" s="227" customFormat="1" ht="72">
      <c r="A46" s="220">
        <v>5</v>
      </c>
      <c r="B46" s="251" t="s">
        <v>125</v>
      </c>
      <c r="C46" s="250" t="s">
        <v>142</v>
      </c>
      <c r="D46" s="250" t="s">
        <v>143</v>
      </c>
      <c r="E46" s="251" t="s">
        <v>69</v>
      </c>
      <c r="F46" s="250">
        <v>193</v>
      </c>
      <c r="G46" s="250" t="s">
        <v>75</v>
      </c>
      <c r="H46" s="252" t="s">
        <v>144</v>
      </c>
      <c r="I46" s="253">
        <v>1000</v>
      </c>
      <c r="J46" s="253">
        <f t="shared" si="55"/>
        <v>190</v>
      </c>
      <c r="K46" s="253">
        <f t="shared" si="41"/>
        <v>1190</v>
      </c>
      <c r="L46" s="253">
        <f t="shared" si="42"/>
        <v>193000</v>
      </c>
      <c r="M46" s="253">
        <f t="shared" si="43"/>
        <v>229670</v>
      </c>
      <c r="N46" s="254" t="s">
        <v>145</v>
      </c>
      <c r="O46" s="255">
        <v>1404.201680672269</v>
      </c>
      <c r="P46" s="255">
        <f t="shared" si="56"/>
        <v>266.79831932773112</v>
      </c>
      <c r="Q46" s="255">
        <f t="shared" si="45"/>
        <v>1671.0000000000002</v>
      </c>
      <c r="R46" s="255">
        <f t="shared" si="46"/>
        <v>271010.92436974793</v>
      </c>
      <c r="S46" s="255">
        <f t="shared" si="47"/>
        <v>322503.00000000006</v>
      </c>
      <c r="T46" s="256" t="s">
        <v>146</v>
      </c>
      <c r="U46" s="257">
        <v>1176.4705882352941</v>
      </c>
      <c r="V46" s="257">
        <f t="shared" si="51"/>
        <v>223.52941176470588</v>
      </c>
      <c r="W46" s="257">
        <f t="shared" si="52"/>
        <v>1400</v>
      </c>
      <c r="X46" s="257">
        <f t="shared" si="53"/>
        <v>227058.82352941178</v>
      </c>
      <c r="Y46" s="257">
        <f t="shared" si="54"/>
        <v>270200</v>
      </c>
      <c r="Z46" s="258">
        <f t="shared" si="57"/>
        <v>1420</v>
      </c>
      <c r="AA46" s="258">
        <f t="shared" si="58"/>
        <v>274060</v>
      </c>
      <c r="AB46" s="259">
        <f t="shared" si="59"/>
        <v>46541</v>
      </c>
      <c r="AC46" s="276">
        <f t="shared" si="50"/>
        <v>0.1698204772677516</v>
      </c>
      <c r="AD46" s="250"/>
      <c r="AE46" s="226"/>
      <c r="AF46" s="368">
        <f>VLOOKUP(C46,listaBolsa!$D$3:$AY$682,48,0)</f>
        <v>0.16971830985915493</v>
      </c>
      <c r="BO46" s="228">
        <v>35</v>
      </c>
    </row>
    <row r="47" spans="1:98" s="227" customFormat="1" ht="72">
      <c r="A47" s="220">
        <v>6</v>
      </c>
      <c r="B47" s="251" t="s">
        <v>125</v>
      </c>
      <c r="C47" s="250" t="s">
        <v>147</v>
      </c>
      <c r="D47" s="250" t="s">
        <v>148</v>
      </c>
      <c r="E47" s="251" t="s">
        <v>69</v>
      </c>
      <c r="F47" s="250">
        <v>193</v>
      </c>
      <c r="G47" s="250" t="s">
        <v>75</v>
      </c>
      <c r="H47" s="252" t="s">
        <v>149</v>
      </c>
      <c r="I47" s="253">
        <v>18319</v>
      </c>
      <c r="J47" s="253">
        <f t="shared" si="55"/>
        <v>3480.61</v>
      </c>
      <c r="K47" s="253">
        <f t="shared" si="41"/>
        <v>21799.61</v>
      </c>
      <c r="L47" s="253">
        <f t="shared" si="42"/>
        <v>3535567</v>
      </c>
      <c r="M47" s="253">
        <f t="shared" si="43"/>
        <v>4207324.7300000004</v>
      </c>
      <c r="N47" s="254" t="s">
        <v>136</v>
      </c>
      <c r="O47" s="255">
        <v>17142.857142857145</v>
      </c>
      <c r="P47" s="255">
        <f t="shared" si="56"/>
        <v>3257.1428571428578</v>
      </c>
      <c r="Q47" s="255">
        <f t="shared" si="45"/>
        <v>20400.000000000004</v>
      </c>
      <c r="R47" s="255">
        <f t="shared" si="46"/>
        <v>3308571.4285714291</v>
      </c>
      <c r="S47" s="255">
        <f t="shared" si="47"/>
        <v>3937200.0000000009</v>
      </c>
      <c r="T47" s="256" t="s">
        <v>150</v>
      </c>
      <c r="U47" s="257">
        <v>20924.36974789916</v>
      </c>
      <c r="V47" s="257">
        <f t="shared" si="51"/>
        <v>3975.6302521008406</v>
      </c>
      <c r="W47" s="257">
        <f t="shared" si="52"/>
        <v>24900</v>
      </c>
      <c r="X47" s="257">
        <f t="shared" si="53"/>
        <v>4038403.3613445377</v>
      </c>
      <c r="Y47" s="257">
        <f t="shared" si="54"/>
        <v>4805700</v>
      </c>
      <c r="Z47" s="258">
        <f t="shared" si="57"/>
        <v>22367</v>
      </c>
      <c r="AA47" s="258">
        <f t="shared" si="58"/>
        <v>4316831</v>
      </c>
      <c r="AB47" s="259">
        <f t="shared" si="59"/>
        <v>444468</v>
      </c>
      <c r="AC47" s="276">
        <f t="shared" si="50"/>
        <v>0.10296164014759901</v>
      </c>
      <c r="AD47" s="250"/>
      <c r="AE47" s="226"/>
      <c r="AF47" s="368">
        <f>VLOOKUP(C47,listaBolsa!$D$3:$AY$682,48,0)</f>
        <v>0.10296418831313989</v>
      </c>
      <c r="BO47" s="228">
        <v>36</v>
      </c>
    </row>
    <row r="48" spans="1:98" s="227" customFormat="1" ht="72">
      <c r="A48" s="220">
        <v>7</v>
      </c>
      <c r="B48" s="251" t="s">
        <v>125</v>
      </c>
      <c r="C48" s="250" t="s">
        <v>151</v>
      </c>
      <c r="D48" s="250" t="s">
        <v>152</v>
      </c>
      <c r="E48" s="251" t="s">
        <v>69</v>
      </c>
      <c r="F48" s="250">
        <v>193</v>
      </c>
      <c r="G48" s="250" t="s">
        <v>75</v>
      </c>
      <c r="H48" s="252" t="s">
        <v>144</v>
      </c>
      <c r="I48" s="253">
        <v>11000</v>
      </c>
      <c r="J48" s="253">
        <f t="shared" si="55"/>
        <v>2090</v>
      </c>
      <c r="K48" s="253">
        <f t="shared" si="41"/>
        <v>13090</v>
      </c>
      <c r="L48" s="253">
        <f t="shared" si="42"/>
        <v>2123000</v>
      </c>
      <c r="M48" s="253">
        <f t="shared" si="43"/>
        <v>2526370</v>
      </c>
      <c r="N48" s="254" t="s">
        <v>153</v>
      </c>
      <c r="O48" s="255">
        <v>12521.008403361346</v>
      </c>
      <c r="P48" s="255">
        <f t="shared" si="56"/>
        <v>2378.9915966386557</v>
      </c>
      <c r="Q48" s="255">
        <f t="shared" si="45"/>
        <v>14900.000000000002</v>
      </c>
      <c r="R48" s="255">
        <f t="shared" si="46"/>
        <v>2416554.6218487397</v>
      </c>
      <c r="S48" s="255">
        <f t="shared" si="47"/>
        <v>2875700.0000000005</v>
      </c>
      <c r="T48" s="256" t="s">
        <v>154</v>
      </c>
      <c r="U48" s="257">
        <v>16722.689075630253</v>
      </c>
      <c r="V48" s="257">
        <f t="shared" si="51"/>
        <v>3177.3109243697481</v>
      </c>
      <c r="W48" s="257">
        <f t="shared" si="52"/>
        <v>19900</v>
      </c>
      <c r="X48" s="257">
        <f t="shared" si="53"/>
        <v>3227478.9915966387</v>
      </c>
      <c r="Y48" s="257">
        <f t="shared" si="54"/>
        <v>3840700</v>
      </c>
      <c r="Z48" s="258">
        <f t="shared" si="57"/>
        <v>15963</v>
      </c>
      <c r="AA48" s="258">
        <f t="shared" si="58"/>
        <v>3080859</v>
      </c>
      <c r="AB48" s="259">
        <f t="shared" si="59"/>
        <v>680774</v>
      </c>
      <c r="AC48" s="276">
        <f t="shared" si="50"/>
        <v>0.22096889211742568</v>
      </c>
      <c r="AD48" s="250"/>
      <c r="AE48" s="226"/>
      <c r="AF48" s="368">
        <f>VLOOKUP(C48,listaBolsa!$D$3:$AY$682,48,0)</f>
        <v>0.2209484432750736</v>
      </c>
      <c r="BO48" s="228">
        <v>37</v>
      </c>
    </row>
    <row r="49" spans="1:98" s="227" customFormat="1" ht="72">
      <c r="A49" s="220">
        <v>8</v>
      </c>
      <c r="B49" s="251" t="s">
        <v>125</v>
      </c>
      <c r="C49" s="250" t="s">
        <v>155</v>
      </c>
      <c r="D49" s="250" t="s">
        <v>156</v>
      </c>
      <c r="E49" s="251" t="s">
        <v>69</v>
      </c>
      <c r="F49" s="250">
        <v>60</v>
      </c>
      <c r="G49" s="250" t="s">
        <v>75</v>
      </c>
      <c r="H49" s="252" t="s">
        <v>157</v>
      </c>
      <c r="I49" s="253">
        <v>4369.7478991596645</v>
      </c>
      <c r="J49" s="253">
        <f t="shared" si="55"/>
        <v>830.25210084033631</v>
      </c>
      <c r="K49" s="253">
        <f t="shared" si="41"/>
        <v>5200.0000000000009</v>
      </c>
      <c r="L49" s="253">
        <f t="shared" si="42"/>
        <v>262184.87394957989</v>
      </c>
      <c r="M49" s="253">
        <f t="shared" si="43"/>
        <v>312000.00000000006</v>
      </c>
      <c r="N49" s="254" t="s">
        <v>158</v>
      </c>
      <c r="O49" s="255">
        <v>4621.8487394957983</v>
      </c>
      <c r="P49" s="255">
        <f t="shared" si="56"/>
        <v>878.15126050420167</v>
      </c>
      <c r="Q49" s="255">
        <f t="shared" si="45"/>
        <v>5500</v>
      </c>
      <c r="R49" s="255">
        <f t="shared" si="46"/>
        <v>277310.92436974793</v>
      </c>
      <c r="S49" s="255">
        <f t="shared" si="47"/>
        <v>330000</v>
      </c>
      <c r="T49" s="256" t="s">
        <v>144</v>
      </c>
      <c r="U49" s="257">
        <v>5200</v>
      </c>
      <c r="V49" s="257">
        <f t="shared" si="51"/>
        <v>988</v>
      </c>
      <c r="W49" s="257">
        <f t="shared" si="52"/>
        <v>6188</v>
      </c>
      <c r="X49" s="257">
        <f t="shared" si="53"/>
        <v>312000</v>
      </c>
      <c r="Y49" s="257">
        <f t="shared" si="54"/>
        <v>371280</v>
      </c>
      <c r="Z49" s="258">
        <f t="shared" si="57"/>
        <v>5629</v>
      </c>
      <c r="AA49" s="258">
        <f t="shared" si="58"/>
        <v>337740</v>
      </c>
      <c r="AB49" s="259">
        <f t="shared" si="59"/>
        <v>30392</v>
      </c>
      <c r="AC49" s="276">
        <f t="shared" si="50"/>
        <v>8.9986380055664117E-2</v>
      </c>
      <c r="AD49" s="250"/>
      <c r="AE49" s="226"/>
      <c r="AF49" s="368">
        <f>VLOOKUP(C49,listaBolsa!$D$3:$AY$682,48,0)</f>
        <v>9.0069284064665134E-2</v>
      </c>
      <c r="BO49" s="228">
        <v>38</v>
      </c>
    </row>
    <row r="50" spans="1:98" s="227" customFormat="1" ht="72">
      <c r="A50" s="220">
        <v>9</v>
      </c>
      <c r="B50" s="251" t="s">
        <v>125</v>
      </c>
      <c r="C50" s="250" t="s">
        <v>159</v>
      </c>
      <c r="D50" s="250" t="s">
        <v>160</v>
      </c>
      <c r="E50" s="251" t="s">
        <v>69</v>
      </c>
      <c r="F50" s="250">
        <v>32</v>
      </c>
      <c r="G50" s="250" t="s">
        <v>75</v>
      </c>
      <c r="H50" s="252" t="s">
        <v>161</v>
      </c>
      <c r="I50" s="253">
        <v>7142.8571428571431</v>
      </c>
      <c r="J50" s="253">
        <f t="shared" si="55"/>
        <v>1357.1428571428571</v>
      </c>
      <c r="K50" s="253">
        <f t="shared" si="41"/>
        <v>8500</v>
      </c>
      <c r="L50" s="253">
        <f t="shared" si="42"/>
        <v>228571.42857142858</v>
      </c>
      <c r="M50" s="253">
        <f t="shared" si="43"/>
        <v>272000</v>
      </c>
      <c r="N50" s="254" t="s">
        <v>162</v>
      </c>
      <c r="O50" s="255">
        <v>6722</v>
      </c>
      <c r="P50" s="255">
        <f t="shared" si="56"/>
        <v>1277.18</v>
      </c>
      <c r="Q50" s="255">
        <f t="shared" si="45"/>
        <v>7999.18</v>
      </c>
      <c r="R50" s="255">
        <f t="shared" si="46"/>
        <v>215104</v>
      </c>
      <c r="S50" s="255">
        <f t="shared" si="47"/>
        <v>255973.76000000001</v>
      </c>
      <c r="T50" s="256" t="s">
        <v>136</v>
      </c>
      <c r="U50" s="257">
        <v>5295.7983193277314</v>
      </c>
      <c r="V50" s="257">
        <f t="shared" si="51"/>
        <v>1006.2016806722689</v>
      </c>
      <c r="W50" s="257">
        <f t="shared" si="52"/>
        <v>6302</v>
      </c>
      <c r="X50" s="257">
        <f t="shared" si="53"/>
        <v>169465.5462184874</v>
      </c>
      <c r="Y50" s="257">
        <f t="shared" si="54"/>
        <v>201664</v>
      </c>
      <c r="Z50" s="258">
        <f t="shared" si="57"/>
        <v>7600</v>
      </c>
      <c r="AA50" s="258">
        <f t="shared" si="58"/>
        <v>243200</v>
      </c>
      <c r="AB50" s="259">
        <f t="shared" si="59"/>
        <v>36864</v>
      </c>
      <c r="AC50" s="276">
        <f t="shared" si="50"/>
        <v>0.15157894736842106</v>
      </c>
      <c r="AD50" s="250"/>
      <c r="AE50" s="226"/>
      <c r="AF50" s="368">
        <f>VLOOKUP(C50,listaBolsa!$D$3:$AY$682,48,0)</f>
        <v>0.15157894736842106</v>
      </c>
      <c r="BO50" s="228">
        <v>39</v>
      </c>
    </row>
    <row r="51" spans="1:98" s="227" customFormat="1" ht="180">
      <c r="A51" s="220">
        <v>10</v>
      </c>
      <c r="B51" s="251" t="s">
        <v>125</v>
      </c>
      <c r="C51" s="250" t="s">
        <v>163</v>
      </c>
      <c r="D51" s="250" t="s">
        <v>164</v>
      </c>
      <c r="E51" s="251" t="s">
        <v>69</v>
      </c>
      <c r="F51" s="250">
        <v>193</v>
      </c>
      <c r="G51" s="250" t="s">
        <v>75</v>
      </c>
      <c r="H51" s="252" t="s">
        <v>165</v>
      </c>
      <c r="I51" s="253">
        <v>21008.400000000001</v>
      </c>
      <c r="J51" s="253">
        <f t="shared" si="55"/>
        <v>3991.5960000000005</v>
      </c>
      <c r="K51" s="253">
        <f t="shared" si="41"/>
        <v>24999.996000000003</v>
      </c>
      <c r="L51" s="253">
        <f t="shared" si="42"/>
        <v>4054621.2</v>
      </c>
      <c r="M51" s="253">
        <f t="shared" si="43"/>
        <v>4824999.2280000001</v>
      </c>
      <c r="N51" s="254" t="s">
        <v>166</v>
      </c>
      <c r="O51" s="255">
        <v>20168.07</v>
      </c>
      <c r="P51" s="255">
        <f t="shared" si="56"/>
        <v>3831.9333000000001</v>
      </c>
      <c r="Q51" s="255">
        <f t="shared" si="45"/>
        <v>24000.0033</v>
      </c>
      <c r="R51" s="255">
        <f t="shared" si="46"/>
        <v>3892437.51</v>
      </c>
      <c r="S51" s="255">
        <f t="shared" si="47"/>
        <v>4632000.6369000003</v>
      </c>
      <c r="T51" s="256" t="s">
        <v>167</v>
      </c>
      <c r="U51" s="257">
        <v>17279.830000000002</v>
      </c>
      <c r="V51" s="257">
        <f t="shared" si="51"/>
        <v>3283.1677000000004</v>
      </c>
      <c r="W51" s="257">
        <f t="shared" si="52"/>
        <v>20562.997700000004</v>
      </c>
      <c r="X51" s="257">
        <f t="shared" si="53"/>
        <v>3335007.1900000004</v>
      </c>
      <c r="Y51" s="257">
        <f t="shared" si="54"/>
        <v>3968658.5561000006</v>
      </c>
      <c r="Z51" s="258">
        <f t="shared" si="57"/>
        <v>23188</v>
      </c>
      <c r="AA51" s="258">
        <f t="shared" si="58"/>
        <v>4475284</v>
      </c>
      <c r="AB51" s="259">
        <f t="shared" si="59"/>
        <v>449183</v>
      </c>
      <c r="AC51" s="276">
        <f t="shared" si="50"/>
        <v>0.10036971955299373</v>
      </c>
      <c r="AD51" s="250"/>
      <c r="AE51" s="226"/>
      <c r="AF51" s="368">
        <f>VLOOKUP(C51,listaBolsa!$D$3:$AY$682,48,0)</f>
        <v>0.1004</v>
      </c>
      <c r="BO51" s="228">
        <v>40</v>
      </c>
    </row>
    <row r="52" spans="1:98" s="227" customFormat="1" ht="252">
      <c r="A52" s="220">
        <v>11</v>
      </c>
      <c r="B52" s="251" t="s">
        <v>125</v>
      </c>
      <c r="C52" s="250" t="s">
        <v>168</v>
      </c>
      <c r="D52" s="250" t="s">
        <v>169</v>
      </c>
      <c r="E52" s="251" t="s">
        <v>69</v>
      </c>
      <c r="F52" s="250">
        <v>193</v>
      </c>
      <c r="G52" s="250" t="s">
        <v>75</v>
      </c>
      <c r="H52" s="252" t="s">
        <v>170</v>
      </c>
      <c r="I52" s="253">
        <v>31000</v>
      </c>
      <c r="J52" s="253"/>
      <c r="K52" s="253">
        <f t="shared" si="41"/>
        <v>31000</v>
      </c>
      <c r="L52" s="253">
        <f t="shared" si="42"/>
        <v>5983000</v>
      </c>
      <c r="M52" s="253">
        <f t="shared" si="43"/>
        <v>5983000</v>
      </c>
      <c r="N52" s="254" t="s">
        <v>132</v>
      </c>
      <c r="O52" s="255">
        <v>25126.05</v>
      </c>
      <c r="P52" s="255">
        <f t="shared" si="56"/>
        <v>4773.9494999999997</v>
      </c>
      <c r="Q52" s="255">
        <f t="shared" si="45"/>
        <v>29899.999499999998</v>
      </c>
      <c r="R52" s="255">
        <f t="shared" si="46"/>
        <v>4849327.6499999994</v>
      </c>
      <c r="S52" s="255">
        <f t="shared" si="47"/>
        <v>5770699.9035</v>
      </c>
      <c r="T52" s="256" t="s">
        <v>171</v>
      </c>
      <c r="U52" s="257">
        <v>24285.71</v>
      </c>
      <c r="V52" s="257">
        <f t="shared" si="51"/>
        <v>4614.2848999999997</v>
      </c>
      <c r="W52" s="257">
        <f t="shared" si="52"/>
        <v>28899.994899999998</v>
      </c>
      <c r="X52" s="257">
        <f t="shared" si="53"/>
        <v>4687142.03</v>
      </c>
      <c r="Y52" s="257">
        <f t="shared" si="54"/>
        <v>5577699.0156999994</v>
      </c>
      <c r="Z52" s="258">
        <f t="shared" si="57"/>
        <v>29933</v>
      </c>
      <c r="AA52" s="258">
        <f t="shared" si="58"/>
        <v>5777069</v>
      </c>
      <c r="AB52" s="259">
        <f t="shared" si="59"/>
        <v>202727</v>
      </c>
      <c r="AC52" s="276">
        <f t="shared" si="50"/>
        <v>3.5091670187771686E-2</v>
      </c>
      <c r="AD52" s="250"/>
      <c r="AE52" s="226"/>
      <c r="AF52" s="368">
        <f>VLOOKUP(C52,listaBolsa!$D$3:$AY$682,48,0)</f>
        <v>3.5099999999999999E-2</v>
      </c>
      <c r="BO52" s="228">
        <v>41</v>
      </c>
    </row>
    <row r="53" spans="1:98" s="227" customFormat="1" ht="108">
      <c r="A53" s="220">
        <v>12</v>
      </c>
      <c r="B53" s="251" t="s">
        <v>125</v>
      </c>
      <c r="C53" s="250" t="s">
        <v>172</v>
      </c>
      <c r="D53" s="250" t="s">
        <v>173</v>
      </c>
      <c r="E53" s="251" t="s">
        <v>69</v>
      </c>
      <c r="F53" s="250">
        <v>193</v>
      </c>
      <c r="G53" s="250" t="s">
        <v>75</v>
      </c>
      <c r="H53" s="252" t="s">
        <v>101</v>
      </c>
      <c r="I53" s="253">
        <v>18000</v>
      </c>
      <c r="J53" s="253">
        <v>0</v>
      </c>
      <c r="K53" s="253">
        <f>I53+J53</f>
        <v>18000</v>
      </c>
      <c r="L53" s="253">
        <f t="shared" si="42"/>
        <v>3474000</v>
      </c>
      <c r="M53" s="253">
        <f t="shared" si="43"/>
        <v>3474000</v>
      </c>
      <c r="N53" s="254" t="s">
        <v>174</v>
      </c>
      <c r="O53" s="255">
        <v>12436.97</v>
      </c>
      <c r="P53" s="255">
        <f t="shared" si="56"/>
        <v>2363.0243</v>
      </c>
      <c r="Q53" s="255">
        <f t="shared" si="45"/>
        <v>14799.994299999998</v>
      </c>
      <c r="R53" s="255">
        <f t="shared" si="46"/>
        <v>2400335.21</v>
      </c>
      <c r="S53" s="255">
        <f t="shared" si="47"/>
        <v>2856398.8998999996</v>
      </c>
      <c r="T53" s="256" t="s">
        <v>170</v>
      </c>
      <c r="U53" s="257">
        <v>19500</v>
      </c>
      <c r="V53" s="257"/>
      <c r="W53" s="257">
        <f t="shared" si="52"/>
        <v>19500</v>
      </c>
      <c r="X53" s="257">
        <f t="shared" si="53"/>
        <v>3763500</v>
      </c>
      <c r="Y53" s="257">
        <f t="shared" si="54"/>
        <v>3763500</v>
      </c>
      <c r="Z53" s="258">
        <f t="shared" si="57"/>
        <v>17433</v>
      </c>
      <c r="AA53" s="258">
        <f t="shared" si="58"/>
        <v>3364569</v>
      </c>
      <c r="AB53" s="277">
        <f t="shared" si="59"/>
        <v>463335</v>
      </c>
      <c r="AC53" s="278">
        <f t="shared" si="50"/>
        <v>0.1377100603375945</v>
      </c>
      <c r="AD53" s="250"/>
      <c r="AE53" s="226"/>
      <c r="AF53" s="368">
        <f>VLOOKUP(C53,listaBolsa!$D$3:$AY$682,48,0)</f>
        <v>0.13769999999999999</v>
      </c>
      <c r="BO53" s="228">
        <v>42</v>
      </c>
    </row>
    <row r="54" spans="1:98" s="227" customFormat="1" ht="180">
      <c r="A54" s="220">
        <v>13</v>
      </c>
      <c r="B54" s="251" t="s">
        <v>125</v>
      </c>
      <c r="C54" s="250" t="s">
        <v>117</v>
      </c>
      <c r="D54" s="250" t="s">
        <v>118</v>
      </c>
      <c r="E54" s="251" t="s">
        <v>69</v>
      </c>
      <c r="F54" s="250">
        <v>1500</v>
      </c>
      <c r="G54" s="250" t="s">
        <v>75</v>
      </c>
      <c r="H54" s="262" t="s">
        <v>119</v>
      </c>
      <c r="I54" s="253">
        <v>21600</v>
      </c>
      <c r="J54" s="253">
        <f>I54*8%</f>
        <v>1728</v>
      </c>
      <c r="K54" s="253">
        <f>I54+J54</f>
        <v>23328</v>
      </c>
      <c r="L54" s="253">
        <f t="shared" si="42"/>
        <v>32400000</v>
      </c>
      <c r="M54" s="253">
        <f t="shared" si="43"/>
        <v>34992000</v>
      </c>
      <c r="N54" s="263" t="s">
        <v>120</v>
      </c>
      <c r="O54" s="255">
        <v>25000</v>
      </c>
      <c r="P54" s="255">
        <f>O54*8%</f>
        <v>2000</v>
      </c>
      <c r="Q54" s="255">
        <f t="shared" si="45"/>
        <v>27000</v>
      </c>
      <c r="R54" s="255">
        <f t="shared" si="46"/>
        <v>37500000</v>
      </c>
      <c r="S54" s="255">
        <f t="shared" si="47"/>
        <v>40500000</v>
      </c>
      <c r="T54" s="256" t="s">
        <v>121</v>
      </c>
      <c r="U54" s="264">
        <v>26824</v>
      </c>
      <c r="V54" s="257">
        <f>U54*8%</f>
        <v>2145.92</v>
      </c>
      <c r="W54" s="257">
        <f t="shared" si="52"/>
        <v>28969.919999999998</v>
      </c>
      <c r="X54" s="257">
        <f t="shared" si="53"/>
        <v>40236000</v>
      </c>
      <c r="Y54" s="257">
        <f t="shared" si="54"/>
        <v>43454880</v>
      </c>
      <c r="Z54" s="258">
        <f t="shared" si="57"/>
        <v>26433</v>
      </c>
      <c r="AA54" s="279">
        <f t="shared" si="58"/>
        <v>39649500</v>
      </c>
      <c r="AB54" s="280">
        <f t="shared" si="59"/>
        <v>4295147</v>
      </c>
      <c r="AC54" s="281">
        <f t="shared" si="50"/>
        <v>0.10832789820804802</v>
      </c>
      <c r="AD54" s="282"/>
      <c r="AE54" s="226"/>
      <c r="AF54" s="368">
        <f>VLOOKUP(C54,listaBolsa!$D$3:$AY$682,48,0)</f>
        <v>0.10831158022169259</v>
      </c>
      <c r="BO54" s="228">
        <v>26</v>
      </c>
    </row>
    <row r="55" spans="1:98" s="7" customFormat="1" ht="23.25">
      <c r="A55" s="434" t="s">
        <v>175</v>
      </c>
      <c r="B55" s="435"/>
      <c r="C55" s="435"/>
      <c r="D55" s="435"/>
      <c r="E55" s="435"/>
      <c r="F55" s="435"/>
      <c r="G55" s="435"/>
      <c r="H55" s="435"/>
      <c r="I55" s="435"/>
      <c r="J55" s="435"/>
      <c r="K55" s="435"/>
      <c r="L55" s="435"/>
      <c r="M55" s="435"/>
      <c r="N55" s="435"/>
      <c r="O55" s="435"/>
      <c r="P55" s="435"/>
      <c r="Q55" s="435"/>
      <c r="R55" s="435"/>
      <c r="S55" s="435"/>
      <c r="T55" s="435"/>
      <c r="U55" s="435"/>
      <c r="V55" s="435"/>
      <c r="W55" s="435"/>
      <c r="X55" s="435"/>
      <c r="Y55" s="435"/>
      <c r="Z55" s="435"/>
      <c r="AA55" s="370">
        <f>SUM(AA42:AA54)</f>
        <v>94311798</v>
      </c>
      <c r="AB55" s="183"/>
      <c r="AC55" s="183"/>
      <c r="AD55" s="183"/>
      <c r="AE55" s="183"/>
      <c r="AF55" s="368"/>
    </row>
    <row r="56" spans="1:98" s="7" customFormat="1" ht="23.25">
      <c r="A56" s="423" t="s">
        <v>176</v>
      </c>
      <c r="B56" s="424"/>
      <c r="C56" s="424"/>
      <c r="D56" s="424"/>
      <c r="E56" s="424"/>
      <c r="F56" s="424"/>
      <c r="G56" s="424"/>
      <c r="H56" s="424"/>
      <c r="I56" s="424"/>
      <c r="J56" s="424"/>
      <c r="K56" s="424"/>
      <c r="L56" s="424"/>
      <c r="M56" s="424"/>
      <c r="N56" s="424"/>
      <c r="O56" s="424"/>
      <c r="P56" s="424"/>
      <c r="Q56" s="424"/>
      <c r="R56" s="424"/>
      <c r="S56" s="424"/>
      <c r="T56" s="424"/>
      <c r="U56" s="424"/>
      <c r="V56" s="424"/>
      <c r="W56" s="424"/>
      <c r="X56" s="424"/>
      <c r="Y56" s="424"/>
      <c r="Z56" s="424"/>
      <c r="AA56" s="371">
        <f>SUM(J40+AA55)</f>
        <v>123611803</v>
      </c>
      <c r="AB56" s="183"/>
      <c r="AC56" s="183"/>
      <c r="AD56" s="183"/>
      <c r="AE56" s="183"/>
      <c r="AF56" s="368"/>
    </row>
    <row r="57" spans="1:98" s="7" customFormat="1" ht="23.25">
      <c r="A57" s="183"/>
      <c r="B57" s="183"/>
      <c r="C57" s="183"/>
      <c r="D57" s="183"/>
      <c r="E57" s="183"/>
      <c r="F57" s="183"/>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3"/>
      <c r="AE57" s="183"/>
      <c r="AF57" s="368"/>
    </row>
    <row r="58" spans="1:98" s="7" customFormat="1" ht="23.25">
      <c r="A58" s="413" t="s">
        <v>177</v>
      </c>
      <c r="B58" s="414"/>
      <c r="C58" s="414"/>
      <c r="D58" s="414"/>
      <c r="E58" s="414"/>
      <c r="F58" s="414"/>
      <c r="G58" s="414"/>
      <c r="H58" s="414"/>
      <c r="I58" s="414"/>
      <c r="J58" s="414"/>
      <c r="K58" s="414"/>
      <c r="L58" s="414"/>
      <c r="M58" s="414"/>
      <c r="N58" s="413"/>
      <c r="O58" s="414"/>
      <c r="P58" s="414"/>
      <c r="Q58" s="414"/>
      <c r="R58" s="414"/>
      <c r="S58" s="414"/>
      <c r="T58" s="414"/>
      <c r="U58" s="414"/>
      <c r="V58" s="414"/>
      <c r="W58" s="414"/>
      <c r="X58" s="414"/>
      <c r="Y58" s="414"/>
      <c r="Z58" s="414"/>
      <c r="AA58" s="413"/>
      <c r="AB58" s="414"/>
      <c r="AC58" s="414"/>
      <c r="AD58" s="414"/>
      <c r="AE58" s="183"/>
      <c r="AF58" s="368"/>
    </row>
    <row r="59" spans="1:98" s="7" customFormat="1" ht="45">
      <c r="A59" s="195" t="s">
        <v>15</v>
      </c>
      <c r="B59" s="195" t="s">
        <v>16</v>
      </c>
      <c r="C59" s="195" t="s">
        <v>17</v>
      </c>
      <c r="D59" s="195" t="s">
        <v>18</v>
      </c>
      <c r="E59" s="195" t="s">
        <v>19</v>
      </c>
      <c r="F59" s="195" t="s">
        <v>20</v>
      </c>
      <c r="G59" s="196" t="s">
        <v>21</v>
      </c>
      <c r="H59" s="196" t="s">
        <v>22</v>
      </c>
      <c r="I59" s="196" t="s">
        <v>23</v>
      </c>
      <c r="J59" s="196" t="s">
        <v>24</v>
      </c>
      <c r="K59" s="409" t="s">
        <v>25</v>
      </c>
      <c r="L59" s="409"/>
      <c r="M59" s="409"/>
      <c r="N59" s="183"/>
      <c r="O59" s="183"/>
      <c r="P59" s="183"/>
      <c r="Q59" s="183"/>
      <c r="R59" s="183"/>
      <c r="S59" s="183"/>
      <c r="T59" s="183"/>
      <c r="U59" s="183"/>
      <c r="V59" s="183"/>
      <c r="W59" s="183"/>
      <c r="X59" s="183"/>
      <c r="Y59" s="183"/>
      <c r="Z59" s="183"/>
      <c r="AA59" s="183"/>
      <c r="AB59" s="183"/>
      <c r="AC59" s="183"/>
      <c r="AD59" s="183"/>
      <c r="AE59" s="183"/>
      <c r="AF59" s="368"/>
    </row>
    <row r="60" spans="1:98" s="227" customFormat="1" ht="270">
      <c r="A60" s="220">
        <f>IF(B60&lt;&gt;"",AR60,"")</f>
        <v>1</v>
      </c>
      <c r="B60" s="229" t="s">
        <v>178</v>
      </c>
      <c r="C60" s="250" t="s">
        <v>179</v>
      </c>
      <c r="D60" s="250" t="s">
        <v>180</v>
      </c>
      <c r="E60" s="251" t="s">
        <v>29</v>
      </c>
      <c r="F60" s="250">
        <v>1</v>
      </c>
      <c r="G60" s="266">
        <v>5</v>
      </c>
      <c r="H60" s="267" t="s">
        <v>30</v>
      </c>
      <c r="I60" s="268">
        <v>5860001</v>
      </c>
      <c r="J60" s="268">
        <f t="shared" ref="J60" si="60">I60*F60*G60</f>
        <v>29300005</v>
      </c>
      <c r="K60" s="420"/>
      <c r="L60" s="421"/>
      <c r="M60" s="422"/>
      <c r="N60" s="226"/>
      <c r="O60" s="226"/>
      <c r="P60" s="226"/>
      <c r="Q60" s="226"/>
      <c r="R60" s="226"/>
      <c r="S60" s="226"/>
      <c r="T60" s="226"/>
      <c r="U60" s="226"/>
      <c r="V60" s="226"/>
      <c r="W60" s="226"/>
      <c r="X60" s="226"/>
      <c r="Y60" s="226"/>
      <c r="Z60" s="226"/>
      <c r="AA60" s="226"/>
      <c r="AB60" s="226"/>
      <c r="AC60" s="226"/>
      <c r="AD60" s="226"/>
      <c r="AE60" s="226"/>
      <c r="AF60" s="368"/>
      <c r="AR60" s="228">
        <v>1</v>
      </c>
    </row>
    <row r="61" spans="1:98" s="227" customFormat="1" ht="306">
      <c r="A61" s="220">
        <f>IF(B61&lt;&gt;"",AR61,"")</f>
        <v>2</v>
      </c>
      <c r="B61" s="229" t="s">
        <v>178</v>
      </c>
      <c r="C61" s="261" t="s">
        <v>181</v>
      </c>
      <c r="D61" s="261" t="s">
        <v>182</v>
      </c>
      <c r="E61" s="283" t="s">
        <v>29</v>
      </c>
      <c r="F61" s="261">
        <v>2</v>
      </c>
      <c r="G61" s="284">
        <v>5</v>
      </c>
      <c r="H61" s="285" t="s">
        <v>30</v>
      </c>
      <c r="I61" s="286">
        <v>3224001</v>
      </c>
      <c r="J61" s="286">
        <f>I61*10</f>
        <v>32240010</v>
      </c>
      <c r="K61" s="436"/>
      <c r="L61" s="437"/>
      <c r="M61" s="437"/>
      <c r="N61" s="226"/>
      <c r="O61" s="226"/>
      <c r="P61" s="226"/>
      <c r="Q61" s="226"/>
      <c r="R61" s="226"/>
      <c r="S61" s="226"/>
      <c r="T61" s="226"/>
      <c r="U61" s="226"/>
      <c r="V61" s="226"/>
      <c r="W61" s="226"/>
      <c r="X61" s="226"/>
      <c r="Y61" s="226"/>
      <c r="Z61" s="226"/>
      <c r="AA61" s="226"/>
      <c r="AB61" s="226"/>
      <c r="AC61" s="226"/>
      <c r="AD61" s="226"/>
      <c r="AE61" s="226"/>
      <c r="AF61" s="368"/>
      <c r="AR61" s="228">
        <v>2</v>
      </c>
    </row>
    <row r="62" spans="1:98" s="7" customFormat="1" ht="23.25">
      <c r="A62" s="423" t="s">
        <v>183</v>
      </c>
      <c r="B62" s="424"/>
      <c r="C62" s="424"/>
      <c r="D62" s="424"/>
      <c r="E62" s="424"/>
      <c r="F62" s="424"/>
      <c r="G62" s="424"/>
      <c r="H62" s="424"/>
      <c r="I62" s="424"/>
      <c r="J62" s="184">
        <f>SUM(J60:J61)</f>
        <v>61540015</v>
      </c>
      <c r="K62" s="438"/>
      <c r="L62" s="439"/>
      <c r="M62" s="440"/>
      <c r="N62" s="183"/>
      <c r="O62" s="183"/>
      <c r="P62" s="183"/>
      <c r="Q62" s="183"/>
      <c r="R62" s="183"/>
      <c r="S62" s="183"/>
      <c r="T62" s="183"/>
      <c r="U62" s="183"/>
      <c r="V62" s="183"/>
      <c r="W62" s="183"/>
      <c r="X62" s="183"/>
      <c r="Y62" s="183"/>
      <c r="Z62" s="183"/>
      <c r="AA62" s="183"/>
      <c r="AB62" s="183"/>
      <c r="AC62" s="183"/>
      <c r="AD62" s="183"/>
      <c r="AE62" s="183"/>
      <c r="AF62" s="368"/>
      <c r="AG62" s="176"/>
      <c r="AH62" s="176"/>
      <c r="AI62" s="176"/>
      <c r="AJ62" s="176"/>
      <c r="AK62" s="176"/>
      <c r="AL62" s="176"/>
      <c r="AM62" s="176"/>
      <c r="AN62" s="176"/>
      <c r="AO62" s="176"/>
      <c r="AP62" s="176"/>
      <c r="AQ62" s="176"/>
      <c r="AR62" s="176"/>
      <c r="AS62" s="176"/>
      <c r="AT62" s="176"/>
      <c r="AU62" s="176"/>
      <c r="AV62" s="176"/>
      <c r="AW62" s="176"/>
      <c r="AX62" s="176"/>
      <c r="AY62" s="176"/>
      <c r="AZ62" s="176"/>
      <c r="BA62" s="176"/>
      <c r="BB62" s="176"/>
      <c r="BC62" s="176"/>
      <c r="BD62" s="176"/>
      <c r="BE62" s="176"/>
      <c r="BF62" s="176"/>
      <c r="BG62" s="176"/>
      <c r="BH62" s="176"/>
      <c r="BI62" s="176"/>
      <c r="BJ62" s="176"/>
      <c r="BK62" s="176"/>
      <c r="BL62" s="176"/>
      <c r="BM62" s="176"/>
      <c r="BN62" s="176"/>
      <c r="BO62" s="176"/>
      <c r="BP62" s="176"/>
      <c r="BQ62" s="176"/>
      <c r="BR62" s="176"/>
      <c r="BS62" s="176"/>
      <c r="BT62" s="176"/>
      <c r="BU62" s="176"/>
      <c r="BV62" s="176"/>
      <c r="BW62" s="176"/>
      <c r="BX62" s="176"/>
      <c r="BY62" s="176"/>
      <c r="BZ62" s="176"/>
      <c r="CA62" s="176"/>
      <c r="CB62" s="176"/>
      <c r="CC62" s="176"/>
      <c r="CD62" s="176"/>
      <c r="CE62" s="176"/>
      <c r="CF62" s="176"/>
      <c r="CG62" s="176"/>
      <c r="CH62" s="176"/>
      <c r="CI62" s="176"/>
      <c r="CJ62" s="176"/>
      <c r="CK62" s="176"/>
      <c r="CL62" s="176"/>
      <c r="CM62" s="176"/>
      <c r="CN62" s="176"/>
      <c r="CO62" s="176"/>
      <c r="CP62" s="176"/>
      <c r="CQ62" s="176"/>
      <c r="CR62" s="176"/>
      <c r="CS62" s="176"/>
      <c r="CT62" s="176"/>
    </row>
    <row r="63" spans="1:98" s="7" customFormat="1" ht="30">
      <c r="A63" s="181" t="s">
        <v>15</v>
      </c>
      <c r="B63" s="181" t="s">
        <v>16</v>
      </c>
      <c r="C63" s="181" t="s">
        <v>49</v>
      </c>
      <c r="D63" s="181" t="s">
        <v>50</v>
      </c>
      <c r="E63" s="181" t="s">
        <v>19</v>
      </c>
      <c r="F63" s="181" t="s">
        <v>20</v>
      </c>
      <c r="G63" s="181" t="s">
        <v>51</v>
      </c>
      <c r="H63" s="182" t="s">
        <v>52</v>
      </c>
      <c r="I63" s="182" t="s">
        <v>53</v>
      </c>
      <c r="J63" s="182" t="s">
        <v>54</v>
      </c>
      <c r="K63" s="182" t="s">
        <v>55</v>
      </c>
      <c r="L63" s="182" t="s">
        <v>56</v>
      </c>
      <c r="M63" s="182" t="s">
        <v>57</v>
      </c>
      <c r="N63" s="181" t="s">
        <v>58</v>
      </c>
      <c r="O63" s="181" t="s">
        <v>53</v>
      </c>
      <c r="P63" s="181" t="s">
        <v>59</v>
      </c>
      <c r="Q63" s="181" t="s">
        <v>55</v>
      </c>
      <c r="R63" s="181" t="s">
        <v>56</v>
      </c>
      <c r="S63" s="181" t="s">
        <v>57</v>
      </c>
      <c r="T63" s="199" t="s">
        <v>60</v>
      </c>
      <c r="U63" s="199" t="s">
        <v>53</v>
      </c>
      <c r="V63" s="199" t="s">
        <v>61</v>
      </c>
      <c r="W63" s="199" t="s">
        <v>55</v>
      </c>
      <c r="X63" s="199" t="s">
        <v>56</v>
      </c>
      <c r="Y63" s="199" t="s">
        <v>57</v>
      </c>
      <c r="Z63" s="182" t="s">
        <v>62</v>
      </c>
      <c r="AA63" s="182" t="s">
        <v>63</v>
      </c>
      <c r="AB63" s="182" t="s">
        <v>64</v>
      </c>
      <c r="AC63" s="182" t="s">
        <v>65</v>
      </c>
      <c r="AD63" s="200" t="s">
        <v>25</v>
      </c>
      <c r="AE63" s="183"/>
      <c r="AF63" s="368"/>
    </row>
    <row r="64" spans="1:98" s="227" customFormat="1" ht="288">
      <c r="A64" s="220">
        <v>1</v>
      </c>
      <c r="B64" s="251" t="s">
        <v>178</v>
      </c>
      <c r="C64" s="250" t="s">
        <v>184</v>
      </c>
      <c r="D64" s="250" t="s">
        <v>185</v>
      </c>
      <c r="E64" s="251" t="s">
        <v>69</v>
      </c>
      <c r="F64" s="250">
        <v>193</v>
      </c>
      <c r="G64" s="250" t="s">
        <v>75</v>
      </c>
      <c r="H64" s="252" t="s">
        <v>186</v>
      </c>
      <c r="I64" s="253">
        <v>75456</v>
      </c>
      <c r="J64" s="253">
        <f t="shared" ref="J64:J65" si="61">I64*19%</f>
        <v>14336.64</v>
      </c>
      <c r="K64" s="253">
        <f t="shared" ref="K64:K65" si="62">I64+J64</f>
        <v>89792.639999999999</v>
      </c>
      <c r="L64" s="253">
        <f t="shared" ref="L64:L67" si="63">IF(B64="","",(I64*F64))</f>
        <v>14563008</v>
      </c>
      <c r="M64" s="253">
        <f t="shared" ref="M64:M67" si="64">IF(B64="","",(K64*F64))</f>
        <v>17329979.52</v>
      </c>
      <c r="N64" s="254" t="s">
        <v>187</v>
      </c>
      <c r="O64" s="255">
        <v>57142</v>
      </c>
      <c r="P64" s="255"/>
      <c r="Q64" s="255">
        <f t="shared" ref="Q64:Q67" si="65">O64+P64</f>
        <v>57142</v>
      </c>
      <c r="R64" s="255">
        <f t="shared" ref="R64:R67" si="66">IF(B64="","",(O64*F64))</f>
        <v>11028406</v>
      </c>
      <c r="S64" s="255">
        <f t="shared" ref="S64:S67" si="67">IF(B64="","",(Q64*F64))</f>
        <v>11028406</v>
      </c>
      <c r="T64" s="256" t="s">
        <v>188</v>
      </c>
      <c r="U64" s="257">
        <v>54621.848739495799</v>
      </c>
      <c r="V64" s="257">
        <f t="shared" ref="V64:V65" si="68">U64*19%</f>
        <v>10378.151260504203</v>
      </c>
      <c r="W64" s="257">
        <f t="shared" ref="W64:W67" si="69">U64+V64</f>
        <v>65000</v>
      </c>
      <c r="X64" s="257">
        <f t="shared" ref="X64:X67" si="70">IF(B64="","",(U64*F64))</f>
        <v>10542016.806722689</v>
      </c>
      <c r="Y64" s="257">
        <f t="shared" ref="Y64:Y67" si="71">IF(B64="","",(W64*F64))</f>
        <v>12545000</v>
      </c>
      <c r="Z64" s="258">
        <f t="shared" ref="Z64:Z67" si="72">IF(A64="","",ROUND(AVERAGE(K64,Q64,W64),0))</f>
        <v>70645</v>
      </c>
      <c r="AA64" s="258">
        <f t="shared" ref="AA64:AA67" si="73">IF(B64="","",Z64*F64)</f>
        <v>13634485</v>
      </c>
      <c r="AB64" s="259">
        <f t="shared" ref="AB64:AB67" si="74">IF(B64="","",ROUND(STDEV(M64,S64,Y64),0))</f>
        <v>3289020</v>
      </c>
      <c r="AC64" s="276">
        <f t="shared" ref="AC64:AC67" si="75">IF(B64="","",(AB64/AA64))</f>
        <v>0.24122803318203803</v>
      </c>
      <c r="AD64" s="250"/>
      <c r="AE64" s="226"/>
      <c r="AF64" s="368">
        <f>VLOOKUP(C64,listaBolsa!$D$3:$AY$682,48,0)</f>
        <v>0.2412</v>
      </c>
      <c r="BO64" s="228">
        <v>46</v>
      </c>
    </row>
    <row r="65" spans="1:67" s="227" customFormat="1" ht="396">
      <c r="A65" s="220">
        <v>2</v>
      </c>
      <c r="B65" s="251" t="s">
        <v>178</v>
      </c>
      <c r="C65" s="250" t="s">
        <v>189</v>
      </c>
      <c r="D65" s="250" t="s">
        <v>190</v>
      </c>
      <c r="E65" s="251" t="s">
        <v>69</v>
      </c>
      <c r="F65" s="250">
        <v>193</v>
      </c>
      <c r="G65" s="250" t="s">
        <v>75</v>
      </c>
      <c r="H65" s="252" t="s">
        <v>191</v>
      </c>
      <c r="I65" s="253">
        <v>34454</v>
      </c>
      <c r="J65" s="253">
        <f t="shared" si="61"/>
        <v>6546.26</v>
      </c>
      <c r="K65" s="253">
        <f t="shared" si="62"/>
        <v>41000.26</v>
      </c>
      <c r="L65" s="253">
        <f t="shared" si="63"/>
        <v>6649622</v>
      </c>
      <c r="M65" s="253">
        <f t="shared" si="64"/>
        <v>7913050.1800000006</v>
      </c>
      <c r="N65" s="254" t="s">
        <v>100</v>
      </c>
      <c r="O65" s="255">
        <v>33128</v>
      </c>
      <c r="P65" s="255">
        <f t="shared" ref="P65:P67" si="76">O65*19%</f>
        <v>6294.32</v>
      </c>
      <c r="Q65" s="255">
        <f t="shared" si="65"/>
        <v>39422.32</v>
      </c>
      <c r="R65" s="255">
        <f t="shared" si="66"/>
        <v>6393704</v>
      </c>
      <c r="S65" s="255">
        <f t="shared" si="67"/>
        <v>7608507.7599999998</v>
      </c>
      <c r="T65" s="256" t="s">
        <v>166</v>
      </c>
      <c r="U65" s="257">
        <v>37731.089999999997</v>
      </c>
      <c r="V65" s="257">
        <f t="shared" si="68"/>
        <v>7168.9070999999994</v>
      </c>
      <c r="W65" s="257">
        <f t="shared" si="69"/>
        <v>44899.997099999993</v>
      </c>
      <c r="X65" s="257">
        <f t="shared" si="70"/>
        <v>7282100.3699999992</v>
      </c>
      <c r="Y65" s="257">
        <f t="shared" si="71"/>
        <v>8665699.440299999</v>
      </c>
      <c r="Z65" s="258">
        <f t="shared" si="72"/>
        <v>41774</v>
      </c>
      <c r="AA65" s="258">
        <f t="shared" si="73"/>
        <v>8062382</v>
      </c>
      <c r="AB65" s="259">
        <f t="shared" si="74"/>
        <v>544194</v>
      </c>
      <c r="AC65" s="276">
        <f t="shared" si="75"/>
        <v>6.7497918109065039E-2</v>
      </c>
      <c r="AD65" s="250"/>
      <c r="AE65" s="226"/>
      <c r="AF65" s="368">
        <f>VLOOKUP(C65,listaBolsa!$D$3:$AY$682,48,0)</f>
        <v>6.7500000000000004E-2</v>
      </c>
      <c r="BO65" s="228">
        <v>47</v>
      </c>
    </row>
    <row r="66" spans="1:67" s="227" customFormat="1" ht="108">
      <c r="A66" s="220">
        <v>3</v>
      </c>
      <c r="B66" s="251" t="s">
        <v>178</v>
      </c>
      <c r="C66" s="250" t="s">
        <v>172</v>
      </c>
      <c r="D66" s="250" t="s">
        <v>173</v>
      </c>
      <c r="E66" s="251" t="s">
        <v>69</v>
      </c>
      <c r="F66" s="250">
        <v>193</v>
      </c>
      <c r="G66" s="250" t="s">
        <v>75</v>
      </c>
      <c r="H66" s="252" t="s">
        <v>101</v>
      </c>
      <c r="I66" s="253">
        <v>18000</v>
      </c>
      <c r="J66" s="253">
        <v>0</v>
      </c>
      <c r="K66" s="253">
        <f>I66+J66</f>
        <v>18000</v>
      </c>
      <c r="L66" s="253">
        <f t="shared" si="63"/>
        <v>3474000</v>
      </c>
      <c r="M66" s="253">
        <f t="shared" si="64"/>
        <v>3474000</v>
      </c>
      <c r="N66" s="254" t="s">
        <v>174</v>
      </c>
      <c r="O66" s="255">
        <v>12436.97</v>
      </c>
      <c r="P66" s="255">
        <f t="shared" si="76"/>
        <v>2363.0243</v>
      </c>
      <c r="Q66" s="255">
        <f t="shared" si="65"/>
        <v>14799.994299999998</v>
      </c>
      <c r="R66" s="255">
        <f t="shared" si="66"/>
        <v>2400335.21</v>
      </c>
      <c r="S66" s="255">
        <f t="shared" si="67"/>
        <v>2856398.8998999996</v>
      </c>
      <c r="T66" s="256" t="s">
        <v>170</v>
      </c>
      <c r="U66" s="257">
        <v>19500</v>
      </c>
      <c r="V66" s="257"/>
      <c r="W66" s="257">
        <f t="shared" si="69"/>
        <v>19500</v>
      </c>
      <c r="X66" s="257">
        <f t="shared" si="70"/>
        <v>3763500</v>
      </c>
      <c r="Y66" s="257">
        <f t="shared" si="71"/>
        <v>3763500</v>
      </c>
      <c r="Z66" s="258">
        <f t="shared" si="72"/>
        <v>17433</v>
      </c>
      <c r="AA66" s="258">
        <f t="shared" si="73"/>
        <v>3364569</v>
      </c>
      <c r="AB66" s="259">
        <f t="shared" si="74"/>
        <v>463335</v>
      </c>
      <c r="AC66" s="276">
        <f t="shared" si="75"/>
        <v>0.1377100603375945</v>
      </c>
      <c r="AD66" s="250"/>
      <c r="AE66" s="226"/>
      <c r="AF66" s="368">
        <f>VLOOKUP(C66,listaBolsa!$D$3:$AY$682,48,0)</f>
        <v>0.13769999999999999</v>
      </c>
      <c r="BO66" s="228">
        <v>48</v>
      </c>
    </row>
    <row r="67" spans="1:67" s="227" customFormat="1" ht="270">
      <c r="A67" s="220">
        <v>4</v>
      </c>
      <c r="B67" s="251" t="s">
        <v>178</v>
      </c>
      <c r="C67" s="250" t="s">
        <v>192</v>
      </c>
      <c r="D67" s="250" t="s">
        <v>193</v>
      </c>
      <c r="E67" s="251" t="s">
        <v>69</v>
      </c>
      <c r="F67" s="250">
        <v>2</v>
      </c>
      <c r="G67" s="250" t="s">
        <v>75</v>
      </c>
      <c r="H67" s="252" t="s">
        <v>194</v>
      </c>
      <c r="I67" s="253">
        <v>121849</v>
      </c>
      <c r="J67" s="253">
        <f>I67*19%</f>
        <v>23151.31</v>
      </c>
      <c r="K67" s="253">
        <f>I67+J67</f>
        <v>145000.31</v>
      </c>
      <c r="L67" s="253">
        <f t="shared" si="63"/>
        <v>243698</v>
      </c>
      <c r="M67" s="253">
        <f t="shared" si="64"/>
        <v>290000.62</v>
      </c>
      <c r="N67" s="254" t="s">
        <v>195</v>
      </c>
      <c r="O67" s="255">
        <v>141092.44</v>
      </c>
      <c r="P67" s="255">
        <f t="shared" si="76"/>
        <v>26807.563600000001</v>
      </c>
      <c r="Q67" s="255">
        <f t="shared" si="65"/>
        <v>167900.0036</v>
      </c>
      <c r="R67" s="255">
        <f t="shared" si="66"/>
        <v>282184.88</v>
      </c>
      <c r="S67" s="255">
        <f t="shared" si="67"/>
        <v>335800.00719999999</v>
      </c>
      <c r="T67" s="256" t="s">
        <v>196</v>
      </c>
      <c r="U67" s="257">
        <v>121849</v>
      </c>
      <c r="V67" s="257">
        <f t="shared" ref="V67" si="77">U67*19%</f>
        <v>23151.31</v>
      </c>
      <c r="W67" s="257">
        <f t="shared" si="69"/>
        <v>145000.31</v>
      </c>
      <c r="X67" s="257">
        <f t="shared" si="70"/>
        <v>243698</v>
      </c>
      <c r="Y67" s="257">
        <f t="shared" si="71"/>
        <v>290000.62</v>
      </c>
      <c r="Z67" s="258">
        <f t="shared" si="72"/>
        <v>152634</v>
      </c>
      <c r="AA67" s="258">
        <f t="shared" si="73"/>
        <v>305268</v>
      </c>
      <c r="AB67" s="259">
        <f t="shared" si="74"/>
        <v>26442</v>
      </c>
      <c r="AC67" s="276">
        <f t="shared" si="75"/>
        <v>8.6618970871496517E-2</v>
      </c>
      <c r="AD67" s="250"/>
      <c r="AE67" s="226"/>
      <c r="AF67" s="368">
        <f>VLOOKUP(C67,listaBolsa!$D$3:$AY$682,48,0)</f>
        <v>8.6599999999999996E-2</v>
      </c>
      <c r="BO67" s="228"/>
    </row>
    <row r="68" spans="1:67" s="227" customFormat="1" ht="409.15" customHeight="1">
      <c r="A68" s="220">
        <v>5</v>
      </c>
      <c r="B68" s="229" t="s">
        <v>178</v>
      </c>
      <c r="C68" s="287" t="s">
        <v>197</v>
      </c>
      <c r="D68" s="373" t="s">
        <v>198</v>
      </c>
      <c r="E68" s="231" t="s">
        <v>199</v>
      </c>
      <c r="F68" s="230">
        <v>1</v>
      </c>
      <c r="G68" s="287" t="s">
        <v>200</v>
      </c>
      <c r="H68" s="288" t="s">
        <v>31</v>
      </c>
      <c r="I68" s="288" t="s">
        <v>31</v>
      </c>
      <c r="J68" s="288" t="s">
        <v>31</v>
      </c>
      <c r="K68" s="288" t="s">
        <v>31</v>
      </c>
      <c r="L68" s="288" t="s">
        <v>31</v>
      </c>
      <c r="M68" s="288" t="s">
        <v>31</v>
      </c>
      <c r="N68" s="289" t="s">
        <v>31</v>
      </c>
      <c r="O68" s="289" t="s">
        <v>31</v>
      </c>
      <c r="P68" s="289" t="s">
        <v>31</v>
      </c>
      <c r="Q68" s="289" t="s">
        <v>31</v>
      </c>
      <c r="R68" s="289" t="s">
        <v>31</v>
      </c>
      <c r="S68" s="289" t="s">
        <v>31</v>
      </c>
      <c r="T68" s="290" t="s">
        <v>31</v>
      </c>
      <c r="U68" s="290" t="s">
        <v>31</v>
      </c>
      <c r="V68" s="290" t="s">
        <v>31</v>
      </c>
      <c r="W68" s="290" t="s">
        <v>31</v>
      </c>
      <c r="X68" s="290" t="s">
        <v>31</v>
      </c>
      <c r="Y68" s="290" t="s">
        <v>31</v>
      </c>
      <c r="Z68" s="291" t="s">
        <v>31</v>
      </c>
      <c r="AA68" s="291">
        <v>720429227</v>
      </c>
      <c r="AB68" s="291">
        <v>720429227</v>
      </c>
      <c r="AC68" s="292" t="s">
        <v>31</v>
      </c>
      <c r="AD68" s="230" t="s">
        <v>31</v>
      </c>
      <c r="AE68" s="226"/>
      <c r="AF68" s="368"/>
      <c r="BO68" s="228">
        <v>49</v>
      </c>
    </row>
    <row r="69" spans="1:67" s="7" customFormat="1" ht="23.25">
      <c r="A69" s="434" t="s">
        <v>201</v>
      </c>
      <c r="B69" s="435"/>
      <c r="C69" s="435"/>
      <c r="D69" s="435"/>
      <c r="E69" s="435"/>
      <c r="F69" s="435"/>
      <c r="G69" s="435"/>
      <c r="H69" s="435"/>
      <c r="I69" s="435"/>
      <c r="J69" s="435"/>
      <c r="K69" s="435"/>
      <c r="L69" s="435"/>
      <c r="M69" s="435"/>
      <c r="N69" s="435"/>
      <c r="O69" s="435"/>
      <c r="P69" s="435"/>
      <c r="Q69" s="435"/>
      <c r="R69" s="435"/>
      <c r="S69" s="435"/>
      <c r="T69" s="435"/>
      <c r="U69" s="435"/>
      <c r="V69" s="435"/>
      <c r="W69" s="435"/>
      <c r="X69" s="435"/>
      <c r="Y69" s="435"/>
      <c r="Z69" s="435"/>
      <c r="AA69" s="370">
        <f>SUM(AA64:AA68)</f>
        <v>745795931</v>
      </c>
      <c r="AB69" s="183"/>
      <c r="AC69" s="183"/>
      <c r="AD69" s="183"/>
      <c r="AE69" s="183"/>
      <c r="AF69" s="368"/>
    </row>
    <row r="70" spans="1:67" s="7" customFormat="1" ht="23.25">
      <c r="A70" s="423" t="s">
        <v>202</v>
      </c>
      <c r="B70" s="424"/>
      <c r="C70" s="424"/>
      <c r="D70" s="424"/>
      <c r="E70" s="424"/>
      <c r="F70" s="424"/>
      <c r="G70" s="424"/>
      <c r="H70" s="424"/>
      <c r="I70" s="424"/>
      <c r="J70" s="424"/>
      <c r="K70" s="424"/>
      <c r="L70" s="424"/>
      <c r="M70" s="424"/>
      <c r="N70" s="424"/>
      <c r="O70" s="424"/>
      <c r="P70" s="424"/>
      <c r="Q70" s="424"/>
      <c r="R70" s="424"/>
      <c r="S70" s="424"/>
      <c r="T70" s="424"/>
      <c r="U70" s="424"/>
      <c r="V70" s="424"/>
      <c r="W70" s="424"/>
      <c r="X70" s="424"/>
      <c r="Y70" s="424"/>
      <c r="Z70" s="424"/>
      <c r="AA70" s="371">
        <f>SUM(J62+AA69)</f>
        <v>807335946</v>
      </c>
      <c r="AB70" s="183"/>
      <c r="AC70" s="183"/>
      <c r="AD70" s="183"/>
      <c r="AE70" s="183"/>
      <c r="AF70" s="368"/>
    </row>
    <row r="71" spans="1:67" s="7" customFormat="1" ht="23.25">
      <c r="A71" s="183"/>
      <c r="B71" s="183"/>
      <c r="C71" s="183"/>
      <c r="D71" s="183"/>
      <c r="E71" s="183"/>
      <c r="F71" s="183"/>
      <c r="G71" s="183"/>
      <c r="H71" s="183"/>
      <c r="I71" s="183"/>
      <c r="J71" s="183"/>
      <c r="K71" s="183"/>
      <c r="L71" s="183"/>
      <c r="M71" s="183"/>
      <c r="N71" s="183"/>
      <c r="O71" s="183"/>
      <c r="P71" s="183"/>
      <c r="Q71" s="183"/>
      <c r="R71" s="183"/>
      <c r="S71" s="183"/>
      <c r="T71" s="183"/>
      <c r="U71" s="183"/>
      <c r="V71" s="183"/>
      <c r="W71" s="183"/>
      <c r="X71" s="183"/>
      <c r="Y71" s="183"/>
      <c r="Z71" s="183"/>
      <c r="AA71" s="183"/>
      <c r="AB71" s="183"/>
      <c r="AC71" s="183"/>
      <c r="AD71" s="183"/>
      <c r="AE71" s="183"/>
      <c r="AF71" s="368"/>
    </row>
    <row r="72" spans="1:67" s="7" customFormat="1" ht="23.25">
      <c r="A72" s="425" t="s">
        <v>13</v>
      </c>
      <c r="B72" s="426"/>
      <c r="C72" s="426"/>
      <c r="D72" s="426"/>
      <c r="E72" s="426"/>
      <c r="F72" s="426"/>
      <c r="G72" s="426"/>
      <c r="H72" s="426"/>
      <c r="I72" s="426"/>
      <c r="J72" s="426"/>
      <c r="K72" s="426"/>
      <c r="L72" s="426"/>
      <c r="M72" s="426"/>
      <c r="N72" s="426"/>
      <c r="O72" s="426"/>
      <c r="P72" s="426"/>
      <c r="Q72" s="426"/>
      <c r="R72" s="426"/>
      <c r="S72" s="426"/>
      <c r="T72" s="426"/>
      <c r="U72" s="426"/>
      <c r="V72" s="426"/>
      <c r="W72" s="426"/>
      <c r="X72" s="426"/>
      <c r="Y72" s="426"/>
      <c r="Z72" s="426"/>
      <c r="AA72" s="208">
        <f>SUM(J16+AA35+AA56+AA70)</f>
        <v>1333800000</v>
      </c>
      <c r="AB72" s="183"/>
      <c r="AC72" s="183"/>
      <c r="AD72" s="183"/>
      <c r="AE72" s="183"/>
      <c r="AF72" s="368"/>
    </row>
    <row r="73" spans="1:67" s="7" customFormat="1" ht="23.25">
      <c r="A73" s="183"/>
      <c r="B73" s="183"/>
      <c r="C73" s="183"/>
      <c r="D73" s="183"/>
      <c r="E73" s="183"/>
      <c r="F73" s="183"/>
      <c r="G73" s="183"/>
      <c r="H73" s="183"/>
      <c r="I73" s="183"/>
      <c r="J73" s="183"/>
      <c r="K73" s="183"/>
      <c r="L73" s="183"/>
      <c r="M73" s="183"/>
      <c r="N73" s="183"/>
      <c r="O73" s="183"/>
      <c r="P73" s="183"/>
      <c r="Q73" s="183"/>
      <c r="R73" s="183"/>
      <c r="S73" s="183"/>
      <c r="T73" s="183"/>
      <c r="U73" s="183"/>
      <c r="V73" s="183"/>
      <c r="W73" s="183"/>
      <c r="X73" s="183"/>
      <c r="Y73" s="183"/>
      <c r="Z73" s="183"/>
      <c r="AA73" s="183"/>
      <c r="AB73" s="183"/>
      <c r="AC73" s="183"/>
      <c r="AD73" s="183"/>
      <c r="AE73" s="183"/>
      <c r="AF73" s="368"/>
    </row>
    <row r="74" spans="1:67" s="7" customFormat="1" ht="23.25">
      <c r="A74" s="183"/>
      <c r="B74" s="183"/>
      <c r="C74" s="183"/>
      <c r="D74" s="183"/>
      <c r="E74" s="183"/>
      <c r="F74" s="183"/>
      <c r="G74" s="183"/>
      <c r="H74" s="183"/>
      <c r="I74" s="183"/>
      <c r="J74" s="183"/>
      <c r="K74" s="183"/>
      <c r="L74" s="183"/>
      <c r="M74" s="183"/>
      <c r="N74" s="183"/>
      <c r="O74" s="183"/>
      <c r="P74" s="183"/>
      <c r="Q74" s="183"/>
      <c r="R74" s="183"/>
      <c r="S74" s="183"/>
      <c r="T74" s="183"/>
      <c r="U74" s="183"/>
      <c r="V74" s="183"/>
      <c r="W74" s="183"/>
      <c r="X74" s="183"/>
      <c r="Y74" s="183"/>
      <c r="Z74" s="183"/>
      <c r="AA74" s="183"/>
      <c r="AB74" s="183"/>
      <c r="AC74" s="183"/>
      <c r="AD74" s="183"/>
      <c r="AE74" s="183"/>
      <c r="AF74" s="368"/>
    </row>
    <row r="75" spans="1:67" s="7" customFormat="1" ht="23.25">
      <c r="A75" s="183"/>
      <c r="B75" s="183"/>
      <c r="C75" s="183"/>
      <c r="D75" s="183"/>
      <c r="E75" s="183"/>
      <c r="F75" s="183"/>
      <c r="G75" s="183"/>
      <c r="H75" s="183"/>
      <c r="I75" s="183"/>
      <c r="J75" s="183"/>
      <c r="K75" s="183"/>
      <c r="L75" s="183"/>
      <c r="M75" s="183"/>
      <c r="N75" s="183"/>
      <c r="O75" s="183"/>
      <c r="P75" s="183"/>
      <c r="Q75" s="183"/>
      <c r="R75" s="183"/>
      <c r="S75" s="183"/>
      <c r="T75" s="183"/>
      <c r="U75" s="183"/>
      <c r="V75" s="183"/>
      <c r="W75" s="183"/>
      <c r="X75" s="183"/>
      <c r="Y75" s="183"/>
      <c r="Z75" s="183"/>
      <c r="AA75" s="183"/>
      <c r="AB75" s="183"/>
      <c r="AC75" s="183"/>
      <c r="AD75" s="183"/>
      <c r="AE75" s="183"/>
      <c r="AF75" s="368"/>
    </row>
    <row r="76" spans="1:67" s="7" customFormat="1" ht="23.25">
      <c r="A76" s="183"/>
      <c r="B76" s="183"/>
      <c r="C76" s="183"/>
      <c r="D76" s="183"/>
      <c r="E76" s="183"/>
      <c r="F76" s="183"/>
      <c r="G76" s="183"/>
      <c r="H76" s="183"/>
      <c r="I76" s="183"/>
      <c r="J76" s="183"/>
      <c r="K76" s="183"/>
      <c r="L76" s="183"/>
      <c r="M76" s="183"/>
      <c r="N76" s="183"/>
      <c r="O76" s="183"/>
      <c r="P76" s="183"/>
      <c r="Q76" s="183"/>
      <c r="R76" s="183"/>
      <c r="S76" s="183"/>
      <c r="T76" s="183"/>
      <c r="U76" s="183"/>
      <c r="V76" s="183"/>
      <c r="W76" s="183"/>
      <c r="X76" s="183"/>
      <c r="Y76" s="183"/>
      <c r="Z76" s="183"/>
      <c r="AA76" s="183"/>
      <c r="AB76" s="183"/>
      <c r="AC76" s="183"/>
      <c r="AD76" s="183"/>
      <c r="AE76" s="183"/>
      <c r="AF76" s="368"/>
    </row>
    <row r="77" spans="1:67" s="7" customFormat="1" ht="23.25">
      <c r="A77" s="183"/>
      <c r="B77" s="183"/>
      <c r="C77" s="183"/>
      <c r="D77" s="183"/>
      <c r="E77" s="183"/>
      <c r="F77" s="183"/>
      <c r="G77" s="183"/>
      <c r="H77" s="183"/>
      <c r="I77" s="183"/>
      <c r="J77" s="183"/>
      <c r="K77" s="183"/>
      <c r="L77" s="183"/>
      <c r="M77" s="183"/>
      <c r="N77" s="183"/>
      <c r="O77" s="183"/>
      <c r="P77" s="183"/>
      <c r="Q77" s="183"/>
      <c r="R77" s="183"/>
      <c r="S77" s="183"/>
      <c r="T77" s="183"/>
      <c r="U77" s="183"/>
      <c r="V77" s="183"/>
      <c r="W77" s="183"/>
      <c r="X77" s="183"/>
      <c r="Y77" s="183"/>
      <c r="Z77" s="183"/>
      <c r="AA77" s="183"/>
      <c r="AB77" s="183"/>
      <c r="AC77" s="183"/>
      <c r="AD77" s="183"/>
      <c r="AE77" s="183"/>
      <c r="AF77" s="368"/>
    </row>
    <row r="78" spans="1:67" s="7" customFormat="1" ht="23.25">
      <c r="A78" s="183"/>
      <c r="B78" s="183"/>
      <c r="C78" s="183"/>
      <c r="D78" s="183"/>
      <c r="E78" s="183"/>
      <c r="F78" s="183"/>
      <c r="G78" s="183"/>
      <c r="H78" s="183"/>
      <c r="I78" s="183"/>
      <c r="J78" s="183"/>
      <c r="K78" s="183"/>
      <c r="L78" s="183"/>
      <c r="M78" s="183"/>
      <c r="N78" s="183"/>
      <c r="O78" s="183"/>
      <c r="P78" s="183"/>
      <c r="Q78" s="183"/>
      <c r="R78" s="183"/>
      <c r="S78" s="183"/>
      <c r="T78" s="183"/>
      <c r="U78" s="183"/>
      <c r="V78" s="183"/>
      <c r="W78" s="183"/>
      <c r="X78" s="183"/>
      <c r="Y78" s="183"/>
      <c r="Z78" s="183"/>
      <c r="AA78" s="183"/>
      <c r="AB78" s="183"/>
      <c r="AC78" s="183"/>
      <c r="AD78" s="183"/>
      <c r="AE78" s="183"/>
      <c r="AF78" s="368"/>
    </row>
    <row r="79" spans="1:67" s="7" customFormat="1" ht="23.25">
      <c r="A79" s="183"/>
      <c r="B79" s="183"/>
      <c r="C79" s="183"/>
      <c r="D79" s="183"/>
      <c r="E79" s="183"/>
      <c r="F79" s="183"/>
      <c r="G79" s="183"/>
      <c r="H79" s="183"/>
      <c r="I79" s="183"/>
      <c r="J79" s="183"/>
      <c r="K79" s="183"/>
      <c r="L79" s="183"/>
      <c r="M79" s="183"/>
      <c r="N79" s="183"/>
      <c r="O79" s="183"/>
      <c r="P79" s="183"/>
      <c r="Q79" s="183"/>
      <c r="R79" s="183"/>
      <c r="S79" s="183"/>
      <c r="T79" s="183"/>
      <c r="U79" s="183"/>
      <c r="V79" s="183"/>
      <c r="W79" s="183"/>
      <c r="X79" s="183"/>
      <c r="Y79" s="183"/>
      <c r="Z79" s="183"/>
      <c r="AA79" s="183"/>
      <c r="AB79" s="183"/>
      <c r="AC79" s="183"/>
      <c r="AD79" s="183"/>
      <c r="AE79" s="183"/>
      <c r="AF79" s="368"/>
    </row>
    <row r="80" spans="1:67" s="7" customFormat="1" ht="23.25">
      <c r="AF80" s="368"/>
    </row>
    <row r="81" spans="32:32" s="7" customFormat="1" ht="23.25">
      <c r="AF81" s="368"/>
    </row>
    <row r="82" spans="32:32" s="7" customFormat="1" ht="23.25">
      <c r="AF82" s="368"/>
    </row>
    <row r="83" spans="32:32" s="7" customFormat="1" ht="23.25">
      <c r="AF83" s="368"/>
    </row>
    <row r="84" spans="32:32" s="7" customFormat="1" ht="23.25">
      <c r="AF84" s="368"/>
    </row>
    <row r="85" spans="32:32" s="7" customFormat="1" ht="23.25">
      <c r="AF85" s="368"/>
    </row>
    <row r="86" spans="32:32" s="7" customFormat="1" ht="23.25">
      <c r="AF86" s="368"/>
    </row>
    <row r="87" spans="32:32" ht="23.25">
      <c r="AF87" s="368"/>
    </row>
    <row r="88" spans="32:32" s="7" customFormat="1" ht="23.25">
      <c r="AF88" s="368"/>
    </row>
    <row r="89" spans="32:32" s="7" customFormat="1" ht="23.25">
      <c r="AF89" s="368"/>
    </row>
    <row r="90" spans="32:32" s="10" customFormat="1" ht="23.25">
      <c r="AF90" s="368"/>
    </row>
    <row r="91" spans="32:32" s="7" customFormat="1" ht="23.25">
      <c r="AF91" s="368"/>
    </row>
    <row r="92" spans="32:32" s="7" customFormat="1" ht="23.25">
      <c r="AF92" s="368"/>
    </row>
    <row r="93" spans="32:32" s="7" customFormat="1" ht="23.25">
      <c r="AF93" s="368"/>
    </row>
    <row r="94" spans="32:32" s="7" customFormat="1" ht="23.25">
      <c r="AF94" s="368"/>
    </row>
    <row r="95" spans="32:32" s="7" customFormat="1" ht="23.25">
      <c r="AF95" s="368"/>
    </row>
    <row r="96" spans="32:32" s="7" customFormat="1" ht="23.25">
      <c r="AF96" s="368"/>
    </row>
    <row r="97" spans="32:32" s="7" customFormat="1" ht="23.25">
      <c r="AF97" s="368"/>
    </row>
    <row r="98" spans="32:32" s="7" customFormat="1" ht="23.25">
      <c r="AF98" s="368"/>
    </row>
    <row r="99" spans="32:32" s="7" customFormat="1" ht="23.25">
      <c r="AF99" s="368"/>
    </row>
    <row r="100" spans="32:32" s="7" customFormat="1" ht="23.25">
      <c r="AF100" s="368"/>
    </row>
    <row r="101" spans="32:32" s="7" customFormat="1" ht="23.25">
      <c r="AF101" s="368"/>
    </row>
    <row r="102" spans="32:32" s="7" customFormat="1" ht="23.25">
      <c r="AF102" s="368"/>
    </row>
    <row r="103" spans="32:32" s="7" customFormat="1" ht="23.25">
      <c r="AF103" s="368"/>
    </row>
    <row r="104" spans="32:32" ht="23.25">
      <c r="AF104" s="368"/>
    </row>
    <row r="105" spans="32:32" ht="23.25">
      <c r="AF105" s="368"/>
    </row>
    <row r="106" spans="32:32" ht="23.25">
      <c r="AF106" s="368"/>
    </row>
    <row r="107" spans="32:32" ht="23.25">
      <c r="AF107" s="368"/>
    </row>
    <row r="108" spans="32:32" ht="23.25">
      <c r="AF108" s="368"/>
    </row>
    <row r="109" spans="32:32" ht="23.25">
      <c r="AF109" s="368"/>
    </row>
    <row r="110" spans="32:32" ht="23.25">
      <c r="AF110" s="368"/>
    </row>
    <row r="111" spans="32:32" ht="23.25">
      <c r="AF111" s="368"/>
    </row>
    <row r="112" spans="32:32" ht="23.25">
      <c r="AF112" s="368"/>
    </row>
    <row r="113" spans="32:32" ht="23.25">
      <c r="AF113" s="368"/>
    </row>
    <row r="114" spans="32:32" ht="23.25">
      <c r="AF114" s="368"/>
    </row>
    <row r="115" spans="32:32" ht="23.25">
      <c r="AF115" s="368"/>
    </row>
    <row r="116" spans="32:32" ht="23.25">
      <c r="AF116" s="368"/>
    </row>
    <row r="117" spans="32:32" ht="23.25">
      <c r="AF117" s="368"/>
    </row>
    <row r="118" spans="32:32" ht="23.25">
      <c r="AF118" s="368"/>
    </row>
    <row r="119" spans="32:32" ht="23.25">
      <c r="AF119" s="368"/>
    </row>
    <row r="120" spans="32:32" ht="23.25">
      <c r="AF120" s="368"/>
    </row>
    <row r="121" spans="32:32" ht="23.25">
      <c r="AF121" s="368"/>
    </row>
    <row r="122" spans="32:32" ht="23.25">
      <c r="AF122" s="368"/>
    </row>
    <row r="123" spans="32:32" ht="23.25">
      <c r="AF123" s="368"/>
    </row>
    <row r="124" spans="32:32" ht="23.25">
      <c r="AF124" s="368"/>
    </row>
    <row r="125" spans="32:32" ht="23.25">
      <c r="AF125" s="368"/>
    </row>
    <row r="126" spans="32:32" ht="23.25">
      <c r="AF126" s="368"/>
    </row>
    <row r="127" spans="32:32" ht="23.25">
      <c r="AF127" s="368"/>
    </row>
    <row r="128" spans="32:32" ht="23.25">
      <c r="AF128" s="368"/>
    </row>
    <row r="129" spans="32:32" ht="23.25">
      <c r="AF129" s="368"/>
    </row>
    <row r="130" spans="32:32" ht="23.25">
      <c r="AF130" s="368"/>
    </row>
    <row r="131" spans="32:32" ht="23.25">
      <c r="AF131" s="368"/>
    </row>
    <row r="132" spans="32:32" ht="23.25">
      <c r="AF132" s="368"/>
    </row>
    <row r="133" spans="32:32" ht="23.25">
      <c r="AF133" s="368"/>
    </row>
    <row r="134" spans="32:32" ht="23.25">
      <c r="AF134" s="368"/>
    </row>
    <row r="135" spans="32:32" ht="23.25">
      <c r="AF135" s="368"/>
    </row>
    <row r="136" spans="32:32" ht="23.25">
      <c r="AF136" s="368"/>
    </row>
    <row r="137" spans="32:32" ht="23.25">
      <c r="AF137" s="368"/>
    </row>
    <row r="138" spans="32:32" ht="23.25">
      <c r="AF138" s="368"/>
    </row>
    <row r="139" spans="32:32" ht="23.25">
      <c r="AF139" s="368"/>
    </row>
    <row r="140" spans="32:32" ht="23.25">
      <c r="AF140" s="368"/>
    </row>
    <row r="141" spans="32:32" ht="23.25">
      <c r="AF141" s="368"/>
    </row>
    <row r="142" spans="32:32" ht="23.25">
      <c r="AF142" s="368"/>
    </row>
    <row r="143" spans="32:32" ht="23.25">
      <c r="AF143" s="368"/>
    </row>
    <row r="144" spans="32:32" ht="23.25">
      <c r="AF144" s="368"/>
    </row>
    <row r="145" spans="32:32" ht="23.25">
      <c r="AF145" s="368"/>
    </row>
    <row r="146" spans="32:32" ht="23.25">
      <c r="AF146" s="368"/>
    </row>
    <row r="147" spans="32:32" ht="23.25">
      <c r="AF147" s="368"/>
    </row>
    <row r="148" spans="32:32" ht="23.25">
      <c r="AF148" s="368"/>
    </row>
    <row r="149" spans="32:32" ht="23.25">
      <c r="AF149" s="368"/>
    </row>
    <row r="150" spans="32:32" ht="23.25">
      <c r="AF150" s="368"/>
    </row>
    <row r="151" spans="32:32" ht="23.25">
      <c r="AF151" s="368"/>
    </row>
    <row r="152" spans="32:32" ht="23.25">
      <c r="AF152" s="368"/>
    </row>
    <row r="153" spans="32:32" ht="23.25">
      <c r="AF153" s="368"/>
    </row>
    <row r="154" spans="32:32" ht="23.25">
      <c r="AF154" s="368"/>
    </row>
    <row r="155" spans="32:32" ht="23.25">
      <c r="AF155" s="368"/>
    </row>
    <row r="156" spans="32:32" ht="23.25">
      <c r="AF156" s="368"/>
    </row>
    <row r="157" spans="32:32" ht="23.25">
      <c r="AF157" s="368"/>
    </row>
    <row r="158" spans="32:32" ht="23.25">
      <c r="AF158" s="368"/>
    </row>
    <row r="159" spans="32:32" ht="23.25">
      <c r="AF159" s="368"/>
    </row>
  </sheetData>
  <mergeCells count="50">
    <mergeCell ref="A7:M7"/>
    <mergeCell ref="A3:M3"/>
    <mergeCell ref="N3:W6"/>
    <mergeCell ref="A4:B6"/>
    <mergeCell ref="D4:I4"/>
    <mergeCell ref="J4:K4"/>
    <mergeCell ref="L4:M4"/>
    <mergeCell ref="Z4:AA4"/>
    <mergeCell ref="D5:M5"/>
    <mergeCell ref="Z5:AA5"/>
    <mergeCell ref="F6:M6"/>
    <mergeCell ref="Z6:AA6"/>
    <mergeCell ref="A15:H15"/>
    <mergeCell ref="A16:I16"/>
    <mergeCell ref="A34:Z34"/>
    <mergeCell ref="K9:M9"/>
    <mergeCell ref="K10:M10"/>
    <mergeCell ref="K11:M11"/>
    <mergeCell ref="K12:M12"/>
    <mergeCell ref="K13:M13"/>
    <mergeCell ref="K14:M14"/>
    <mergeCell ref="AA58:AD58"/>
    <mergeCell ref="K60:M60"/>
    <mergeCell ref="A70:Z70"/>
    <mergeCell ref="A72:Z72"/>
    <mergeCell ref="K19:M19"/>
    <mergeCell ref="K20:M20"/>
    <mergeCell ref="A21:I21"/>
    <mergeCell ref="K21:M21"/>
    <mergeCell ref="A56:Z56"/>
    <mergeCell ref="A69:Z69"/>
    <mergeCell ref="K61:M61"/>
    <mergeCell ref="A62:I62"/>
    <mergeCell ref="K62:M62"/>
    <mergeCell ref="A55:Z55"/>
    <mergeCell ref="K38:M38"/>
    <mergeCell ref="A35:Z35"/>
    <mergeCell ref="A37:M37"/>
    <mergeCell ref="A18:M18"/>
    <mergeCell ref="N18:Z18"/>
    <mergeCell ref="AA18:AD18"/>
    <mergeCell ref="K40:M40"/>
    <mergeCell ref="K59:M59"/>
    <mergeCell ref="N41:S41"/>
    <mergeCell ref="T41:Y41"/>
    <mergeCell ref="K39:M39"/>
    <mergeCell ref="A58:M58"/>
    <mergeCell ref="N58:Z58"/>
    <mergeCell ref="H41:M41"/>
    <mergeCell ref="A40:I40"/>
  </mergeCells>
  <conditionalFormatting sqref="AC8:AC15 O16 AC57 AC17 AC36 AC41 AC19:AC21 AC69:AC85">
    <cfRule type="cellIs" dxfId="23" priority="19" stopIfTrue="1" operator="greaterThan">
      <formula>0.2</formula>
    </cfRule>
  </conditionalFormatting>
  <conditionalFormatting sqref="AC23">
    <cfRule type="cellIs" dxfId="22" priority="18" stopIfTrue="1" operator="greaterThan">
      <formula>0.2</formula>
    </cfRule>
  </conditionalFormatting>
  <conditionalFormatting sqref="AC24:AC26">
    <cfRule type="cellIs" dxfId="21" priority="17" stopIfTrue="1" operator="greaterThan">
      <formula>0.2</formula>
    </cfRule>
  </conditionalFormatting>
  <conditionalFormatting sqref="AC27:AC32">
    <cfRule type="cellIs" dxfId="20" priority="16" stopIfTrue="1" operator="greaterThan">
      <formula>0.2</formula>
    </cfRule>
  </conditionalFormatting>
  <conditionalFormatting sqref="AC33">
    <cfRule type="cellIs" dxfId="19" priority="15" stopIfTrue="1" operator="greaterThan">
      <formula>0.2</formula>
    </cfRule>
  </conditionalFormatting>
  <conditionalFormatting sqref="AC42">
    <cfRule type="cellIs" dxfId="18" priority="14" stopIfTrue="1" operator="greaterThan">
      <formula>0.2</formula>
    </cfRule>
  </conditionalFormatting>
  <conditionalFormatting sqref="AC43:AC53">
    <cfRule type="cellIs" dxfId="17" priority="13" stopIfTrue="1" operator="greaterThan">
      <formula>0.2</formula>
    </cfRule>
  </conditionalFormatting>
  <conditionalFormatting sqref="AC54">
    <cfRule type="cellIs" dxfId="16" priority="12" stopIfTrue="1" operator="greaterThan">
      <formula>0.2</formula>
    </cfRule>
  </conditionalFormatting>
  <conditionalFormatting sqref="AC64:AC65">
    <cfRule type="cellIs" dxfId="15" priority="9" stopIfTrue="1" operator="greaterThan">
      <formula>0.2</formula>
    </cfRule>
  </conditionalFormatting>
  <conditionalFormatting sqref="AC66">
    <cfRule type="cellIs" dxfId="14" priority="8" stopIfTrue="1" operator="greaterThan">
      <formula>0.2</formula>
    </cfRule>
  </conditionalFormatting>
  <conditionalFormatting sqref="AC67">
    <cfRule type="cellIs" dxfId="13" priority="7" stopIfTrue="1" operator="greaterThan">
      <formula>0.2</formula>
    </cfRule>
  </conditionalFormatting>
  <conditionalFormatting sqref="AC39">
    <cfRule type="cellIs" dxfId="12" priority="6" stopIfTrue="1" operator="greaterThan">
      <formula>0.2</formula>
    </cfRule>
  </conditionalFormatting>
  <conditionalFormatting sqref="AC59:AC62">
    <cfRule type="cellIs" dxfId="11" priority="4" stopIfTrue="1" operator="greaterThan">
      <formula>0.2</formula>
    </cfRule>
  </conditionalFormatting>
  <conditionalFormatting sqref="AC55:AC56">
    <cfRule type="cellIs" dxfId="10" priority="2" stopIfTrue="1" operator="greaterThan">
      <formula>0.2</formula>
    </cfRule>
  </conditionalFormatting>
  <conditionalFormatting sqref="AC34:AC35">
    <cfRule type="cellIs" dxfId="9" priority="1" stopIfTrue="1" operator="greaterThan">
      <formula>0.2</formula>
    </cfRule>
  </conditionalFormatting>
  <dataValidations count="1">
    <dataValidation type="list" allowBlank="1" showInputMessage="1" showErrorMessage="1" sqref="G23:G33 G42:G54 G64:G67" xr:uid="{2E22B47F-5327-4A98-9494-F7E4F6E3E714}">
      <formula1>"Compra,Alquiler,PrestaciónServicio"</formula1>
    </dataValidation>
  </dataValidations>
  <pageMargins left="0.25" right="0.25" top="0.75" bottom="0.75" header="0.3" footer="0.3"/>
  <pageSetup paperSize="3" scale="10" orientation="landscape" r:id="rId1"/>
  <colBreaks count="2" manualBreakCount="2">
    <brk id="13" max="1048575" man="1"/>
    <brk id="25" max="17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35235-7806-47F3-B249-A8D875DB5D4A}">
  <sheetPr codeName="Hoja8">
    <pageSetUpPr fitToPage="1"/>
  </sheetPr>
  <dimension ref="A1:CR386"/>
  <sheetViews>
    <sheetView showGridLines="0" view="pageBreakPreview" topLeftCell="A8" zoomScale="55" zoomScaleNormal="40" zoomScaleSheetLayoutView="55" workbookViewId="0">
      <selection activeCell="D17" sqref="D17"/>
    </sheetView>
  </sheetViews>
  <sheetFormatPr defaultColWidth="11.42578125" defaultRowHeight="15" customHeight="1"/>
  <cols>
    <col min="1" max="1" width="17.140625" style="3" customWidth="1"/>
    <col min="2" max="2" width="41.42578125" style="3" customWidth="1"/>
    <col min="3" max="3" width="52.42578125" style="3" customWidth="1"/>
    <col min="4" max="4" width="166.140625" style="3" customWidth="1"/>
    <col min="5" max="7" width="28.42578125" style="3" customWidth="1"/>
    <col min="8" max="8" width="31.42578125" style="3" customWidth="1"/>
    <col min="9" max="9" width="21.85546875" style="3" bestFit="1" customWidth="1"/>
    <col min="10" max="10" width="31.42578125" style="3" customWidth="1"/>
    <col min="11"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97" width="11.42578125" style="3" customWidth="1"/>
    <col min="98" max="16384" width="11.42578125" style="3"/>
  </cols>
  <sheetData>
    <row r="1" spans="1:88" ht="14.25"/>
    <row r="2" spans="1:88" ht="14.25"/>
    <row r="3" spans="1:88" s="1" customFormat="1" ht="90.75" customHeight="1">
      <c r="A3" s="396" t="s">
        <v>0</v>
      </c>
      <c r="B3" s="390"/>
      <c r="C3" s="390"/>
      <c r="D3" s="390"/>
      <c r="E3" s="390"/>
      <c r="F3" s="390"/>
      <c r="G3" s="390"/>
      <c r="H3" s="390"/>
      <c r="I3" s="390"/>
      <c r="J3" s="390"/>
      <c r="K3" s="390"/>
      <c r="L3" s="390"/>
      <c r="M3" s="391"/>
      <c r="N3" s="397" t="s">
        <v>1</v>
      </c>
      <c r="O3" s="398"/>
      <c r="P3" s="398"/>
      <c r="Q3" s="398"/>
      <c r="R3" s="398"/>
      <c r="S3" s="398"/>
      <c r="T3" s="398"/>
      <c r="U3" s="398"/>
      <c r="V3" s="398"/>
      <c r="W3" s="399"/>
      <c r="X3" s="201"/>
      <c r="Y3" s="202"/>
      <c r="Z3" s="202"/>
      <c r="AA3" s="202"/>
      <c r="AB3" s="202"/>
      <c r="AC3" s="202"/>
      <c r="AD3" s="185"/>
      <c r="AE3" s="186"/>
      <c r="AF3" s="186"/>
    </row>
    <row r="4" spans="1:88" s="2" customFormat="1" ht="90.75" customHeight="1">
      <c r="A4" s="396"/>
      <c r="B4" s="402"/>
      <c r="C4" s="211" t="s">
        <v>2</v>
      </c>
      <c r="D4" s="386" t="s">
        <v>3</v>
      </c>
      <c r="E4" s="387"/>
      <c r="F4" s="387"/>
      <c r="G4" s="387"/>
      <c r="H4" s="387"/>
      <c r="I4" s="388"/>
      <c r="J4" s="389" t="s">
        <v>4</v>
      </c>
      <c r="K4" s="407"/>
      <c r="L4" s="408">
        <v>46285</v>
      </c>
      <c r="M4" s="391"/>
      <c r="N4" s="400"/>
      <c r="O4" s="401"/>
      <c r="P4" s="401"/>
      <c r="Q4" s="401"/>
      <c r="R4" s="401"/>
      <c r="S4" s="401"/>
      <c r="T4" s="401"/>
      <c r="U4" s="401"/>
      <c r="V4" s="401"/>
      <c r="W4" s="399"/>
      <c r="X4" s="187"/>
      <c r="Y4" s="186"/>
      <c r="Z4" s="385" t="s">
        <v>203</v>
      </c>
      <c r="AA4" s="385"/>
      <c r="AB4" s="188">
        <f>AA12</f>
        <v>693576875</v>
      </c>
      <c r="AC4" s="186"/>
      <c r="AD4" s="189"/>
      <c r="AE4" s="186"/>
      <c r="AF4" s="186"/>
    </row>
    <row r="5" spans="1:88" s="2" customFormat="1" ht="90.75" customHeight="1">
      <c r="A5" s="403"/>
      <c r="B5" s="404"/>
      <c r="C5" s="211" t="s">
        <v>6</v>
      </c>
      <c r="D5" s="386" t="s">
        <v>7</v>
      </c>
      <c r="E5" s="387"/>
      <c r="F5" s="387"/>
      <c r="G5" s="387"/>
      <c r="H5" s="387"/>
      <c r="I5" s="387"/>
      <c r="J5" s="387"/>
      <c r="K5" s="387"/>
      <c r="L5" s="387"/>
      <c r="M5" s="388"/>
      <c r="N5" s="400"/>
      <c r="O5" s="401"/>
      <c r="P5" s="401"/>
      <c r="Q5" s="401"/>
      <c r="R5" s="401"/>
      <c r="S5" s="401"/>
      <c r="T5" s="401"/>
      <c r="U5" s="401"/>
      <c r="V5" s="401"/>
      <c r="W5" s="399"/>
      <c r="X5" s="187"/>
      <c r="Y5" s="186"/>
      <c r="Z5" s="385" t="s">
        <v>8</v>
      </c>
      <c r="AA5" s="385"/>
      <c r="AB5" s="188">
        <v>0</v>
      </c>
      <c r="AC5" s="186"/>
      <c r="AD5" s="209" t="s">
        <v>9</v>
      </c>
      <c r="AE5" s="186"/>
      <c r="AF5" s="186"/>
    </row>
    <row r="6" spans="1:88" s="2" customFormat="1" ht="47.45" customHeight="1">
      <c r="A6" s="405"/>
      <c r="B6" s="406"/>
      <c r="C6" s="210" t="s">
        <v>10</v>
      </c>
      <c r="D6" s="211" t="s">
        <v>11</v>
      </c>
      <c r="E6" s="210" t="s">
        <v>12</v>
      </c>
      <c r="F6" s="389"/>
      <c r="G6" s="390"/>
      <c r="H6" s="390"/>
      <c r="I6" s="390"/>
      <c r="J6" s="390"/>
      <c r="K6" s="390"/>
      <c r="L6" s="390"/>
      <c r="M6" s="391"/>
      <c r="N6" s="400"/>
      <c r="O6" s="398"/>
      <c r="P6" s="398"/>
      <c r="Q6" s="398"/>
      <c r="R6" s="398"/>
      <c r="S6" s="398"/>
      <c r="T6" s="398"/>
      <c r="U6" s="398"/>
      <c r="V6" s="398"/>
      <c r="W6" s="399"/>
      <c r="X6" s="190"/>
      <c r="Y6" s="191"/>
      <c r="Z6" s="392" t="s">
        <v>204</v>
      </c>
      <c r="AA6" s="392"/>
      <c r="AB6" s="192">
        <f>SUM(AB4+AB5)</f>
        <v>693576875</v>
      </c>
      <c r="AC6" s="191"/>
      <c r="AD6" s="193"/>
      <c r="AE6" s="194"/>
      <c r="AF6" s="186"/>
      <c r="CA6">
        <v>1</v>
      </c>
      <c r="CB6">
        <v>2</v>
      </c>
      <c r="CC6">
        <v>10</v>
      </c>
      <c r="CD6">
        <v>14</v>
      </c>
      <c r="CE6">
        <v>23</v>
      </c>
      <c r="CF6">
        <v>29</v>
      </c>
      <c r="CG6">
        <v>36</v>
      </c>
      <c r="CH6">
        <v>40</v>
      </c>
      <c r="CJ6">
        <v>48</v>
      </c>
    </row>
    <row r="7" spans="1:88" s="79" customFormat="1" ht="21.95" customHeight="1">
      <c r="A7" s="393" t="s">
        <v>14</v>
      </c>
      <c r="B7" s="394"/>
      <c r="C7" s="394"/>
      <c r="D7" s="394"/>
      <c r="E7" s="394"/>
      <c r="F7" s="394"/>
      <c r="G7" s="394"/>
      <c r="H7" s="394"/>
      <c r="I7" s="394"/>
      <c r="J7" s="394"/>
      <c r="K7" s="394"/>
      <c r="L7" s="394"/>
      <c r="M7" s="395"/>
      <c r="N7" s="180"/>
      <c r="O7" s="180"/>
      <c r="P7" s="180"/>
      <c r="Q7" s="180"/>
      <c r="R7" s="180"/>
      <c r="S7" s="180"/>
      <c r="T7" s="180"/>
      <c r="U7" s="180"/>
      <c r="V7" s="180"/>
      <c r="W7" s="180"/>
      <c r="X7" s="180"/>
      <c r="Y7" s="180"/>
      <c r="Z7" s="180"/>
      <c r="AA7" s="180"/>
      <c r="AB7" s="180"/>
      <c r="AC7" s="180"/>
      <c r="AD7" s="203"/>
      <c r="AE7" s="203"/>
      <c r="AF7" s="203"/>
    </row>
    <row r="8" spans="1:88" s="7" customFormat="1" ht="103.15" customHeight="1">
      <c r="A8" s="195" t="s">
        <v>15</v>
      </c>
      <c r="B8" s="195" t="s">
        <v>16</v>
      </c>
      <c r="C8" s="195" t="s">
        <v>49</v>
      </c>
      <c r="D8" s="195" t="s">
        <v>50</v>
      </c>
      <c r="E8" s="195" t="s">
        <v>19</v>
      </c>
      <c r="F8" s="195" t="s">
        <v>20</v>
      </c>
      <c r="G8" s="195" t="s">
        <v>51</v>
      </c>
      <c r="H8" s="374" t="s">
        <v>52</v>
      </c>
      <c r="I8" s="375"/>
      <c r="J8" s="375"/>
      <c r="K8" s="375"/>
      <c r="L8" s="375"/>
      <c r="M8" s="376"/>
      <c r="N8" s="377" t="s">
        <v>58</v>
      </c>
      <c r="O8" s="378"/>
      <c r="P8" s="378"/>
      <c r="Q8" s="378"/>
      <c r="R8" s="378"/>
      <c r="S8" s="379"/>
      <c r="T8" s="380" t="s">
        <v>60</v>
      </c>
      <c r="U8" s="381"/>
      <c r="V8" s="381"/>
      <c r="W8" s="381"/>
      <c r="X8" s="381"/>
      <c r="Y8" s="382"/>
      <c r="Z8" s="196" t="s">
        <v>62</v>
      </c>
      <c r="AA8" s="196" t="s">
        <v>63</v>
      </c>
      <c r="AB8" s="183"/>
      <c r="AC8" s="183"/>
      <c r="AD8" s="183"/>
      <c r="AE8" s="183"/>
      <c r="AF8" s="183"/>
    </row>
    <row r="9" spans="1:88" s="227" customFormat="1" ht="216.6" customHeight="1">
      <c r="A9" s="220">
        <v>1</v>
      </c>
      <c r="B9" s="251" t="s">
        <v>16</v>
      </c>
      <c r="C9" s="250" t="s">
        <v>117</v>
      </c>
      <c r="D9" s="250" t="s">
        <v>118</v>
      </c>
      <c r="E9" s="251" t="s">
        <v>69</v>
      </c>
      <c r="F9" s="250">
        <f>375*9</f>
        <v>3375</v>
      </c>
      <c r="G9" s="250" t="s">
        <v>75</v>
      </c>
      <c r="H9" s="252" t="s">
        <v>119</v>
      </c>
      <c r="I9" s="253">
        <v>21600</v>
      </c>
      <c r="J9" s="253">
        <f>I9*8%</f>
        <v>1728</v>
      </c>
      <c r="K9" s="253">
        <f t="shared" ref="K9:K11" si="0">I9+J9</f>
        <v>23328</v>
      </c>
      <c r="L9" s="253">
        <f t="shared" ref="L9:L11" si="1">IF(B9="","",(I9*F9))</f>
        <v>72900000</v>
      </c>
      <c r="M9" s="253">
        <f t="shared" ref="M9:M11" si="2">IF(B9="","",(K9*F9))</f>
        <v>78732000</v>
      </c>
      <c r="N9" s="254" t="s">
        <v>120</v>
      </c>
      <c r="O9" s="255">
        <v>25000</v>
      </c>
      <c r="P9" s="255">
        <f>O9*8%</f>
        <v>2000</v>
      </c>
      <c r="Q9" s="255">
        <f t="shared" ref="Q9:Q11" si="3">O9+P9</f>
        <v>27000</v>
      </c>
      <c r="R9" s="255">
        <f t="shared" ref="R9:R11" si="4">IF(B9="","",(O9*F9))</f>
        <v>84375000</v>
      </c>
      <c r="S9" s="255">
        <f t="shared" ref="S9:S11" si="5">IF(B9="","",(Q9*F9))</f>
        <v>91125000</v>
      </c>
      <c r="T9" s="256" t="s">
        <v>121</v>
      </c>
      <c r="U9" s="257">
        <v>26824</v>
      </c>
      <c r="V9" s="257">
        <f>U9*8%</f>
        <v>2145.92</v>
      </c>
      <c r="W9" s="257">
        <v>28970</v>
      </c>
      <c r="X9" s="257">
        <v>26824</v>
      </c>
      <c r="Y9" s="257">
        <v>28970</v>
      </c>
      <c r="Z9" s="258">
        <f t="shared" ref="Z9:Z10" si="6">IF(A9="","",ROUND(AVERAGE(K9,Q9,W9),0))</f>
        <v>26433</v>
      </c>
      <c r="AA9" s="258">
        <f>Z9*F9</f>
        <v>89211375</v>
      </c>
      <c r="AB9" s="259">
        <f t="shared" ref="AB9:AB10" si="7">IF(B9="","",ROUND(STDEV(M9,S9,Y9),0))</f>
        <v>49406882</v>
      </c>
      <c r="AC9" s="276">
        <v>0.10829999999999999</v>
      </c>
      <c r="AD9" s="250"/>
      <c r="AE9" s="226"/>
      <c r="AF9" s="226"/>
      <c r="BO9" s="228">
        <v>16</v>
      </c>
    </row>
    <row r="10" spans="1:88" s="227" customFormat="1" ht="216.6" customHeight="1">
      <c r="A10" s="220">
        <v>2</v>
      </c>
      <c r="B10" s="251" t="s">
        <v>16</v>
      </c>
      <c r="C10" s="250" t="s">
        <v>205</v>
      </c>
      <c r="D10" s="250" t="s">
        <v>206</v>
      </c>
      <c r="E10" s="251" t="s">
        <v>69</v>
      </c>
      <c r="F10" s="250">
        <v>193</v>
      </c>
      <c r="G10" s="250" t="s">
        <v>200</v>
      </c>
      <c r="H10" s="252" t="s">
        <v>207</v>
      </c>
      <c r="I10" s="253">
        <v>317000</v>
      </c>
      <c r="J10" s="253"/>
      <c r="K10" s="253">
        <f t="shared" si="0"/>
        <v>317000</v>
      </c>
      <c r="L10" s="253">
        <f t="shared" si="1"/>
        <v>61181000</v>
      </c>
      <c r="M10" s="253">
        <f t="shared" si="2"/>
        <v>61181000</v>
      </c>
      <c r="N10" s="254" t="s">
        <v>208</v>
      </c>
      <c r="O10" s="255">
        <v>350000</v>
      </c>
      <c r="P10" s="255"/>
      <c r="Q10" s="255">
        <f t="shared" si="3"/>
        <v>350000</v>
      </c>
      <c r="R10" s="255">
        <f t="shared" si="4"/>
        <v>67550000</v>
      </c>
      <c r="S10" s="255">
        <f t="shared" si="5"/>
        <v>67550000</v>
      </c>
      <c r="T10" s="256"/>
      <c r="U10" s="257"/>
      <c r="V10" s="257"/>
      <c r="W10" s="257"/>
      <c r="X10" s="257"/>
      <c r="Y10" s="257"/>
      <c r="Z10" s="258">
        <f t="shared" si="6"/>
        <v>333500</v>
      </c>
      <c r="AA10" s="258">
        <f>Z10*F10</f>
        <v>64365500</v>
      </c>
      <c r="AB10" s="259">
        <f t="shared" si="7"/>
        <v>4503563</v>
      </c>
      <c r="AC10" s="276">
        <f t="shared" ref="AC10" si="8">IF(B10="","",(AB10/AA10))</f>
        <v>6.996858565535885E-2</v>
      </c>
      <c r="AD10" s="250"/>
      <c r="AE10" s="226"/>
      <c r="AF10" s="226"/>
      <c r="BO10" s="228">
        <v>32</v>
      </c>
    </row>
    <row r="11" spans="1:88" s="227" customFormat="1" ht="81" customHeight="1">
      <c r="A11" s="220">
        <v>3</v>
      </c>
      <c r="B11" s="251" t="s">
        <v>16</v>
      </c>
      <c r="C11" s="250" t="s">
        <v>209</v>
      </c>
      <c r="D11" s="250" t="s">
        <v>210</v>
      </c>
      <c r="E11" s="251" t="s">
        <v>69</v>
      </c>
      <c r="F11" s="250">
        <f>9*375</f>
        <v>3375</v>
      </c>
      <c r="G11" s="250" t="s">
        <v>200</v>
      </c>
      <c r="H11" s="252" t="s">
        <v>211</v>
      </c>
      <c r="I11" s="253">
        <v>150000</v>
      </c>
      <c r="J11" s="253">
        <v>0</v>
      </c>
      <c r="K11" s="253">
        <f t="shared" si="0"/>
        <v>150000</v>
      </c>
      <c r="L11" s="253">
        <f t="shared" si="1"/>
        <v>506250000</v>
      </c>
      <c r="M11" s="253">
        <f t="shared" si="2"/>
        <v>506250000</v>
      </c>
      <c r="N11" s="254" t="s">
        <v>212</v>
      </c>
      <c r="O11" s="255">
        <v>170000</v>
      </c>
      <c r="P11" s="255"/>
      <c r="Q11" s="255">
        <f t="shared" si="3"/>
        <v>170000</v>
      </c>
      <c r="R11" s="255">
        <f t="shared" si="4"/>
        <v>573750000</v>
      </c>
      <c r="S11" s="255">
        <f t="shared" si="5"/>
        <v>573750000</v>
      </c>
      <c r="T11" s="256"/>
      <c r="U11" s="257"/>
      <c r="V11" s="257"/>
      <c r="W11" s="257"/>
      <c r="X11" s="257"/>
      <c r="Y11" s="257"/>
      <c r="Z11" s="258">
        <f t="shared" ref="Z11" si="9">IF(A11="","",ROUND(AVERAGE(K11,Q11,W11),0))</f>
        <v>160000</v>
      </c>
      <c r="AA11" s="258">
        <f>Z11*F11</f>
        <v>540000000</v>
      </c>
      <c r="AB11" s="259">
        <f t="shared" ref="AB11" si="10">IF(B11="","",ROUND(STDEV(M11,S11,Y11),0))</f>
        <v>47729708</v>
      </c>
      <c r="AC11" s="276">
        <f t="shared" ref="AC11" si="11">IF(B11="","",(AB11/AA11))</f>
        <v>8.8388348148148152E-2</v>
      </c>
      <c r="AD11" s="250"/>
      <c r="AE11" s="226"/>
      <c r="AF11" s="226"/>
      <c r="BO11" s="228">
        <v>33</v>
      </c>
    </row>
    <row r="12" spans="1:88" s="7" customFormat="1">
      <c r="A12" s="383" t="s">
        <v>0</v>
      </c>
      <c r="B12" s="384"/>
      <c r="C12" s="384"/>
      <c r="D12" s="384"/>
      <c r="E12" s="384"/>
      <c r="F12" s="384"/>
      <c r="G12" s="384"/>
      <c r="H12" s="384"/>
      <c r="I12" s="384"/>
      <c r="J12" s="384"/>
      <c r="K12" s="384"/>
      <c r="L12" s="384"/>
      <c r="M12" s="384"/>
      <c r="N12" s="384"/>
      <c r="O12" s="384"/>
      <c r="P12" s="384"/>
      <c r="Q12" s="384"/>
      <c r="R12" s="384"/>
      <c r="S12" s="384"/>
      <c r="T12" s="384"/>
      <c r="U12" s="384"/>
      <c r="V12" s="384"/>
      <c r="W12" s="384"/>
      <c r="X12" s="384"/>
      <c r="Y12" s="384"/>
      <c r="Z12" s="384"/>
      <c r="AA12" s="207">
        <f>SUM(AA9:AA11)</f>
        <v>693576875</v>
      </c>
      <c r="AB12" s="180"/>
      <c r="AC12" s="180"/>
      <c r="AD12" s="180"/>
      <c r="AE12" s="180"/>
      <c r="AF12" s="180"/>
      <c r="AG12" s="177"/>
      <c r="AH12" s="177"/>
      <c r="AI12" s="177"/>
      <c r="AJ12" s="177"/>
      <c r="AK12" s="177"/>
      <c r="AL12" s="177"/>
      <c r="AM12" s="177"/>
      <c r="AN12" s="177"/>
      <c r="AO12" s="177"/>
      <c r="AP12" s="177"/>
      <c r="AQ12" s="177"/>
      <c r="AR12" s="177"/>
      <c r="AS12" s="177"/>
      <c r="AT12" s="177"/>
      <c r="AU12" s="177"/>
      <c r="AV12" s="177"/>
      <c r="AW12" s="177"/>
      <c r="AX12" s="177"/>
      <c r="AY12" s="177"/>
      <c r="AZ12" s="177"/>
    </row>
    <row r="13" spans="1:88" s="7" customFormat="1" ht="20.25" customHeight="1">
      <c r="A13" s="183"/>
      <c r="B13" s="183"/>
      <c r="C13" s="183"/>
      <c r="D13" s="183"/>
      <c r="E13" s="183"/>
      <c r="F13" s="183"/>
      <c r="G13" s="183"/>
      <c r="H13" s="183"/>
      <c r="I13" s="183"/>
      <c r="J13" s="183"/>
      <c r="K13" s="183"/>
      <c r="L13" s="183"/>
      <c r="M13" s="183"/>
      <c r="N13" s="183"/>
      <c r="O13" s="183"/>
      <c r="P13" s="183"/>
      <c r="Q13" s="183"/>
      <c r="R13" s="183"/>
      <c r="S13" s="183"/>
      <c r="T13" s="183"/>
      <c r="U13" s="183"/>
      <c r="V13" s="183"/>
      <c r="W13" s="183"/>
      <c r="X13" s="183"/>
      <c r="Y13" s="183"/>
      <c r="Z13" s="183"/>
      <c r="AA13" s="183"/>
      <c r="AB13" s="183"/>
      <c r="AC13" s="183"/>
      <c r="AD13" s="183"/>
      <c r="AE13" s="183"/>
      <c r="AF13" s="183"/>
    </row>
    <row r="14" spans="1:88" s="7" customFormat="1" ht="20.25" customHeight="1">
      <c r="A14" s="183"/>
      <c r="B14" s="183"/>
      <c r="C14" s="183"/>
      <c r="D14" s="183"/>
      <c r="E14" s="183"/>
      <c r="F14" s="183"/>
      <c r="G14" s="183"/>
      <c r="H14" s="183"/>
      <c r="I14" s="183"/>
      <c r="J14" s="183"/>
      <c r="K14" s="183"/>
      <c r="L14" s="183"/>
      <c r="M14" s="183"/>
      <c r="N14" s="183"/>
      <c r="O14" s="183"/>
      <c r="P14" s="183"/>
      <c r="Q14" s="183"/>
      <c r="R14" s="183"/>
      <c r="S14" s="183"/>
      <c r="T14" s="183"/>
      <c r="U14" s="183"/>
      <c r="V14" s="183"/>
      <c r="W14" s="183"/>
      <c r="X14" s="183"/>
      <c r="Y14" s="183"/>
      <c r="Z14" s="183"/>
      <c r="AA14" s="183"/>
      <c r="AB14" s="183"/>
      <c r="AC14" s="183"/>
      <c r="AD14" s="183"/>
      <c r="AE14" s="183"/>
      <c r="AF14" s="183"/>
    </row>
    <row r="15" spans="1:88" s="7" customFormat="1" ht="20.25" customHeight="1">
      <c r="A15" s="183"/>
      <c r="B15" s="183"/>
      <c r="C15" s="183"/>
      <c r="D15" s="183"/>
      <c r="E15" s="183"/>
      <c r="F15" s="183"/>
      <c r="G15" s="183"/>
      <c r="H15" s="183"/>
      <c r="I15" s="183"/>
      <c r="J15" s="183"/>
      <c r="K15" s="183"/>
      <c r="L15" s="183"/>
      <c r="M15" s="183"/>
      <c r="N15" s="183"/>
      <c r="O15" s="183"/>
      <c r="P15" s="183"/>
      <c r="Q15" s="183"/>
      <c r="R15" s="183"/>
      <c r="S15" s="183"/>
      <c r="T15" s="183"/>
      <c r="U15" s="183"/>
      <c r="V15" s="183"/>
      <c r="W15" s="183"/>
      <c r="X15" s="183"/>
      <c r="Y15" s="183"/>
      <c r="Z15" s="183"/>
      <c r="AA15" s="183"/>
      <c r="AB15" s="183"/>
      <c r="AC15" s="183"/>
      <c r="AD15" s="183"/>
      <c r="AE15" s="183"/>
      <c r="AF15" s="183"/>
    </row>
    <row r="16" spans="1:88" s="7" customFormat="1" ht="20.25" customHeight="1">
      <c r="A16" s="183"/>
      <c r="B16" s="183"/>
      <c r="C16" s="183"/>
      <c r="D16" s="183"/>
      <c r="E16" s="183"/>
      <c r="F16" s="183"/>
      <c r="G16" s="183"/>
      <c r="H16" s="183"/>
      <c r="I16" s="183"/>
      <c r="J16" s="183"/>
      <c r="K16" s="183"/>
      <c r="L16" s="183"/>
      <c r="M16" s="183"/>
      <c r="N16" s="183"/>
      <c r="O16" s="183"/>
      <c r="P16" s="183"/>
      <c r="Q16" s="183"/>
      <c r="R16" s="183"/>
      <c r="S16" s="183"/>
      <c r="T16" s="183"/>
      <c r="U16" s="183"/>
      <c r="V16" s="183"/>
      <c r="W16" s="183"/>
      <c r="X16" s="183"/>
      <c r="Y16" s="183"/>
      <c r="Z16" s="183"/>
      <c r="AA16" s="183"/>
      <c r="AB16" s="183"/>
      <c r="AC16" s="183"/>
      <c r="AD16" s="183"/>
      <c r="AE16" s="183"/>
      <c r="AF16" s="183"/>
    </row>
    <row r="17" spans="1:32" s="7" customFormat="1" ht="20.25" customHeight="1">
      <c r="A17" s="183"/>
      <c r="B17" s="183"/>
      <c r="C17" s="183"/>
      <c r="D17" s="183"/>
      <c r="E17" s="183"/>
      <c r="F17" s="183"/>
      <c r="G17" s="183"/>
      <c r="H17" s="183"/>
      <c r="I17" s="183"/>
      <c r="J17" s="183"/>
      <c r="K17" s="183"/>
      <c r="L17" s="183"/>
      <c r="M17" s="183"/>
      <c r="N17" s="183"/>
      <c r="O17" s="183"/>
      <c r="P17" s="183"/>
      <c r="Q17" s="183"/>
      <c r="R17" s="183"/>
      <c r="S17" s="183"/>
      <c r="T17" s="183"/>
      <c r="U17" s="183"/>
      <c r="V17" s="183"/>
      <c r="W17" s="183"/>
      <c r="X17" s="183"/>
      <c r="Y17" s="183"/>
      <c r="Z17" s="183"/>
      <c r="AA17" s="183"/>
      <c r="AB17" s="183"/>
      <c r="AC17" s="183"/>
      <c r="AD17" s="183"/>
      <c r="AE17" s="183"/>
      <c r="AF17" s="183"/>
    </row>
    <row r="18" spans="1:32" s="7" customFormat="1" ht="20.25" customHeight="1">
      <c r="A18" s="183"/>
      <c r="B18" s="183"/>
      <c r="C18" s="183"/>
      <c r="D18" s="183"/>
      <c r="E18" s="183"/>
      <c r="F18" s="183"/>
      <c r="G18" s="183"/>
      <c r="H18" s="183"/>
      <c r="I18" s="183"/>
      <c r="J18" s="183"/>
      <c r="K18" s="183"/>
      <c r="L18" s="183"/>
      <c r="M18" s="183"/>
      <c r="N18" s="183"/>
      <c r="O18" s="183"/>
      <c r="P18" s="183"/>
      <c r="Q18" s="183"/>
      <c r="R18" s="183"/>
      <c r="S18" s="183"/>
      <c r="T18" s="183"/>
      <c r="U18" s="183"/>
      <c r="V18" s="183"/>
      <c r="W18" s="183"/>
      <c r="X18" s="183"/>
      <c r="Y18" s="183"/>
      <c r="Z18" s="183"/>
      <c r="AA18" s="183"/>
      <c r="AB18" s="183"/>
      <c r="AC18" s="183"/>
      <c r="AD18" s="183"/>
      <c r="AE18" s="183"/>
      <c r="AF18" s="183"/>
    </row>
    <row r="19" spans="1:32" s="7" customFormat="1" ht="20.25" customHeight="1">
      <c r="A19" s="183"/>
      <c r="B19" s="183"/>
      <c r="C19" s="183"/>
      <c r="D19" s="183"/>
      <c r="E19" s="183"/>
      <c r="F19" s="183"/>
      <c r="G19" s="183"/>
      <c r="H19" s="183"/>
      <c r="I19" s="183"/>
      <c r="J19" s="183"/>
      <c r="K19" s="183"/>
      <c r="L19" s="183"/>
      <c r="M19" s="183"/>
      <c r="N19" s="183"/>
      <c r="O19" s="183"/>
      <c r="P19" s="183"/>
      <c r="Q19" s="183"/>
      <c r="R19" s="183"/>
      <c r="S19" s="183"/>
      <c r="T19" s="183"/>
      <c r="U19" s="183"/>
      <c r="V19" s="183"/>
      <c r="W19" s="183"/>
      <c r="X19" s="183"/>
      <c r="Y19" s="183"/>
      <c r="Z19" s="183"/>
      <c r="AA19" s="183"/>
      <c r="AB19" s="183"/>
      <c r="AC19" s="183"/>
      <c r="AD19" s="183"/>
      <c r="AE19" s="183"/>
      <c r="AF19" s="183"/>
    </row>
    <row r="20" spans="1:32" s="7" customFormat="1" ht="20.25" customHeight="1"/>
    <row r="21" spans="1:32" s="7" customFormat="1" ht="20.25" customHeight="1"/>
    <row r="22" spans="1:32" s="7" customFormat="1" ht="20.25" customHeight="1"/>
    <row r="23" spans="1:32" s="7" customFormat="1" ht="20.25" customHeight="1"/>
    <row r="24" spans="1:32" s="7" customFormat="1" ht="20.25" customHeight="1"/>
    <row r="25" spans="1:32" s="7" customFormat="1" ht="20.25" customHeight="1"/>
    <row r="26" spans="1:32" s="7" customFormat="1" ht="20.25" customHeight="1"/>
    <row r="27" spans="1:32" ht="14.25" customHeight="1"/>
    <row r="28" spans="1:32" s="7" customFormat="1" ht="28.9" customHeight="1"/>
    <row r="29" spans="1:32" s="7" customFormat="1" ht="14.25" customHeight="1"/>
    <row r="30" spans="1:32" s="10" customFormat="1" ht="69.75" customHeight="1"/>
    <row r="31" spans="1:32" s="7" customFormat="1" ht="21" customHeight="1"/>
    <row r="32" spans="1:32" s="7" customFormat="1" ht="21" customHeight="1"/>
    <row r="33" s="7" customFormat="1" ht="20.25" customHeight="1"/>
    <row r="34" s="7" customFormat="1" ht="20.25" customHeight="1"/>
    <row r="35" s="7" customFormat="1" ht="20.25" customHeight="1"/>
    <row r="36" s="7" customFormat="1" ht="20.25" customHeight="1"/>
    <row r="37" s="7" customFormat="1" ht="20.25" customHeight="1"/>
    <row r="38" s="7" customFormat="1" ht="20.25" customHeight="1"/>
    <row r="39" s="7" customFormat="1" ht="20.25" customHeight="1"/>
    <row r="40" s="7" customFormat="1" ht="20.25" customHeight="1"/>
    <row r="41" s="7" customFormat="1" ht="20.25" customHeight="1"/>
    <row r="42" s="7" customFormat="1" ht="20.25" customHeight="1"/>
    <row r="43" s="7" customFormat="1" ht="63" customHeight="1"/>
    <row r="44" ht="14.25" customHeight="1"/>
    <row r="45" ht="14.25" customHeight="1"/>
    <row r="46" ht="14.25" customHeight="1"/>
    <row r="47" ht="14.25" customHeight="1"/>
    <row r="48" ht="14.25" customHeight="1"/>
    <row r="49" ht="14.25" customHeight="1"/>
    <row r="50" ht="14.25"/>
    <row r="51" ht="14.25"/>
    <row r="52" ht="14.25"/>
    <row r="53" ht="14.25"/>
    <row r="54" ht="14.25"/>
    <row r="55" ht="14.25"/>
    <row r="56" ht="14.25"/>
    <row r="57" ht="14.25"/>
    <row r="58" ht="14.25"/>
    <row r="59" ht="14.25"/>
    <row r="60" ht="14.25"/>
    <row r="61" ht="14.25"/>
    <row r="62" ht="14.25"/>
    <row r="63" ht="14.25"/>
    <row r="64" ht="14.25"/>
    <row r="65" ht="14.25"/>
    <row r="66" ht="14.25"/>
    <row r="67" ht="14.25"/>
    <row r="68" ht="14.25"/>
    <row r="69" ht="14.25"/>
    <row r="70" ht="14.25"/>
    <row r="71" ht="14.25"/>
    <row r="72" ht="14.25"/>
    <row r="73" ht="14.25"/>
    <row r="74" ht="14.25"/>
    <row r="75" ht="14.25"/>
    <row r="76" ht="14.25"/>
    <row r="77" ht="14.25"/>
    <row r="78" ht="14.25"/>
    <row r="79" ht="14.25"/>
    <row r="80" ht="14.25"/>
    <row r="81" ht="14.25"/>
    <row r="82" ht="14.25"/>
    <row r="83" ht="14.25"/>
    <row r="84" ht="14.25"/>
    <row r="85" ht="14.25"/>
    <row r="86" ht="14.25"/>
    <row r="87" ht="14.25"/>
    <row r="88" ht="14.25"/>
    <row r="89" ht="14.25"/>
    <row r="90" ht="14.25"/>
    <row r="91" ht="14.25"/>
    <row r="92" ht="14.25"/>
    <row r="93" ht="14.25"/>
    <row r="94" ht="14.25"/>
    <row r="95" ht="14.25"/>
    <row r="96" ht="14.25"/>
    <row r="97" ht="14.25"/>
    <row r="98" ht="14.25"/>
    <row r="99" ht="14.25"/>
    <row r="100" ht="14.25"/>
    <row r="101" ht="14.25"/>
    <row r="102" ht="14.25"/>
    <row r="103" ht="14.25"/>
    <row r="104" ht="14.25"/>
    <row r="105" ht="14.25"/>
    <row r="106" ht="14.25"/>
    <row r="107" ht="14.25"/>
    <row r="108" ht="14.25"/>
    <row r="109" ht="14.25"/>
    <row r="110" ht="14.25"/>
    <row r="111" ht="14.25"/>
    <row r="112" ht="14.25"/>
    <row r="113" ht="14.25"/>
    <row r="114" ht="14.25"/>
    <row r="115" ht="14.25"/>
    <row r="116" ht="14.25"/>
    <row r="117" ht="14.25"/>
    <row r="118" ht="14.25"/>
    <row r="119" ht="14.25"/>
    <row r="120" ht="14.25"/>
    <row r="121" ht="14.25"/>
    <row r="122" ht="14.25"/>
    <row r="123" ht="14.25"/>
    <row r="124" ht="14.25"/>
    <row r="125" ht="14.25"/>
    <row r="126" ht="14.25"/>
    <row r="127" ht="14.25"/>
    <row r="128" ht="14.25"/>
    <row r="129" ht="14.25"/>
    <row r="130" ht="14.25"/>
    <row r="131" ht="14.25"/>
    <row r="132" ht="14.25"/>
    <row r="133" ht="14.25"/>
    <row r="134" ht="14.25"/>
    <row r="135" ht="14.25"/>
    <row r="136" ht="14.25"/>
    <row r="137" ht="14.25"/>
    <row r="138" ht="14.25"/>
    <row r="139" ht="14.25"/>
    <row r="140" ht="14.25"/>
    <row r="141" ht="14.25"/>
    <row r="142" ht="14.25"/>
    <row r="143" ht="14.25"/>
    <row r="144" ht="14.25"/>
    <row r="145" ht="14.25"/>
    <row r="146" ht="14.25"/>
    <row r="147" ht="14.25"/>
    <row r="148" ht="14.25"/>
    <row r="149" ht="14.25"/>
    <row r="150" ht="14.25"/>
    <row r="151" ht="14.25"/>
    <row r="152" ht="14.25"/>
    <row r="153" ht="14.25"/>
    <row r="154" ht="14.25"/>
    <row r="155" ht="14.25"/>
    <row r="156" ht="14.25"/>
    <row r="157" ht="14.25"/>
    <row r="158" ht="14.25"/>
    <row r="159" ht="14.25"/>
    <row r="160" ht="14.25"/>
    <row r="161" ht="14.25"/>
    <row r="162" ht="14.25"/>
    <row r="163" ht="14.25"/>
    <row r="164" ht="14.25"/>
    <row r="165" ht="14.25"/>
    <row r="166" ht="14.25"/>
    <row r="167" ht="14.25"/>
    <row r="168" ht="14.25"/>
    <row r="169" ht="14.25"/>
    <row r="170" ht="14.25"/>
    <row r="171" ht="14.25"/>
    <row r="172" ht="14.25"/>
    <row r="173" ht="14.25"/>
    <row r="174" ht="14.25"/>
    <row r="175" ht="14.25"/>
    <row r="176" ht="14.25"/>
    <row r="177" ht="14.25"/>
    <row r="178" ht="14.25"/>
    <row r="179" ht="14.25"/>
    <row r="180" ht="14.25"/>
    <row r="181" ht="14.25"/>
    <row r="182" ht="14.25"/>
    <row r="183" ht="14.25"/>
    <row r="184" ht="14.25"/>
    <row r="185" ht="14.25"/>
    <row r="186" ht="14.25"/>
    <row r="187" ht="14.25"/>
    <row r="188" ht="14.25"/>
    <row r="189" ht="14.25"/>
    <row r="190" ht="14.25"/>
    <row r="191" ht="14.25"/>
    <row r="192" ht="14.25"/>
    <row r="193" ht="14.25"/>
    <row r="194" ht="14.25"/>
    <row r="195" ht="14.25"/>
    <row r="196" ht="14.25"/>
    <row r="197" ht="14.25"/>
    <row r="198" ht="14.25"/>
    <row r="199" ht="14.25"/>
    <row r="200" ht="14.25"/>
    <row r="201" ht="14.25"/>
    <row r="202" ht="14.25"/>
    <row r="203" ht="14.25"/>
    <row r="204" ht="14.25"/>
    <row r="205" ht="14.25"/>
    <row r="206" ht="14.25"/>
    <row r="207" ht="14.25"/>
    <row r="208" ht="14.25"/>
    <row r="209" ht="14.25"/>
    <row r="210" ht="14.25"/>
    <row r="211" ht="14.25"/>
    <row r="212" ht="14.25"/>
    <row r="213" ht="14.25"/>
    <row r="214" ht="14.25"/>
    <row r="215" ht="14.25"/>
    <row r="216" ht="14.25"/>
    <row r="217" ht="14.25"/>
    <row r="218" ht="14.25"/>
    <row r="219" ht="14.25"/>
    <row r="220" ht="14.25"/>
    <row r="221" ht="14.25"/>
    <row r="222" ht="14.25"/>
    <row r="223" ht="14.25"/>
    <row r="224" ht="14.25"/>
    <row r="225" ht="14.25"/>
    <row r="226" ht="14.25"/>
    <row r="227" ht="14.25"/>
    <row r="228" ht="14.25"/>
    <row r="229" ht="14.25"/>
    <row r="230" ht="14.25"/>
    <row r="231" ht="14.25"/>
    <row r="232" ht="14.25"/>
    <row r="233" ht="14.25"/>
    <row r="234" ht="14.25"/>
    <row r="235" ht="14.25"/>
    <row r="236" ht="14.25"/>
    <row r="237" ht="14.25"/>
    <row r="238" ht="14.25"/>
    <row r="239" ht="14.25"/>
    <row r="240" ht="14.25"/>
    <row r="241" ht="14.25"/>
    <row r="242" ht="14.25"/>
    <row r="243" ht="14.25"/>
    <row r="244" ht="14.25"/>
    <row r="245" ht="14.25"/>
    <row r="246" ht="14.25"/>
    <row r="247" ht="14.25"/>
    <row r="248" ht="14.25"/>
    <row r="249" ht="14.25"/>
    <row r="250" ht="14.25"/>
    <row r="251" ht="14.25"/>
    <row r="252" ht="14.25"/>
    <row r="253" ht="14.25"/>
    <row r="254" ht="14.25"/>
    <row r="255" ht="14.25"/>
    <row r="256" ht="14.25"/>
    <row r="257" ht="14.25"/>
    <row r="258" ht="14.25"/>
    <row r="259" ht="14.25"/>
    <row r="260" ht="14.25"/>
    <row r="261" ht="14.25"/>
    <row r="262" ht="14.25"/>
    <row r="263" ht="14.25"/>
    <row r="264" ht="14.25"/>
    <row r="265" ht="14.25"/>
    <row r="266" ht="14.25"/>
    <row r="267" ht="14.25"/>
    <row r="268" ht="14.25"/>
    <row r="269" ht="14.25"/>
    <row r="270" ht="14.25"/>
    <row r="271" ht="14.25"/>
    <row r="272" ht="14.25"/>
    <row r="273" ht="14.25"/>
    <row r="274" ht="14.25"/>
    <row r="275" ht="14.25"/>
    <row r="276" ht="14.25"/>
    <row r="277" ht="14.25"/>
    <row r="278" ht="14.25"/>
    <row r="279" ht="14.25"/>
    <row r="280" ht="14.25"/>
    <row r="281" ht="14.25"/>
    <row r="282" ht="14.25"/>
    <row r="283" ht="14.25"/>
    <row r="284" ht="14.25"/>
    <row r="285" ht="14.25"/>
    <row r="286" ht="14.25"/>
    <row r="287" ht="14.25"/>
    <row r="288" ht="14.25"/>
    <row r="289" ht="14.25"/>
    <row r="290" ht="14.25"/>
    <row r="291" ht="14.25"/>
    <row r="292" ht="14.25"/>
    <row r="293" ht="14.25"/>
    <row r="294" ht="14.25"/>
    <row r="295" ht="14.25"/>
    <row r="296" ht="14.25"/>
    <row r="297" ht="14.25"/>
    <row r="298" ht="14.25"/>
    <row r="299" ht="14.25"/>
    <row r="300" ht="14.25"/>
    <row r="301" ht="14.25"/>
    <row r="302" ht="14.25"/>
    <row r="303" ht="14.25"/>
    <row r="304" ht="14.25"/>
    <row r="305" ht="14.25"/>
    <row r="306" ht="14.25"/>
    <row r="307" ht="14.25"/>
    <row r="308" ht="14.25"/>
    <row r="309" ht="14.25"/>
    <row r="310" ht="14.25"/>
    <row r="311" ht="14.25"/>
    <row r="312" ht="14.25"/>
    <row r="313" ht="14.25"/>
    <row r="314" ht="14.25"/>
    <row r="315" ht="14.25"/>
    <row r="316" ht="14.25"/>
    <row r="317" ht="14.25"/>
    <row r="318" ht="14.25"/>
    <row r="319" ht="14.25"/>
    <row r="320" ht="14.25"/>
    <row r="321" ht="14.25"/>
    <row r="322" ht="14.25"/>
    <row r="323" ht="14.25"/>
    <row r="324" ht="14.25"/>
    <row r="325" ht="14.25"/>
    <row r="326" ht="14.25"/>
    <row r="327" ht="14.25"/>
    <row r="328" ht="14.25"/>
    <row r="329" ht="14.25"/>
    <row r="330" ht="14.25"/>
    <row r="331" ht="14.25"/>
    <row r="332" ht="14.25"/>
    <row r="333" ht="14.25"/>
    <row r="334" ht="14.25"/>
    <row r="335" ht="14.25"/>
    <row r="336" ht="14.25"/>
    <row r="337" ht="14.25"/>
    <row r="338" ht="14.25"/>
    <row r="339" ht="14.25"/>
    <row r="340" ht="14.25"/>
    <row r="341" ht="14.25"/>
    <row r="342" ht="14.25"/>
    <row r="343" ht="14.25"/>
    <row r="344" ht="14.25"/>
    <row r="345" ht="14.25"/>
    <row r="346" ht="14.25"/>
    <row r="347" ht="14.25"/>
    <row r="348" ht="14.25"/>
    <row r="349" ht="14.25"/>
    <row r="350" ht="14.25"/>
    <row r="351" ht="14.25"/>
    <row r="352" ht="14.25"/>
    <row r="353" ht="14.25"/>
    <row r="354" ht="14.25"/>
    <row r="355" ht="14.25"/>
    <row r="356" ht="14.25"/>
    <row r="357" ht="14.25"/>
    <row r="358" ht="14.25"/>
    <row r="359" ht="14.25"/>
    <row r="360" ht="14.25"/>
    <row r="361" ht="14.25"/>
    <row r="362" ht="14.25"/>
    <row r="363" ht="14.25"/>
    <row r="364" ht="14.25"/>
    <row r="365" ht="14.25"/>
    <row r="366" ht="14.25"/>
    <row r="367" ht="14.25"/>
    <row r="368" ht="14.25"/>
    <row r="369" ht="14.25"/>
    <row r="370" ht="14.25"/>
    <row r="371" ht="14.25"/>
    <row r="372" ht="14.25"/>
    <row r="373" ht="14.25"/>
    <row r="374" ht="14.25"/>
    <row r="375" ht="14.25"/>
    <row r="376" ht="14.25"/>
    <row r="377" ht="14.25"/>
    <row r="378" ht="14.25"/>
    <row r="379" ht="14.25"/>
    <row r="380" ht="14.25"/>
    <row r="381" ht="14.25"/>
    <row r="382" ht="14.25"/>
    <row r="383" ht="14.25"/>
    <row r="384" ht="14.25"/>
    <row r="385" ht="14.25"/>
    <row r="386" ht="14.25"/>
  </sheetData>
  <mergeCells count="16">
    <mergeCell ref="A3:M3"/>
    <mergeCell ref="N3:W6"/>
    <mergeCell ref="A4:B6"/>
    <mergeCell ref="D4:I4"/>
    <mergeCell ref="J4:K4"/>
    <mergeCell ref="L4:M4"/>
    <mergeCell ref="H8:M8"/>
    <mergeCell ref="N8:S8"/>
    <mergeCell ref="T8:Y8"/>
    <mergeCell ref="A12:Z12"/>
    <mergeCell ref="Z4:AA4"/>
    <mergeCell ref="D5:M5"/>
    <mergeCell ref="Z5:AA5"/>
    <mergeCell ref="F6:M6"/>
    <mergeCell ref="Z6:AA6"/>
    <mergeCell ref="A7:M7"/>
  </mergeCells>
  <conditionalFormatting sqref="AC8 AC13:AC25">
    <cfRule type="cellIs" dxfId="8" priority="17" stopIfTrue="1" operator="greaterThan">
      <formula>0.2</formula>
    </cfRule>
  </conditionalFormatting>
  <conditionalFormatting sqref="AC9">
    <cfRule type="cellIs" dxfId="7" priority="4" stopIfTrue="1" operator="greaterThan">
      <formula>0.2</formula>
    </cfRule>
  </conditionalFormatting>
  <conditionalFormatting sqref="AC10">
    <cfRule type="cellIs" dxfId="6" priority="1" stopIfTrue="1" operator="greaterThan">
      <formula>0.2</formula>
    </cfRule>
  </conditionalFormatting>
  <conditionalFormatting sqref="AC11">
    <cfRule type="cellIs" dxfId="5" priority="2" stopIfTrue="1" operator="greaterThan">
      <formula>0.2</formula>
    </cfRule>
  </conditionalFormatting>
  <dataValidations count="1">
    <dataValidation type="list" allowBlank="1" showInputMessage="1" showErrorMessage="1" sqref="G9:G11" xr:uid="{41DA75A2-EF91-49D3-8D9C-FA4484F4C33A}">
      <formula1>"Compra,Alquiler,PrestaciónServicio"</formula1>
    </dataValidation>
  </dataValidations>
  <pageMargins left="0.25" right="0.25" top="0.75" bottom="0.75" header="0.3" footer="0.3"/>
  <pageSetup paperSize="3" scale="11" orientation="landscape" r:id="rId1"/>
  <colBreaks count="2" manualBreakCount="2">
    <brk id="13" max="1048575" man="1"/>
    <brk id="25" max="17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B104"/>
  <sheetViews>
    <sheetView workbookViewId="0"/>
  </sheetViews>
  <sheetFormatPr defaultColWidth="11.42578125" defaultRowHeight="14.25"/>
  <cols>
    <col min="1" max="1" width="16.5703125" bestFit="1" customWidth="1"/>
    <col min="2" max="2" width="50.140625" bestFit="1" customWidth="1"/>
  </cols>
  <sheetData>
    <row r="1" spans="1:2">
      <c r="A1" t="s">
        <v>213</v>
      </c>
    </row>
    <row r="2" spans="1:2">
      <c r="A2" s="61" t="s">
        <v>214</v>
      </c>
      <c r="B2" t="s">
        <v>215</v>
      </c>
    </row>
    <row r="3" spans="1:2">
      <c r="A3" s="62" t="s">
        <v>216</v>
      </c>
      <c r="B3">
        <v>87</v>
      </c>
    </row>
    <row r="4" spans="1:2">
      <c r="A4" s="62" t="s">
        <v>217</v>
      </c>
      <c r="B4">
        <v>87</v>
      </c>
    </row>
    <row r="100" spans="1:2">
      <c r="A100" t="s">
        <v>218</v>
      </c>
    </row>
    <row r="102" spans="1:2">
      <c r="A102" s="61" t="s">
        <v>214</v>
      </c>
      <c r="B102" t="s">
        <v>219</v>
      </c>
    </row>
    <row r="103" spans="1:2">
      <c r="A103" s="62" t="s">
        <v>216</v>
      </c>
      <c r="B103" t="e">
        <v>#DIV/0!</v>
      </c>
    </row>
    <row r="104" spans="1:2">
      <c r="A104" s="62" t="s">
        <v>217</v>
      </c>
      <c r="B104" t="e">
        <v>#DIV/0!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dimension ref="A3:CN132"/>
  <sheetViews>
    <sheetView zoomScale="55" zoomScaleNormal="55" workbookViewId="0"/>
  </sheetViews>
  <sheetFormatPr defaultColWidth="11.42578125" defaultRowHeight="14.2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ustomWidth="1"/>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ustomWidth="1"/>
    <col min="89" max="89" width="5.42578125" style="3" bestFit="1" customWidth="1"/>
    <col min="90" max="90" width="11.42578125" style="3" customWidth="1"/>
    <col min="91" max="16384" width="11.42578125" style="3"/>
  </cols>
  <sheetData>
    <row r="3" spans="1:92" s="1" customFormat="1" ht="32.450000000000003" customHeight="1">
      <c r="A3" s="474" t="s">
        <v>220</v>
      </c>
      <c r="B3" s="571"/>
      <c r="C3" s="571"/>
      <c r="D3" s="571"/>
      <c r="E3" s="571"/>
      <c r="F3" s="571"/>
      <c r="G3" s="571"/>
      <c r="H3" s="571"/>
      <c r="I3" s="571"/>
      <c r="J3" s="571"/>
      <c r="K3" s="571"/>
      <c r="L3" s="572"/>
      <c r="M3" s="470" t="s">
        <v>1</v>
      </c>
      <c r="N3" s="573"/>
      <c r="O3" s="573"/>
      <c r="P3" s="573"/>
      <c r="Q3" s="573"/>
      <c r="R3" s="573"/>
      <c r="S3" s="573"/>
      <c r="T3" s="573"/>
      <c r="U3" s="573"/>
      <c r="V3" s="57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458"/>
      <c r="B4" s="574"/>
      <c r="C4" s="45" t="s">
        <v>221</v>
      </c>
      <c r="D4" s="17"/>
      <c r="E4" s="463" t="s">
        <v>6</v>
      </c>
      <c r="F4" s="572"/>
      <c r="G4" s="456"/>
      <c r="H4" s="571"/>
      <c r="I4" s="571"/>
      <c r="J4" s="571"/>
      <c r="K4" s="571"/>
      <c r="L4" s="572"/>
      <c r="M4" s="575"/>
      <c r="N4" s="471"/>
      <c r="O4" s="471"/>
      <c r="P4" s="471"/>
      <c r="Q4" s="471"/>
      <c r="R4" s="471"/>
      <c r="S4" s="471"/>
      <c r="T4" s="471"/>
      <c r="U4" s="471"/>
      <c r="V4" s="471"/>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575"/>
      <c r="B5" s="576"/>
      <c r="C5" s="20" t="s">
        <v>10</v>
      </c>
      <c r="D5" s="458"/>
      <c r="E5" s="571"/>
      <c r="F5" s="572"/>
      <c r="G5" s="20" t="s">
        <v>12</v>
      </c>
      <c r="H5" s="458"/>
      <c r="I5" s="572"/>
      <c r="J5" s="20" t="s">
        <v>222</v>
      </c>
      <c r="K5" s="458"/>
      <c r="L5" s="572"/>
      <c r="M5" s="575"/>
      <c r="N5" s="471"/>
      <c r="O5" s="471"/>
      <c r="P5" s="471"/>
      <c r="Q5" s="471"/>
      <c r="R5" s="471"/>
      <c r="S5" s="471"/>
      <c r="T5" s="471"/>
      <c r="U5" s="471"/>
      <c r="V5" s="471"/>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577"/>
      <c r="B6" s="578"/>
      <c r="C6" s="46" t="s">
        <v>2</v>
      </c>
      <c r="D6" s="463"/>
      <c r="E6" s="571"/>
      <c r="F6" s="571"/>
      <c r="G6" s="571"/>
      <c r="H6" s="571"/>
      <c r="I6" s="571"/>
      <c r="J6" s="571"/>
      <c r="K6" s="571"/>
      <c r="L6" s="572"/>
      <c r="M6" s="577"/>
      <c r="N6" s="579"/>
      <c r="O6" s="579"/>
      <c r="P6" s="579"/>
      <c r="Q6" s="579"/>
      <c r="R6" s="579"/>
      <c r="S6" s="579"/>
      <c r="T6" s="579"/>
      <c r="U6" s="579"/>
      <c r="V6" s="579"/>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472" t="s">
        <v>223</v>
      </c>
      <c r="BD6" s="471"/>
      <c r="BE6" s="471"/>
      <c r="BF6" s="471"/>
      <c r="BG6" s="471"/>
      <c r="BH6" s="471"/>
      <c r="BI6" s="471"/>
      <c r="BJ6" s="471"/>
      <c r="BK6" s="471"/>
      <c r="BL6" s="471"/>
      <c r="BM6" s="471"/>
      <c r="BN6" s="471"/>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469" t="s">
        <v>224</v>
      </c>
      <c r="H9" s="579"/>
      <c r="I9" s="579"/>
      <c r="J9" s="579"/>
      <c r="K9" s="579"/>
      <c r="L9" s="578"/>
      <c r="M9" s="473" t="s">
        <v>225</v>
      </c>
      <c r="N9" s="579"/>
      <c r="O9" s="579"/>
      <c r="P9" s="579"/>
      <c r="Q9" s="579"/>
      <c r="R9" s="578"/>
      <c r="S9" s="464" t="s">
        <v>226</v>
      </c>
      <c r="T9" s="579"/>
      <c r="U9" s="579"/>
      <c r="V9" s="579"/>
      <c r="W9" s="579"/>
      <c r="X9" s="578"/>
      <c r="Y9" s="473" t="s">
        <v>227</v>
      </c>
      <c r="Z9" s="579"/>
      <c r="AA9" s="579"/>
      <c r="AB9" s="579"/>
      <c r="AC9" s="579"/>
      <c r="AD9" s="578"/>
      <c r="AE9" s="466" t="s">
        <v>228</v>
      </c>
      <c r="AF9" s="579"/>
      <c r="AG9" s="579"/>
      <c r="AH9" s="579"/>
      <c r="AI9" s="462" t="s">
        <v>229</v>
      </c>
      <c r="AJ9" s="579"/>
      <c r="AO9" s="466" t="s">
        <v>228</v>
      </c>
      <c r="AP9" s="579"/>
      <c r="AQ9" s="579"/>
      <c r="AR9" s="579"/>
      <c r="AS9" s="462" t="s">
        <v>229</v>
      </c>
      <c r="AT9" s="579"/>
    </row>
    <row r="10" spans="1:92" s="18" customFormat="1" ht="97.9" customHeight="1">
      <c r="A10" s="19" t="s">
        <v>15</v>
      </c>
      <c r="B10" s="19" t="s">
        <v>16</v>
      </c>
      <c r="C10" s="19" t="s">
        <v>230</v>
      </c>
      <c r="D10" s="19" t="s">
        <v>50</v>
      </c>
      <c r="E10" s="19" t="s">
        <v>19</v>
      </c>
      <c r="F10" s="19" t="s">
        <v>20</v>
      </c>
      <c r="G10" s="21" t="s">
        <v>52</v>
      </c>
      <c r="H10" s="21" t="s">
        <v>53</v>
      </c>
      <c r="I10" s="21" t="s">
        <v>61</v>
      </c>
      <c r="J10" s="21" t="s">
        <v>55</v>
      </c>
      <c r="K10" s="21" t="s">
        <v>56</v>
      </c>
      <c r="L10" s="21" t="s">
        <v>57</v>
      </c>
      <c r="M10" s="19" t="s">
        <v>58</v>
      </c>
      <c r="N10" s="19" t="s">
        <v>53</v>
      </c>
      <c r="O10" s="19" t="s">
        <v>61</v>
      </c>
      <c r="P10" s="19" t="s">
        <v>55</v>
      </c>
      <c r="Q10" s="19" t="s">
        <v>56</v>
      </c>
      <c r="R10" s="19" t="s">
        <v>57</v>
      </c>
      <c r="S10" s="28" t="s">
        <v>60</v>
      </c>
      <c r="T10" s="28" t="s">
        <v>53</v>
      </c>
      <c r="U10" s="28" t="s">
        <v>61</v>
      </c>
      <c r="V10" s="28" t="s">
        <v>55</v>
      </c>
      <c r="W10" s="28" t="s">
        <v>56</v>
      </c>
      <c r="X10" s="28" t="s">
        <v>57</v>
      </c>
      <c r="Y10" s="19" t="s">
        <v>231</v>
      </c>
      <c r="Z10" s="19" t="s">
        <v>53</v>
      </c>
      <c r="AA10" s="19" t="s">
        <v>61</v>
      </c>
      <c r="AB10" s="19" t="s">
        <v>55</v>
      </c>
      <c r="AC10" s="19" t="s">
        <v>56</v>
      </c>
      <c r="AD10" s="19" t="s">
        <v>57</v>
      </c>
      <c r="AE10" s="21" t="s">
        <v>62</v>
      </c>
      <c r="AF10" s="21" t="s">
        <v>63</v>
      </c>
      <c r="AG10" s="21" t="s">
        <v>64</v>
      </c>
      <c r="AH10" s="21" t="s">
        <v>65</v>
      </c>
      <c r="AI10" s="21" t="s">
        <v>62</v>
      </c>
      <c r="AJ10" s="21" t="s">
        <v>63</v>
      </c>
      <c r="AK10" s="21" t="s">
        <v>232</v>
      </c>
      <c r="AL10" s="21" t="s">
        <v>233</v>
      </c>
      <c r="AM10" s="21" t="s">
        <v>234</v>
      </c>
      <c r="AN10" s="21" t="s">
        <v>235</v>
      </c>
      <c r="AO10" s="71" t="s">
        <v>62</v>
      </c>
      <c r="AP10" s="71" t="s">
        <v>63</v>
      </c>
      <c r="AQ10" s="71" t="s">
        <v>64</v>
      </c>
      <c r="AR10" s="71" t="s">
        <v>65</v>
      </c>
      <c r="AS10" s="71" t="s">
        <v>62</v>
      </c>
      <c r="AT10" s="71" t="s">
        <v>63</v>
      </c>
      <c r="AU10" s="71" t="s">
        <v>232</v>
      </c>
      <c r="AV10" s="71" t="s">
        <v>233</v>
      </c>
      <c r="AW10" s="71" t="s">
        <v>234</v>
      </c>
      <c r="AX10" s="71" t="s">
        <v>235</v>
      </c>
      <c r="AY10" s="71" t="s">
        <v>25</v>
      </c>
      <c r="BC10" s="21" t="s">
        <v>16</v>
      </c>
      <c r="BD10" s="21" t="s">
        <v>236</v>
      </c>
      <c r="BE10" s="21" t="s">
        <v>237</v>
      </c>
      <c r="BF10" s="21" t="s">
        <v>238</v>
      </c>
      <c r="BG10" s="21" t="s">
        <v>22</v>
      </c>
      <c r="BH10" s="21" t="s">
        <v>239</v>
      </c>
      <c r="BI10" s="21" t="s">
        <v>21</v>
      </c>
      <c r="BJ10" s="21" t="s">
        <v>240</v>
      </c>
      <c r="BK10" s="21" t="s">
        <v>241</v>
      </c>
      <c r="BL10" s="21" t="s">
        <v>225</v>
      </c>
      <c r="BM10" s="21" t="s">
        <v>226</v>
      </c>
      <c r="BN10" s="21" t="s">
        <v>242</v>
      </c>
    </row>
    <row r="11" spans="1:92" s="7" customFormat="1" ht="15" customHeight="1">
      <c r="A11" s="6" t="str">
        <f t="shared" ref="A11:A42" si="0">IF(B11&lt;&gt;"",CN11,"")</f>
        <v/>
      </c>
      <c r="B11" s="43"/>
      <c r="C11" s="6"/>
      <c r="D11" s="6"/>
      <c r="E11" s="43"/>
      <c r="F11" s="44"/>
      <c r="G11" s="22"/>
      <c r="H11" s="23"/>
      <c r="I11" s="47">
        <f t="shared" ref="I11:I42" si="1">H11*19%</f>
        <v>0</v>
      </c>
      <c r="J11" s="47">
        <f t="shared" ref="J11:J42" si="2">H11+I11</f>
        <v>0</v>
      </c>
      <c r="K11" s="58" t="str">
        <f t="shared" ref="K11:K42" si="3">IF(B11="","",(H11*F11))</f>
        <v/>
      </c>
      <c r="L11" s="58" t="str">
        <f t="shared" ref="L11:L42" si="4">IF(B11="","",(J11*F11))</f>
        <v/>
      </c>
      <c r="M11" s="24"/>
      <c r="N11" s="25"/>
      <c r="O11" s="26">
        <f t="shared" ref="O11:O42" si="5">N11*19%</f>
        <v>0</v>
      </c>
      <c r="P11" s="26">
        <f t="shared" ref="P11:P42" si="6">N11+O11</f>
        <v>0</v>
      </c>
      <c r="Q11" s="27" t="str">
        <f t="shared" ref="Q11:Q42" si="7">IF(B11="","",(N11*F11))</f>
        <v/>
      </c>
      <c r="R11" s="27" t="str">
        <f t="shared" ref="R11:R42" si="8">IF(B11="","",(P11*F11))</f>
        <v/>
      </c>
      <c r="S11" s="29"/>
      <c r="T11" s="30"/>
      <c r="U11" s="31">
        <f t="shared" ref="U11:U42" si="9">T11*19%</f>
        <v>0</v>
      </c>
      <c r="V11" s="31">
        <f t="shared" ref="V11:V42" si="10">T11+U11</f>
        <v>0</v>
      </c>
      <c r="W11" s="32" t="str">
        <f t="shared" ref="W11:W42" si="11">IF(B11="","",(T11*F11))</f>
        <v/>
      </c>
      <c r="X11" s="32" t="str">
        <f t="shared" ref="X11:X42" si="12">IF(B11="","",(V11*F11))</f>
        <v/>
      </c>
      <c r="Y11" s="24"/>
      <c r="Z11" s="24"/>
      <c r="AA11" s="25">
        <f t="shared" ref="AA11:AA42" si="13">Z11*19%</f>
        <v>0</v>
      </c>
      <c r="AB11" s="26">
        <f t="shared" ref="AB11:AB42" si="14">Z11+AA11</f>
        <v>0</v>
      </c>
      <c r="AC11" s="26" t="str">
        <f t="shared" ref="AC11:AC42" si="15">IF(E11="","",(Z11*F11))</f>
        <v/>
      </c>
      <c r="AD11" s="27" t="str">
        <f t="shared" ref="AD11:AD42" si="16">IF(E11="","",(AB11*F11))</f>
        <v/>
      </c>
      <c r="AE11" s="39" t="str">
        <f t="shared" ref="AE11:AE42" si="17">IF(A11="","",ROUND(AVERAGE(J11,P11,V11),0))</f>
        <v/>
      </c>
      <c r="AF11" s="39" t="str">
        <f t="shared" ref="AF11:AF42" si="18">IF(B11="","",ROUND(AVERAGE(L11,R11,X11),0))</f>
        <v/>
      </c>
      <c r="AG11" s="40" t="str">
        <f t="shared" ref="AG11:AG42" si="19">IF(B11="","",ROUND(STDEV(L11,R11,X11),0))</f>
        <v/>
      </c>
      <c r="AH11" s="41" t="str">
        <f t="shared" ref="AH11:AH42" si="20">IF(B11="","",(AG11/AF11))</f>
        <v/>
      </c>
      <c r="AI11" s="39" t="str">
        <f>IF(B11="","",ROUND(GEOMEAN((J11,P11,V11)),0))</f>
        <v/>
      </c>
      <c r="AJ11" s="39" t="str">
        <f>IF(B11="","",ROUND(GEOMEAN((L11,R11,X11)),0))</f>
        <v/>
      </c>
      <c r="AK11" s="40" t="str">
        <f t="shared" ref="AK11:AK42" si="21">IF(B11="","",(AF11-AG11))</f>
        <v/>
      </c>
      <c r="AL11" s="40" t="str">
        <f t="shared" ref="AL11:AL42" si="22">IF(B11="","",(AF11+AG11))</f>
        <v/>
      </c>
      <c r="AM11" s="42" t="e">
        <f t="shared" ref="AM11:AM42" si="23">ROUND(AVERAGE(L11,R11,X11),0)</f>
        <v>#DIV/0!</v>
      </c>
      <c r="AN11" s="42" t="e">
        <f t="shared" ref="AN11:AN42" si="24">AM11*F11</f>
        <v>#DIV/0!</v>
      </c>
      <c r="AO11" s="39" t="str">
        <f t="shared" ref="AO11:AO42" si="25">IF(A11="","",ROUND(AVERAGE(J11,P11,V11,AB11),0))</f>
        <v/>
      </c>
      <c r="AP11" s="39" t="str">
        <f t="shared" ref="AP11:AP42" si="26">IF(B11="","",ROUND(AVERAGE(L11,R11,X11,AD11),0))</f>
        <v/>
      </c>
      <c r="AQ11" s="40" t="str">
        <f t="shared" ref="AQ11:AQ42" si="27">IF(B11="","",ROUND(STDEV(L11,R11,X11,AD11),0))</f>
        <v/>
      </c>
      <c r="AR11" s="41" t="str">
        <f t="shared" ref="AR11:AR42" si="28">IF(B11="","",(AQ11/AP11))</f>
        <v/>
      </c>
      <c r="AS11" s="39" t="str">
        <f>IF(L11="","",ROUND(GEOMEAN((J11,P11,V11,AB11)),0))</f>
        <v/>
      </c>
      <c r="AT11" s="39" t="str">
        <f>IF(L11="","",ROUND(GEOMEAN((L11,R11,X11,AD11)),0))</f>
        <v/>
      </c>
      <c r="AU11" s="40" t="str">
        <f t="shared" ref="AU11:AU42" si="29">IF(B11="","",(AP11-AQ11))</f>
        <v/>
      </c>
      <c r="AV11" s="40" t="str">
        <f t="shared" ref="AV11:AV42" si="30">IF(B11="","",(AP11+AQ11))</f>
        <v/>
      </c>
      <c r="AW11" s="42">
        <f t="shared" ref="AW11:AW42" si="31">ROUND(AVERAGE(L11,R11,X11,AB11),0)</f>
        <v>0</v>
      </c>
      <c r="AX11" s="42">
        <f t="shared" ref="AX11:AX42" si="32">AW11*F11</f>
        <v>0</v>
      </c>
      <c r="AY11" s="5"/>
      <c r="BC11" s="63"/>
      <c r="BD11" s="63"/>
      <c r="BE11" s="5"/>
      <c r="BF11" s="5"/>
      <c r="BG11" s="5"/>
      <c r="BH11" s="64"/>
      <c r="BI11" s="65"/>
      <c r="BJ11" s="66"/>
      <c r="BK11" s="66" t="str">
        <f t="shared" ref="BK11:BK36" si="33">IF(BG11="Tabla",(BJ11*BD11*BH11*BI11)," ")</f>
        <v xml:space="preserve"> </v>
      </c>
      <c r="BL11" s="5"/>
      <c r="BM11" s="5"/>
      <c r="BN11" s="67" t="e">
        <f t="shared" ref="BN11:BN36" si="34">IF(BG11="Tabla",BK11,(AVERAGE(BJ11,BL11,BM11)*BI11*BD11))</f>
        <v>#DIV/0!</v>
      </c>
      <c r="CN11" s="7">
        <v>1</v>
      </c>
    </row>
    <row r="12" spans="1:92" s="7" customFormat="1" ht="15" customHeight="1">
      <c r="A12" s="6" t="str">
        <f t="shared" si="0"/>
        <v/>
      </c>
      <c r="B12" s="43"/>
      <c r="C12" s="6"/>
      <c r="D12" s="6"/>
      <c r="E12" s="43"/>
      <c r="F12" s="44"/>
      <c r="G12" s="22"/>
      <c r="H12" s="23"/>
      <c r="I12" s="47">
        <f t="shared" si="1"/>
        <v>0</v>
      </c>
      <c r="J12" s="47">
        <f t="shared" si="2"/>
        <v>0</v>
      </c>
      <c r="K12" s="58" t="str">
        <f t="shared" si="3"/>
        <v/>
      </c>
      <c r="L12" s="58" t="str">
        <f t="shared" si="4"/>
        <v/>
      </c>
      <c r="M12" s="24"/>
      <c r="N12" s="25"/>
      <c r="O12" s="26">
        <f t="shared" si="5"/>
        <v>0</v>
      </c>
      <c r="P12" s="26">
        <f t="shared" si="6"/>
        <v>0</v>
      </c>
      <c r="Q12" s="27" t="str">
        <f t="shared" si="7"/>
        <v/>
      </c>
      <c r="R12" s="27" t="str">
        <f t="shared" si="8"/>
        <v/>
      </c>
      <c r="S12" s="29"/>
      <c r="T12" s="30"/>
      <c r="U12" s="31">
        <f t="shared" si="9"/>
        <v>0</v>
      </c>
      <c r="V12" s="31">
        <f t="shared" si="10"/>
        <v>0</v>
      </c>
      <c r="W12" s="32" t="str">
        <f t="shared" si="11"/>
        <v/>
      </c>
      <c r="X12" s="32" t="str">
        <f t="shared" si="12"/>
        <v/>
      </c>
      <c r="Y12" s="24"/>
      <c r="Z12" s="24"/>
      <c r="AA12" s="25">
        <f t="shared" si="13"/>
        <v>0</v>
      </c>
      <c r="AB12" s="26">
        <f t="shared" si="14"/>
        <v>0</v>
      </c>
      <c r="AC12" s="26" t="str">
        <f t="shared" si="15"/>
        <v/>
      </c>
      <c r="AD12" s="27" t="str">
        <f t="shared" si="16"/>
        <v/>
      </c>
      <c r="AE12" s="39" t="str">
        <f t="shared" si="17"/>
        <v/>
      </c>
      <c r="AF12" s="39" t="str">
        <f t="shared" si="18"/>
        <v/>
      </c>
      <c r="AG12" s="40" t="str">
        <f t="shared" si="19"/>
        <v/>
      </c>
      <c r="AH12" s="41" t="str">
        <f t="shared" si="20"/>
        <v/>
      </c>
      <c r="AI12" s="39" t="str">
        <f>IF(B12="","",ROUND(GEOMEAN((J12,P12,V12)),0))</f>
        <v/>
      </c>
      <c r="AJ12" s="39" t="str">
        <f>IF(B12="","",ROUND(GEOMEAN((L12,R12,X12)),0))</f>
        <v/>
      </c>
      <c r="AK12" s="40" t="str">
        <f t="shared" si="21"/>
        <v/>
      </c>
      <c r="AL12" s="40" t="str">
        <f t="shared" si="22"/>
        <v/>
      </c>
      <c r="AM12" s="42" t="e">
        <f t="shared" si="23"/>
        <v>#DIV/0!</v>
      </c>
      <c r="AN12" s="42" t="e">
        <f t="shared" si="24"/>
        <v>#DIV/0!</v>
      </c>
      <c r="AO12" s="39" t="str">
        <f t="shared" si="25"/>
        <v/>
      </c>
      <c r="AP12" s="39" t="str">
        <f t="shared" si="26"/>
        <v/>
      </c>
      <c r="AQ12" s="40" t="str">
        <f t="shared" si="27"/>
        <v/>
      </c>
      <c r="AR12" s="41" t="str">
        <f t="shared" si="28"/>
        <v/>
      </c>
      <c r="AS12" s="39" t="str">
        <f>IF(L12="","",ROUND(GEOMEAN((J12,P12,V12,AB12)),0))</f>
        <v/>
      </c>
      <c r="AT12" s="39" t="str">
        <f>IF(L12="","",ROUND(GEOMEAN((L12,R12,X12,AD12)),0))</f>
        <v/>
      </c>
      <c r="AU12" s="40" t="str">
        <f t="shared" si="29"/>
        <v/>
      </c>
      <c r="AV12" s="40" t="str">
        <f t="shared" si="30"/>
        <v/>
      </c>
      <c r="AW12" s="42">
        <f t="shared" si="31"/>
        <v>0</v>
      </c>
      <c r="AX12" s="42">
        <f t="shared" si="32"/>
        <v>0</v>
      </c>
      <c r="AY12" s="5"/>
      <c r="BC12" s="63"/>
      <c r="BD12" s="63"/>
      <c r="BE12" s="5"/>
      <c r="BF12" s="5"/>
      <c r="BG12" s="5"/>
      <c r="BH12" s="64"/>
      <c r="BI12" s="65"/>
      <c r="BJ12" s="66"/>
      <c r="BK12" s="66" t="str">
        <f t="shared" si="33"/>
        <v xml:space="preserve"> </v>
      </c>
      <c r="BL12" s="5"/>
      <c r="BM12" s="5"/>
      <c r="BN12" s="67" t="e">
        <f t="shared" si="34"/>
        <v>#DIV/0!</v>
      </c>
      <c r="CN12" s="7">
        <v>2</v>
      </c>
    </row>
    <row r="13" spans="1:92" s="7" customFormat="1" ht="15" customHeight="1">
      <c r="A13" s="6" t="str">
        <f t="shared" si="0"/>
        <v/>
      </c>
      <c r="B13" s="43"/>
      <c r="C13" s="6"/>
      <c r="D13" s="6"/>
      <c r="E13" s="43"/>
      <c r="F13" s="44"/>
      <c r="G13" s="22"/>
      <c r="H13" s="23"/>
      <c r="I13" s="47">
        <f t="shared" si="1"/>
        <v>0</v>
      </c>
      <c r="J13" s="47">
        <f t="shared" si="2"/>
        <v>0</v>
      </c>
      <c r="K13" s="58" t="str">
        <f t="shared" si="3"/>
        <v/>
      </c>
      <c r="L13" s="58" t="str">
        <f t="shared" si="4"/>
        <v/>
      </c>
      <c r="M13" s="24"/>
      <c r="N13" s="25"/>
      <c r="O13" s="26">
        <f t="shared" si="5"/>
        <v>0</v>
      </c>
      <c r="P13" s="26">
        <f t="shared" si="6"/>
        <v>0</v>
      </c>
      <c r="Q13" s="27" t="str">
        <f t="shared" si="7"/>
        <v/>
      </c>
      <c r="R13" s="27" t="str">
        <f t="shared" si="8"/>
        <v/>
      </c>
      <c r="S13" s="29"/>
      <c r="T13" s="30"/>
      <c r="U13" s="31">
        <f t="shared" si="9"/>
        <v>0</v>
      </c>
      <c r="V13" s="31">
        <f t="shared" si="10"/>
        <v>0</v>
      </c>
      <c r="W13" s="32" t="str">
        <f t="shared" si="11"/>
        <v/>
      </c>
      <c r="X13" s="32" t="str">
        <f t="shared" si="12"/>
        <v/>
      </c>
      <c r="Y13" s="24"/>
      <c r="Z13" s="24"/>
      <c r="AA13" s="25">
        <f t="shared" si="13"/>
        <v>0</v>
      </c>
      <c r="AB13" s="26">
        <f t="shared" si="14"/>
        <v>0</v>
      </c>
      <c r="AC13" s="26" t="str">
        <f t="shared" si="15"/>
        <v/>
      </c>
      <c r="AD13" s="27" t="str">
        <f t="shared" si="16"/>
        <v/>
      </c>
      <c r="AE13" s="39" t="str">
        <f t="shared" si="17"/>
        <v/>
      </c>
      <c r="AF13" s="39" t="str">
        <f t="shared" si="18"/>
        <v/>
      </c>
      <c r="AG13" s="40" t="str">
        <f t="shared" si="19"/>
        <v/>
      </c>
      <c r="AH13" s="41" t="str">
        <f t="shared" si="20"/>
        <v/>
      </c>
      <c r="AI13" s="39" t="str">
        <f>IF(B13="","",ROUND(GEOMEAN((J13,P13,V13)),0))</f>
        <v/>
      </c>
      <c r="AJ13" s="39" t="str">
        <f>IF(B13="","",ROUND(GEOMEAN((L13,R13,X13)),0))</f>
        <v/>
      </c>
      <c r="AK13" s="40" t="str">
        <f t="shared" si="21"/>
        <v/>
      </c>
      <c r="AL13" s="40" t="str">
        <f t="shared" si="22"/>
        <v/>
      </c>
      <c r="AM13" s="42" t="e">
        <f t="shared" si="23"/>
        <v>#DIV/0!</v>
      </c>
      <c r="AN13" s="42" t="e">
        <f t="shared" si="24"/>
        <v>#DIV/0!</v>
      </c>
      <c r="AO13" s="39" t="str">
        <f t="shared" si="25"/>
        <v/>
      </c>
      <c r="AP13" s="39" t="str">
        <f t="shared" si="26"/>
        <v/>
      </c>
      <c r="AQ13" s="40" t="str">
        <f t="shared" si="27"/>
        <v/>
      </c>
      <c r="AR13" s="41" t="str">
        <f t="shared" si="28"/>
        <v/>
      </c>
      <c r="AS13" s="39" t="str">
        <f>IF(L13="","",ROUND(GEOMEAN((J13,P13,V13,AB13)),0))</f>
        <v/>
      </c>
      <c r="AT13" s="39" t="str">
        <f>IF(L13="","",ROUND(GEOMEAN((L13,R13,X13,AD13)),0))</f>
        <v/>
      </c>
      <c r="AU13" s="40" t="str">
        <f t="shared" si="29"/>
        <v/>
      </c>
      <c r="AV13" s="40" t="str">
        <f t="shared" si="30"/>
        <v/>
      </c>
      <c r="AW13" s="42">
        <f t="shared" si="31"/>
        <v>0</v>
      </c>
      <c r="AX13" s="42">
        <f t="shared" si="32"/>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ht="15" customHeight="1">
      <c r="A14" s="6" t="str">
        <f t="shared" si="0"/>
        <v/>
      </c>
      <c r="B14" s="43"/>
      <c r="C14" s="6"/>
      <c r="D14" s="6"/>
      <c r="E14" s="43"/>
      <c r="F14" s="44"/>
      <c r="G14" s="22"/>
      <c r="H14" s="23"/>
      <c r="I14" s="47">
        <f t="shared" si="1"/>
        <v>0</v>
      </c>
      <c r="J14" s="47">
        <f t="shared" si="2"/>
        <v>0</v>
      </c>
      <c r="K14" s="58" t="str">
        <f t="shared" si="3"/>
        <v/>
      </c>
      <c r="L14" s="58" t="str">
        <f t="shared" si="4"/>
        <v/>
      </c>
      <c r="M14" s="24"/>
      <c r="N14" s="25"/>
      <c r="O14" s="26">
        <f t="shared" si="5"/>
        <v>0</v>
      </c>
      <c r="P14" s="26">
        <f t="shared" si="6"/>
        <v>0</v>
      </c>
      <c r="Q14" s="27" t="str">
        <f t="shared" si="7"/>
        <v/>
      </c>
      <c r="R14" s="27" t="str">
        <f t="shared" si="8"/>
        <v/>
      </c>
      <c r="S14" s="29"/>
      <c r="T14" s="30"/>
      <c r="U14" s="31">
        <f t="shared" si="9"/>
        <v>0</v>
      </c>
      <c r="V14" s="31">
        <f t="shared" si="10"/>
        <v>0</v>
      </c>
      <c r="W14" s="32" t="str">
        <f t="shared" si="11"/>
        <v/>
      </c>
      <c r="X14" s="32" t="str">
        <f t="shared" si="12"/>
        <v/>
      </c>
      <c r="Y14" s="24"/>
      <c r="Z14" s="24"/>
      <c r="AA14" s="25">
        <f t="shared" si="13"/>
        <v>0</v>
      </c>
      <c r="AB14" s="26">
        <f t="shared" si="14"/>
        <v>0</v>
      </c>
      <c r="AC14" s="26" t="str">
        <f t="shared" si="15"/>
        <v/>
      </c>
      <c r="AD14" s="27" t="str">
        <f t="shared" si="16"/>
        <v/>
      </c>
      <c r="AE14" s="39" t="str">
        <f t="shared" si="17"/>
        <v/>
      </c>
      <c r="AF14" s="39" t="str">
        <f t="shared" si="18"/>
        <v/>
      </c>
      <c r="AG14" s="40" t="str">
        <f t="shared" si="19"/>
        <v/>
      </c>
      <c r="AH14" s="41" t="str">
        <f t="shared" si="20"/>
        <v/>
      </c>
      <c r="AI14" s="39" t="str">
        <f>IF(B14="","",ROUND(GEOMEAN((J14,P14,V14)),0))</f>
        <v/>
      </c>
      <c r="AJ14" s="39" t="str">
        <f>IF(B14="","",ROUND(GEOMEAN((L14,R14,X14)),0))</f>
        <v/>
      </c>
      <c r="AK14" s="40" t="str">
        <f t="shared" si="21"/>
        <v/>
      </c>
      <c r="AL14" s="40" t="str">
        <f t="shared" si="22"/>
        <v/>
      </c>
      <c r="AM14" s="42" t="e">
        <f t="shared" si="23"/>
        <v>#DIV/0!</v>
      </c>
      <c r="AN14" s="42" t="e">
        <f t="shared" si="24"/>
        <v>#DIV/0!</v>
      </c>
      <c r="AO14" s="39" t="str">
        <f t="shared" si="25"/>
        <v/>
      </c>
      <c r="AP14" s="39" t="str">
        <f t="shared" si="26"/>
        <v/>
      </c>
      <c r="AQ14" s="40" t="str">
        <f t="shared" si="27"/>
        <v/>
      </c>
      <c r="AR14" s="41" t="str">
        <f t="shared" si="28"/>
        <v/>
      </c>
      <c r="AS14" s="39" t="str">
        <f>IF(L14="","",ROUND(GEOMEAN((J14,P14,V14,AB14)),0))</f>
        <v/>
      </c>
      <c r="AT14" s="39" t="str">
        <f>IF(L14="","",ROUND(GEOMEAN((L14,R14,X14,AD14)),0))</f>
        <v/>
      </c>
      <c r="AU14" s="40" t="str">
        <f t="shared" si="29"/>
        <v/>
      </c>
      <c r="AV14" s="40" t="str">
        <f t="shared" si="30"/>
        <v/>
      </c>
      <c r="AW14" s="42">
        <f t="shared" si="31"/>
        <v>0</v>
      </c>
      <c r="AX14" s="42">
        <f t="shared" si="32"/>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ht="15" customHeight="1">
      <c r="A15" s="6" t="str">
        <f t="shared" si="0"/>
        <v/>
      </c>
      <c r="B15" s="43"/>
      <c r="C15" s="6"/>
      <c r="D15" s="6"/>
      <c r="E15" s="43"/>
      <c r="F15" s="44"/>
      <c r="G15" s="22"/>
      <c r="H15" s="23"/>
      <c r="I15" s="47">
        <f t="shared" si="1"/>
        <v>0</v>
      </c>
      <c r="J15" s="47">
        <f t="shared" si="2"/>
        <v>0</v>
      </c>
      <c r="K15" s="58" t="str">
        <f t="shared" si="3"/>
        <v/>
      </c>
      <c r="L15" s="58" t="str">
        <f t="shared" si="4"/>
        <v/>
      </c>
      <c r="M15" s="24"/>
      <c r="N15" s="25"/>
      <c r="O15" s="26">
        <f t="shared" si="5"/>
        <v>0</v>
      </c>
      <c r="P15" s="26">
        <f t="shared" si="6"/>
        <v>0</v>
      </c>
      <c r="Q15" s="27" t="str">
        <f t="shared" si="7"/>
        <v/>
      </c>
      <c r="R15" s="27" t="str">
        <f t="shared" si="8"/>
        <v/>
      </c>
      <c r="S15" s="29"/>
      <c r="T15" s="30"/>
      <c r="U15" s="31">
        <f t="shared" si="9"/>
        <v>0</v>
      </c>
      <c r="V15" s="31">
        <f t="shared" si="10"/>
        <v>0</v>
      </c>
      <c r="W15" s="32" t="str">
        <f t="shared" si="11"/>
        <v/>
      </c>
      <c r="X15" s="32" t="str">
        <f t="shared" si="12"/>
        <v/>
      </c>
      <c r="Y15" s="24"/>
      <c r="Z15" s="24"/>
      <c r="AA15" s="25">
        <f t="shared" si="13"/>
        <v>0</v>
      </c>
      <c r="AB15" s="26">
        <f t="shared" si="14"/>
        <v>0</v>
      </c>
      <c r="AC15" s="26" t="str">
        <f t="shared" si="15"/>
        <v/>
      </c>
      <c r="AD15" s="27" t="str">
        <f t="shared" si="16"/>
        <v/>
      </c>
      <c r="AE15" s="39" t="str">
        <f t="shared" si="17"/>
        <v/>
      </c>
      <c r="AF15" s="39" t="str">
        <f t="shared" si="18"/>
        <v/>
      </c>
      <c r="AG15" s="40" t="str">
        <f t="shared" si="19"/>
        <v/>
      </c>
      <c r="AH15" s="41" t="str">
        <f t="shared" si="20"/>
        <v/>
      </c>
      <c r="AI15" s="39" t="str">
        <f>IF(B15="","",ROUND(GEOMEAN((J15,P15,V15)),0))</f>
        <v/>
      </c>
      <c r="AJ15" s="39" t="str">
        <f>IF(B15="","",ROUND(GEOMEAN((L15,R15,X15)),0))</f>
        <v/>
      </c>
      <c r="AK15" s="40" t="str">
        <f t="shared" si="21"/>
        <v/>
      </c>
      <c r="AL15" s="40" t="str">
        <f t="shared" si="22"/>
        <v/>
      </c>
      <c r="AM15" s="42" t="e">
        <f t="shared" si="23"/>
        <v>#DIV/0!</v>
      </c>
      <c r="AN15" s="42" t="e">
        <f t="shared" si="24"/>
        <v>#DIV/0!</v>
      </c>
      <c r="AO15" s="39" t="str">
        <f t="shared" si="25"/>
        <v/>
      </c>
      <c r="AP15" s="39" t="str">
        <f t="shared" si="26"/>
        <v/>
      </c>
      <c r="AQ15" s="40" t="str">
        <f t="shared" si="27"/>
        <v/>
      </c>
      <c r="AR15" s="41" t="str">
        <f t="shared" si="28"/>
        <v/>
      </c>
      <c r="AS15" s="39" t="str">
        <f>IF(L15="","",ROUND(GEOMEAN((J15,P15,V15,AB15)),0))</f>
        <v/>
      </c>
      <c r="AT15" s="39" t="str">
        <f>IF(L15="","",ROUND(GEOMEAN((L15,R15,X15,AD15)),0))</f>
        <v/>
      </c>
      <c r="AU15" s="40" t="str">
        <f t="shared" si="29"/>
        <v/>
      </c>
      <c r="AV15" s="40" t="str">
        <f t="shared" si="30"/>
        <v/>
      </c>
      <c r="AW15" s="42">
        <f t="shared" si="31"/>
        <v>0</v>
      </c>
      <c r="AX15" s="42">
        <f t="shared" si="32"/>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ht="15" customHeight="1">
      <c r="A16" s="6" t="str">
        <f t="shared" si="0"/>
        <v/>
      </c>
      <c r="B16" s="43"/>
      <c r="C16" s="6"/>
      <c r="D16" s="6"/>
      <c r="E16" s="43"/>
      <c r="F16" s="44"/>
      <c r="G16" s="22"/>
      <c r="H16" s="23"/>
      <c r="I16" s="47">
        <f t="shared" si="1"/>
        <v>0</v>
      </c>
      <c r="J16" s="47">
        <f t="shared" si="2"/>
        <v>0</v>
      </c>
      <c r="K16" s="58" t="str">
        <f t="shared" si="3"/>
        <v/>
      </c>
      <c r="L16" s="58" t="str">
        <f t="shared" si="4"/>
        <v/>
      </c>
      <c r="M16" s="24"/>
      <c r="N16" s="25"/>
      <c r="O16" s="26">
        <f t="shared" si="5"/>
        <v>0</v>
      </c>
      <c r="P16" s="26">
        <f t="shared" si="6"/>
        <v>0</v>
      </c>
      <c r="Q16" s="27" t="str">
        <f t="shared" si="7"/>
        <v/>
      </c>
      <c r="R16" s="27" t="str">
        <f t="shared" si="8"/>
        <v/>
      </c>
      <c r="S16" s="29"/>
      <c r="T16" s="30"/>
      <c r="U16" s="31">
        <f t="shared" si="9"/>
        <v>0</v>
      </c>
      <c r="V16" s="31">
        <f t="shared" si="10"/>
        <v>0</v>
      </c>
      <c r="W16" s="32" t="str">
        <f t="shared" si="11"/>
        <v/>
      </c>
      <c r="X16" s="32" t="str">
        <f t="shared" si="12"/>
        <v/>
      </c>
      <c r="Y16" s="24"/>
      <c r="Z16" s="24"/>
      <c r="AA16" s="25">
        <f t="shared" si="13"/>
        <v>0</v>
      </c>
      <c r="AB16" s="26">
        <f t="shared" si="14"/>
        <v>0</v>
      </c>
      <c r="AC16" s="26" t="str">
        <f t="shared" si="15"/>
        <v/>
      </c>
      <c r="AD16" s="27" t="str">
        <f t="shared" si="16"/>
        <v/>
      </c>
      <c r="AE16" s="39" t="str">
        <f t="shared" si="17"/>
        <v/>
      </c>
      <c r="AF16" s="39" t="str">
        <f t="shared" si="18"/>
        <v/>
      </c>
      <c r="AG16" s="40" t="str">
        <f t="shared" si="19"/>
        <v/>
      </c>
      <c r="AH16" s="41" t="str">
        <f t="shared" si="20"/>
        <v/>
      </c>
      <c r="AI16" s="39" t="str">
        <f>IF(B16="","",ROUND(GEOMEAN((J16,P16,V16)),0))</f>
        <v/>
      </c>
      <c r="AJ16" s="39" t="str">
        <f>IF(B16="","",ROUND(GEOMEAN((L16,R16,X16)),0))</f>
        <v/>
      </c>
      <c r="AK16" s="40" t="str">
        <f t="shared" si="21"/>
        <v/>
      </c>
      <c r="AL16" s="40" t="str">
        <f t="shared" si="22"/>
        <v/>
      </c>
      <c r="AM16" s="42" t="e">
        <f t="shared" si="23"/>
        <v>#DIV/0!</v>
      </c>
      <c r="AN16" s="42" t="e">
        <f t="shared" si="24"/>
        <v>#DIV/0!</v>
      </c>
      <c r="AO16" s="39" t="str">
        <f t="shared" si="25"/>
        <v/>
      </c>
      <c r="AP16" s="39" t="str">
        <f t="shared" si="26"/>
        <v/>
      </c>
      <c r="AQ16" s="40" t="str">
        <f t="shared" si="27"/>
        <v/>
      </c>
      <c r="AR16" s="41" t="str">
        <f t="shared" si="28"/>
        <v/>
      </c>
      <c r="AS16" s="39" t="str">
        <f>IF(L16="","",ROUND(GEOMEAN((J16,P16,V16,AB16)),0))</f>
        <v/>
      </c>
      <c r="AT16" s="39" t="str">
        <f>IF(L16="","",ROUND(GEOMEAN((L16,R16,X16,AD16)),0))</f>
        <v/>
      </c>
      <c r="AU16" s="40" t="str">
        <f t="shared" si="29"/>
        <v/>
      </c>
      <c r="AV16" s="40" t="str">
        <f t="shared" si="30"/>
        <v/>
      </c>
      <c r="AW16" s="42">
        <f t="shared" si="31"/>
        <v>0</v>
      </c>
      <c r="AX16" s="42">
        <f t="shared" si="32"/>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ht="15" customHeight="1">
      <c r="A17" s="6" t="str">
        <f t="shared" si="0"/>
        <v/>
      </c>
      <c r="B17" s="43"/>
      <c r="C17" s="6"/>
      <c r="D17" s="6"/>
      <c r="E17" s="43"/>
      <c r="F17" s="44"/>
      <c r="G17" s="22"/>
      <c r="H17" s="23"/>
      <c r="I17" s="47">
        <f t="shared" si="1"/>
        <v>0</v>
      </c>
      <c r="J17" s="47">
        <f t="shared" si="2"/>
        <v>0</v>
      </c>
      <c r="K17" s="58" t="str">
        <f t="shared" si="3"/>
        <v/>
      </c>
      <c r="L17" s="58" t="str">
        <f t="shared" si="4"/>
        <v/>
      </c>
      <c r="M17" s="24"/>
      <c r="N17" s="25"/>
      <c r="O17" s="26">
        <f t="shared" si="5"/>
        <v>0</v>
      </c>
      <c r="P17" s="26">
        <f t="shared" si="6"/>
        <v>0</v>
      </c>
      <c r="Q17" s="27" t="str">
        <f t="shared" si="7"/>
        <v/>
      </c>
      <c r="R17" s="27" t="str">
        <f t="shared" si="8"/>
        <v/>
      </c>
      <c r="S17" s="29"/>
      <c r="T17" s="30"/>
      <c r="U17" s="31">
        <f t="shared" si="9"/>
        <v>0</v>
      </c>
      <c r="V17" s="31">
        <f t="shared" si="10"/>
        <v>0</v>
      </c>
      <c r="W17" s="32" t="str">
        <f t="shared" si="11"/>
        <v/>
      </c>
      <c r="X17" s="32" t="str">
        <f t="shared" si="12"/>
        <v/>
      </c>
      <c r="Y17" s="24"/>
      <c r="Z17" s="24"/>
      <c r="AA17" s="25">
        <f t="shared" si="13"/>
        <v>0</v>
      </c>
      <c r="AB17" s="26">
        <f t="shared" si="14"/>
        <v>0</v>
      </c>
      <c r="AC17" s="26" t="str">
        <f t="shared" si="15"/>
        <v/>
      </c>
      <c r="AD17" s="27" t="str">
        <f t="shared" si="16"/>
        <v/>
      </c>
      <c r="AE17" s="39" t="str">
        <f t="shared" si="17"/>
        <v/>
      </c>
      <c r="AF17" s="39" t="str">
        <f t="shared" si="18"/>
        <v/>
      </c>
      <c r="AG17" s="40" t="str">
        <f t="shared" si="19"/>
        <v/>
      </c>
      <c r="AH17" s="41" t="str">
        <f t="shared" si="20"/>
        <v/>
      </c>
      <c r="AI17" s="39" t="str">
        <f>IF(B17="","",ROUND(GEOMEAN((J17,P17,V17)),0))</f>
        <v/>
      </c>
      <c r="AJ17" s="39" t="str">
        <f>IF(B17="","",ROUND(GEOMEAN((L17,R17,X17)),0))</f>
        <v/>
      </c>
      <c r="AK17" s="40" t="str">
        <f t="shared" si="21"/>
        <v/>
      </c>
      <c r="AL17" s="40" t="str">
        <f t="shared" si="22"/>
        <v/>
      </c>
      <c r="AM17" s="42" t="e">
        <f t="shared" si="23"/>
        <v>#DIV/0!</v>
      </c>
      <c r="AN17" s="42" t="e">
        <f t="shared" si="24"/>
        <v>#DIV/0!</v>
      </c>
      <c r="AO17" s="39" t="str">
        <f t="shared" si="25"/>
        <v/>
      </c>
      <c r="AP17" s="39" t="str">
        <f t="shared" si="26"/>
        <v/>
      </c>
      <c r="AQ17" s="40" t="str">
        <f t="shared" si="27"/>
        <v/>
      </c>
      <c r="AR17" s="41" t="str">
        <f t="shared" si="28"/>
        <v/>
      </c>
      <c r="AS17" s="39" t="str">
        <f>IF(L17="","",ROUND(GEOMEAN((J17,P17,V17,AB17)),0))</f>
        <v/>
      </c>
      <c r="AT17" s="39" t="str">
        <f>IF(L17="","",ROUND(GEOMEAN((L17,R17,X17,AD17)),0))</f>
        <v/>
      </c>
      <c r="AU17" s="40" t="str">
        <f t="shared" si="29"/>
        <v/>
      </c>
      <c r="AV17" s="40" t="str">
        <f t="shared" si="30"/>
        <v/>
      </c>
      <c r="AW17" s="42">
        <f t="shared" si="31"/>
        <v>0</v>
      </c>
      <c r="AX17" s="42">
        <f t="shared" si="32"/>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ht="15" customHeight="1">
      <c r="A18" s="6" t="str">
        <f t="shared" si="0"/>
        <v/>
      </c>
      <c r="B18" s="43"/>
      <c r="C18" s="6"/>
      <c r="D18" s="6"/>
      <c r="E18" s="43"/>
      <c r="F18" s="44"/>
      <c r="G18" s="22"/>
      <c r="H18" s="23"/>
      <c r="I18" s="47">
        <f t="shared" si="1"/>
        <v>0</v>
      </c>
      <c r="J18" s="47">
        <f t="shared" si="2"/>
        <v>0</v>
      </c>
      <c r="K18" s="58" t="str">
        <f t="shared" si="3"/>
        <v/>
      </c>
      <c r="L18" s="58" t="str">
        <f t="shared" si="4"/>
        <v/>
      </c>
      <c r="M18" s="24"/>
      <c r="N18" s="25"/>
      <c r="O18" s="26">
        <f t="shared" si="5"/>
        <v>0</v>
      </c>
      <c r="P18" s="26">
        <f t="shared" si="6"/>
        <v>0</v>
      </c>
      <c r="Q18" s="27" t="str">
        <f t="shared" si="7"/>
        <v/>
      </c>
      <c r="R18" s="27" t="str">
        <f t="shared" si="8"/>
        <v/>
      </c>
      <c r="S18" s="29"/>
      <c r="T18" s="30"/>
      <c r="U18" s="31">
        <f t="shared" si="9"/>
        <v>0</v>
      </c>
      <c r="V18" s="31">
        <f t="shared" si="10"/>
        <v>0</v>
      </c>
      <c r="W18" s="32" t="str">
        <f t="shared" si="11"/>
        <v/>
      </c>
      <c r="X18" s="32" t="str">
        <f t="shared" si="12"/>
        <v/>
      </c>
      <c r="Y18" s="24"/>
      <c r="Z18" s="24"/>
      <c r="AA18" s="25">
        <f t="shared" si="13"/>
        <v>0</v>
      </c>
      <c r="AB18" s="26">
        <f t="shared" si="14"/>
        <v>0</v>
      </c>
      <c r="AC18" s="26" t="str">
        <f t="shared" si="15"/>
        <v/>
      </c>
      <c r="AD18" s="27" t="str">
        <f t="shared" si="16"/>
        <v/>
      </c>
      <c r="AE18" s="39" t="str">
        <f t="shared" si="17"/>
        <v/>
      </c>
      <c r="AF18" s="39" t="str">
        <f t="shared" si="18"/>
        <v/>
      </c>
      <c r="AG18" s="40" t="str">
        <f t="shared" si="19"/>
        <v/>
      </c>
      <c r="AH18" s="41" t="str">
        <f t="shared" si="20"/>
        <v/>
      </c>
      <c r="AI18" s="39" t="str">
        <f>IF(B18="","",ROUND(GEOMEAN((J18,P18,V18)),0))</f>
        <v/>
      </c>
      <c r="AJ18" s="39" t="str">
        <f>IF(B18="","",ROUND(GEOMEAN((L18,R18,X18)),0))</f>
        <v/>
      </c>
      <c r="AK18" s="40" t="str">
        <f t="shared" si="21"/>
        <v/>
      </c>
      <c r="AL18" s="40" t="str">
        <f t="shared" si="22"/>
        <v/>
      </c>
      <c r="AM18" s="42" t="e">
        <f t="shared" si="23"/>
        <v>#DIV/0!</v>
      </c>
      <c r="AN18" s="42" t="e">
        <f t="shared" si="24"/>
        <v>#DIV/0!</v>
      </c>
      <c r="AO18" s="39" t="str">
        <f t="shared" si="25"/>
        <v/>
      </c>
      <c r="AP18" s="39" t="str">
        <f t="shared" si="26"/>
        <v/>
      </c>
      <c r="AQ18" s="40" t="str">
        <f t="shared" si="27"/>
        <v/>
      </c>
      <c r="AR18" s="41" t="str">
        <f t="shared" si="28"/>
        <v/>
      </c>
      <c r="AS18" s="39" t="str">
        <f>IF(L18="","",ROUND(GEOMEAN((J18,P18,V18,AB18)),0))</f>
        <v/>
      </c>
      <c r="AT18" s="39" t="str">
        <f>IF(L18="","",ROUND(GEOMEAN((L18,R18,X18,AD18)),0))</f>
        <v/>
      </c>
      <c r="AU18" s="40" t="str">
        <f t="shared" si="29"/>
        <v/>
      </c>
      <c r="AV18" s="40" t="str">
        <f t="shared" si="30"/>
        <v/>
      </c>
      <c r="AW18" s="42">
        <f t="shared" si="31"/>
        <v>0</v>
      </c>
      <c r="AX18" s="42">
        <f t="shared" si="32"/>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ht="15" customHeight="1">
      <c r="A19" s="6" t="str">
        <f t="shared" si="0"/>
        <v/>
      </c>
      <c r="B19" s="43"/>
      <c r="C19" s="6"/>
      <c r="D19" s="6"/>
      <c r="E19" s="43"/>
      <c r="F19" s="44"/>
      <c r="G19" s="22"/>
      <c r="H19" s="23"/>
      <c r="I19" s="47">
        <f t="shared" si="1"/>
        <v>0</v>
      </c>
      <c r="J19" s="47">
        <f t="shared" si="2"/>
        <v>0</v>
      </c>
      <c r="K19" s="58" t="str">
        <f t="shared" si="3"/>
        <v/>
      </c>
      <c r="L19" s="58" t="str">
        <f t="shared" si="4"/>
        <v/>
      </c>
      <c r="M19" s="24"/>
      <c r="N19" s="25"/>
      <c r="O19" s="26">
        <f t="shared" si="5"/>
        <v>0</v>
      </c>
      <c r="P19" s="26">
        <f t="shared" si="6"/>
        <v>0</v>
      </c>
      <c r="Q19" s="27" t="str">
        <f t="shared" si="7"/>
        <v/>
      </c>
      <c r="R19" s="27" t="str">
        <f t="shared" si="8"/>
        <v/>
      </c>
      <c r="S19" s="29"/>
      <c r="T19" s="30"/>
      <c r="U19" s="31">
        <f t="shared" si="9"/>
        <v>0</v>
      </c>
      <c r="V19" s="31">
        <f t="shared" si="10"/>
        <v>0</v>
      </c>
      <c r="W19" s="32" t="str">
        <f t="shared" si="11"/>
        <v/>
      </c>
      <c r="X19" s="32" t="str">
        <f t="shared" si="12"/>
        <v/>
      </c>
      <c r="Y19" s="24"/>
      <c r="Z19" s="24"/>
      <c r="AA19" s="25">
        <f t="shared" si="13"/>
        <v>0</v>
      </c>
      <c r="AB19" s="26">
        <f t="shared" si="14"/>
        <v>0</v>
      </c>
      <c r="AC19" s="26" t="str">
        <f t="shared" si="15"/>
        <v/>
      </c>
      <c r="AD19" s="27" t="str">
        <f t="shared" si="16"/>
        <v/>
      </c>
      <c r="AE19" s="39" t="str">
        <f t="shared" si="17"/>
        <v/>
      </c>
      <c r="AF19" s="39" t="str">
        <f t="shared" si="18"/>
        <v/>
      </c>
      <c r="AG19" s="40" t="str">
        <f t="shared" si="19"/>
        <v/>
      </c>
      <c r="AH19" s="41" t="str">
        <f t="shared" si="20"/>
        <v/>
      </c>
      <c r="AI19" s="39" t="str">
        <f>IF(B19="","",ROUND(GEOMEAN((J19,P19,V19)),0))</f>
        <v/>
      </c>
      <c r="AJ19" s="39" t="str">
        <f>IF(B19="","",ROUND(GEOMEAN((L19,R19,X19)),0))</f>
        <v/>
      </c>
      <c r="AK19" s="40" t="str">
        <f t="shared" si="21"/>
        <v/>
      </c>
      <c r="AL19" s="40" t="str">
        <f t="shared" si="22"/>
        <v/>
      </c>
      <c r="AM19" s="42" t="e">
        <f t="shared" si="23"/>
        <v>#DIV/0!</v>
      </c>
      <c r="AN19" s="42" t="e">
        <f t="shared" si="24"/>
        <v>#DIV/0!</v>
      </c>
      <c r="AO19" s="39" t="str">
        <f t="shared" si="25"/>
        <v/>
      </c>
      <c r="AP19" s="39" t="str">
        <f t="shared" si="26"/>
        <v/>
      </c>
      <c r="AQ19" s="40" t="str">
        <f t="shared" si="27"/>
        <v/>
      </c>
      <c r="AR19" s="41" t="str">
        <f t="shared" si="28"/>
        <v/>
      </c>
      <c r="AS19" s="39" t="str">
        <f>IF(L19="","",ROUND(GEOMEAN((J19,P19,V19,AB19)),0))</f>
        <v/>
      </c>
      <c r="AT19" s="39" t="str">
        <f>IF(L19="","",ROUND(GEOMEAN((L19,R19,X19,AD19)),0))</f>
        <v/>
      </c>
      <c r="AU19" s="40" t="str">
        <f t="shared" si="29"/>
        <v/>
      </c>
      <c r="AV19" s="40" t="str">
        <f t="shared" si="30"/>
        <v/>
      </c>
      <c r="AW19" s="42">
        <f t="shared" si="31"/>
        <v>0</v>
      </c>
      <c r="AX19" s="42">
        <f t="shared" si="32"/>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ht="15" customHeight="1">
      <c r="A20" s="6" t="str">
        <f t="shared" si="0"/>
        <v/>
      </c>
      <c r="B20" s="43"/>
      <c r="C20" s="6"/>
      <c r="D20" s="6"/>
      <c r="E20" s="43"/>
      <c r="F20" s="44"/>
      <c r="G20" s="22"/>
      <c r="H20" s="23"/>
      <c r="I20" s="47">
        <f t="shared" si="1"/>
        <v>0</v>
      </c>
      <c r="J20" s="47">
        <f t="shared" si="2"/>
        <v>0</v>
      </c>
      <c r="K20" s="58" t="str">
        <f t="shared" si="3"/>
        <v/>
      </c>
      <c r="L20" s="58" t="str">
        <f t="shared" si="4"/>
        <v/>
      </c>
      <c r="M20" s="24"/>
      <c r="N20" s="25"/>
      <c r="O20" s="26">
        <f t="shared" si="5"/>
        <v>0</v>
      </c>
      <c r="P20" s="26">
        <f t="shared" si="6"/>
        <v>0</v>
      </c>
      <c r="Q20" s="27" t="str">
        <f t="shared" si="7"/>
        <v/>
      </c>
      <c r="R20" s="27" t="str">
        <f t="shared" si="8"/>
        <v/>
      </c>
      <c r="S20" s="29"/>
      <c r="T20" s="30"/>
      <c r="U20" s="31">
        <f t="shared" si="9"/>
        <v>0</v>
      </c>
      <c r="V20" s="31">
        <f t="shared" si="10"/>
        <v>0</v>
      </c>
      <c r="W20" s="32" t="str">
        <f t="shared" si="11"/>
        <v/>
      </c>
      <c r="X20" s="32" t="str">
        <f t="shared" si="12"/>
        <v/>
      </c>
      <c r="Y20" s="24"/>
      <c r="Z20" s="24"/>
      <c r="AA20" s="25">
        <f t="shared" si="13"/>
        <v>0</v>
      </c>
      <c r="AB20" s="26">
        <f t="shared" si="14"/>
        <v>0</v>
      </c>
      <c r="AC20" s="26" t="str">
        <f t="shared" si="15"/>
        <v/>
      </c>
      <c r="AD20" s="27" t="str">
        <f t="shared" si="16"/>
        <v/>
      </c>
      <c r="AE20" s="39" t="str">
        <f t="shared" si="17"/>
        <v/>
      </c>
      <c r="AF20" s="39" t="str">
        <f t="shared" si="18"/>
        <v/>
      </c>
      <c r="AG20" s="40" t="str">
        <f t="shared" si="19"/>
        <v/>
      </c>
      <c r="AH20" s="41" t="str">
        <f t="shared" si="20"/>
        <v/>
      </c>
      <c r="AI20" s="39" t="str">
        <f>IF(B20="","",ROUND(GEOMEAN((J20,P20,V20)),0))</f>
        <v/>
      </c>
      <c r="AJ20" s="39" t="str">
        <f>IF(B20="","",ROUND(GEOMEAN((L20,R20,X20)),0))</f>
        <v/>
      </c>
      <c r="AK20" s="40" t="str">
        <f t="shared" si="21"/>
        <v/>
      </c>
      <c r="AL20" s="40" t="str">
        <f t="shared" si="22"/>
        <v/>
      </c>
      <c r="AM20" s="42" t="e">
        <f t="shared" si="23"/>
        <v>#DIV/0!</v>
      </c>
      <c r="AN20" s="42" t="e">
        <f t="shared" si="24"/>
        <v>#DIV/0!</v>
      </c>
      <c r="AO20" s="39" t="str">
        <f t="shared" si="25"/>
        <v/>
      </c>
      <c r="AP20" s="39" t="str">
        <f t="shared" si="26"/>
        <v/>
      </c>
      <c r="AQ20" s="40" t="str">
        <f t="shared" si="27"/>
        <v/>
      </c>
      <c r="AR20" s="41" t="str">
        <f t="shared" si="28"/>
        <v/>
      </c>
      <c r="AS20" s="39" t="str">
        <f>IF(L20="","",ROUND(GEOMEAN((J20,P20,V20,AB20)),0))</f>
        <v/>
      </c>
      <c r="AT20" s="39" t="str">
        <f>IF(L20="","",ROUND(GEOMEAN((L20,R20,X20,AD20)),0))</f>
        <v/>
      </c>
      <c r="AU20" s="40" t="str">
        <f t="shared" si="29"/>
        <v/>
      </c>
      <c r="AV20" s="40" t="str">
        <f t="shared" si="30"/>
        <v/>
      </c>
      <c r="AW20" s="42">
        <f t="shared" si="31"/>
        <v>0</v>
      </c>
      <c r="AX20" s="42">
        <f t="shared" si="32"/>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ht="15" customHeight="1">
      <c r="A21" s="6" t="str">
        <f t="shared" si="0"/>
        <v/>
      </c>
      <c r="B21" s="43"/>
      <c r="C21" s="6"/>
      <c r="D21" s="6"/>
      <c r="E21" s="43"/>
      <c r="F21" s="44"/>
      <c r="G21" s="22"/>
      <c r="H21" s="23"/>
      <c r="I21" s="47">
        <f t="shared" si="1"/>
        <v>0</v>
      </c>
      <c r="J21" s="47">
        <f t="shared" si="2"/>
        <v>0</v>
      </c>
      <c r="K21" s="58" t="str">
        <f t="shared" si="3"/>
        <v/>
      </c>
      <c r="L21" s="58" t="str">
        <f t="shared" si="4"/>
        <v/>
      </c>
      <c r="M21" s="24"/>
      <c r="N21" s="25"/>
      <c r="O21" s="26">
        <f t="shared" si="5"/>
        <v>0</v>
      </c>
      <c r="P21" s="26">
        <f t="shared" si="6"/>
        <v>0</v>
      </c>
      <c r="Q21" s="27" t="str">
        <f t="shared" si="7"/>
        <v/>
      </c>
      <c r="R21" s="27" t="str">
        <f t="shared" si="8"/>
        <v/>
      </c>
      <c r="S21" s="29"/>
      <c r="T21" s="30"/>
      <c r="U21" s="31">
        <f t="shared" si="9"/>
        <v>0</v>
      </c>
      <c r="V21" s="31">
        <f t="shared" si="10"/>
        <v>0</v>
      </c>
      <c r="W21" s="32" t="str">
        <f t="shared" si="11"/>
        <v/>
      </c>
      <c r="X21" s="32" t="str">
        <f t="shared" si="12"/>
        <v/>
      </c>
      <c r="Y21" s="24"/>
      <c r="Z21" s="24"/>
      <c r="AA21" s="25">
        <f t="shared" si="13"/>
        <v>0</v>
      </c>
      <c r="AB21" s="26">
        <f t="shared" si="14"/>
        <v>0</v>
      </c>
      <c r="AC21" s="26" t="str">
        <f t="shared" si="15"/>
        <v/>
      </c>
      <c r="AD21" s="27" t="str">
        <f t="shared" si="16"/>
        <v/>
      </c>
      <c r="AE21" s="39" t="str">
        <f t="shared" si="17"/>
        <v/>
      </c>
      <c r="AF21" s="39" t="str">
        <f t="shared" si="18"/>
        <v/>
      </c>
      <c r="AG21" s="40" t="str">
        <f t="shared" si="19"/>
        <v/>
      </c>
      <c r="AH21" s="41" t="str">
        <f t="shared" si="20"/>
        <v/>
      </c>
      <c r="AI21" s="39" t="str">
        <f>IF(B21="","",ROUND(GEOMEAN((J21,P21,V21)),0))</f>
        <v/>
      </c>
      <c r="AJ21" s="39" t="str">
        <f>IF(B21="","",ROUND(GEOMEAN((L21,R21,X21)),0))</f>
        <v/>
      </c>
      <c r="AK21" s="40" t="str">
        <f t="shared" si="21"/>
        <v/>
      </c>
      <c r="AL21" s="40" t="str">
        <f t="shared" si="22"/>
        <v/>
      </c>
      <c r="AM21" s="42" t="e">
        <f t="shared" si="23"/>
        <v>#DIV/0!</v>
      </c>
      <c r="AN21" s="42" t="e">
        <f t="shared" si="24"/>
        <v>#DIV/0!</v>
      </c>
      <c r="AO21" s="39" t="str">
        <f t="shared" si="25"/>
        <v/>
      </c>
      <c r="AP21" s="39" t="str">
        <f t="shared" si="26"/>
        <v/>
      </c>
      <c r="AQ21" s="40" t="str">
        <f t="shared" si="27"/>
        <v/>
      </c>
      <c r="AR21" s="41" t="str">
        <f t="shared" si="28"/>
        <v/>
      </c>
      <c r="AS21" s="39" t="str">
        <f>IF(L21="","",ROUND(GEOMEAN((J21,P21,V21,AB21)),0))</f>
        <v/>
      </c>
      <c r="AT21" s="39" t="str">
        <f>IF(L21="","",ROUND(GEOMEAN((L21,R21,X21,AD21)),0))</f>
        <v/>
      </c>
      <c r="AU21" s="40" t="str">
        <f t="shared" si="29"/>
        <v/>
      </c>
      <c r="AV21" s="40" t="str">
        <f t="shared" si="30"/>
        <v/>
      </c>
      <c r="AW21" s="42">
        <f t="shared" si="31"/>
        <v>0</v>
      </c>
      <c r="AX21" s="42">
        <f t="shared" si="32"/>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ht="15" customHeight="1">
      <c r="A22" s="6" t="str">
        <f t="shared" si="0"/>
        <v/>
      </c>
      <c r="B22" s="43"/>
      <c r="C22" s="6"/>
      <c r="D22" s="6"/>
      <c r="E22" s="43"/>
      <c r="F22" s="44"/>
      <c r="G22" s="22"/>
      <c r="H22" s="23"/>
      <c r="I22" s="47">
        <f t="shared" si="1"/>
        <v>0</v>
      </c>
      <c r="J22" s="47">
        <f t="shared" si="2"/>
        <v>0</v>
      </c>
      <c r="K22" s="58" t="str">
        <f t="shared" si="3"/>
        <v/>
      </c>
      <c r="L22" s="58" t="str">
        <f t="shared" si="4"/>
        <v/>
      </c>
      <c r="M22" s="24"/>
      <c r="N22" s="25"/>
      <c r="O22" s="26">
        <f t="shared" si="5"/>
        <v>0</v>
      </c>
      <c r="P22" s="26">
        <f t="shared" si="6"/>
        <v>0</v>
      </c>
      <c r="Q22" s="27" t="str">
        <f t="shared" si="7"/>
        <v/>
      </c>
      <c r="R22" s="27" t="str">
        <f t="shared" si="8"/>
        <v/>
      </c>
      <c r="S22" s="29"/>
      <c r="T22" s="30"/>
      <c r="U22" s="31">
        <f t="shared" si="9"/>
        <v>0</v>
      </c>
      <c r="V22" s="31">
        <f t="shared" si="10"/>
        <v>0</v>
      </c>
      <c r="W22" s="32" t="str">
        <f t="shared" si="11"/>
        <v/>
      </c>
      <c r="X22" s="32" t="str">
        <f t="shared" si="12"/>
        <v/>
      </c>
      <c r="Y22" s="24"/>
      <c r="Z22" s="24"/>
      <c r="AA22" s="25">
        <f t="shared" si="13"/>
        <v>0</v>
      </c>
      <c r="AB22" s="26">
        <f t="shared" si="14"/>
        <v>0</v>
      </c>
      <c r="AC22" s="26" t="str">
        <f t="shared" si="15"/>
        <v/>
      </c>
      <c r="AD22" s="27" t="str">
        <f t="shared" si="16"/>
        <v/>
      </c>
      <c r="AE22" s="39" t="str">
        <f t="shared" si="17"/>
        <v/>
      </c>
      <c r="AF22" s="39" t="str">
        <f t="shared" si="18"/>
        <v/>
      </c>
      <c r="AG22" s="40" t="str">
        <f t="shared" si="19"/>
        <v/>
      </c>
      <c r="AH22" s="41" t="str">
        <f t="shared" si="20"/>
        <v/>
      </c>
      <c r="AI22" s="39" t="str">
        <f>IF(B22="","",ROUND(GEOMEAN((J22,P22,V22)),0))</f>
        <v/>
      </c>
      <c r="AJ22" s="39" t="str">
        <f>IF(B22="","",ROUND(GEOMEAN((L22,R22,X22)),0))</f>
        <v/>
      </c>
      <c r="AK22" s="40" t="str">
        <f t="shared" si="21"/>
        <v/>
      </c>
      <c r="AL22" s="40" t="str">
        <f t="shared" si="22"/>
        <v/>
      </c>
      <c r="AM22" s="42" t="e">
        <f t="shared" si="23"/>
        <v>#DIV/0!</v>
      </c>
      <c r="AN22" s="42" t="e">
        <f t="shared" si="24"/>
        <v>#DIV/0!</v>
      </c>
      <c r="AO22" s="39" t="str">
        <f t="shared" si="25"/>
        <v/>
      </c>
      <c r="AP22" s="39" t="str">
        <f t="shared" si="26"/>
        <v/>
      </c>
      <c r="AQ22" s="40" t="str">
        <f t="shared" si="27"/>
        <v/>
      </c>
      <c r="AR22" s="41" t="str">
        <f t="shared" si="28"/>
        <v/>
      </c>
      <c r="AS22" s="39" t="str">
        <f>IF(L22="","",ROUND(GEOMEAN((J22,P22,V22,AB22)),0))</f>
        <v/>
      </c>
      <c r="AT22" s="39" t="str">
        <f>IF(L22="","",ROUND(GEOMEAN((L22,R22,X22,AD22)),0))</f>
        <v/>
      </c>
      <c r="AU22" s="40" t="str">
        <f t="shared" si="29"/>
        <v/>
      </c>
      <c r="AV22" s="40" t="str">
        <f t="shared" si="30"/>
        <v/>
      </c>
      <c r="AW22" s="42">
        <f t="shared" si="31"/>
        <v>0</v>
      </c>
      <c r="AX22" s="42">
        <f t="shared" si="32"/>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ht="15" customHeight="1">
      <c r="A23" s="6" t="str">
        <f t="shared" si="0"/>
        <v/>
      </c>
      <c r="B23" s="43"/>
      <c r="C23" s="6"/>
      <c r="D23" s="6"/>
      <c r="E23" s="43"/>
      <c r="F23" s="44"/>
      <c r="G23" s="22"/>
      <c r="H23" s="23"/>
      <c r="I23" s="47">
        <f t="shared" si="1"/>
        <v>0</v>
      </c>
      <c r="J23" s="47">
        <f t="shared" si="2"/>
        <v>0</v>
      </c>
      <c r="K23" s="58" t="str">
        <f t="shared" si="3"/>
        <v/>
      </c>
      <c r="L23" s="58" t="str">
        <f t="shared" si="4"/>
        <v/>
      </c>
      <c r="M23" s="24"/>
      <c r="N23" s="25"/>
      <c r="O23" s="26">
        <f t="shared" si="5"/>
        <v>0</v>
      </c>
      <c r="P23" s="26">
        <f t="shared" si="6"/>
        <v>0</v>
      </c>
      <c r="Q23" s="27" t="str">
        <f t="shared" si="7"/>
        <v/>
      </c>
      <c r="R23" s="27" t="str">
        <f t="shared" si="8"/>
        <v/>
      </c>
      <c r="S23" s="29"/>
      <c r="T23" s="30"/>
      <c r="U23" s="31">
        <f t="shared" si="9"/>
        <v>0</v>
      </c>
      <c r="V23" s="31">
        <f t="shared" si="10"/>
        <v>0</v>
      </c>
      <c r="W23" s="32" t="str">
        <f t="shared" si="11"/>
        <v/>
      </c>
      <c r="X23" s="32" t="str">
        <f t="shared" si="12"/>
        <v/>
      </c>
      <c r="Y23" s="24"/>
      <c r="Z23" s="24"/>
      <c r="AA23" s="25">
        <f t="shared" si="13"/>
        <v>0</v>
      </c>
      <c r="AB23" s="26">
        <f t="shared" si="14"/>
        <v>0</v>
      </c>
      <c r="AC23" s="26" t="str">
        <f t="shared" si="15"/>
        <v/>
      </c>
      <c r="AD23" s="27" t="str">
        <f t="shared" si="16"/>
        <v/>
      </c>
      <c r="AE23" s="39" t="str">
        <f t="shared" si="17"/>
        <v/>
      </c>
      <c r="AF23" s="39" t="str">
        <f t="shared" si="18"/>
        <v/>
      </c>
      <c r="AG23" s="40" t="str">
        <f t="shared" si="19"/>
        <v/>
      </c>
      <c r="AH23" s="41" t="str">
        <f t="shared" si="20"/>
        <v/>
      </c>
      <c r="AI23" s="39" t="str">
        <f>IF(B23="","",ROUND(GEOMEAN((J23,P23,V23)),0))</f>
        <v/>
      </c>
      <c r="AJ23" s="39" t="str">
        <f>IF(B23="","",ROUND(GEOMEAN((L23,R23,X23)),0))</f>
        <v/>
      </c>
      <c r="AK23" s="40" t="str">
        <f t="shared" si="21"/>
        <v/>
      </c>
      <c r="AL23" s="40" t="str">
        <f t="shared" si="22"/>
        <v/>
      </c>
      <c r="AM23" s="42" t="e">
        <f t="shared" si="23"/>
        <v>#DIV/0!</v>
      </c>
      <c r="AN23" s="42" t="e">
        <f t="shared" si="24"/>
        <v>#DIV/0!</v>
      </c>
      <c r="AO23" s="39" t="str">
        <f t="shared" si="25"/>
        <v/>
      </c>
      <c r="AP23" s="39" t="str">
        <f t="shared" si="26"/>
        <v/>
      </c>
      <c r="AQ23" s="40" t="str">
        <f t="shared" si="27"/>
        <v/>
      </c>
      <c r="AR23" s="41" t="str">
        <f t="shared" si="28"/>
        <v/>
      </c>
      <c r="AS23" s="39" t="str">
        <f>IF(L23="","",ROUND(GEOMEAN((J23,P23,V23,AB23)),0))</f>
        <v/>
      </c>
      <c r="AT23" s="39" t="str">
        <f>IF(L23="","",ROUND(GEOMEAN((L23,R23,X23,AD23)),0))</f>
        <v/>
      </c>
      <c r="AU23" s="40" t="str">
        <f t="shared" si="29"/>
        <v/>
      </c>
      <c r="AV23" s="40" t="str">
        <f t="shared" si="30"/>
        <v/>
      </c>
      <c r="AW23" s="42">
        <f t="shared" si="31"/>
        <v>0</v>
      </c>
      <c r="AX23" s="42">
        <f t="shared" si="32"/>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ht="15" customHeight="1">
      <c r="A24" s="6" t="str">
        <f t="shared" si="0"/>
        <v/>
      </c>
      <c r="B24" s="43"/>
      <c r="C24" s="6"/>
      <c r="D24" s="6"/>
      <c r="E24" s="43"/>
      <c r="F24" s="44"/>
      <c r="G24" s="22"/>
      <c r="H24" s="23"/>
      <c r="I24" s="47">
        <f t="shared" si="1"/>
        <v>0</v>
      </c>
      <c r="J24" s="47">
        <f t="shared" si="2"/>
        <v>0</v>
      </c>
      <c r="K24" s="58" t="str">
        <f t="shared" si="3"/>
        <v/>
      </c>
      <c r="L24" s="58" t="str">
        <f t="shared" si="4"/>
        <v/>
      </c>
      <c r="M24" s="24"/>
      <c r="N24" s="25"/>
      <c r="O24" s="26">
        <f t="shared" si="5"/>
        <v>0</v>
      </c>
      <c r="P24" s="26">
        <f t="shared" si="6"/>
        <v>0</v>
      </c>
      <c r="Q24" s="27" t="str">
        <f t="shared" si="7"/>
        <v/>
      </c>
      <c r="R24" s="27" t="str">
        <f t="shared" si="8"/>
        <v/>
      </c>
      <c r="S24" s="29"/>
      <c r="T24" s="30"/>
      <c r="U24" s="31">
        <f t="shared" si="9"/>
        <v>0</v>
      </c>
      <c r="V24" s="31">
        <f t="shared" si="10"/>
        <v>0</v>
      </c>
      <c r="W24" s="32" t="str">
        <f t="shared" si="11"/>
        <v/>
      </c>
      <c r="X24" s="32" t="str">
        <f t="shared" si="12"/>
        <v/>
      </c>
      <c r="Y24" s="24"/>
      <c r="Z24" s="24"/>
      <c r="AA24" s="25">
        <f t="shared" si="13"/>
        <v>0</v>
      </c>
      <c r="AB24" s="26">
        <f t="shared" si="14"/>
        <v>0</v>
      </c>
      <c r="AC24" s="26" t="str">
        <f t="shared" si="15"/>
        <v/>
      </c>
      <c r="AD24" s="27" t="str">
        <f t="shared" si="16"/>
        <v/>
      </c>
      <c r="AE24" s="39" t="str">
        <f t="shared" si="17"/>
        <v/>
      </c>
      <c r="AF24" s="39" t="str">
        <f t="shared" si="18"/>
        <v/>
      </c>
      <c r="AG24" s="40" t="str">
        <f t="shared" si="19"/>
        <v/>
      </c>
      <c r="AH24" s="41" t="str">
        <f t="shared" si="20"/>
        <v/>
      </c>
      <c r="AI24" s="39" t="str">
        <f>IF(B24="","",ROUND(GEOMEAN((J24,P24,V24)),0))</f>
        <v/>
      </c>
      <c r="AJ24" s="39" t="str">
        <f>IF(B24="","",ROUND(GEOMEAN((L24,R24,X24)),0))</f>
        <v/>
      </c>
      <c r="AK24" s="40" t="str">
        <f t="shared" si="21"/>
        <v/>
      </c>
      <c r="AL24" s="40" t="str">
        <f t="shared" si="22"/>
        <v/>
      </c>
      <c r="AM24" s="42" t="e">
        <f t="shared" si="23"/>
        <v>#DIV/0!</v>
      </c>
      <c r="AN24" s="42" t="e">
        <f t="shared" si="24"/>
        <v>#DIV/0!</v>
      </c>
      <c r="AO24" s="39" t="str">
        <f t="shared" si="25"/>
        <v/>
      </c>
      <c r="AP24" s="39" t="str">
        <f t="shared" si="26"/>
        <v/>
      </c>
      <c r="AQ24" s="40" t="str">
        <f t="shared" si="27"/>
        <v/>
      </c>
      <c r="AR24" s="41" t="str">
        <f t="shared" si="28"/>
        <v/>
      </c>
      <c r="AS24" s="39" t="str">
        <f>IF(L24="","",ROUND(GEOMEAN((J24,P24,V24,AB24)),0))</f>
        <v/>
      </c>
      <c r="AT24" s="39" t="str">
        <f>IF(L24="","",ROUND(GEOMEAN((L24,R24,X24,AD24)),0))</f>
        <v/>
      </c>
      <c r="AU24" s="40" t="str">
        <f t="shared" si="29"/>
        <v/>
      </c>
      <c r="AV24" s="40" t="str">
        <f t="shared" si="30"/>
        <v/>
      </c>
      <c r="AW24" s="42">
        <f t="shared" si="31"/>
        <v>0</v>
      </c>
      <c r="AX24" s="42">
        <f t="shared" si="32"/>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ht="15" customHeight="1">
      <c r="A25" s="6" t="str">
        <f t="shared" si="0"/>
        <v/>
      </c>
      <c r="B25" s="43"/>
      <c r="C25" s="6"/>
      <c r="D25" s="6"/>
      <c r="E25" s="43"/>
      <c r="F25" s="44"/>
      <c r="G25" s="22"/>
      <c r="H25" s="23"/>
      <c r="I25" s="47">
        <f t="shared" si="1"/>
        <v>0</v>
      </c>
      <c r="J25" s="47">
        <f t="shared" si="2"/>
        <v>0</v>
      </c>
      <c r="K25" s="58" t="str">
        <f t="shared" si="3"/>
        <v/>
      </c>
      <c r="L25" s="58" t="str">
        <f t="shared" si="4"/>
        <v/>
      </c>
      <c r="M25" s="24"/>
      <c r="N25" s="25"/>
      <c r="O25" s="26">
        <f t="shared" si="5"/>
        <v>0</v>
      </c>
      <c r="P25" s="26">
        <f t="shared" si="6"/>
        <v>0</v>
      </c>
      <c r="Q25" s="27" t="str">
        <f t="shared" si="7"/>
        <v/>
      </c>
      <c r="R25" s="27" t="str">
        <f t="shared" si="8"/>
        <v/>
      </c>
      <c r="S25" s="29"/>
      <c r="T25" s="30"/>
      <c r="U25" s="31">
        <f t="shared" si="9"/>
        <v>0</v>
      </c>
      <c r="V25" s="31">
        <f t="shared" si="10"/>
        <v>0</v>
      </c>
      <c r="W25" s="32" t="str">
        <f t="shared" si="11"/>
        <v/>
      </c>
      <c r="X25" s="32" t="str">
        <f t="shared" si="12"/>
        <v/>
      </c>
      <c r="Y25" s="24"/>
      <c r="Z25" s="24"/>
      <c r="AA25" s="25">
        <f t="shared" si="13"/>
        <v>0</v>
      </c>
      <c r="AB25" s="26">
        <f t="shared" si="14"/>
        <v>0</v>
      </c>
      <c r="AC25" s="26" t="str">
        <f t="shared" si="15"/>
        <v/>
      </c>
      <c r="AD25" s="27" t="str">
        <f t="shared" si="16"/>
        <v/>
      </c>
      <c r="AE25" s="39" t="str">
        <f t="shared" si="17"/>
        <v/>
      </c>
      <c r="AF25" s="39" t="str">
        <f t="shared" si="18"/>
        <v/>
      </c>
      <c r="AG25" s="40" t="str">
        <f t="shared" si="19"/>
        <v/>
      </c>
      <c r="AH25" s="41" t="str">
        <f t="shared" si="20"/>
        <v/>
      </c>
      <c r="AI25" s="39" t="str">
        <f>IF(B25="","",ROUND(GEOMEAN((J25,P25,V25)),0))</f>
        <v/>
      </c>
      <c r="AJ25" s="39" t="str">
        <f>IF(B25="","",ROUND(GEOMEAN((L25,R25,X25)),0))</f>
        <v/>
      </c>
      <c r="AK25" s="40" t="str">
        <f t="shared" si="21"/>
        <v/>
      </c>
      <c r="AL25" s="40" t="str">
        <f t="shared" si="22"/>
        <v/>
      </c>
      <c r="AM25" s="42" t="e">
        <f t="shared" si="23"/>
        <v>#DIV/0!</v>
      </c>
      <c r="AN25" s="42" t="e">
        <f t="shared" si="24"/>
        <v>#DIV/0!</v>
      </c>
      <c r="AO25" s="39" t="str">
        <f t="shared" si="25"/>
        <v/>
      </c>
      <c r="AP25" s="39" t="str">
        <f t="shared" si="26"/>
        <v/>
      </c>
      <c r="AQ25" s="40" t="str">
        <f t="shared" si="27"/>
        <v/>
      </c>
      <c r="AR25" s="41" t="str">
        <f t="shared" si="28"/>
        <v/>
      </c>
      <c r="AS25" s="39" t="str">
        <f>IF(L25="","",ROUND(GEOMEAN((J25,P25,V25,AB25)),0))</f>
        <v/>
      </c>
      <c r="AT25" s="39" t="str">
        <f>IF(L25="","",ROUND(GEOMEAN((L25,R25,X25,AD25)),0))</f>
        <v/>
      </c>
      <c r="AU25" s="40" t="str">
        <f t="shared" si="29"/>
        <v/>
      </c>
      <c r="AV25" s="40" t="str">
        <f t="shared" si="30"/>
        <v/>
      </c>
      <c r="AW25" s="42">
        <f t="shared" si="31"/>
        <v>0</v>
      </c>
      <c r="AX25" s="42">
        <f t="shared" si="32"/>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ht="15" customHeight="1">
      <c r="A26" s="6" t="str">
        <f t="shared" si="0"/>
        <v/>
      </c>
      <c r="B26" s="43"/>
      <c r="C26" s="6"/>
      <c r="D26" s="6"/>
      <c r="E26" s="43"/>
      <c r="F26" s="44"/>
      <c r="G26" s="22"/>
      <c r="H26" s="23"/>
      <c r="I26" s="47">
        <f t="shared" si="1"/>
        <v>0</v>
      </c>
      <c r="J26" s="47">
        <f t="shared" si="2"/>
        <v>0</v>
      </c>
      <c r="K26" s="58" t="str">
        <f t="shared" si="3"/>
        <v/>
      </c>
      <c r="L26" s="58" t="str">
        <f t="shared" si="4"/>
        <v/>
      </c>
      <c r="M26" s="24"/>
      <c r="N26" s="25"/>
      <c r="O26" s="26">
        <f t="shared" si="5"/>
        <v>0</v>
      </c>
      <c r="P26" s="26">
        <f t="shared" si="6"/>
        <v>0</v>
      </c>
      <c r="Q26" s="27" t="str">
        <f t="shared" si="7"/>
        <v/>
      </c>
      <c r="R26" s="27" t="str">
        <f t="shared" si="8"/>
        <v/>
      </c>
      <c r="S26" s="29"/>
      <c r="T26" s="30"/>
      <c r="U26" s="31">
        <f t="shared" si="9"/>
        <v>0</v>
      </c>
      <c r="V26" s="31">
        <f t="shared" si="10"/>
        <v>0</v>
      </c>
      <c r="W26" s="32" t="str">
        <f t="shared" si="11"/>
        <v/>
      </c>
      <c r="X26" s="32" t="str">
        <f t="shared" si="12"/>
        <v/>
      </c>
      <c r="Y26" s="24"/>
      <c r="Z26" s="24"/>
      <c r="AA26" s="25">
        <f t="shared" si="13"/>
        <v>0</v>
      </c>
      <c r="AB26" s="26">
        <f t="shared" si="14"/>
        <v>0</v>
      </c>
      <c r="AC26" s="26" t="str">
        <f t="shared" si="15"/>
        <v/>
      </c>
      <c r="AD26" s="27" t="str">
        <f t="shared" si="16"/>
        <v/>
      </c>
      <c r="AE26" s="39" t="str">
        <f t="shared" si="17"/>
        <v/>
      </c>
      <c r="AF26" s="39" t="str">
        <f t="shared" si="18"/>
        <v/>
      </c>
      <c r="AG26" s="40" t="str">
        <f t="shared" si="19"/>
        <v/>
      </c>
      <c r="AH26" s="41" t="str">
        <f t="shared" si="20"/>
        <v/>
      </c>
      <c r="AI26" s="39" t="str">
        <f>IF(B26="","",ROUND(GEOMEAN((J26,P26,V26)),0))</f>
        <v/>
      </c>
      <c r="AJ26" s="39" t="str">
        <f>IF(B26="","",ROUND(GEOMEAN((L26,R26,X26)),0))</f>
        <v/>
      </c>
      <c r="AK26" s="40" t="str">
        <f t="shared" si="21"/>
        <v/>
      </c>
      <c r="AL26" s="40" t="str">
        <f t="shared" si="22"/>
        <v/>
      </c>
      <c r="AM26" s="42" t="e">
        <f t="shared" si="23"/>
        <v>#DIV/0!</v>
      </c>
      <c r="AN26" s="42" t="e">
        <f t="shared" si="24"/>
        <v>#DIV/0!</v>
      </c>
      <c r="AO26" s="39" t="str">
        <f t="shared" si="25"/>
        <v/>
      </c>
      <c r="AP26" s="39" t="str">
        <f t="shared" si="26"/>
        <v/>
      </c>
      <c r="AQ26" s="40" t="str">
        <f t="shared" si="27"/>
        <v/>
      </c>
      <c r="AR26" s="41" t="str">
        <f t="shared" si="28"/>
        <v/>
      </c>
      <c r="AS26" s="39" t="str">
        <f>IF(L26="","",ROUND(GEOMEAN((J26,P26,V26,AB26)),0))</f>
        <v/>
      </c>
      <c r="AT26" s="39" t="str">
        <f>IF(L26="","",ROUND(GEOMEAN((L26,R26,X26,AD26)),0))</f>
        <v/>
      </c>
      <c r="AU26" s="40" t="str">
        <f t="shared" si="29"/>
        <v/>
      </c>
      <c r="AV26" s="40" t="str">
        <f t="shared" si="30"/>
        <v/>
      </c>
      <c r="AW26" s="42">
        <f t="shared" si="31"/>
        <v>0</v>
      </c>
      <c r="AX26" s="42">
        <f t="shared" si="32"/>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ht="15" customHeight="1">
      <c r="A27" s="6" t="str">
        <f t="shared" si="0"/>
        <v/>
      </c>
      <c r="B27" s="43"/>
      <c r="C27" s="6"/>
      <c r="D27" s="6"/>
      <c r="E27" s="43"/>
      <c r="F27" s="44"/>
      <c r="G27" s="22"/>
      <c r="H27" s="23"/>
      <c r="I27" s="47">
        <f t="shared" si="1"/>
        <v>0</v>
      </c>
      <c r="J27" s="47">
        <f t="shared" si="2"/>
        <v>0</v>
      </c>
      <c r="K27" s="58" t="str">
        <f t="shared" si="3"/>
        <v/>
      </c>
      <c r="L27" s="58" t="str">
        <f t="shared" si="4"/>
        <v/>
      </c>
      <c r="M27" s="24"/>
      <c r="N27" s="25"/>
      <c r="O27" s="26">
        <f t="shared" si="5"/>
        <v>0</v>
      </c>
      <c r="P27" s="26">
        <f t="shared" si="6"/>
        <v>0</v>
      </c>
      <c r="Q27" s="27" t="str">
        <f t="shared" si="7"/>
        <v/>
      </c>
      <c r="R27" s="27" t="str">
        <f t="shared" si="8"/>
        <v/>
      </c>
      <c r="S27" s="29"/>
      <c r="T27" s="30"/>
      <c r="U27" s="31">
        <f t="shared" si="9"/>
        <v>0</v>
      </c>
      <c r="V27" s="31">
        <f t="shared" si="10"/>
        <v>0</v>
      </c>
      <c r="W27" s="32" t="str">
        <f t="shared" si="11"/>
        <v/>
      </c>
      <c r="X27" s="32" t="str">
        <f t="shared" si="12"/>
        <v/>
      </c>
      <c r="Y27" s="24"/>
      <c r="Z27" s="24"/>
      <c r="AA27" s="25">
        <f t="shared" si="13"/>
        <v>0</v>
      </c>
      <c r="AB27" s="26">
        <f t="shared" si="14"/>
        <v>0</v>
      </c>
      <c r="AC27" s="26" t="str">
        <f t="shared" si="15"/>
        <v/>
      </c>
      <c r="AD27" s="27" t="str">
        <f t="shared" si="16"/>
        <v/>
      </c>
      <c r="AE27" s="39" t="str">
        <f t="shared" si="17"/>
        <v/>
      </c>
      <c r="AF27" s="39" t="str">
        <f t="shared" si="18"/>
        <v/>
      </c>
      <c r="AG27" s="40" t="str">
        <f t="shared" si="19"/>
        <v/>
      </c>
      <c r="AH27" s="41" t="str">
        <f t="shared" si="20"/>
        <v/>
      </c>
      <c r="AI27" s="39" t="str">
        <f>IF(B27="","",ROUND(GEOMEAN((J27,P27,V27)),0))</f>
        <v/>
      </c>
      <c r="AJ27" s="39" t="str">
        <f>IF(B27="","",ROUND(GEOMEAN((L27,R27,X27)),0))</f>
        <v/>
      </c>
      <c r="AK27" s="40" t="str">
        <f t="shared" si="21"/>
        <v/>
      </c>
      <c r="AL27" s="40" t="str">
        <f t="shared" si="22"/>
        <v/>
      </c>
      <c r="AM27" s="42" t="e">
        <f t="shared" si="23"/>
        <v>#DIV/0!</v>
      </c>
      <c r="AN27" s="42" t="e">
        <f t="shared" si="24"/>
        <v>#DIV/0!</v>
      </c>
      <c r="AO27" s="39" t="str">
        <f t="shared" si="25"/>
        <v/>
      </c>
      <c r="AP27" s="39" t="str">
        <f t="shared" si="26"/>
        <v/>
      </c>
      <c r="AQ27" s="40" t="str">
        <f t="shared" si="27"/>
        <v/>
      </c>
      <c r="AR27" s="41" t="str">
        <f t="shared" si="28"/>
        <v/>
      </c>
      <c r="AS27" s="39" t="str">
        <f>IF(L27="","",ROUND(GEOMEAN((J27,P27,V27,AB27)),0))</f>
        <v/>
      </c>
      <c r="AT27" s="39" t="str">
        <f>IF(L27="","",ROUND(GEOMEAN((L27,R27,X27,AD27)),0))</f>
        <v/>
      </c>
      <c r="AU27" s="40" t="str">
        <f t="shared" si="29"/>
        <v/>
      </c>
      <c r="AV27" s="40" t="str">
        <f t="shared" si="30"/>
        <v/>
      </c>
      <c r="AW27" s="42">
        <f t="shared" si="31"/>
        <v>0</v>
      </c>
      <c r="AX27" s="42">
        <f t="shared" si="32"/>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ht="15" customHeight="1">
      <c r="A28" s="6" t="str">
        <f t="shared" si="0"/>
        <v/>
      </c>
      <c r="B28" s="43"/>
      <c r="C28" s="6"/>
      <c r="D28" s="6"/>
      <c r="E28" s="43"/>
      <c r="F28" s="44"/>
      <c r="G28" s="22"/>
      <c r="H28" s="23"/>
      <c r="I28" s="47">
        <f t="shared" si="1"/>
        <v>0</v>
      </c>
      <c r="J28" s="47">
        <f t="shared" si="2"/>
        <v>0</v>
      </c>
      <c r="K28" s="58" t="str">
        <f t="shared" si="3"/>
        <v/>
      </c>
      <c r="L28" s="58" t="str">
        <f t="shared" si="4"/>
        <v/>
      </c>
      <c r="M28" s="24"/>
      <c r="N28" s="25"/>
      <c r="O28" s="26">
        <f t="shared" si="5"/>
        <v>0</v>
      </c>
      <c r="P28" s="26">
        <f t="shared" si="6"/>
        <v>0</v>
      </c>
      <c r="Q28" s="27" t="str">
        <f t="shared" si="7"/>
        <v/>
      </c>
      <c r="R28" s="27" t="str">
        <f t="shared" si="8"/>
        <v/>
      </c>
      <c r="S28" s="29"/>
      <c r="T28" s="30"/>
      <c r="U28" s="31">
        <f t="shared" si="9"/>
        <v>0</v>
      </c>
      <c r="V28" s="31">
        <f t="shared" si="10"/>
        <v>0</v>
      </c>
      <c r="W28" s="32" t="str">
        <f t="shared" si="11"/>
        <v/>
      </c>
      <c r="X28" s="32" t="str">
        <f t="shared" si="12"/>
        <v/>
      </c>
      <c r="Y28" s="24"/>
      <c r="Z28" s="24"/>
      <c r="AA28" s="25">
        <f t="shared" si="13"/>
        <v>0</v>
      </c>
      <c r="AB28" s="26">
        <f t="shared" si="14"/>
        <v>0</v>
      </c>
      <c r="AC28" s="26" t="str">
        <f t="shared" si="15"/>
        <v/>
      </c>
      <c r="AD28" s="27" t="str">
        <f t="shared" si="16"/>
        <v/>
      </c>
      <c r="AE28" s="39" t="str">
        <f t="shared" si="17"/>
        <v/>
      </c>
      <c r="AF28" s="39" t="str">
        <f t="shared" si="18"/>
        <v/>
      </c>
      <c r="AG28" s="40" t="str">
        <f t="shared" si="19"/>
        <v/>
      </c>
      <c r="AH28" s="41" t="str">
        <f t="shared" si="20"/>
        <v/>
      </c>
      <c r="AI28" s="39" t="str">
        <f>IF(B28="","",ROUND(GEOMEAN((J28,P28,V28)),0))</f>
        <v/>
      </c>
      <c r="AJ28" s="39" t="str">
        <f>IF(B28="","",ROUND(GEOMEAN((L28,R28,X28)),0))</f>
        <v/>
      </c>
      <c r="AK28" s="40" t="str">
        <f t="shared" si="21"/>
        <v/>
      </c>
      <c r="AL28" s="40" t="str">
        <f t="shared" si="22"/>
        <v/>
      </c>
      <c r="AM28" s="42" t="e">
        <f t="shared" si="23"/>
        <v>#DIV/0!</v>
      </c>
      <c r="AN28" s="42" t="e">
        <f t="shared" si="24"/>
        <v>#DIV/0!</v>
      </c>
      <c r="AO28" s="39" t="str">
        <f t="shared" si="25"/>
        <v/>
      </c>
      <c r="AP28" s="39" t="str">
        <f t="shared" si="26"/>
        <v/>
      </c>
      <c r="AQ28" s="40" t="str">
        <f t="shared" si="27"/>
        <v/>
      </c>
      <c r="AR28" s="41" t="str">
        <f t="shared" si="28"/>
        <v/>
      </c>
      <c r="AS28" s="39" t="str">
        <f>IF(L28="","",ROUND(GEOMEAN((J28,P28,V28,AB28)),0))</f>
        <v/>
      </c>
      <c r="AT28" s="39" t="str">
        <f>IF(L28="","",ROUND(GEOMEAN((L28,R28,X28,AD28)),0))</f>
        <v/>
      </c>
      <c r="AU28" s="40" t="str">
        <f t="shared" si="29"/>
        <v/>
      </c>
      <c r="AV28" s="40" t="str">
        <f t="shared" si="30"/>
        <v/>
      </c>
      <c r="AW28" s="42">
        <f t="shared" si="31"/>
        <v>0</v>
      </c>
      <c r="AX28" s="42">
        <f t="shared" si="32"/>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ht="15" customHeight="1">
      <c r="A29" s="6" t="str">
        <f t="shared" si="0"/>
        <v/>
      </c>
      <c r="B29" s="43"/>
      <c r="C29" s="6"/>
      <c r="D29" s="6"/>
      <c r="E29" s="43"/>
      <c r="F29" s="44"/>
      <c r="G29" s="22"/>
      <c r="H29" s="23"/>
      <c r="I29" s="47">
        <f t="shared" si="1"/>
        <v>0</v>
      </c>
      <c r="J29" s="47">
        <f t="shared" si="2"/>
        <v>0</v>
      </c>
      <c r="K29" s="58" t="str">
        <f t="shared" si="3"/>
        <v/>
      </c>
      <c r="L29" s="58" t="str">
        <f t="shared" si="4"/>
        <v/>
      </c>
      <c r="M29" s="24"/>
      <c r="N29" s="25"/>
      <c r="O29" s="26">
        <f t="shared" si="5"/>
        <v>0</v>
      </c>
      <c r="P29" s="26">
        <f t="shared" si="6"/>
        <v>0</v>
      </c>
      <c r="Q29" s="27" t="str">
        <f t="shared" si="7"/>
        <v/>
      </c>
      <c r="R29" s="27" t="str">
        <f t="shared" si="8"/>
        <v/>
      </c>
      <c r="S29" s="29"/>
      <c r="T29" s="30"/>
      <c r="U29" s="31">
        <f t="shared" si="9"/>
        <v>0</v>
      </c>
      <c r="V29" s="31">
        <f t="shared" si="10"/>
        <v>0</v>
      </c>
      <c r="W29" s="32" t="str">
        <f t="shared" si="11"/>
        <v/>
      </c>
      <c r="X29" s="32" t="str">
        <f t="shared" si="12"/>
        <v/>
      </c>
      <c r="Y29" s="24"/>
      <c r="Z29" s="24"/>
      <c r="AA29" s="25">
        <f t="shared" si="13"/>
        <v>0</v>
      </c>
      <c r="AB29" s="26">
        <f t="shared" si="14"/>
        <v>0</v>
      </c>
      <c r="AC29" s="26" t="str">
        <f t="shared" si="15"/>
        <v/>
      </c>
      <c r="AD29" s="27" t="str">
        <f t="shared" si="16"/>
        <v/>
      </c>
      <c r="AE29" s="39" t="str">
        <f t="shared" si="17"/>
        <v/>
      </c>
      <c r="AF29" s="39" t="str">
        <f t="shared" si="18"/>
        <v/>
      </c>
      <c r="AG29" s="40" t="str">
        <f t="shared" si="19"/>
        <v/>
      </c>
      <c r="AH29" s="41" t="str">
        <f t="shared" si="20"/>
        <v/>
      </c>
      <c r="AI29" s="39" t="str">
        <f>IF(B29="","",ROUND(GEOMEAN((J29,P29,V29)),0))</f>
        <v/>
      </c>
      <c r="AJ29" s="39" t="str">
        <f>IF(B29="","",ROUND(GEOMEAN((L29,R29,X29)),0))</f>
        <v/>
      </c>
      <c r="AK29" s="40" t="str">
        <f t="shared" si="21"/>
        <v/>
      </c>
      <c r="AL29" s="40" t="str">
        <f t="shared" si="22"/>
        <v/>
      </c>
      <c r="AM29" s="42" t="e">
        <f t="shared" si="23"/>
        <v>#DIV/0!</v>
      </c>
      <c r="AN29" s="42" t="e">
        <f t="shared" si="24"/>
        <v>#DIV/0!</v>
      </c>
      <c r="AO29" s="39" t="str">
        <f t="shared" si="25"/>
        <v/>
      </c>
      <c r="AP29" s="39" t="str">
        <f t="shared" si="26"/>
        <v/>
      </c>
      <c r="AQ29" s="40" t="str">
        <f t="shared" si="27"/>
        <v/>
      </c>
      <c r="AR29" s="41" t="str">
        <f t="shared" si="28"/>
        <v/>
      </c>
      <c r="AS29" s="39" t="str">
        <f>IF(L29="","",ROUND(GEOMEAN((J29,P29,V29,AB29)),0))</f>
        <v/>
      </c>
      <c r="AT29" s="39" t="str">
        <f>IF(L29="","",ROUND(GEOMEAN((L29,R29,X29,AD29)),0))</f>
        <v/>
      </c>
      <c r="AU29" s="40" t="str">
        <f t="shared" si="29"/>
        <v/>
      </c>
      <c r="AV29" s="40" t="str">
        <f t="shared" si="30"/>
        <v/>
      </c>
      <c r="AW29" s="42">
        <f t="shared" si="31"/>
        <v>0</v>
      </c>
      <c r="AX29" s="42">
        <f t="shared" si="32"/>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ht="15" customHeight="1">
      <c r="A30" s="6" t="str">
        <f t="shared" si="0"/>
        <v/>
      </c>
      <c r="B30" s="43"/>
      <c r="C30" s="6"/>
      <c r="D30" s="6"/>
      <c r="E30" s="43"/>
      <c r="F30" s="44"/>
      <c r="G30" s="22"/>
      <c r="H30" s="23"/>
      <c r="I30" s="47">
        <f t="shared" si="1"/>
        <v>0</v>
      </c>
      <c r="J30" s="47">
        <f t="shared" si="2"/>
        <v>0</v>
      </c>
      <c r="K30" s="58" t="str">
        <f t="shared" si="3"/>
        <v/>
      </c>
      <c r="L30" s="58" t="str">
        <f t="shared" si="4"/>
        <v/>
      </c>
      <c r="M30" s="24"/>
      <c r="N30" s="25"/>
      <c r="O30" s="26">
        <f t="shared" si="5"/>
        <v>0</v>
      </c>
      <c r="P30" s="26">
        <f t="shared" si="6"/>
        <v>0</v>
      </c>
      <c r="Q30" s="27" t="str">
        <f t="shared" si="7"/>
        <v/>
      </c>
      <c r="R30" s="27" t="str">
        <f t="shared" si="8"/>
        <v/>
      </c>
      <c r="S30" s="29"/>
      <c r="T30" s="30"/>
      <c r="U30" s="31">
        <f t="shared" si="9"/>
        <v>0</v>
      </c>
      <c r="V30" s="31">
        <f t="shared" si="10"/>
        <v>0</v>
      </c>
      <c r="W30" s="32" t="str">
        <f t="shared" si="11"/>
        <v/>
      </c>
      <c r="X30" s="32" t="str">
        <f t="shared" si="12"/>
        <v/>
      </c>
      <c r="Y30" s="24"/>
      <c r="Z30" s="24"/>
      <c r="AA30" s="25">
        <f t="shared" si="13"/>
        <v>0</v>
      </c>
      <c r="AB30" s="26">
        <f t="shared" si="14"/>
        <v>0</v>
      </c>
      <c r="AC30" s="26" t="str">
        <f t="shared" si="15"/>
        <v/>
      </c>
      <c r="AD30" s="27" t="str">
        <f t="shared" si="16"/>
        <v/>
      </c>
      <c r="AE30" s="39" t="str">
        <f t="shared" si="17"/>
        <v/>
      </c>
      <c r="AF30" s="39" t="str">
        <f t="shared" si="18"/>
        <v/>
      </c>
      <c r="AG30" s="40" t="str">
        <f t="shared" si="19"/>
        <v/>
      </c>
      <c r="AH30" s="41" t="str">
        <f t="shared" si="20"/>
        <v/>
      </c>
      <c r="AI30" s="39" t="str">
        <f>IF(B30="","",ROUND(GEOMEAN((J30,P30,V30)),0))</f>
        <v/>
      </c>
      <c r="AJ30" s="39" t="str">
        <f>IF(B30="","",ROUND(GEOMEAN((L30,R30,X30)),0))</f>
        <v/>
      </c>
      <c r="AK30" s="40" t="str">
        <f t="shared" si="21"/>
        <v/>
      </c>
      <c r="AL30" s="40" t="str">
        <f t="shared" si="22"/>
        <v/>
      </c>
      <c r="AM30" s="42" t="e">
        <f t="shared" si="23"/>
        <v>#DIV/0!</v>
      </c>
      <c r="AN30" s="42" t="e">
        <f t="shared" si="24"/>
        <v>#DIV/0!</v>
      </c>
      <c r="AO30" s="39" t="str">
        <f t="shared" si="25"/>
        <v/>
      </c>
      <c r="AP30" s="39" t="str">
        <f t="shared" si="26"/>
        <v/>
      </c>
      <c r="AQ30" s="40" t="str">
        <f t="shared" si="27"/>
        <v/>
      </c>
      <c r="AR30" s="41" t="str">
        <f t="shared" si="28"/>
        <v/>
      </c>
      <c r="AS30" s="39" t="str">
        <f>IF(L30="","",ROUND(GEOMEAN((J30,P30,V30,AB30)),0))</f>
        <v/>
      </c>
      <c r="AT30" s="39" t="str">
        <f>IF(L30="","",ROUND(GEOMEAN((L30,R30,X30,AD30)),0))</f>
        <v/>
      </c>
      <c r="AU30" s="40" t="str">
        <f t="shared" si="29"/>
        <v/>
      </c>
      <c r="AV30" s="40" t="str">
        <f t="shared" si="30"/>
        <v/>
      </c>
      <c r="AW30" s="42">
        <f t="shared" si="31"/>
        <v>0</v>
      </c>
      <c r="AX30" s="42">
        <f t="shared" si="32"/>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ht="15" customHeight="1">
      <c r="A31" s="6" t="str">
        <f t="shared" si="0"/>
        <v/>
      </c>
      <c r="B31" s="43"/>
      <c r="C31" s="6"/>
      <c r="D31" s="6"/>
      <c r="E31" s="43"/>
      <c r="F31" s="44"/>
      <c r="G31" s="22"/>
      <c r="H31" s="23"/>
      <c r="I31" s="47">
        <f t="shared" si="1"/>
        <v>0</v>
      </c>
      <c r="J31" s="47">
        <f t="shared" si="2"/>
        <v>0</v>
      </c>
      <c r="K31" s="58" t="str">
        <f t="shared" si="3"/>
        <v/>
      </c>
      <c r="L31" s="58" t="str">
        <f t="shared" si="4"/>
        <v/>
      </c>
      <c r="M31" s="24"/>
      <c r="N31" s="25"/>
      <c r="O31" s="26">
        <f t="shared" si="5"/>
        <v>0</v>
      </c>
      <c r="P31" s="26">
        <f t="shared" si="6"/>
        <v>0</v>
      </c>
      <c r="Q31" s="27" t="str">
        <f t="shared" si="7"/>
        <v/>
      </c>
      <c r="R31" s="27" t="str">
        <f t="shared" si="8"/>
        <v/>
      </c>
      <c r="S31" s="29"/>
      <c r="T31" s="30"/>
      <c r="U31" s="31">
        <f t="shared" si="9"/>
        <v>0</v>
      </c>
      <c r="V31" s="31">
        <f t="shared" si="10"/>
        <v>0</v>
      </c>
      <c r="W31" s="32" t="str">
        <f t="shared" si="11"/>
        <v/>
      </c>
      <c r="X31" s="32" t="str">
        <f t="shared" si="12"/>
        <v/>
      </c>
      <c r="Y31" s="24"/>
      <c r="Z31" s="24"/>
      <c r="AA31" s="25">
        <f t="shared" si="13"/>
        <v>0</v>
      </c>
      <c r="AB31" s="26">
        <f t="shared" si="14"/>
        <v>0</v>
      </c>
      <c r="AC31" s="26" t="str">
        <f t="shared" si="15"/>
        <v/>
      </c>
      <c r="AD31" s="27" t="str">
        <f t="shared" si="16"/>
        <v/>
      </c>
      <c r="AE31" s="39" t="str">
        <f t="shared" si="17"/>
        <v/>
      </c>
      <c r="AF31" s="39" t="str">
        <f t="shared" si="18"/>
        <v/>
      </c>
      <c r="AG31" s="40" t="str">
        <f t="shared" si="19"/>
        <v/>
      </c>
      <c r="AH31" s="41" t="str">
        <f t="shared" si="20"/>
        <v/>
      </c>
      <c r="AI31" s="39" t="str">
        <f>IF(B31="","",ROUND(GEOMEAN((J31,P31,V31)),0))</f>
        <v/>
      </c>
      <c r="AJ31" s="39" t="str">
        <f>IF(B31="","",ROUND(GEOMEAN((L31,R31,X31)),0))</f>
        <v/>
      </c>
      <c r="AK31" s="40" t="str">
        <f t="shared" si="21"/>
        <v/>
      </c>
      <c r="AL31" s="40" t="str">
        <f t="shared" si="22"/>
        <v/>
      </c>
      <c r="AM31" s="42" t="e">
        <f t="shared" si="23"/>
        <v>#DIV/0!</v>
      </c>
      <c r="AN31" s="42" t="e">
        <f t="shared" si="24"/>
        <v>#DIV/0!</v>
      </c>
      <c r="AO31" s="39" t="str">
        <f t="shared" si="25"/>
        <v/>
      </c>
      <c r="AP31" s="39" t="str">
        <f t="shared" si="26"/>
        <v/>
      </c>
      <c r="AQ31" s="40" t="str">
        <f t="shared" si="27"/>
        <v/>
      </c>
      <c r="AR31" s="41" t="str">
        <f t="shared" si="28"/>
        <v/>
      </c>
      <c r="AS31" s="39" t="str">
        <f>IF(L31="","",ROUND(GEOMEAN((J31,P31,V31,AB31)),0))</f>
        <v/>
      </c>
      <c r="AT31" s="39" t="str">
        <f>IF(L31="","",ROUND(GEOMEAN((L31,R31,X31,AD31)),0))</f>
        <v/>
      </c>
      <c r="AU31" s="40" t="str">
        <f t="shared" si="29"/>
        <v/>
      </c>
      <c r="AV31" s="40" t="str">
        <f t="shared" si="30"/>
        <v/>
      </c>
      <c r="AW31" s="42">
        <f t="shared" si="31"/>
        <v>0</v>
      </c>
      <c r="AX31" s="42">
        <f t="shared" si="32"/>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ht="15" customHeight="1">
      <c r="A32" s="6" t="str">
        <f t="shared" si="0"/>
        <v/>
      </c>
      <c r="B32" s="43"/>
      <c r="C32" s="6"/>
      <c r="D32" s="6"/>
      <c r="E32" s="43"/>
      <c r="F32" s="44"/>
      <c r="G32" s="22"/>
      <c r="H32" s="23"/>
      <c r="I32" s="47">
        <f t="shared" si="1"/>
        <v>0</v>
      </c>
      <c r="J32" s="47">
        <f t="shared" si="2"/>
        <v>0</v>
      </c>
      <c r="K32" s="58" t="str">
        <f t="shared" si="3"/>
        <v/>
      </c>
      <c r="L32" s="58" t="str">
        <f t="shared" si="4"/>
        <v/>
      </c>
      <c r="M32" s="24"/>
      <c r="N32" s="25"/>
      <c r="O32" s="26">
        <f t="shared" si="5"/>
        <v>0</v>
      </c>
      <c r="P32" s="26">
        <f t="shared" si="6"/>
        <v>0</v>
      </c>
      <c r="Q32" s="27" t="str">
        <f t="shared" si="7"/>
        <v/>
      </c>
      <c r="R32" s="27" t="str">
        <f t="shared" si="8"/>
        <v/>
      </c>
      <c r="S32" s="29"/>
      <c r="T32" s="30"/>
      <c r="U32" s="31">
        <f t="shared" si="9"/>
        <v>0</v>
      </c>
      <c r="V32" s="31">
        <f t="shared" si="10"/>
        <v>0</v>
      </c>
      <c r="W32" s="32" t="str">
        <f t="shared" si="11"/>
        <v/>
      </c>
      <c r="X32" s="32" t="str">
        <f t="shared" si="12"/>
        <v/>
      </c>
      <c r="Y32" s="24"/>
      <c r="Z32" s="24"/>
      <c r="AA32" s="25">
        <f t="shared" si="13"/>
        <v>0</v>
      </c>
      <c r="AB32" s="26">
        <f t="shared" si="14"/>
        <v>0</v>
      </c>
      <c r="AC32" s="26" t="str">
        <f t="shared" si="15"/>
        <v/>
      </c>
      <c r="AD32" s="27" t="str">
        <f t="shared" si="16"/>
        <v/>
      </c>
      <c r="AE32" s="39" t="str">
        <f t="shared" si="17"/>
        <v/>
      </c>
      <c r="AF32" s="39" t="str">
        <f t="shared" si="18"/>
        <v/>
      </c>
      <c r="AG32" s="40" t="str">
        <f t="shared" si="19"/>
        <v/>
      </c>
      <c r="AH32" s="41" t="str">
        <f t="shared" si="20"/>
        <v/>
      </c>
      <c r="AI32" s="39" t="str">
        <f>IF(B32="","",ROUND(GEOMEAN((J32,P32,V32)),0))</f>
        <v/>
      </c>
      <c r="AJ32" s="39" t="str">
        <f>IF(B32="","",ROUND(GEOMEAN((L32,R32,X32)),0))</f>
        <v/>
      </c>
      <c r="AK32" s="40" t="str">
        <f t="shared" si="21"/>
        <v/>
      </c>
      <c r="AL32" s="40" t="str">
        <f t="shared" si="22"/>
        <v/>
      </c>
      <c r="AM32" s="42" t="e">
        <f t="shared" si="23"/>
        <v>#DIV/0!</v>
      </c>
      <c r="AN32" s="42" t="e">
        <f t="shared" si="24"/>
        <v>#DIV/0!</v>
      </c>
      <c r="AO32" s="39" t="str">
        <f t="shared" si="25"/>
        <v/>
      </c>
      <c r="AP32" s="39" t="str">
        <f t="shared" si="26"/>
        <v/>
      </c>
      <c r="AQ32" s="40" t="str">
        <f t="shared" si="27"/>
        <v/>
      </c>
      <c r="AR32" s="41" t="str">
        <f t="shared" si="28"/>
        <v/>
      </c>
      <c r="AS32" s="39" t="str">
        <f>IF(L32="","",ROUND(GEOMEAN((J32,P32,V32,AB32)),0))</f>
        <v/>
      </c>
      <c r="AT32" s="39" t="str">
        <f>IF(L32="","",ROUND(GEOMEAN((L32,R32,X32,AD32)),0))</f>
        <v/>
      </c>
      <c r="AU32" s="40" t="str">
        <f t="shared" si="29"/>
        <v/>
      </c>
      <c r="AV32" s="40" t="str">
        <f t="shared" si="30"/>
        <v/>
      </c>
      <c r="AW32" s="42">
        <f t="shared" si="31"/>
        <v>0</v>
      </c>
      <c r="AX32" s="42">
        <f t="shared" si="32"/>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ht="15" customHeight="1">
      <c r="A33" s="6" t="str">
        <f t="shared" si="0"/>
        <v/>
      </c>
      <c r="B33" s="43"/>
      <c r="C33" s="6"/>
      <c r="D33" s="6"/>
      <c r="E33" s="43"/>
      <c r="F33" s="44"/>
      <c r="G33" s="22"/>
      <c r="H33" s="23"/>
      <c r="I33" s="47">
        <f t="shared" si="1"/>
        <v>0</v>
      </c>
      <c r="J33" s="47">
        <f t="shared" si="2"/>
        <v>0</v>
      </c>
      <c r="K33" s="58" t="str">
        <f t="shared" si="3"/>
        <v/>
      </c>
      <c r="L33" s="58" t="str">
        <f t="shared" si="4"/>
        <v/>
      </c>
      <c r="M33" s="24"/>
      <c r="N33" s="25"/>
      <c r="O33" s="26">
        <f t="shared" si="5"/>
        <v>0</v>
      </c>
      <c r="P33" s="26">
        <f t="shared" si="6"/>
        <v>0</v>
      </c>
      <c r="Q33" s="27" t="str">
        <f t="shared" si="7"/>
        <v/>
      </c>
      <c r="R33" s="27" t="str">
        <f t="shared" si="8"/>
        <v/>
      </c>
      <c r="S33" s="29"/>
      <c r="T33" s="30"/>
      <c r="U33" s="31">
        <f t="shared" si="9"/>
        <v>0</v>
      </c>
      <c r="V33" s="31">
        <f t="shared" si="10"/>
        <v>0</v>
      </c>
      <c r="W33" s="32" t="str">
        <f t="shared" si="11"/>
        <v/>
      </c>
      <c r="X33" s="32" t="str">
        <f t="shared" si="12"/>
        <v/>
      </c>
      <c r="Y33" s="24"/>
      <c r="Z33" s="24"/>
      <c r="AA33" s="25">
        <f t="shared" si="13"/>
        <v>0</v>
      </c>
      <c r="AB33" s="26">
        <f t="shared" si="14"/>
        <v>0</v>
      </c>
      <c r="AC33" s="26" t="str">
        <f t="shared" si="15"/>
        <v/>
      </c>
      <c r="AD33" s="27" t="str">
        <f t="shared" si="16"/>
        <v/>
      </c>
      <c r="AE33" s="39" t="str">
        <f t="shared" si="17"/>
        <v/>
      </c>
      <c r="AF33" s="39" t="str">
        <f t="shared" si="18"/>
        <v/>
      </c>
      <c r="AG33" s="40" t="str">
        <f t="shared" si="19"/>
        <v/>
      </c>
      <c r="AH33" s="41" t="str">
        <f t="shared" si="20"/>
        <v/>
      </c>
      <c r="AI33" s="39" t="str">
        <f>IF(B33="","",ROUND(GEOMEAN((J33,P33,V33)),0))</f>
        <v/>
      </c>
      <c r="AJ33" s="39" t="str">
        <f>IF(B33="","",ROUND(GEOMEAN((L33,R33,X33)),0))</f>
        <v/>
      </c>
      <c r="AK33" s="40" t="str">
        <f t="shared" si="21"/>
        <v/>
      </c>
      <c r="AL33" s="40" t="str">
        <f t="shared" si="22"/>
        <v/>
      </c>
      <c r="AM33" s="42" t="e">
        <f t="shared" si="23"/>
        <v>#DIV/0!</v>
      </c>
      <c r="AN33" s="42" t="e">
        <f t="shared" si="24"/>
        <v>#DIV/0!</v>
      </c>
      <c r="AO33" s="39" t="str">
        <f t="shared" si="25"/>
        <v/>
      </c>
      <c r="AP33" s="39" t="str">
        <f t="shared" si="26"/>
        <v/>
      </c>
      <c r="AQ33" s="40" t="str">
        <f t="shared" si="27"/>
        <v/>
      </c>
      <c r="AR33" s="41" t="str">
        <f t="shared" si="28"/>
        <v/>
      </c>
      <c r="AS33" s="39" t="str">
        <f>IF(L33="","",ROUND(GEOMEAN((J33,P33,V33,AB33)),0))</f>
        <v/>
      </c>
      <c r="AT33" s="39" t="str">
        <f>IF(L33="","",ROUND(GEOMEAN((L33,R33,X33,AD33)),0))</f>
        <v/>
      </c>
      <c r="AU33" s="40" t="str">
        <f t="shared" si="29"/>
        <v/>
      </c>
      <c r="AV33" s="40" t="str">
        <f t="shared" si="30"/>
        <v/>
      </c>
      <c r="AW33" s="42">
        <f t="shared" si="31"/>
        <v>0</v>
      </c>
      <c r="AX33" s="42">
        <f t="shared" si="32"/>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ht="15" customHeight="1">
      <c r="A34" s="6" t="str">
        <f t="shared" si="0"/>
        <v/>
      </c>
      <c r="B34" s="43"/>
      <c r="C34" s="6"/>
      <c r="D34" s="6"/>
      <c r="E34" s="43"/>
      <c r="F34" s="44"/>
      <c r="G34" s="22"/>
      <c r="H34" s="23"/>
      <c r="I34" s="47">
        <f t="shared" si="1"/>
        <v>0</v>
      </c>
      <c r="J34" s="47">
        <f t="shared" si="2"/>
        <v>0</v>
      </c>
      <c r="K34" s="58" t="str">
        <f t="shared" si="3"/>
        <v/>
      </c>
      <c r="L34" s="58" t="str">
        <f t="shared" si="4"/>
        <v/>
      </c>
      <c r="M34" s="24"/>
      <c r="N34" s="25"/>
      <c r="O34" s="26">
        <f t="shared" si="5"/>
        <v>0</v>
      </c>
      <c r="P34" s="26">
        <f t="shared" si="6"/>
        <v>0</v>
      </c>
      <c r="Q34" s="27" t="str">
        <f t="shared" si="7"/>
        <v/>
      </c>
      <c r="R34" s="27" t="str">
        <f t="shared" si="8"/>
        <v/>
      </c>
      <c r="S34" s="29"/>
      <c r="T34" s="30"/>
      <c r="U34" s="31">
        <f t="shared" si="9"/>
        <v>0</v>
      </c>
      <c r="V34" s="31">
        <f t="shared" si="10"/>
        <v>0</v>
      </c>
      <c r="W34" s="32" t="str">
        <f t="shared" si="11"/>
        <v/>
      </c>
      <c r="X34" s="32" t="str">
        <f t="shared" si="12"/>
        <v/>
      </c>
      <c r="Y34" s="24"/>
      <c r="Z34" s="24"/>
      <c r="AA34" s="25">
        <f t="shared" si="13"/>
        <v>0</v>
      </c>
      <c r="AB34" s="26">
        <f t="shared" si="14"/>
        <v>0</v>
      </c>
      <c r="AC34" s="26" t="str">
        <f t="shared" si="15"/>
        <v/>
      </c>
      <c r="AD34" s="27" t="str">
        <f t="shared" si="16"/>
        <v/>
      </c>
      <c r="AE34" s="39" t="str">
        <f t="shared" si="17"/>
        <v/>
      </c>
      <c r="AF34" s="39" t="str">
        <f t="shared" si="18"/>
        <v/>
      </c>
      <c r="AG34" s="40" t="str">
        <f t="shared" si="19"/>
        <v/>
      </c>
      <c r="AH34" s="41" t="str">
        <f t="shared" si="20"/>
        <v/>
      </c>
      <c r="AI34" s="39" t="str">
        <f>IF(B34="","",ROUND(GEOMEAN((J34,P34,V34)),0))</f>
        <v/>
      </c>
      <c r="AJ34" s="39" t="str">
        <f>IF(B34="","",ROUND(GEOMEAN((L34,R34,X34)),0))</f>
        <v/>
      </c>
      <c r="AK34" s="40" t="str">
        <f t="shared" si="21"/>
        <v/>
      </c>
      <c r="AL34" s="40" t="str">
        <f t="shared" si="22"/>
        <v/>
      </c>
      <c r="AM34" s="42" t="e">
        <f t="shared" si="23"/>
        <v>#DIV/0!</v>
      </c>
      <c r="AN34" s="42" t="e">
        <f t="shared" si="24"/>
        <v>#DIV/0!</v>
      </c>
      <c r="AO34" s="39" t="str">
        <f t="shared" si="25"/>
        <v/>
      </c>
      <c r="AP34" s="39" t="str">
        <f t="shared" si="26"/>
        <v/>
      </c>
      <c r="AQ34" s="40" t="str">
        <f t="shared" si="27"/>
        <v/>
      </c>
      <c r="AR34" s="41" t="str">
        <f t="shared" si="28"/>
        <v/>
      </c>
      <c r="AS34" s="39" t="str">
        <f>IF(L34="","",ROUND(GEOMEAN((J34,P34,V34,AB34)),0))</f>
        <v/>
      </c>
      <c r="AT34" s="39" t="str">
        <f>IF(L34="","",ROUND(GEOMEAN((L34,R34,X34,AD34)),0))</f>
        <v/>
      </c>
      <c r="AU34" s="40" t="str">
        <f t="shared" si="29"/>
        <v/>
      </c>
      <c r="AV34" s="40" t="str">
        <f t="shared" si="30"/>
        <v/>
      </c>
      <c r="AW34" s="42">
        <f t="shared" si="31"/>
        <v>0</v>
      </c>
      <c r="AX34" s="42">
        <f t="shared" si="32"/>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ht="15" customHeight="1">
      <c r="A35" s="6" t="str">
        <f t="shared" si="0"/>
        <v/>
      </c>
      <c r="B35" s="43"/>
      <c r="C35" s="6"/>
      <c r="D35" s="6"/>
      <c r="E35" s="43"/>
      <c r="F35" s="44"/>
      <c r="G35" s="22"/>
      <c r="H35" s="23"/>
      <c r="I35" s="47">
        <f t="shared" si="1"/>
        <v>0</v>
      </c>
      <c r="J35" s="47">
        <f t="shared" si="2"/>
        <v>0</v>
      </c>
      <c r="K35" s="58" t="str">
        <f t="shared" si="3"/>
        <v/>
      </c>
      <c r="L35" s="58" t="str">
        <f t="shared" si="4"/>
        <v/>
      </c>
      <c r="M35" s="24"/>
      <c r="N35" s="25"/>
      <c r="O35" s="26">
        <f t="shared" si="5"/>
        <v>0</v>
      </c>
      <c r="P35" s="26">
        <f t="shared" si="6"/>
        <v>0</v>
      </c>
      <c r="Q35" s="27" t="str">
        <f t="shared" si="7"/>
        <v/>
      </c>
      <c r="R35" s="27" t="str">
        <f t="shared" si="8"/>
        <v/>
      </c>
      <c r="S35" s="29"/>
      <c r="T35" s="30"/>
      <c r="U35" s="31">
        <f t="shared" si="9"/>
        <v>0</v>
      </c>
      <c r="V35" s="31">
        <f t="shared" si="10"/>
        <v>0</v>
      </c>
      <c r="W35" s="32" t="str">
        <f t="shared" si="11"/>
        <v/>
      </c>
      <c r="X35" s="32" t="str">
        <f t="shared" si="12"/>
        <v/>
      </c>
      <c r="Y35" s="24"/>
      <c r="Z35" s="24"/>
      <c r="AA35" s="25">
        <f t="shared" si="13"/>
        <v>0</v>
      </c>
      <c r="AB35" s="26">
        <f t="shared" si="14"/>
        <v>0</v>
      </c>
      <c r="AC35" s="26" t="str">
        <f t="shared" si="15"/>
        <v/>
      </c>
      <c r="AD35" s="27" t="str">
        <f t="shared" si="16"/>
        <v/>
      </c>
      <c r="AE35" s="39" t="str">
        <f t="shared" si="17"/>
        <v/>
      </c>
      <c r="AF35" s="39" t="str">
        <f t="shared" si="18"/>
        <v/>
      </c>
      <c r="AG35" s="40" t="str">
        <f t="shared" si="19"/>
        <v/>
      </c>
      <c r="AH35" s="41" t="str">
        <f t="shared" si="20"/>
        <v/>
      </c>
      <c r="AI35" s="39" t="str">
        <f>IF(B35="","",ROUND(GEOMEAN((J35,P35,V35)),0))</f>
        <v/>
      </c>
      <c r="AJ35" s="39" t="str">
        <f>IF(B35="","",ROUND(GEOMEAN((L35,R35,X35)),0))</f>
        <v/>
      </c>
      <c r="AK35" s="40" t="str">
        <f t="shared" si="21"/>
        <v/>
      </c>
      <c r="AL35" s="40" t="str">
        <f t="shared" si="22"/>
        <v/>
      </c>
      <c r="AM35" s="42" t="e">
        <f t="shared" si="23"/>
        <v>#DIV/0!</v>
      </c>
      <c r="AN35" s="42" t="e">
        <f t="shared" si="24"/>
        <v>#DIV/0!</v>
      </c>
      <c r="AO35" s="39" t="str">
        <f t="shared" si="25"/>
        <v/>
      </c>
      <c r="AP35" s="39" t="str">
        <f t="shared" si="26"/>
        <v/>
      </c>
      <c r="AQ35" s="40" t="str">
        <f t="shared" si="27"/>
        <v/>
      </c>
      <c r="AR35" s="41" t="str">
        <f t="shared" si="28"/>
        <v/>
      </c>
      <c r="AS35" s="39" t="str">
        <f>IF(L35="","",ROUND(GEOMEAN((J35,P35,V35,AB35)),0))</f>
        <v/>
      </c>
      <c r="AT35" s="39" t="str">
        <f>IF(L35="","",ROUND(GEOMEAN((L35,R35,X35,AD35)),0))</f>
        <v/>
      </c>
      <c r="AU35" s="40" t="str">
        <f t="shared" si="29"/>
        <v/>
      </c>
      <c r="AV35" s="40" t="str">
        <f t="shared" si="30"/>
        <v/>
      </c>
      <c r="AW35" s="42">
        <f t="shared" si="31"/>
        <v>0</v>
      </c>
      <c r="AX35" s="42">
        <f t="shared" si="32"/>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ht="15" customHeight="1">
      <c r="A36" s="6" t="str">
        <f t="shared" si="0"/>
        <v/>
      </c>
      <c r="B36" s="43"/>
      <c r="C36" s="6"/>
      <c r="D36" s="6"/>
      <c r="E36" s="43"/>
      <c r="F36" s="44"/>
      <c r="G36" s="22"/>
      <c r="H36" s="23"/>
      <c r="I36" s="47">
        <f t="shared" si="1"/>
        <v>0</v>
      </c>
      <c r="J36" s="47">
        <f t="shared" si="2"/>
        <v>0</v>
      </c>
      <c r="K36" s="58" t="str">
        <f t="shared" si="3"/>
        <v/>
      </c>
      <c r="L36" s="58" t="str">
        <f t="shared" si="4"/>
        <v/>
      </c>
      <c r="M36" s="24"/>
      <c r="N36" s="25"/>
      <c r="O36" s="26">
        <f t="shared" si="5"/>
        <v>0</v>
      </c>
      <c r="P36" s="26">
        <f t="shared" si="6"/>
        <v>0</v>
      </c>
      <c r="Q36" s="27" t="str">
        <f t="shared" si="7"/>
        <v/>
      </c>
      <c r="R36" s="27" t="str">
        <f t="shared" si="8"/>
        <v/>
      </c>
      <c r="S36" s="29"/>
      <c r="T36" s="30"/>
      <c r="U36" s="31">
        <f t="shared" si="9"/>
        <v>0</v>
      </c>
      <c r="V36" s="31">
        <f t="shared" si="10"/>
        <v>0</v>
      </c>
      <c r="W36" s="32" t="str">
        <f t="shared" si="11"/>
        <v/>
      </c>
      <c r="X36" s="32" t="str">
        <f t="shared" si="12"/>
        <v/>
      </c>
      <c r="Y36" s="24"/>
      <c r="Z36" s="24"/>
      <c r="AA36" s="25">
        <f t="shared" si="13"/>
        <v>0</v>
      </c>
      <c r="AB36" s="26">
        <f t="shared" si="14"/>
        <v>0</v>
      </c>
      <c r="AC36" s="26" t="str">
        <f t="shared" si="15"/>
        <v/>
      </c>
      <c r="AD36" s="27" t="str">
        <f t="shared" si="16"/>
        <v/>
      </c>
      <c r="AE36" s="39" t="str">
        <f t="shared" si="17"/>
        <v/>
      </c>
      <c r="AF36" s="39" t="str">
        <f t="shared" si="18"/>
        <v/>
      </c>
      <c r="AG36" s="40" t="str">
        <f t="shared" si="19"/>
        <v/>
      </c>
      <c r="AH36" s="41" t="str">
        <f t="shared" si="20"/>
        <v/>
      </c>
      <c r="AI36" s="39" t="str">
        <f>IF(B36="","",ROUND(GEOMEAN((J36,P36,V36)),0))</f>
        <v/>
      </c>
      <c r="AJ36" s="39" t="str">
        <f>IF(B36="","",ROUND(GEOMEAN((L36,R36,X36)),0))</f>
        <v/>
      </c>
      <c r="AK36" s="40" t="str">
        <f t="shared" si="21"/>
        <v/>
      </c>
      <c r="AL36" s="40" t="str">
        <f t="shared" si="22"/>
        <v/>
      </c>
      <c r="AM36" s="42" t="e">
        <f t="shared" si="23"/>
        <v>#DIV/0!</v>
      </c>
      <c r="AN36" s="42" t="e">
        <f t="shared" si="24"/>
        <v>#DIV/0!</v>
      </c>
      <c r="AO36" s="39" t="str">
        <f t="shared" si="25"/>
        <v/>
      </c>
      <c r="AP36" s="39" t="str">
        <f t="shared" si="26"/>
        <v/>
      </c>
      <c r="AQ36" s="40" t="str">
        <f t="shared" si="27"/>
        <v/>
      </c>
      <c r="AR36" s="41" t="str">
        <f t="shared" si="28"/>
        <v/>
      </c>
      <c r="AS36" s="39" t="str">
        <f>IF(L36="","",ROUND(GEOMEAN((J36,P36,V36,AB36)),0))</f>
        <v/>
      </c>
      <c r="AT36" s="39" t="str">
        <f>IF(L36="","",ROUND(GEOMEAN((L36,R36,X36,AD36)),0))</f>
        <v/>
      </c>
      <c r="AU36" s="40" t="str">
        <f t="shared" si="29"/>
        <v/>
      </c>
      <c r="AV36" s="40" t="str">
        <f t="shared" si="30"/>
        <v/>
      </c>
      <c r="AW36" s="42">
        <f t="shared" si="31"/>
        <v>0</v>
      </c>
      <c r="AX36" s="42">
        <f t="shared" si="32"/>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ht="15" customHeight="1">
      <c r="A37" s="6" t="str">
        <f t="shared" si="0"/>
        <v/>
      </c>
      <c r="B37" s="43"/>
      <c r="C37" s="6"/>
      <c r="D37" s="6"/>
      <c r="E37" s="43"/>
      <c r="F37" s="44"/>
      <c r="G37" s="22"/>
      <c r="H37" s="23"/>
      <c r="I37" s="47">
        <f t="shared" si="1"/>
        <v>0</v>
      </c>
      <c r="J37" s="47">
        <f t="shared" si="2"/>
        <v>0</v>
      </c>
      <c r="K37" s="58" t="str">
        <f t="shared" si="3"/>
        <v/>
      </c>
      <c r="L37" s="58" t="str">
        <f t="shared" si="4"/>
        <v/>
      </c>
      <c r="M37" s="24"/>
      <c r="N37" s="25"/>
      <c r="O37" s="26">
        <f t="shared" si="5"/>
        <v>0</v>
      </c>
      <c r="P37" s="26">
        <f t="shared" si="6"/>
        <v>0</v>
      </c>
      <c r="Q37" s="27" t="str">
        <f t="shared" si="7"/>
        <v/>
      </c>
      <c r="R37" s="27" t="str">
        <f t="shared" si="8"/>
        <v/>
      </c>
      <c r="S37" s="29"/>
      <c r="T37" s="30"/>
      <c r="U37" s="31">
        <f t="shared" si="9"/>
        <v>0</v>
      </c>
      <c r="V37" s="31">
        <f t="shared" si="10"/>
        <v>0</v>
      </c>
      <c r="W37" s="32" t="str">
        <f t="shared" si="11"/>
        <v/>
      </c>
      <c r="X37" s="32" t="str">
        <f t="shared" si="12"/>
        <v/>
      </c>
      <c r="Y37" s="24"/>
      <c r="Z37" s="24"/>
      <c r="AA37" s="25">
        <f t="shared" si="13"/>
        <v>0</v>
      </c>
      <c r="AB37" s="26">
        <f t="shared" si="14"/>
        <v>0</v>
      </c>
      <c r="AC37" s="26" t="str">
        <f t="shared" si="15"/>
        <v/>
      </c>
      <c r="AD37" s="27" t="str">
        <f t="shared" si="16"/>
        <v/>
      </c>
      <c r="AE37" s="39" t="str">
        <f t="shared" si="17"/>
        <v/>
      </c>
      <c r="AF37" s="39" t="str">
        <f t="shared" si="18"/>
        <v/>
      </c>
      <c r="AG37" s="40" t="str">
        <f t="shared" si="19"/>
        <v/>
      </c>
      <c r="AH37" s="41" t="str">
        <f t="shared" si="20"/>
        <v/>
      </c>
      <c r="AI37" s="39" t="str">
        <f>IF(B37="","",ROUND(GEOMEAN((J37,P37,V37)),0))</f>
        <v/>
      </c>
      <c r="AJ37" s="39" t="str">
        <f>IF(B37="","",ROUND(GEOMEAN((L37,R37,X37)),0))</f>
        <v/>
      </c>
      <c r="AK37" s="40" t="str">
        <f t="shared" si="21"/>
        <v/>
      </c>
      <c r="AL37" s="40" t="str">
        <f t="shared" si="22"/>
        <v/>
      </c>
      <c r="AM37" s="42" t="e">
        <f t="shared" si="23"/>
        <v>#DIV/0!</v>
      </c>
      <c r="AN37" s="42" t="e">
        <f t="shared" si="24"/>
        <v>#DIV/0!</v>
      </c>
      <c r="AO37" s="39" t="str">
        <f t="shared" si="25"/>
        <v/>
      </c>
      <c r="AP37" s="39" t="str">
        <f t="shared" si="26"/>
        <v/>
      </c>
      <c r="AQ37" s="40" t="str">
        <f t="shared" si="27"/>
        <v/>
      </c>
      <c r="AR37" s="41" t="str">
        <f t="shared" si="28"/>
        <v/>
      </c>
      <c r="AS37" s="39" t="str">
        <f>IF(L37="","",ROUND(GEOMEAN((J37,P37,V37,AB37)),0))</f>
        <v/>
      </c>
      <c r="AT37" s="39" t="str">
        <f>IF(L37="","",ROUND(GEOMEAN((L37,R37,X37,AD37)),0))</f>
        <v/>
      </c>
      <c r="AU37" s="40" t="str">
        <f t="shared" si="29"/>
        <v/>
      </c>
      <c r="AV37" s="40" t="str">
        <f t="shared" si="30"/>
        <v/>
      </c>
      <c r="AW37" s="42">
        <f t="shared" si="31"/>
        <v>0</v>
      </c>
      <c r="AX37" s="42">
        <f t="shared" si="32"/>
        <v>0</v>
      </c>
      <c r="AY37" s="5"/>
      <c r="BF37" s="475" t="s">
        <v>243</v>
      </c>
      <c r="BG37" s="573"/>
      <c r="BH37" s="573"/>
      <c r="BI37" s="573"/>
      <c r="BJ37" s="573"/>
      <c r="BK37" s="573"/>
      <c r="BL37" s="573"/>
      <c r="BM37" s="580"/>
      <c r="BN37" s="68" t="e">
        <f>SUM(BN11:BN36)</f>
        <v>#DIV/0!</v>
      </c>
      <c r="CN37" s="7">
        <v>27</v>
      </c>
    </row>
    <row r="38" spans="1:92" s="7" customFormat="1" ht="15" customHeight="1">
      <c r="A38" s="6" t="str">
        <f t="shared" si="0"/>
        <v/>
      </c>
      <c r="B38" s="43"/>
      <c r="C38" s="6"/>
      <c r="D38" s="6"/>
      <c r="E38" s="43"/>
      <c r="F38" s="44"/>
      <c r="G38" s="22"/>
      <c r="H38" s="23"/>
      <c r="I38" s="47">
        <f t="shared" si="1"/>
        <v>0</v>
      </c>
      <c r="J38" s="47">
        <f t="shared" si="2"/>
        <v>0</v>
      </c>
      <c r="K38" s="58" t="str">
        <f t="shared" si="3"/>
        <v/>
      </c>
      <c r="L38" s="58" t="str">
        <f t="shared" si="4"/>
        <v/>
      </c>
      <c r="M38" s="24"/>
      <c r="N38" s="25"/>
      <c r="O38" s="26">
        <f t="shared" si="5"/>
        <v>0</v>
      </c>
      <c r="P38" s="26">
        <f t="shared" si="6"/>
        <v>0</v>
      </c>
      <c r="Q38" s="27" t="str">
        <f t="shared" si="7"/>
        <v/>
      </c>
      <c r="R38" s="27" t="str">
        <f t="shared" si="8"/>
        <v/>
      </c>
      <c r="S38" s="29"/>
      <c r="T38" s="30"/>
      <c r="U38" s="31">
        <f t="shared" si="9"/>
        <v>0</v>
      </c>
      <c r="V38" s="31">
        <f t="shared" si="10"/>
        <v>0</v>
      </c>
      <c r="W38" s="32" t="str">
        <f t="shared" si="11"/>
        <v/>
      </c>
      <c r="X38" s="32" t="str">
        <f t="shared" si="12"/>
        <v/>
      </c>
      <c r="Y38" s="24"/>
      <c r="Z38" s="24"/>
      <c r="AA38" s="25">
        <f t="shared" si="13"/>
        <v>0</v>
      </c>
      <c r="AB38" s="26">
        <f t="shared" si="14"/>
        <v>0</v>
      </c>
      <c r="AC38" s="26" t="str">
        <f t="shared" si="15"/>
        <v/>
      </c>
      <c r="AD38" s="27" t="str">
        <f t="shared" si="16"/>
        <v/>
      </c>
      <c r="AE38" s="39" t="str">
        <f t="shared" si="17"/>
        <v/>
      </c>
      <c r="AF38" s="39" t="str">
        <f t="shared" si="18"/>
        <v/>
      </c>
      <c r="AG38" s="40" t="str">
        <f t="shared" si="19"/>
        <v/>
      </c>
      <c r="AH38" s="41" t="str">
        <f t="shared" si="20"/>
        <v/>
      </c>
      <c r="AI38" s="39" t="str">
        <f>IF(B38="","",ROUND(GEOMEAN((J38,P38,V38)),0))</f>
        <v/>
      </c>
      <c r="AJ38" s="39" t="str">
        <f>IF(B38="","",ROUND(GEOMEAN((L38,R38,X38)),0))</f>
        <v/>
      </c>
      <c r="AK38" s="40" t="str">
        <f t="shared" si="21"/>
        <v/>
      </c>
      <c r="AL38" s="40" t="str">
        <f t="shared" si="22"/>
        <v/>
      </c>
      <c r="AM38" s="42" t="e">
        <f t="shared" si="23"/>
        <v>#DIV/0!</v>
      </c>
      <c r="AN38" s="42" t="e">
        <f t="shared" si="24"/>
        <v>#DIV/0!</v>
      </c>
      <c r="AO38" s="39" t="str">
        <f t="shared" si="25"/>
        <v/>
      </c>
      <c r="AP38" s="39" t="str">
        <f t="shared" si="26"/>
        <v/>
      </c>
      <c r="AQ38" s="40" t="str">
        <f t="shared" si="27"/>
        <v/>
      </c>
      <c r="AR38" s="41" t="str">
        <f t="shared" si="28"/>
        <v/>
      </c>
      <c r="AS38" s="39" t="str">
        <f>IF(L38="","",ROUND(GEOMEAN((J38,P38,V38,AB38)),0))</f>
        <v/>
      </c>
      <c r="AT38" s="39" t="str">
        <f>IF(L38="","",ROUND(GEOMEAN((L38,R38,X38,AD38)),0))</f>
        <v/>
      </c>
      <c r="AU38" s="40" t="str">
        <f t="shared" si="29"/>
        <v/>
      </c>
      <c r="AV38" s="40" t="str">
        <f t="shared" si="30"/>
        <v/>
      </c>
      <c r="AW38" s="42">
        <f t="shared" si="31"/>
        <v>0</v>
      </c>
      <c r="AX38" s="42">
        <f t="shared" si="32"/>
        <v>0</v>
      </c>
      <c r="AY38" s="5"/>
      <c r="BF38" s="10"/>
      <c r="BG38" s="10"/>
      <c r="BH38" s="10"/>
      <c r="BI38" s="10"/>
      <c r="BJ38" s="10"/>
      <c r="BK38" s="3"/>
      <c r="BL38" s="3"/>
      <c r="BM38" s="3"/>
      <c r="BN38" s="3"/>
      <c r="CN38" s="7">
        <v>28</v>
      </c>
    </row>
    <row r="39" spans="1:92" s="7" customFormat="1" ht="15" customHeight="1">
      <c r="A39" s="6" t="str">
        <f t="shared" si="0"/>
        <v/>
      </c>
      <c r="B39" s="43"/>
      <c r="C39" s="6"/>
      <c r="D39" s="6"/>
      <c r="E39" s="43"/>
      <c r="F39" s="44"/>
      <c r="G39" s="22"/>
      <c r="H39" s="23"/>
      <c r="I39" s="47">
        <f t="shared" si="1"/>
        <v>0</v>
      </c>
      <c r="J39" s="47">
        <f t="shared" si="2"/>
        <v>0</v>
      </c>
      <c r="K39" s="58" t="str">
        <f t="shared" si="3"/>
        <v/>
      </c>
      <c r="L39" s="58" t="str">
        <f t="shared" si="4"/>
        <v/>
      </c>
      <c r="M39" s="24"/>
      <c r="N39" s="25"/>
      <c r="O39" s="26">
        <f t="shared" si="5"/>
        <v>0</v>
      </c>
      <c r="P39" s="26">
        <f t="shared" si="6"/>
        <v>0</v>
      </c>
      <c r="Q39" s="27" t="str">
        <f t="shared" si="7"/>
        <v/>
      </c>
      <c r="R39" s="27" t="str">
        <f t="shared" si="8"/>
        <v/>
      </c>
      <c r="S39" s="29"/>
      <c r="T39" s="30"/>
      <c r="U39" s="31">
        <f t="shared" si="9"/>
        <v>0</v>
      </c>
      <c r="V39" s="31">
        <f t="shared" si="10"/>
        <v>0</v>
      </c>
      <c r="W39" s="32" t="str">
        <f t="shared" si="11"/>
        <v/>
      </c>
      <c r="X39" s="32" t="str">
        <f t="shared" si="12"/>
        <v/>
      </c>
      <c r="Y39" s="24"/>
      <c r="Z39" s="24"/>
      <c r="AA39" s="25">
        <f t="shared" si="13"/>
        <v>0</v>
      </c>
      <c r="AB39" s="26">
        <f t="shared" si="14"/>
        <v>0</v>
      </c>
      <c r="AC39" s="26" t="str">
        <f t="shared" si="15"/>
        <v/>
      </c>
      <c r="AD39" s="27" t="str">
        <f t="shared" si="16"/>
        <v/>
      </c>
      <c r="AE39" s="39" t="str">
        <f t="shared" si="17"/>
        <v/>
      </c>
      <c r="AF39" s="39" t="str">
        <f t="shared" si="18"/>
        <v/>
      </c>
      <c r="AG39" s="40" t="str">
        <f t="shared" si="19"/>
        <v/>
      </c>
      <c r="AH39" s="41" t="str">
        <f t="shared" si="20"/>
        <v/>
      </c>
      <c r="AI39" s="39" t="str">
        <f>IF(B39="","",ROUND(GEOMEAN((J39,P39,V39)),0))</f>
        <v/>
      </c>
      <c r="AJ39" s="39" t="str">
        <f>IF(B39="","",ROUND(GEOMEAN((L39,R39,X39)),0))</f>
        <v/>
      </c>
      <c r="AK39" s="40" t="str">
        <f t="shared" si="21"/>
        <v/>
      </c>
      <c r="AL39" s="40" t="str">
        <f t="shared" si="22"/>
        <v/>
      </c>
      <c r="AM39" s="42" t="e">
        <f t="shared" si="23"/>
        <v>#DIV/0!</v>
      </c>
      <c r="AN39" s="42" t="e">
        <f t="shared" si="24"/>
        <v>#DIV/0!</v>
      </c>
      <c r="AO39" s="39" t="str">
        <f t="shared" si="25"/>
        <v/>
      </c>
      <c r="AP39" s="39" t="str">
        <f t="shared" si="26"/>
        <v/>
      </c>
      <c r="AQ39" s="40" t="str">
        <f t="shared" si="27"/>
        <v/>
      </c>
      <c r="AR39" s="41" t="str">
        <f t="shared" si="28"/>
        <v/>
      </c>
      <c r="AS39" s="39" t="str">
        <f>IF(L39="","",ROUND(GEOMEAN((J39,P39,V39,AB39)),0))</f>
        <v/>
      </c>
      <c r="AT39" s="39" t="str">
        <f>IF(L39="","",ROUND(GEOMEAN((L39,R39,X39,AD39)),0))</f>
        <v/>
      </c>
      <c r="AU39" s="40" t="str">
        <f t="shared" si="29"/>
        <v/>
      </c>
      <c r="AV39" s="40" t="str">
        <f t="shared" si="30"/>
        <v/>
      </c>
      <c r="AW39" s="42">
        <f t="shared" si="31"/>
        <v>0</v>
      </c>
      <c r="AX39" s="42">
        <f t="shared" si="32"/>
        <v>0</v>
      </c>
      <c r="AY39" s="5"/>
      <c r="BF39" s="10"/>
      <c r="BG39" s="10"/>
      <c r="BH39" s="10"/>
      <c r="BI39" s="10"/>
      <c r="BJ39" s="10"/>
      <c r="BK39" s="3"/>
      <c r="BL39" s="3"/>
      <c r="BM39" s="3"/>
      <c r="BN39" s="3"/>
      <c r="CN39" s="7">
        <v>29</v>
      </c>
    </row>
    <row r="40" spans="1:92" s="7" customFormat="1" ht="15" customHeight="1">
      <c r="A40" s="6" t="str">
        <f t="shared" si="0"/>
        <v/>
      </c>
      <c r="B40" s="43"/>
      <c r="C40" s="6"/>
      <c r="D40" s="6"/>
      <c r="E40" s="43"/>
      <c r="F40" s="44"/>
      <c r="G40" s="22"/>
      <c r="H40" s="23"/>
      <c r="I40" s="47">
        <f t="shared" si="1"/>
        <v>0</v>
      </c>
      <c r="J40" s="47">
        <f t="shared" si="2"/>
        <v>0</v>
      </c>
      <c r="K40" s="58" t="str">
        <f t="shared" si="3"/>
        <v/>
      </c>
      <c r="L40" s="58" t="str">
        <f t="shared" si="4"/>
        <v/>
      </c>
      <c r="M40" s="24"/>
      <c r="N40" s="25"/>
      <c r="O40" s="26">
        <f t="shared" si="5"/>
        <v>0</v>
      </c>
      <c r="P40" s="26">
        <f t="shared" si="6"/>
        <v>0</v>
      </c>
      <c r="Q40" s="27" t="str">
        <f t="shared" si="7"/>
        <v/>
      </c>
      <c r="R40" s="27" t="str">
        <f t="shared" si="8"/>
        <v/>
      </c>
      <c r="S40" s="29"/>
      <c r="T40" s="30"/>
      <c r="U40" s="31">
        <f t="shared" si="9"/>
        <v>0</v>
      </c>
      <c r="V40" s="31">
        <f t="shared" si="10"/>
        <v>0</v>
      </c>
      <c r="W40" s="32" t="str">
        <f t="shared" si="11"/>
        <v/>
      </c>
      <c r="X40" s="32" t="str">
        <f t="shared" si="12"/>
        <v/>
      </c>
      <c r="Y40" s="24"/>
      <c r="Z40" s="24"/>
      <c r="AA40" s="25">
        <f t="shared" si="13"/>
        <v>0</v>
      </c>
      <c r="AB40" s="26">
        <f t="shared" si="14"/>
        <v>0</v>
      </c>
      <c r="AC40" s="26" t="str">
        <f t="shared" si="15"/>
        <v/>
      </c>
      <c r="AD40" s="27" t="str">
        <f t="shared" si="16"/>
        <v/>
      </c>
      <c r="AE40" s="39" t="str">
        <f t="shared" si="17"/>
        <v/>
      </c>
      <c r="AF40" s="39" t="str">
        <f t="shared" si="18"/>
        <v/>
      </c>
      <c r="AG40" s="40" t="str">
        <f t="shared" si="19"/>
        <v/>
      </c>
      <c r="AH40" s="41" t="str">
        <f t="shared" si="20"/>
        <v/>
      </c>
      <c r="AI40" s="39" t="str">
        <f>IF(B40="","",ROUND(GEOMEAN((J40,P40,V40)),0))</f>
        <v/>
      </c>
      <c r="AJ40" s="39" t="str">
        <f>IF(B40="","",ROUND(GEOMEAN((L40,R40,X40)),0))</f>
        <v/>
      </c>
      <c r="AK40" s="40" t="str">
        <f t="shared" si="21"/>
        <v/>
      </c>
      <c r="AL40" s="40" t="str">
        <f t="shared" si="22"/>
        <v/>
      </c>
      <c r="AM40" s="42" t="e">
        <f t="shared" si="23"/>
        <v>#DIV/0!</v>
      </c>
      <c r="AN40" s="42" t="e">
        <f t="shared" si="24"/>
        <v>#DIV/0!</v>
      </c>
      <c r="AO40" s="39" t="str">
        <f t="shared" si="25"/>
        <v/>
      </c>
      <c r="AP40" s="39" t="str">
        <f t="shared" si="26"/>
        <v/>
      </c>
      <c r="AQ40" s="40" t="str">
        <f t="shared" si="27"/>
        <v/>
      </c>
      <c r="AR40" s="41" t="str">
        <f t="shared" si="28"/>
        <v/>
      </c>
      <c r="AS40" s="39" t="str">
        <f>IF(L40="","",ROUND(GEOMEAN((J40,P40,V40,AB40)),0))</f>
        <v/>
      </c>
      <c r="AT40" s="39" t="str">
        <f>IF(L40="","",ROUND(GEOMEAN((L40,R40,X40,AD40)),0))</f>
        <v/>
      </c>
      <c r="AU40" s="40" t="str">
        <f t="shared" si="29"/>
        <v/>
      </c>
      <c r="AV40" s="40" t="str">
        <f t="shared" si="30"/>
        <v/>
      </c>
      <c r="AW40" s="42">
        <f t="shared" si="31"/>
        <v>0</v>
      </c>
      <c r="AX40" s="42">
        <f t="shared" si="32"/>
        <v>0</v>
      </c>
      <c r="AY40" s="5"/>
      <c r="BK40" s="3"/>
      <c r="BL40" s="3"/>
      <c r="BM40" s="3"/>
      <c r="BN40" s="3"/>
      <c r="CN40" s="7">
        <v>30</v>
      </c>
    </row>
    <row r="41" spans="1:92" s="7" customFormat="1" ht="15" customHeight="1">
      <c r="A41" s="6" t="str">
        <f t="shared" si="0"/>
        <v/>
      </c>
      <c r="B41" s="43"/>
      <c r="C41" s="6"/>
      <c r="D41" s="6"/>
      <c r="E41" s="43"/>
      <c r="F41" s="44"/>
      <c r="G41" s="22"/>
      <c r="H41" s="23"/>
      <c r="I41" s="47">
        <f t="shared" si="1"/>
        <v>0</v>
      </c>
      <c r="J41" s="47">
        <f t="shared" si="2"/>
        <v>0</v>
      </c>
      <c r="K41" s="58" t="str">
        <f t="shared" si="3"/>
        <v/>
      </c>
      <c r="L41" s="58" t="str">
        <f t="shared" si="4"/>
        <v/>
      </c>
      <c r="M41" s="24"/>
      <c r="N41" s="25"/>
      <c r="O41" s="26">
        <f t="shared" si="5"/>
        <v>0</v>
      </c>
      <c r="P41" s="26">
        <f t="shared" si="6"/>
        <v>0</v>
      </c>
      <c r="Q41" s="27" t="str">
        <f t="shared" si="7"/>
        <v/>
      </c>
      <c r="R41" s="27" t="str">
        <f t="shared" si="8"/>
        <v/>
      </c>
      <c r="S41" s="29"/>
      <c r="T41" s="30"/>
      <c r="U41" s="31">
        <f t="shared" si="9"/>
        <v>0</v>
      </c>
      <c r="V41" s="31">
        <f t="shared" si="10"/>
        <v>0</v>
      </c>
      <c r="W41" s="32" t="str">
        <f t="shared" si="11"/>
        <v/>
      </c>
      <c r="X41" s="32" t="str">
        <f t="shared" si="12"/>
        <v/>
      </c>
      <c r="Y41" s="24"/>
      <c r="Z41" s="24"/>
      <c r="AA41" s="25">
        <f t="shared" si="13"/>
        <v>0</v>
      </c>
      <c r="AB41" s="26">
        <f t="shared" si="14"/>
        <v>0</v>
      </c>
      <c r="AC41" s="26" t="str">
        <f t="shared" si="15"/>
        <v/>
      </c>
      <c r="AD41" s="27" t="str">
        <f t="shared" si="16"/>
        <v/>
      </c>
      <c r="AE41" s="39" t="str">
        <f t="shared" si="17"/>
        <v/>
      </c>
      <c r="AF41" s="39" t="str">
        <f t="shared" si="18"/>
        <v/>
      </c>
      <c r="AG41" s="40" t="str">
        <f t="shared" si="19"/>
        <v/>
      </c>
      <c r="AH41" s="41" t="str">
        <f t="shared" si="20"/>
        <v/>
      </c>
      <c r="AI41" s="39" t="str">
        <f>IF(B41="","",ROUND(GEOMEAN((J41,P41,V41)),0))</f>
        <v/>
      </c>
      <c r="AJ41" s="39" t="str">
        <f>IF(B41="","",ROUND(GEOMEAN((L41,R41,X41)),0))</f>
        <v/>
      </c>
      <c r="AK41" s="40" t="str">
        <f t="shared" si="21"/>
        <v/>
      </c>
      <c r="AL41" s="40" t="str">
        <f t="shared" si="22"/>
        <v/>
      </c>
      <c r="AM41" s="42" t="e">
        <f t="shared" si="23"/>
        <v>#DIV/0!</v>
      </c>
      <c r="AN41" s="42" t="e">
        <f t="shared" si="24"/>
        <v>#DIV/0!</v>
      </c>
      <c r="AO41" s="39" t="str">
        <f t="shared" si="25"/>
        <v/>
      </c>
      <c r="AP41" s="39" t="str">
        <f t="shared" si="26"/>
        <v/>
      </c>
      <c r="AQ41" s="40" t="str">
        <f t="shared" si="27"/>
        <v/>
      </c>
      <c r="AR41" s="41" t="str">
        <f t="shared" si="28"/>
        <v/>
      </c>
      <c r="AS41" s="39" t="str">
        <f>IF(L41="","",ROUND(GEOMEAN((J41,P41,V41,AB41)),0))</f>
        <v/>
      </c>
      <c r="AT41" s="39" t="str">
        <f>IF(L41="","",ROUND(GEOMEAN((L41,R41,X41,AD41)),0))</f>
        <v/>
      </c>
      <c r="AU41" s="40" t="str">
        <f t="shared" si="29"/>
        <v/>
      </c>
      <c r="AV41" s="40" t="str">
        <f t="shared" si="30"/>
        <v/>
      </c>
      <c r="AW41" s="42">
        <f t="shared" si="31"/>
        <v>0</v>
      </c>
      <c r="AX41" s="42">
        <f t="shared" si="32"/>
        <v>0</v>
      </c>
      <c r="AY41" s="5"/>
      <c r="CN41" s="7">
        <v>31</v>
      </c>
    </row>
    <row r="42" spans="1:92" s="7" customFormat="1" ht="15" customHeight="1">
      <c r="A42" s="6" t="str">
        <f t="shared" si="0"/>
        <v/>
      </c>
      <c r="B42" s="43"/>
      <c r="C42" s="6"/>
      <c r="D42" s="6"/>
      <c r="E42" s="43"/>
      <c r="F42" s="44"/>
      <c r="G42" s="22"/>
      <c r="H42" s="23"/>
      <c r="I42" s="47">
        <f t="shared" si="1"/>
        <v>0</v>
      </c>
      <c r="J42" s="47">
        <f t="shared" si="2"/>
        <v>0</v>
      </c>
      <c r="K42" s="58" t="str">
        <f t="shared" si="3"/>
        <v/>
      </c>
      <c r="L42" s="58" t="str">
        <f t="shared" si="4"/>
        <v/>
      </c>
      <c r="M42" s="24"/>
      <c r="N42" s="25"/>
      <c r="O42" s="26">
        <f t="shared" si="5"/>
        <v>0</v>
      </c>
      <c r="P42" s="26">
        <f t="shared" si="6"/>
        <v>0</v>
      </c>
      <c r="Q42" s="27" t="str">
        <f t="shared" si="7"/>
        <v/>
      </c>
      <c r="R42" s="27" t="str">
        <f t="shared" si="8"/>
        <v/>
      </c>
      <c r="S42" s="29"/>
      <c r="T42" s="30"/>
      <c r="U42" s="31">
        <f t="shared" si="9"/>
        <v>0</v>
      </c>
      <c r="V42" s="31">
        <f t="shared" si="10"/>
        <v>0</v>
      </c>
      <c r="W42" s="32" t="str">
        <f t="shared" si="11"/>
        <v/>
      </c>
      <c r="X42" s="32" t="str">
        <f t="shared" si="12"/>
        <v/>
      </c>
      <c r="Y42" s="24"/>
      <c r="Z42" s="24"/>
      <c r="AA42" s="25">
        <f t="shared" si="13"/>
        <v>0</v>
      </c>
      <c r="AB42" s="26">
        <f t="shared" si="14"/>
        <v>0</v>
      </c>
      <c r="AC42" s="26" t="str">
        <f t="shared" si="15"/>
        <v/>
      </c>
      <c r="AD42" s="27" t="str">
        <f t="shared" si="16"/>
        <v/>
      </c>
      <c r="AE42" s="39" t="str">
        <f t="shared" si="17"/>
        <v/>
      </c>
      <c r="AF42" s="39" t="str">
        <f t="shared" si="18"/>
        <v/>
      </c>
      <c r="AG42" s="40" t="str">
        <f t="shared" si="19"/>
        <v/>
      </c>
      <c r="AH42" s="41" t="str">
        <f t="shared" si="20"/>
        <v/>
      </c>
      <c r="AI42" s="39" t="str">
        <f>IF(B42="","",ROUND(GEOMEAN((J42,P42,V42)),0))</f>
        <v/>
      </c>
      <c r="AJ42" s="39" t="str">
        <f>IF(B42="","",ROUND(GEOMEAN((L42,R42,X42)),0))</f>
        <v/>
      </c>
      <c r="AK42" s="40" t="str">
        <f t="shared" si="21"/>
        <v/>
      </c>
      <c r="AL42" s="40" t="str">
        <f t="shared" si="22"/>
        <v/>
      </c>
      <c r="AM42" s="42" t="e">
        <f t="shared" si="23"/>
        <v>#DIV/0!</v>
      </c>
      <c r="AN42" s="42" t="e">
        <f t="shared" si="24"/>
        <v>#DIV/0!</v>
      </c>
      <c r="AO42" s="39" t="str">
        <f t="shared" si="25"/>
        <v/>
      </c>
      <c r="AP42" s="39" t="str">
        <f t="shared" si="26"/>
        <v/>
      </c>
      <c r="AQ42" s="40" t="str">
        <f t="shared" si="27"/>
        <v/>
      </c>
      <c r="AR42" s="41" t="str">
        <f t="shared" si="28"/>
        <v/>
      </c>
      <c r="AS42" s="39" t="str">
        <f>IF(L42="","",ROUND(GEOMEAN((J42,P42,V42,AB42)),0))</f>
        <v/>
      </c>
      <c r="AT42" s="39" t="str">
        <f>IF(L42="","",ROUND(GEOMEAN((L42,R42,X42,AD42)),0))</f>
        <v/>
      </c>
      <c r="AU42" s="40" t="str">
        <f t="shared" si="29"/>
        <v/>
      </c>
      <c r="AV42" s="40" t="str">
        <f t="shared" si="30"/>
        <v/>
      </c>
      <c r="AW42" s="42">
        <f t="shared" si="31"/>
        <v>0</v>
      </c>
      <c r="AX42" s="42">
        <f t="shared" si="32"/>
        <v>0</v>
      </c>
      <c r="AY42" s="5"/>
      <c r="CN42" s="7">
        <v>32</v>
      </c>
    </row>
    <row r="43" spans="1:92" s="7" customFormat="1" ht="15" customHeight="1">
      <c r="A43" s="6" t="str">
        <f t="shared" ref="A43:A74" si="35">IF(B43&lt;&gt;"",CN43,"")</f>
        <v/>
      </c>
      <c r="B43" s="43"/>
      <c r="C43" s="6"/>
      <c r="D43" s="6"/>
      <c r="E43" s="43"/>
      <c r="F43" s="44"/>
      <c r="G43" s="22"/>
      <c r="H43" s="23"/>
      <c r="I43" s="47">
        <f t="shared" ref="I43:I74" si="36">H43*19%</f>
        <v>0</v>
      </c>
      <c r="J43" s="47">
        <f t="shared" ref="J43:J74" si="37">H43+I43</f>
        <v>0</v>
      </c>
      <c r="K43" s="58" t="str">
        <f t="shared" ref="K43:K74" si="38">IF(B43="","",(H43*F43))</f>
        <v/>
      </c>
      <c r="L43" s="58" t="str">
        <f t="shared" ref="L43:L74" si="39">IF(B43="","",(J43*F43))</f>
        <v/>
      </c>
      <c r="M43" s="24"/>
      <c r="N43" s="25"/>
      <c r="O43" s="26">
        <f t="shared" ref="O43:O74" si="40">N43*19%</f>
        <v>0</v>
      </c>
      <c r="P43" s="26">
        <f t="shared" ref="P43:P74" si="41">N43+O43</f>
        <v>0</v>
      </c>
      <c r="Q43" s="27" t="str">
        <f t="shared" ref="Q43:Q74" si="42">IF(B43="","",(N43*F43))</f>
        <v/>
      </c>
      <c r="R43" s="27" t="str">
        <f t="shared" ref="R43:R74" si="43">IF(B43="","",(P43*F43))</f>
        <v/>
      </c>
      <c r="S43" s="29"/>
      <c r="T43" s="30"/>
      <c r="U43" s="31">
        <f t="shared" ref="U43:U74" si="44">T43*19%</f>
        <v>0</v>
      </c>
      <c r="V43" s="31">
        <f t="shared" ref="V43:V74" si="45">T43+U43</f>
        <v>0</v>
      </c>
      <c r="W43" s="32" t="str">
        <f t="shared" ref="W43:W74" si="46">IF(B43="","",(T43*F43))</f>
        <v/>
      </c>
      <c r="X43" s="32" t="str">
        <f t="shared" ref="X43:X74" si="47">IF(B43="","",(V43*F43))</f>
        <v/>
      </c>
      <c r="Y43" s="24"/>
      <c r="Z43" s="24"/>
      <c r="AA43" s="25">
        <f t="shared" ref="AA43:AA74" si="48">Z43*19%</f>
        <v>0</v>
      </c>
      <c r="AB43" s="26">
        <f t="shared" ref="AB43:AB74" si="49">Z43+AA43</f>
        <v>0</v>
      </c>
      <c r="AC43" s="26" t="str">
        <f t="shared" ref="AC43:AC74" si="50">IF(E43="","",(Z43*F43))</f>
        <v/>
      </c>
      <c r="AD43" s="27" t="str">
        <f t="shared" ref="AD43:AD74" si="51">IF(E43="","",(AB43*F43))</f>
        <v/>
      </c>
      <c r="AE43" s="39" t="str">
        <f t="shared" ref="AE43:AE74" si="52">IF(A43="","",ROUND(AVERAGE(J43,P43,V43),0))</f>
        <v/>
      </c>
      <c r="AF43" s="39" t="str">
        <f t="shared" ref="AF43:AF74" si="53">IF(B43="","",ROUND(AVERAGE(L43,R43,X43),0))</f>
        <v/>
      </c>
      <c r="AG43" s="40" t="str">
        <f t="shared" ref="AG43:AG74" si="54">IF(B43="","",ROUND(STDEV(L43,R43,X43),0))</f>
        <v/>
      </c>
      <c r="AH43" s="41" t="str">
        <f t="shared" ref="AH43:AH74" si="55">IF(B43="","",(AG43/AF43))</f>
        <v/>
      </c>
      <c r="AI43" s="39" t="str">
        <f>IF(B43="","",ROUND(GEOMEAN((J43,P43,V43)),0))</f>
        <v/>
      </c>
      <c r="AJ43" s="39" t="str">
        <f>IF(B43="","",ROUND(GEOMEAN((L43,R43,X43)),0))</f>
        <v/>
      </c>
      <c r="AK43" s="40" t="str">
        <f t="shared" ref="AK43:AK74" si="56">IF(B43="","",(AF43-AG43))</f>
        <v/>
      </c>
      <c r="AL43" s="40" t="str">
        <f t="shared" ref="AL43:AL74" si="57">IF(B43="","",(AF43+AG43))</f>
        <v/>
      </c>
      <c r="AM43" s="42" t="e">
        <f t="shared" ref="AM43:AM74" si="58">ROUND(AVERAGE(L43,R43,X43),0)</f>
        <v>#DIV/0!</v>
      </c>
      <c r="AN43" s="42" t="e">
        <f t="shared" ref="AN43:AN74" si="59">AM43*F43</f>
        <v>#DIV/0!</v>
      </c>
      <c r="AO43" s="39" t="str">
        <f t="shared" ref="AO43:AO74" si="60">IF(A43="","",ROUND(AVERAGE(J43,P43,V43,AB43),0))</f>
        <v/>
      </c>
      <c r="AP43" s="39" t="str">
        <f t="shared" ref="AP43:AP74" si="61">IF(B43="","",ROUND(AVERAGE(L43,R43,X43,AD43),0))</f>
        <v/>
      </c>
      <c r="AQ43" s="40" t="str">
        <f t="shared" ref="AQ43:AQ74" si="62">IF(B43="","",ROUND(STDEV(L43,R43,X43,AD43),0))</f>
        <v/>
      </c>
      <c r="AR43" s="41" t="str">
        <f t="shared" ref="AR43:AR74" si="63">IF(B43="","",(AQ43/AP43))</f>
        <v/>
      </c>
      <c r="AS43" s="39" t="str">
        <f>IF(L43="","",ROUND(GEOMEAN((J43,P43,V43,AB43)),0))</f>
        <v/>
      </c>
      <c r="AT43" s="39" t="str">
        <f>IF(L43="","",ROUND(GEOMEAN((L43,R43,X43,AD43)),0))</f>
        <v/>
      </c>
      <c r="AU43" s="40" t="str">
        <f t="shared" ref="AU43:AU74" si="64">IF(B43="","",(AP43-AQ43))</f>
        <v/>
      </c>
      <c r="AV43" s="40" t="str">
        <f t="shared" ref="AV43:AV74" si="65">IF(B43="","",(AP43+AQ43))</f>
        <v/>
      </c>
      <c r="AW43" s="42">
        <f t="shared" ref="AW43:AW74" si="66">ROUND(AVERAGE(L43,R43,X43,AB43),0)</f>
        <v>0</v>
      </c>
      <c r="AX43" s="42">
        <f t="shared" ref="AX43:AX74" si="67">AW43*F43</f>
        <v>0</v>
      </c>
      <c r="AY43" s="5"/>
      <c r="CN43" s="7">
        <v>33</v>
      </c>
    </row>
    <row r="44" spans="1:92" s="7" customFormat="1" ht="15" customHeight="1">
      <c r="A44" s="6" t="str">
        <f t="shared" si="35"/>
        <v/>
      </c>
      <c r="B44" s="43"/>
      <c r="C44" s="6"/>
      <c r="D44" s="6"/>
      <c r="E44" s="43"/>
      <c r="F44" s="44"/>
      <c r="G44" s="22"/>
      <c r="H44" s="23"/>
      <c r="I44" s="47">
        <f t="shared" si="36"/>
        <v>0</v>
      </c>
      <c r="J44" s="47">
        <f t="shared" si="37"/>
        <v>0</v>
      </c>
      <c r="K44" s="58" t="str">
        <f t="shared" si="38"/>
        <v/>
      </c>
      <c r="L44" s="58" t="str">
        <f t="shared" si="39"/>
        <v/>
      </c>
      <c r="M44" s="24"/>
      <c r="N44" s="25"/>
      <c r="O44" s="26">
        <f t="shared" si="40"/>
        <v>0</v>
      </c>
      <c r="P44" s="26">
        <f t="shared" si="41"/>
        <v>0</v>
      </c>
      <c r="Q44" s="27" t="str">
        <f t="shared" si="42"/>
        <v/>
      </c>
      <c r="R44" s="27" t="str">
        <f t="shared" si="43"/>
        <v/>
      </c>
      <c r="S44" s="29"/>
      <c r="T44" s="30"/>
      <c r="U44" s="31">
        <f t="shared" si="44"/>
        <v>0</v>
      </c>
      <c r="V44" s="31">
        <f t="shared" si="45"/>
        <v>0</v>
      </c>
      <c r="W44" s="32" t="str">
        <f t="shared" si="46"/>
        <v/>
      </c>
      <c r="X44" s="32" t="str">
        <f t="shared" si="47"/>
        <v/>
      </c>
      <c r="Y44" s="24"/>
      <c r="Z44" s="24"/>
      <c r="AA44" s="25">
        <f t="shared" si="48"/>
        <v>0</v>
      </c>
      <c r="AB44" s="26">
        <f t="shared" si="49"/>
        <v>0</v>
      </c>
      <c r="AC44" s="26" t="str">
        <f t="shared" si="50"/>
        <v/>
      </c>
      <c r="AD44" s="27" t="str">
        <f t="shared" si="51"/>
        <v/>
      </c>
      <c r="AE44" s="39" t="str">
        <f t="shared" si="52"/>
        <v/>
      </c>
      <c r="AF44" s="39" t="str">
        <f t="shared" si="53"/>
        <v/>
      </c>
      <c r="AG44" s="40" t="str">
        <f t="shared" si="54"/>
        <v/>
      </c>
      <c r="AH44" s="41" t="str">
        <f t="shared" si="55"/>
        <v/>
      </c>
      <c r="AI44" s="39" t="str">
        <f>IF(B44="","",ROUND(GEOMEAN((J44,P44,V44)),0))</f>
        <v/>
      </c>
      <c r="AJ44" s="39" t="str">
        <f>IF(B44="","",ROUND(GEOMEAN((L44,R44,X44)),0))</f>
        <v/>
      </c>
      <c r="AK44" s="40" t="str">
        <f t="shared" si="56"/>
        <v/>
      </c>
      <c r="AL44" s="40" t="str">
        <f t="shared" si="57"/>
        <v/>
      </c>
      <c r="AM44" s="42" t="e">
        <f t="shared" si="58"/>
        <v>#DIV/0!</v>
      </c>
      <c r="AN44" s="42" t="e">
        <f t="shared" si="59"/>
        <v>#DIV/0!</v>
      </c>
      <c r="AO44" s="39" t="str">
        <f t="shared" si="60"/>
        <v/>
      </c>
      <c r="AP44" s="39" t="str">
        <f t="shared" si="61"/>
        <v/>
      </c>
      <c r="AQ44" s="40" t="str">
        <f t="shared" si="62"/>
        <v/>
      </c>
      <c r="AR44" s="41" t="str">
        <f t="shared" si="63"/>
        <v/>
      </c>
      <c r="AS44" s="39" t="str">
        <f>IF(L44="","",ROUND(GEOMEAN((J44,P44,V44,AB44)),0))</f>
        <v/>
      </c>
      <c r="AT44" s="39" t="str">
        <f>IF(L44="","",ROUND(GEOMEAN((L44,R44,X44,AD44)),0))</f>
        <v/>
      </c>
      <c r="AU44" s="40" t="str">
        <f t="shared" si="64"/>
        <v/>
      </c>
      <c r="AV44" s="40" t="str">
        <f t="shared" si="65"/>
        <v/>
      </c>
      <c r="AW44" s="42">
        <f t="shared" si="66"/>
        <v>0</v>
      </c>
      <c r="AX44" s="42">
        <f t="shared" si="67"/>
        <v>0</v>
      </c>
      <c r="AY44" s="5"/>
      <c r="CN44" s="7">
        <v>34</v>
      </c>
    </row>
    <row r="45" spans="1:92" s="7" customFormat="1" ht="15" customHeight="1">
      <c r="A45" s="6" t="str">
        <f t="shared" si="35"/>
        <v/>
      </c>
      <c r="B45" s="43"/>
      <c r="C45" s="6"/>
      <c r="D45" s="6"/>
      <c r="E45" s="43"/>
      <c r="F45" s="44"/>
      <c r="G45" s="22"/>
      <c r="H45" s="23"/>
      <c r="I45" s="47">
        <f t="shared" si="36"/>
        <v>0</v>
      </c>
      <c r="J45" s="47">
        <f t="shared" si="37"/>
        <v>0</v>
      </c>
      <c r="K45" s="58" t="str">
        <f t="shared" si="38"/>
        <v/>
      </c>
      <c r="L45" s="58" t="str">
        <f t="shared" si="39"/>
        <v/>
      </c>
      <c r="M45" s="24"/>
      <c r="N45" s="25"/>
      <c r="O45" s="26">
        <f t="shared" si="40"/>
        <v>0</v>
      </c>
      <c r="P45" s="26">
        <f t="shared" si="41"/>
        <v>0</v>
      </c>
      <c r="Q45" s="27" t="str">
        <f t="shared" si="42"/>
        <v/>
      </c>
      <c r="R45" s="27" t="str">
        <f t="shared" si="43"/>
        <v/>
      </c>
      <c r="S45" s="29"/>
      <c r="T45" s="30"/>
      <c r="U45" s="31">
        <f t="shared" si="44"/>
        <v>0</v>
      </c>
      <c r="V45" s="31">
        <f t="shared" si="45"/>
        <v>0</v>
      </c>
      <c r="W45" s="32" t="str">
        <f t="shared" si="46"/>
        <v/>
      </c>
      <c r="X45" s="32" t="str">
        <f t="shared" si="47"/>
        <v/>
      </c>
      <c r="Y45" s="24"/>
      <c r="Z45" s="24"/>
      <c r="AA45" s="25">
        <f t="shared" si="48"/>
        <v>0</v>
      </c>
      <c r="AB45" s="26">
        <f t="shared" si="49"/>
        <v>0</v>
      </c>
      <c r="AC45" s="26" t="str">
        <f t="shared" si="50"/>
        <v/>
      </c>
      <c r="AD45" s="27" t="str">
        <f t="shared" si="51"/>
        <v/>
      </c>
      <c r="AE45" s="39" t="str">
        <f t="shared" si="52"/>
        <v/>
      </c>
      <c r="AF45" s="39" t="str">
        <f t="shared" si="53"/>
        <v/>
      </c>
      <c r="AG45" s="40" t="str">
        <f t="shared" si="54"/>
        <v/>
      </c>
      <c r="AH45" s="41" t="str">
        <f t="shared" si="55"/>
        <v/>
      </c>
      <c r="AI45" s="39" t="str">
        <f>IF(B45="","",ROUND(GEOMEAN((J45,P45,V45)),0))</f>
        <v/>
      </c>
      <c r="AJ45" s="39" t="str">
        <f>IF(B45="","",ROUND(GEOMEAN((L45,R45,X45)),0))</f>
        <v/>
      </c>
      <c r="AK45" s="40" t="str">
        <f t="shared" si="56"/>
        <v/>
      </c>
      <c r="AL45" s="40" t="str">
        <f t="shared" si="57"/>
        <v/>
      </c>
      <c r="AM45" s="42" t="e">
        <f t="shared" si="58"/>
        <v>#DIV/0!</v>
      </c>
      <c r="AN45" s="42" t="e">
        <f t="shared" si="59"/>
        <v>#DIV/0!</v>
      </c>
      <c r="AO45" s="39" t="str">
        <f t="shared" si="60"/>
        <v/>
      </c>
      <c r="AP45" s="39" t="str">
        <f t="shared" si="61"/>
        <v/>
      </c>
      <c r="AQ45" s="40" t="str">
        <f t="shared" si="62"/>
        <v/>
      </c>
      <c r="AR45" s="41" t="str">
        <f t="shared" si="63"/>
        <v/>
      </c>
      <c r="AS45" s="39" t="str">
        <f>IF(L45="","",ROUND(GEOMEAN((J45,P45,V45,AB45)),0))</f>
        <v/>
      </c>
      <c r="AT45" s="39" t="str">
        <f>IF(L45="","",ROUND(GEOMEAN((L45,R45,X45,AD45)),0))</f>
        <v/>
      </c>
      <c r="AU45" s="40" t="str">
        <f t="shared" si="64"/>
        <v/>
      </c>
      <c r="AV45" s="40" t="str">
        <f t="shared" si="65"/>
        <v/>
      </c>
      <c r="AW45" s="42">
        <f t="shared" si="66"/>
        <v>0</v>
      </c>
      <c r="AX45" s="42">
        <f t="shared" si="67"/>
        <v>0</v>
      </c>
      <c r="AY45" s="5"/>
      <c r="CN45" s="7">
        <v>35</v>
      </c>
    </row>
    <row r="46" spans="1:92" s="7" customFormat="1" ht="14.45" customHeight="1">
      <c r="A46" s="6" t="str">
        <f t="shared" si="35"/>
        <v/>
      </c>
      <c r="B46" s="43"/>
      <c r="C46" s="6"/>
      <c r="D46" s="6"/>
      <c r="E46" s="43"/>
      <c r="F46" s="44"/>
      <c r="G46" s="22"/>
      <c r="H46" s="23"/>
      <c r="I46" s="47">
        <f t="shared" si="36"/>
        <v>0</v>
      </c>
      <c r="J46" s="47">
        <f t="shared" si="37"/>
        <v>0</v>
      </c>
      <c r="K46" s="58" t="str">
        <f t="shared" si="38"/>
        <v/>
      </c>
      <c r="L46" s="58" t="str">
        <f t="shared" si="39"/>
        <v/>
      </c>
      <c r="M46" s="24"/>
      <c r="N46" s="25"/>
      <c r="O46" s="26">
        <f t="shared" si="40"/>
        <v>0</v>
      </c>
      <c r="P46" s="26">
        <f t="shared" si="41"/>
        <v>0</v>
      </c>
      <c r="Q46" s="27" t="str">
        <f t="shared" si="42"/>
        <v/>
      </c>
      <c r="R46" s="27" t="str">
        <f t="shared" si="43"/>
        <v/>
      </c>
      <c r="S46" s="29"/>
      <c r="T46" s="30"/>
      <c r="U46" s="31">
        <f t="shared" si="44"/>
        <v>0</v>
      </c>
      <c r="V46" s="31">
        <f t="shared" si="45"/>
        <v>0</v>
      </c>
      <c r="W46" s="32" t="str">
        <f t="shared" si="46"/>
        <v/>
      </c>
      <c r="X46" s="32" t="str">
        <f t="shared" si="47"/>
        <v/>
      </c>
      <c r="Y46" s="24"/>
      <c r="Z46" s="24"/>
      <c r="AA46" s="25">
        <f t="shared" si="48"/>
        <v>0</v>
      </c>
      <c r="AB46" s="26">
        <f t="shared" si="49"/>
        <v>0</v>
      </c>
      <c r="AC46" s="26" t="str">
        <f t="shared" si="50"/>
        <v/>
      </c>
      <c r="AD46" s="27" t="str">
        <f t="shared" si="51"/>
        <v/>
      </c>
      <c r="AE46" s="39" t="str">
        <f t="shared" si="52"/>
        <v/>
      </c>
      <c r="AF46" s="39" t="str">
        <f t="shared" si="53"/>
        <v/>
      </c>
      <c r="AG46" s="40" t="str">
        <f t="shared" si="54"/>
        <v/>
      </c>
      <c r="AH46" s="41" t="str">
        <f t="shared" si="55"/>
        <v/>
      </c>
      <c r="AI46" s="39" t="str">
        <f>IF(B46="","",ROUND(GEOMEAN((J46,P46,V46)),0))</f>
        <v/>
      </c>
      <c r="AJ46" s="39" t="str">
        <f>IF(B46="","",ROUND(GEOMEAN((L46,R46,X46)),0))</f>
        <v/>
      </c>
      <c r="AK46" s="40" t="str">
        <f t="shared" si="56"/>
        <v/>
      </c>
      <c r="AL46" s="40" t="str">
        <f t="shared" si="57"/>
        <v/>
      </c>
      <c r="AM46" s="42" t="e">
        <f t="shared" si="58"/>
        <v>#DIV/0!</v>
      </c>
      <c r="AN46" s="42" t="e">
        <f t="shared" si="59"/>
        <v>#DIV/0!</v>
      </c>
      <c r="AO46" s="39" t="str">
        <f t="shared" si="60"/>
        <v/>
      </c>
      <c r="AP46" s="39" t="str">
        <f t="shared" si="61"/>
        <v/>
      </c>
      <c r="AQ46" s="40" t="str">
        <f t="shared" si="62"/>
        <v/>
      </c>
      <c r="AR46" s="41" t="str">
        <f t="shared" si="63"/>
        <v/>
      </c>
      <c r="AS46" s="39" t="str">
        <f>IF(L46="","",ROUND(GEOMEAN((J46,P46,V46,AB46)),0))</f>
        <v/>
      </c>
      <c r="AT46" s="39" t="str">
        <f>IF(L46="","",ROUND(GEOMEAN((L46,R46,X46,AD46)),0))</f>
        <v/>
      </c>
      <c r="AU46" s="40" t="str">
        <f t="shared" si="64"/>
        <v/>
      </c>
      <c r="AV46" s="40" t="str">
        <f t="shared" si="65"/>
        <v/>
      </c>
      <c r="AW46" s="42">
        <f t="shared" si="66"/>
        <v>0</v>
      </c>
      <c r="AX46" s="42">
        <f t="shared" si="67"/>
        <v>0</v>
      </c>
      <c r="AY46" s="5"/>
      <c r="BC46" s="465" t="s">
        <v>244</v>
      </c>
      <c r="BD46" s="571"/>
      <c r="BE46" s="571"/>
      <c r="BF46" s="571"/>
      <c r="BG46" s="571"/>
      <c r="BH46" s="571"/>
      <c r="BI46" s="571"/>
      <c r="BJ46" s="572"/>
      <c r="BK46" s="457" t="s">
        <v>245</v>
      </c>
      <c r="BL46" s="455" t="e">
        <f>SUM(AP98,BN37)</f>
        <v>#DIV/0!</v>
      </c>
      <c r="BM46" s="574"/>
      <c r="CN46" s="7">
        <v>36</v>
      </c>
    </row>
    <row r="47" spans="1:92" s="7" customFormat="1" ht="14.45" customHeight="1">
      <c r="A47" s="6" t="str">
        <f t="shared" si="35"/>
        <v/>
      </c>
      <c r="B47" s="43"/>
      <c r="C47" s="6"/>
      <c r="D47" s="6"/>
      <c r="E47" s="43"/>
      <c r="F47" s="44"/>
      <c r="G47" s="22"/>
      <c r="H47" s="23"/>
      <c r="I47" s="47">
        <f t="shared" si="36"/>
        <v>0</v>
      </c>
      <c r="J47" s="47">
        <f t="shared" si="37"/>
        <v>0</v>
      </c>
      <c r="K47" s="58" t="str">
        <f t="shared" si="38"/>
        <v/>
      </c>
      <c r="L47" s="58" t="str">
        <f t="shared" si="39"/>
        <v/>
      </c>
      <c r="M47" s="24"/>
      <c r="N47" s="25"/>
      <c r="O47" s="26">
        <f t="shared" si="40"/>
        <v>0</v>
      </c>
      <c r="P47" s="26">
        <f t="shared" si="41"/>
        <v>0</v>
      </c>
      <c r="Q47" s="27" t="str">
        <f t="shared" si="42"/>
        <v/>
      </c>
      <c r="R47" s="27" t="str">
        <f t="shared" si="43"/>
        <v/>
      </c>
      <c r="S47" s="29"/>
      <c r="T47" s="30"/>
      <c r="U47" s="31">
        <f t="shared" si="44"/>
        <v>0</v>
      </c>
      <c r="V47" s="31">
        <f t="shared" si="45"/>
        <v>0</v>
      </c>
      <c r="W47" s="32" t="str">
        <f t="shared" si="46"/>
        <v/>
      </c>
      <c r="X47" s="32" t="str">
        <f t="shared" si="47"/>
        <v/>
      </c>
      <c r="Y47" s="24"/>
      <c r="Z47" s="24"/>
      <c r="AA47" s="25">
        <f t="shared" si="48"/>
        <v>0</v>
      </c>
      <c r="AB47" s="26">
        <f t="shared" si="49"/>
        <v>0</v>
      </c>
      <c r="AC47" s="26" t="str">
        <f t="shared" si="50"/>
        <v/>
      </c>
      <c r="AD47" s="27" t="str">
        <f t="shared" si="51"/>
        <v/>
      </c>
      <c r="AE47" s="39" t="str">
        <f t="shared" si="52"/>
        <v/>
      </c>
      <c r="AF47" s="39" t="str">
        <f t="shared" si="53"/>
        <v/>
      </c>
      <c r="AG47" s="40" t="str">
        <f t="shared" si="54"/>
        <v/>
      </c>
      <c r="AH47" s="41" t="str">
        <f t="shared" si="55"/>
        <v/>
      </c>
      <c r="AI47" s="39" t="str">
        <f>IF(B47="","",ROUND(GEOMEAN((J47,P47,V47)),0))</f>
        <v/>
      </c>
      <c r="AJ47" s="39" t="str">
        <f>IF(B47="","",ROUND(GEOMEAN((L47,R47,X47)),0))</f>
        <v/>
      </c>
      <c r="AK47" s="40" t="str">
        <f t="shared" si="56"/>
        <v/>
      </c>
      <c r="AL47" s="40" t="str">
        <f t="shared" si="57"/>
        <v/>
      </c>
      <c r="AM47" s="42" t="e">
        <f t="shared" si="58"/>
        <v>#DIV/0!</v>
      </c>
      <c r="AN47" s="42" t="e">
        <f t="shared" si="59"/>
        <v>#DIV/0!</v>
      </c>
      <c r="AO47" s="39" t="str">
        <f t="shared" si="60"/>
        <v/>
      </c>
      <c r="AP47" s="39" t="str">
        <f t="shared" si="61"/>
        <v/>
      </c>
      <c r="AQ47" s="40" t="str">
        <f t="shared" si="62"/>
        <v/>
      </c>
      <c r="AR47" s="41" t="str">
        <f t="shared" si="63"/>
        <v/>
      </c>
      <c r="AS47" s="39" t="str">
        <f>IF(L47="","",ROUND(GEOMEAN((J47,P47,V47,AB47)),0))</f>
        <v/>
      </c>
      <c r="AT47" s="39" t="str">
        <f>IF(L47="","",ROUND(GEOMEAN((L47,R47,X47,AD47)),0))</f>
        <v/>
      </c>
      <c r="AU47" s="40" t="str">
        <f t="shared" si="64"/>
        <v/>
      </c>
      <c r="AV47" s="40" t="str">
        <f t="shared" si="65"/>
        <v/>
      </c>
      <c r="AW47" s="42">
        <f t="shared" si="66"/>
        <v>0</v>
      </c>
      <c r="AX47" s="42">
        <f t="shared" si="67"/>
        <v>0</v>
      </c>
      <c r="AY47" s="5"/>
      <c r="BC47" s="460" t="s">
        <v>246</v>
      </c>
      <c r="BD47" s="573"/>
      <c r="BE47" s="573"/>
      <c r="BF47" s="573"/>
      <c r="BG47" s="573"/>
      <c r="BH47" s="573"/>
      <c r="BI47" s="573"/>
      <c r="BJ47" s="574"/>
      <c r="BK47" s="581"/>
      <c r="BL47" s="575"/>
      <c r="BM47" s="576"/>
      <c r="CN47" s="7">
        <v>37</v>
      </c>
    </row>
    <row r="48" spans="1:92" s="7" customFormat="1" ht="14.45" customHeight="1">
      <c r="A48" s="6" t="str">
        <f t="shared" si="35"/>
        <v/>
      </c>
      <c r="B48" s="43"/>
      <c r="C48" s="6"/>
      <c r="D48" s="6"/>
      <c r="E48" s="43"/>
      <c r="F48" s="44"/>
      <c r="G48" s="22"/>
      <c r="H48" s="23"/>
      <c r="I48" s="47">
        <f t="shared" si="36"/>
        <v>0</v>
      </c>
      <c r="J48" s="47">
        <f t="shared" si="37"/>
        <v>0</v>
      </c>
      <c r="K48" s="58" t="str">
        <f t="shared" si="38"/>
        <v/>
      </c>
      <c r="L48" s="58" t="str">
        <f t="shared" si="39"/>
        <v/>
      </c>
      <c r="M48" s="24"/>
      <c r="N48" s="25"/>
      <c r="O48" s="26">
        <f t="shared" si="40"/>
        <v>0</v>
      </c>
      <c r="P48" s="26">
        <f t="shared" si="41"/>
        <v>0</v>
      </c>
      <c r="Q48" s="27" t="str">
        <f t="shared" si="42"/>
        <v/>
      </c>
      <c r="R48" s="27" t="str">
        <f t="shared" si="43"/>
        <v/>
      </c>
      <c r="S48" s="29"/>
      <c r="T48" s="30"/>
      <c r="U48" s="31">
        <f t="shared" si="44"/>
        <v>0</v>
      </c>
      <c r="V48" s="31">
        <f t="shared" si="45"/>
        <v>0</v>
      </c>
      <c r="W48" s="32" t="str">
        <f t="shared" si="46"/>
        <v/>
      </c>
      <c r="X48" s="32" t="str">
        <f t="shared" si="47"/>
        <v/>
      </c>
      <c r="Y48" s="24"/>
      <c r="Z48" s="24"/>
      <c r="AA48" s="25">
        <f t="shared" si="48"/>
        <v>0</v>
      </c>
      <c r="AB48" s="26">
        <f t="shared" si="49"/>
        <v>0</v>
      </c>
      <c r="AC48" s="26" t="str">
        <f t="shared" si="50"/>
        <v/>
      </c>
      <c r="AD48" s="27" t="str">
        <f t="shared" si="51"/>
        <v/>
      </c>
      <c r="AE48" s="39" t="str">
        <f t="shared" si="52"/>
        <v/>
      </c>
      <c r="AF48" s="39" t="str">
        <f t="shared" si="53"/>
        <v/>
      </c>
      <c r="AG48" s="40" t="str">
        <f t="shared" si="54"/>
        <v/>
      </c>
      <c r="AH48" s="41" t="str">
        <f t="shared" si="55"/>
        <v/>
      </c>
      <c r="AI48" s="39" t="str">
        <f>IF(B48="","",ROUND(GEOMEAN((J48,P48,V48)),0))</f>
        <v/>
      </c>
      <c r="AJ48" s="39" t="str">
        <f>IF(B48="","",ROUND(GEOMEAN((L48,R48,X48)),0))</f>
        <v/>
      </c>
      <c r="AK48" s="40" t="str">
        <f t="shared" si="56"/>
        <v/>
      </c>
      <c r="AL48" s="40" t="str">
        <f t="shared" si="57"/>
        <v/>
      </c>
      <c r="AM48" s="42" t="e">
        <f t="shared" si="58"/>
        <v>#DIV/0!</v>
      </c>
      <c r="AN48" s="42" t="e">
        <f t="shared" si="59"/>
        <v>#DIV/0!</v>
      </c>
      <c r="AO48" s="39" t="str">
        <f t="shared" si="60"/>
        <v/>
      </c>
      <c r="AP48" s="39" t="str">
        <f t="shared" si="61"/>
        <v/>
      </c>
      <c r="AQ48" s="40" t="str">
        <f t="shared" si="62"/>
        <v/>
      </c>
      <c r="AR48" s="41" t="str">
        <f t="shared" si="63"/>
        <v/>
      </c>
      <c r="AS48" s="39" t="str">
        <f>IF(L48="","",ROUND(GEOMEAN((J48,P48,V48,AB48)),0))</f>
        <v/>
      </c>
      <c r="AT48" s="39" t="str">
        <f>IF(L48="","",ROUND(GEOMEAN((L48,R48,X48,AD48)),0))</f>
        <v/>
      </c>
      <c r="AU48" s="40" t="str">
        <f t="shared" si="64"/>
        <v/>
      </c>
      <c r="AV48" s="40" t="str">
        <f t="shared" si="65"/>
        <v/>
      </c>
      <c r="AW48" s="42">
        <f t="shared" si="66"/>
        <v>0</v>
      </c>
      <c r="AX48" s="42">
        <f t="shared" si="67"/>
        <v>0</v>
      </c>
      <c r="AY48" s="5"/>
      <c r="BC48" s="575"/>
      <c r="BD48" s="461"/>
      <c r="BE48" s="461"/>
      <c r="BF48" s="461"/>
      <c r="BG48" s="461"/>
      <c r="BH48" s="461"/>
      <c r="BI48" s="461"/>
      <c r="BJ48" s="576"/>
      <c r="BK48" s="581"/>
      <c r="BL48" s="575"/>
      <c r="BM48" s="576"/>
      <c r="CN48" s="7">
        <v>38</v>
      </c>
    </row>
    <row r="49" spans="1:92" s="7" customFormat="1" ht="14.45" customHeight="1">
      <c r="A49" s="6" t="str">
        <f t="shared" si="35"/>
        <v/>
      </c>
      <c r="B49" s="43"/>
      <c r="C49" s="6"/>
      <c r="D49" s="6"/>
      <c r="E49" s="43"/>
      <c r="F49" s="44"/>
      <c r="G49" s="22"/>
      <c r="H49" s="23"/>
      <c r="I49" s="47">
        <f t="shared" si="36"/>
        <v>0</v>
      </c>
      <c r="J49" s="47">
        <f t="shared" si="37"/>
        <v>0</v>
      </c>
      <c r="K49" s="58" t="str">
        <f t="shared" si="38"/>
        <v/>
      </c>
      <c r="L49" s="58" t="str">
        <f t="shared" si="39"/>
        <v/>
      </c>
      <c r="M49" s="24"/>
      <c r="N49" s="25"/>
      <c r="O49" s="26">
        <f t="shared" si="40"/>
        <v>0</v>
      </c>
      <c r="P49" s="26">
        <f t="shared" si="41"/>
        <v>0</v>
      </c>
      <c r="Q49" s="27" t="str">
        <f t="shared" si="42"/>
        <v/>
      </c>
      <c r="R49" s="27" t="str">
        <f t="shared" si="43"/>
        <v/>
      </c>
      <c r="S49" s="29"/>
      <c r="T49" s="30"/>
      <c r="U49" s="31">
        <f t="shared" si="44"/>
        <v>0</v>
      </c>
      <c r="V49" s="31">
        <f t="shared" si="45"/>
        <v>0</v>
      </c>
      <c r="W49" s="32" t="str">
        <f t="shared" si="46"/>
        <v/>
      </c>
      <c r="X49" s="32" t="str">
        <f t="shared" si="47"/>
        <v/>
      </c>
      <c r="Y49" s="24"/>
      <c r="Z49" s="24"/>
      <c r="AA49" s="25">
        <f t="shared" si="48"/>
        <v>0</v>
      </c>
      <c r="AB49" s="26">
        <f t="shared" si="49"/>
        <v>0</v>
      </c>
      <c r="AC49" s="26" t="str">
        <f t="shared" si="50"/>
        <v/>
      </c>
      <c r="AD49" s="27" t="str">
        <f t="shared" si="51"/>
        <v/>
      </c>
      <c r="AE49" s="39" t="str">
        <f t="shared" si="52"/>
        <v/>
      </c>
      <c r="AF49" s="39" t="str">
        <f t="shared" si="53"/>
        <v/>
      </c>
      <c r="AG49" s="40" t="str">
        <f t="shared" si="54"/>
        <v/>
      </c>
      <c r="AH49" s="41" t="str">
        <f t="shared" si="55"/>
        <v/>
      </c>
      <c r="AI49" s="39" t="str">
        <f>IF(B49="","",ROUND(GEOMEAN((J49,P49,V49)),0))</f>
        <v/>
      </c>
      <c r="AJ49" s="39" t="str">
        <f>IF(B49="","",ROUND(GEOMEAN((L49,R49,X49)),0))</f>
        <v/>
      </c>
      <c r="AK49" s="40" t="str">
        <f t="shared" si="56"/>
        <v/>
      </c>
      <c r="AL49" s="40" t="str">
        <f t="shared" si="57"/>
        <v/>
      </c>
      <c r="AM49" s="42" t="e">
        <f t="shared" si="58"/>
        <v>#DIV/0!</v>
      </c>
      <c r="AN49" s="42" t="e">
        <f t="shared" si="59"/>
        <v>#DIV/0!</v>
      </c>
      <c r="AO49" s="39" t="str">
        <f t="shared" si="60"/>
        <v/>
      </c>
      <c r="AP49" s="39" t="str">
        <f t="shared" si="61"/>
        <v/>
      </c>
      <c r="AQ49" s="40" t="str">
        <f t="shared" si="62"/>
        <v/>
      </c>
      <c r="AR49" s="41" t="str">
        <f t="shared" si="63"/>
        <v/>
      </c>
      <c r="AS49" s="39" t="str">
        <f>IF(L49="","",ROUND(GEOMEAN((J49,P49,V49,AB49)),0))</f>
        <v/>
      </c>
      <c r="AT49" s="39" t="str">
        <f>IF(L49="","",ROUND(GEOMEAN((L49,R49,X49,AD49)),0))</f>
        <v/>
      </c>
      <c r="AU49" s="40" t="str">
        <f t="shared" si="64"/>
        <v/>
      </c>
      <c r="AV49" s="40" t="str">
        <f t="shared" si="65"/>
        <v/>
      </c>
      <c r="AW49" s="42">
        <f t="shared" si="66"/>
        <v>0</v>
      </c>
      <c r="AX49" s="42">
        <f t="shared" si="67"/>
        <v>0</v>
      </c>
      <c r="AY49" s="5"/>
      <c r="BC49" s="575"/>
      <c r="BD49" s="461"/>
      <c r="BE49" s="461"/>
      <c r="BF49" s="461"/>
      <c r="BG49" s="461"/>
      <c r="BH49" s="461"/>
      <c r="BI49" s="461"/>
      <c r="BJ49" s="576"/>
      <c r="BK49" s="581"/>
      <c r="BL49" s="575"/>
      <c r="BM49" s="576"/>
      <c r="CN49" s="7">
        <v>39</v>
      </c>
    </row>
    <row r="50" spans="1:92" s="7" customFormat="1" ht="14.45" customHeight="1">
      <c r="A50" s="6" t="str">
        <f t="shared" si="35"/>
        <v/>
      </c>
      <c r="B50" s="43"/>
      <c r="C50" s="6"/>
      <c r="D50" s="6"/>
      <c r="E50" s="43"/>
      <c r="F50" s="44"/>
      <c r="G50" s="22"/>
      <c r="H50" s="23"/>
      <c r="I50" s="47">
        <f t="shared" si="36"/>
        <v>0</v>
      </c>
      <c r="J50" s="47">
        <f t="shared" si="37"/>
        <v>0</v>
      </c>
      <c r="K50" s="58" t="str">
        <f t="shared" si="38"/>
        <v/>
      </c>
      <c r="L50" s="58" t="str">
        <f t="shared" si="39"/>
        <v/>
      </c>
      <c r="M50" s="24"/>
      <c r="N50" s="25"/>
      <c r="O50" s="26">
        <f t="shared" si="40"/>
        <v>0</v>
      </c>
      <c r="P50" s="26">
        <f t="shared" si="41"/>
        <v>0</v>
      </c>
      <c r="Q50" s="27" t="str">
        <f t="shared" si="42"/>
        <v/>
      </c>
      <c r="R50" s="27" t="str">
        <f t="shared" si="43"/>
        <v/>
      </c>
      <c r="S50" s="29"/>
      <c r="T50" s="30"/>
      <c r="U50" s="31">
        <f t="shared" si="44"/>
        <v>0</v>
      </c>
      <c r="V50" s="31">
        <f t="shared" si="45"/>
        <v>0</v>
      </c>
      <c r="W50" s="32" t="str">
        <f t="shared" si="46"/>
        <v/>
      </c>
      <c r="X50" s="32" t="str">
        <f t="shared" si="47"/>
        <v/>
      </c>
      <c r="Y50" s="24"/>
      <c r="Z50" s="24"/>
      <c r="AA50" s="25">
        <f t="shared" si="48"/>
        <v>0</v>
      </c>
      <c r="AB50" s="26">
        <f t="shared" si="49"/>
        <v>0</v>
      </c>
      <c r="AC50" s="26" t="str">
        <f t="shared" si="50"/>
        <v/>
      </c>
      <c r="AD50" s="27" t="str">
        <f t="shared" si="51"/>
        <v/>
      </c>
      <c r="AE50" s="39" t="str">
        <f t="shared" si="52"/>
        <v/>
      </c>
      <c r="AF50" s="39" t="str">
        <f t="shared" si="53"/>
        <v/>
      </c>
      <c r="AG50" s="40" t="str">
        <f t="shared" si="54"/>
        <v/>
      </c>
      <c r="AH50" s="41" t="str">
        <f t="shared" si="55"/>
        <v/>
      </c>
      <c r="AI50" s="39" t="str">
        <f>IF(B50="","",ROUND(GEOMEAN((J50,P50,V50)),0))</f>
        <v/>
      </c>
      <c r="AJ50" s="39" t="str">
        <f>IF(B50="","",ROUND(GEOMEAN((L50,R50,X50)),0))</f>
        <v/>
      </c>
      <c r="AK50" s="40" t="str">
        <f t="shared" si="56"/>
        <v/>
      </c>
      <c r="AL50" s="40" t="str">
        <f t="shared" si="57"/>
        <v/>
      </c>
      <c r="AM50" s="42" t="e">
        <f t="shared" si="58"/>
        <v>#DIV/0!</v>
      </c>
      <c r="AN50" s="42" t="e">
        <f t="shared" si="59"/>
        <v>#DIV/0!</v>
      </c>
      <c r="AO50" s="39" t="str">
        <f t="shared" si="60"/>
        <v/>
      </c>
      <c r="AP50" s="39" t="str">
        <f t="shared" si="61"/>
        <v/>
      </c>
      <c r="AQ50" s="40" t="str">
        <f t="shared" si="62"/>
        <v/>
      </c>
      <c r="AR50" s="41" t="str">
        <f t="shared" si="63"/>
        <v/>
      </c>
      <c r="AS50" s="39" t="str">
        <f>IF(L50="","",ROUND(GEOMEAN((J50,P50,V50,AB50)),0))</f>
        <v/>
      </c>
      <c r="AT50" s="39" t="str">
        <f>IF(L50="","",ROUND(GEOMEAN((L50,R50,X50,AD50)),0))</f>
        <v/>
      </c>
      <c r="AU50" s="40" t="str">
        <f t="shared" si="64"/>
        <v/>
      </c>
      <c r="AV50" s="40" t="str">
        <f t="shared" si="65"/>
        <v/>
      </c>
      <c r="AW50" s="42">
        <f t="shared" si="66"/>
        <v>0</v>
      </c>
      <c r="AX50" s="42">
        <f t="shared" si="67"/>
        <v>0</v>
      </c>
      <c r="AY50" s="5"/>
      <c r="BC50" s="575"/>
      <c r="BD50" s="461"/>
      <c r="BE50" s="461"/>
      <c r="BF50" s="461"/>
      <c r="BG50" s="461"/>
      <c r="BH50" s="461"/>
      <c r="BI50" s="461"/>
      <c r="BJ50" s="576"/>
      <c r="BK50" s="581"/>
      <c r="BL50" s="575"/>
      <c r="BM50" s="576"/>
      <c r="CN50" s="7">
        <v>40</v>
      </c>
    </row>
    <row r="51" spans="1:92" s="7" customFormat="1" ht="14.45" customHeight="1">
      <c r="A51" s="6" t="str">
        <f t="shared" si="35"/>
        <v/>
      </c>
      <c r="B51" s="43"/>
      <c r="C51" s="6"/>
      <c r="D51" s="6"/>
      <c r="E51" s="43"/>
      <c r="F51" s="44"/>
      <c r="G51" s="22"/>
      <c r="H51" s="23"/>
      <c r="I51" s="47">
        <f t="shared" si="36"/>
        <v>0</v>
      </c>
      <c r="J51" s="47">
        <f t="shared" si="37"/>
        <v>0</v>
      </c>
      <c r="K51" s="58" t="str">
        <f t="shared" si="38"/>
        <v/>
      </c>
      <c r="L51" s="58" t="str">
        <f t="shared" si="39"/>
        <v/>
      </c>
      <c r="M51" s="24"/>
      <c r="N51" s="25"/>
      <c r="O51" s="26">
        <f t="shared" si="40"/>
        <v>0</v>
      </c>
      <c r="P51" s="26">
        <f t="shared" si="41"/>
        <v>0</v>
      </c>
      <c r="Q51" s="27" t="str">
        <f t="shared" si="42"/>
        <v/>
      </c>
      <c r="R51" s="27" t="str">
        <f t="shared" si="43"/>
        <v/>
      </c>
      <c r="S51" s="29"/>
      <c r="T51" s="30"/>
      <c r="U51" s="31">
        <f t="shared" si="44"/>
        <v>0</v>
      </c>
      <c r="V51" s="31">
        <f t="shared" si="45"/>
        <v>0</v>
      </c>
      <c r="W51" s="32" t="str">
        <f t="shared" si="46"/>
        <v/>
      </c>
      <c r="X51" s="32" t="str">
        <f t="shared" si="47"/>
        <v/>
      </c>
      <c r="Y51" s="24"/>
      <c r="Z51" s="24"/>
      <c r="AA51" s="25">
        <f t="shared" si="48"/>
        <v>0</v>
      </c>
      <c r="AB51" s="26">
        <f t="shared" si="49"/>
        <v>0</v>
      </c>
      <c r="AC51" s="26" t="str">
        <f t="shared" si="50"/>
        <v/>
      </c>
      <c r="AD51" s="27" t="str">
        <f t="shared" si="51"/>
        <v/>
      </c>
      <c r="AE51" s="39" t="str">
        <f t="shared" si="52"/>
        <v/>
      </c>
      <c r="AF51" s="39" t="str">
        <f t="shared" si="53"/>
        <v/>
      </c>
      <c r="AG51" s="40" t="str">
        <f t="shared" si="54"/>
        <v/>
      </c>
      <c r="AH51" s="41" t="str">
        <f t="shared" si="55"/>
        <v/>
      </c>
      <c r="AI51" s="39" t="str">
        <f>IF(B51="","",ROUND(GEOMEAN((J51,P51,V51)),0))</f>
        <v/>
      </c>
      <c r="AJ51" s="39" t="str">
        <f>IF(B51="","",ROUND(GEOMEAN((L51,R51,X51)),0))</f>
        <v/>
      </c>
      <c r="AK51" s="40" t="str">
        <f t="shared" si="56"/>
        <v/>
      </c>
      <c r="AL51" s="40" t="str">
        <f t="shared" si="57"/>
        <v/>
      </c>
      <c r="AM51" s="42" t="e">
        <f t="shared" si="58"/>
        <v>#DIV/0!</v>
      </c>
      <c r="AN51" s="42" t="e">
        <f t="shared" si="59"/>
        <v>#DIV/0!</v>
      </c>
      <c r="AO51" s="39" t="str">
        <f t="shared" si="60"/>
        <v/>
      </c>
      <c r="AP51" s="39" t="str">
        <f t="shared" si="61"/>
        <v/>
      </c>
      <c r="AQ51" s="40" t="str">
        <f t="shared" si="62"/>
        <v/>
      </c>
      <c r="AR51" s="41" t="str">
        <f t="shared" si="63"/>
        <v/>
      </c>
      <c r="AS51" s="39" t="str">
        <f>IF(L51="","",ROUND(GEOMEAN((J51,P51,V51,AB51)),0))</f>
        <v/>
      </c>
      <c r="AT51" s="39" t="str">
        <f>IF(L51="","",ROUND(GEOMEAN((L51,R51,X51,AD51)),0))</f>
        <v/>
      </c>
      <c r="AU51" s="40" t="str">
        <f t="shared" si="64"/>
        <v/>
      </c>
      <c r="AV51" s="40" t="str">
        <f t="shared" si="65"/>
        <v/>
      </c>
      <c r="AW51" s="42">
        <f t="shared" si="66"/>
        <v>0</v>
      </c>
      <c r="AX51" s="42">
        <f t="shared" si="67"/>
        <v>0</v>
      </c>
      <c r="AY51" s="5"/>
      <c r="BC51" s="575"/>
      <c r="BD51" s="461"/>
      <c r="BE51" s="461"/>
      <c r="BF51" s="461"/>
      <c r="BG51" s="461"/>
      <c r="BH51" s="461"/>
      <c r="BI51" s="461"/>
      <c r="BJ51" s="576"/>
      <c r="BK51" s="581"/>
      <c r="BL51" s="575"/>
      <c r="BM51" s="576"/>
      <c r="CN51" s="7">
        <v>41</v>
      </c>
    </row>
    <row r="52" spans="1:92" s="7" customFormat="1" ht="14.45" customHeight="1">
      <c r="A52" s="6" t="str">
        <f t="shared" si="35"/>
        <v/>
      </c>
      <c r="B52" s="43"/>
      <c r="C52" s="6"/>
      <c r="D52" s="6"/>
      <c r="E52" s="43"/>
      <c r="F52" s="44"/>
      <c r="G52" s="22"/>
      <c r="H52" s="23"/>
      <c r="I52" s="47">
        <f t="shared" si="36"/>
        <v>0</v>
      </c>
      <c r="J52" s="47">
        <f t="shared" si="37"/>
        <v>0</v>
      </c>
      <c r="K52" s="58" t="str">
        <f t="shared" si="38"/>
        <v/>
      </c>
      <c r="L52" s="58" t="str">
        <f t="shared" si="39"/>
        <v/>
      </c>
      <c r="M52" s="24"/>
      <c r="N52" s="25"/>
      <c r="O52" s="26">
        <f t="shared" si="40"/>
        <v>0</v>
      </c>
      <c r="P52" s="26">
        <f t="shared" si="41"/>
        <v>0</v>
      </c>
      <c r="Q52" s="27" t="str">
        <f t="shared" si="42"/>
        <v/>
      </c>
      <c r="R52" s="27" t="str">
        <f t="shared" si="43"/>
        <v/>
      </c>
      <c r="S52" s="29"/>
      <c r="T52" s="30"/>
      <c r="U52" s="31">
        <f t="shared" si="44"/>
        <v>0</v>
      </c>
      <c r="V52" s="31">
        <f t="shared" si="45"/>
        <v>0</v>
      </c>
      <c r="W52" s="32" t="str">
        <f t="shared" si="46"/>
        <v/>
      </c>
      <c r="X52" s="32" t="str">
        <f t="shared" si="47"/>
        <v/>
      </c>
      <c r="Y52" s="24"/>
      <c r="Z52" s="24"/>
      <c r="AA52" s="25">
        <f t="shared" si="48"/>
        <v>0</v>
      </c>
      <c r="AB52" s="26">
        <f t="shared" si="49"/>
        <v>0</v>
      </c>
      <c r="AC52" s="26" t="str">
        <f t="shared" si="50"/>
        <v/>
      </c>
      <c r="AD52" s="27" t="str">
        <f t="shared" si="51"/>
        <v/>
      </c>
      <c r="AE52" s="39" t="str">
        <f t="shared" si="52"/>
        <v/>
      </c>
      <c r="AF52" s="39" t="str">
        <f t="shared" si="53"/>
        <v/>
      </c>
      <c r="AG52" s="40" t="str">
        <f t="shared" si="54"/>
        <v/>
      </c>
      <c r="AH52" s="41" t="str">
        <f t="shared" si="55"/>
        <v/>
      </c>
      <c r="AI52" s="39" t="str">
        <f>IF(B52="","",ROUND(GEOMEAN((J52,P52,V52)),0))</f>
        <v/>
      </c>
      <c r="AJ52" s="39" t="str">
        <f>IF(B52="","",ROUND(GEOMEAN((L52,R52,X52)),0))</f>
        <v/>
      </c>
      <c r="AK52" s="40" t="str">
        <f t="shared" si="56"/>
        <v/>
      </c>
      <c r="AL52" s="40" t="str">
        <f t="shared" si="57"/>
        <v/>
      </c>
      <c r="AM52" s="42" t="e">
        <f t="shared" si="58"/>
        <v>#DIV/0!</v>
      </c>
      <c r="AN52" s="42" t="e">
        <f t="shared" si="59"/>
        <v>#DIV/0!</v>
      </c>
      <c r="AO52" s="39" t="str">
        <f t="shared" si="60"/>
        <v/>
      </c>
      <c r="AP52" s="39" t="str">
        <f t="shared" si="61"/>
        <v/>
      </c>
      <c r="AQ52" s="40" t="str">
        <f t="shared" si="62"/>
        <v/>
      </c>
      <c r="AR52" s="41" t="str">
        <f t="shared" si="63"/>
        <v/>
      </c>
      <c r="AS52" s="39" t="str">
        <f>IF(L52="","",ROUND(GEOMEAN((J52,P52,V52,AB52)),0))</f>
        <v/>
      </c>
      <c r="AT52" s="39" t="str">
        <f>IF(L52="","",ROUND(GEOMEAN((L52,R52,X52,AD52)),0))</f>
        <v/>
      </c>
      <c r="AU52" s="40" t="str">
        <f t="shared" si="64"/>
        <v/>
      </c>
      <c r="AV52" s="40" t="str">
        <f t="shared" si="65"/>
        <v/>
      </c>
      <c r="AW52" s="42">
        <f t="shared" si="66"/>
        <v>0</v>
      </c>
      <c r="AX52" s="42">
        <f t="shared" si="67"/>
        <v>0</v>
      </c>
      <c r="AY52" s="5"/>
      <c r="BC52" s="575"/>
      <c r="BD52" s="461"/>
      <c r="BE52" s="461"/>
      <c r="BF52" s="461"/>
      <c r="BG52" s="461"/>
      <c r="BH52" s="461"/>
      <c r="BI52" s="461"/>
      <c r="BJ52" s="576"/>
      <c r="BK52" s="581"/>
      <c r="BL52" s="575"/>
      <c r="BM52" s="576"/>
      <c r="CN52" s="7">
        <v>42</v>
      </c>
    </row>
    <row r="53" spans="1:92" s="7" customFormat="1" ht="14.45" customHeight="1">
      <c r="A53" s="6" t="str">
        <f t="shared" si="35"/>
        <v/>
      </c>
      <c r="B53" s="43"/>
      <c r="C53" s="6"/>
      <c r="D53" s="6"/>
      <c r="E53" s="43"/>
      <c r="F53" s="44"/>
      <c r="G53" s="22"/>
      <c r="H53" s="23"/>
      <c r="I53" s="47">
        <f t="shared" si="36"/>
        <v>0</v>
      </c>
      <c r="J53" s="47">
        <f t="shared" si="37"/>
        <v>0</v>
      </c>
      <c r="K53" s="58" t="str">
        <f t="shared" si="38"/>
        <v/>
      </c>
      <c r="L53" s="58" t="str">
        <f t="shared" si="39"/>
        <v/>
      </c>
      <c r="M53" s="24"/>
      <c r="N53" s="25"/>
      <c r="O53" s="26">
        <f t="shared" si="40"/>
        <v>0</v>
      </c>
      <c r="P53" s="26">
        <f t="shared" si="41"/>
        <v>0</v>
      </c>
      <c r="Q53" s="27" t="str">
        <f t="shared" si="42"/>
        <v/>
      </c>
      <c r="R53" s="27" t="str">
        <f t="shared" si="43"/>
        <v/>
      </c>
      <c r="S53" s="29"/>
      <c r="T53" s="30"/>
      <c r="U53" s="31">
        <f t="shared" si="44"/>
        <v>0</v>
      </c>
      <c r="V53" s="31">
        <f t="shared" si="45"/>
        <v>0</v>
      </c>
      <c r="W53" s="32" t="str">
        <f t="shared" si="46"/>
        <v/>
      </c>
      <c r="X53" s="32" t="str">
        <f t="shared" si="47"/>
        <v/>
      </c>
      <c r="Y53" s="24"/>
      <c r="Z53" s="24"/>
      <c r="AA53" s="25">
        <f t="shared" si="48"/>
        <v>0</v>
      </c>
      <c r="AB53" s="26">
        <f t="shared" si="49"/>
        <v>0</v>
      </c>
      <c r="AC53" s="26" t="str">
        <f t="shared" si="50"/>
        <v/>
      </c>
      <c r="AD53" s="27" t="str">
        <f t="shared" si="51"/>
        <v/>
      </c>
      <c r="AE53" s="39" t="str">
        <f t="shared" si="52"/>
        <v/>
      </c>
      <c r="AF53" s="39" t="str">
        <f t="shared" si="53"/>
        <v/>
      </c>
      <c r="AG53" s="40" t="str">
        <f t="shared" si="54"/>
        <v/>
      </c>
      <c r="AH53" s="41" t="str">
        <f t="shared" si="55"/>
        <v/>
      </c>
      <c r="AI53" s="39" t="str">
        <f>IF(B53="","",ROUND(GEOMEAN((J53,P53,V53)),0))</f>
        <v/>
      </c>
      <c r="AJ53" s="39" t="str">
        <f>IF(B53="","",ROUND(GEOMEAN((L53,R53,X53)),0))</f>
        <v/>
      </c>
      <c r="AK53" s="40" t="str">
        <f t="shared" si="56"/>
        <v/>
      </c>
      <c r="AL53" s="40" t="str">
        <f t="shared" si="57"/>
        <v/>
      </c>
      <c r="AM53" s="42" t="e">
        <f t="shared" si="58"/>
        <v>#DIV/0!</v>
      </c>
      <c r="AN53" s="42" t="e">
        <f t="shared" si="59"/>
        <v>#DIV/0!</v>
      </c>
      <c r="AO53" s="39" t="str">
        <f t="shared" si="60"/>
        <v/>
      </c>
      <c r="AP53" s="39" t="str">
        <f t="shared" si="61"/>
        <v/>
      </c>
      <c r="AQ53" s="40" t="str">
        <f t="shared" si="62"/>
        <v/>
      </c>
      <c r="AR53" s="41" t="str">
        <f t="shared" si="63"/>
        <v/>
      </c>
      <c r="AS53" s="39" t="str">
        <f>IF(L53="","",ROUND(GEOMEAN((J53,P53,V53,AB53)),0))</f>
        <v/>
      </c>
      <c r="AT53" s="39" t="str">
        <f>IF(L53="","",ROUND(GEOMEAN((L53,R53,X53,AD53)),0))</f>
        <v/>
      </c>
      <c r="AU53" s="40" t="str">
        <f t="shared" si="64"/>
        <v/>
      </c>
      <c r="AV53" s="40" t="str">
        <f t="shared" si="65"/>
        <v/>
      </c>
      <c r="AW53" s="42">
        <f t="shared" si="66"/>
        <v>0</v>
      </c>
      <c r="AX53" s="42">
        <f t="shared" si="67"/>
        <v>0</v>
      </c>
      <c r="AY53" s="5"/>
      <c r="BC53" s="575"/>
      <c r="BD53" s="461"/>
      <c r="BE53" s="461"/>
      <c r="BF53" s="461"/>
      <c r="BG53" s="461"/>
      <c r="BH53" s="461"/>
      <c r="BI53" s="461"/>
      <c r="BJ53" s="576"/>
      <c r="BK53" s="581"/>
      <c r="BL53" s="575"/>
      <c r="BM53" s="576"/>
      <c r="CN53" s="7">
        <v>43</v>
      </c>
    </row>
    <row r="54" spans="1:92" s="7" customFormat="1" ht="14.45" customHeight="1">
      <c r="A54" s="6" t="str">
        <f t="shared" si="35"/>
        <v/>
      </c>
      <c r="B54" s="43"/>
      <c r="C54" s="6"/>
      <c r="D54" s="6"/>
      <c r="E54" s="43"/>
      <c r="F54" s="44"/>
      <c r="G54" s="22"/>
      <c r="H54" s="23"/>
      <c r="I54" s="47">
        <f t="shared" si="36"/>
        <v>0</v>
      </c>
      <c r="J54" s="47">
        <f t="shared" si="37"/>
        <v>0</v>
      </c>
      <c r="K54" s="58" t="str">
        <f t="shared" si="38"/>
        <v/>
      </c>
      <c r="L54" s="58" t="str">
        <f t="shared" si="39"/>
        <v/>
      </c>
      <c r="M54" s="24"/>
      <c r="N54" s="25"/>
      <c r="O54" s="26">
        <f t="shared" si="40"/>
        <v>0</v>
      </c>
      <c r="P54" s="26">
        <f t="shared" si="41"/>
        <v>0</v>
      </c>
      <c r="Q54" s="27" t="str">
        <f t="shared" si="42"/>
        <v/>
      </c>
      <c r="R54" s="27" t="str">
        <f t="shared" si="43"/>
        <v/>
      </c>
      <c r="S54" s="29"/>
      <c r="T54" s="30"/>
      <c r="U54" s="31">
        <f t="shared" si="44"/>
        <v>0</v>
      </c>
      <c r="V54" s="31">
        <f t="shared" si="45"/>
        <v>0</v>
      </c>
      <c r="W54" s="32" t="str">
        <f t="shared" si="46"/>
        <v/>
      </c>
      <c r="X54" s="32" t="str">
        <f t="shared" si="47"/>
        <v/>
      </c>
      <c r="Y54" s="24"/>
      <c r="Z54" s="24"/>
      <c r="AA54" s="25">
        <f t="shared" si="48"/>
        <v>0</v>
      </c>
      <c r="AB54" s="26">
        <f t="shared" si="49"/>
        <v>0</v>
      </c>
      <c r="AC54" s="26" t="str">
        <f t="shared" si="50"/>
        <v/>
      </c>
      <c r="AD54" s="27" t="str">
        <f t="shared" si="51"/>
        <v/>
      </c>
      <c r="AE54" s="39" t="str">
        <f t="shared" si="52"/>
        <v/>
      </c>
      <c r="AF54" s="39" t="str">
        <f t="shared" si="53"/>
        <v/>
      </c>
      <c r="AG54" s="40" t="str">
        <f t="shared" si="54"/>
        <v/>
      </c>
      <c r="AH54" s="41" t="str">
        <f t="shared" si="55"/>
        <v/>
      </c>
      <c r="AI54" s="39" t="str">
        <f>IF(B54="","",ROUND(GEOMEAN((J54,P54,V54)),0))</f>
        <v/>
      </c>
      <c r="AJ54" s="39" t="str">
        <f>IF(B54="","",ROUND(GEOMEAN((L54,R54,X54)),0))</f>
        <v/>
      </c>
      <c r="AK54" s="40" t="str">
        <f t="shared" si="56"/>
        <v/>
      </c>
      <c r="AL54" s="40" t="str">
        <f t="shared" si="57"/>
        <v/>
      </c>
      <c r="AM54" s="42" t="e">
        <f t="shared" si="58"/>
        <v>#DIV/0!</v>
      </c>
      <c r="AN54" s="42" t="e">
        <f t="shared" si="59"/>
        <v>#DIV/0!</v>
      </c>
      <c r="AO54" s="39" t="str">
        <f t="shared" si="60"/>
        <v/>
      </c>
      <c r="AP54" s="39" t="str">
        <f t="shared" si="61"/>
        <v/>
      </c>
      <c r="AQ54" s="40" t="str">
        <f t="shared" si="62"/>
        <v/>
      </c>
      <c r="AR54" s="41" t="str">
        <f t="shared" si="63"/>
        <v/>
      </c>
      <c r="AS54" s="39" t="str">
        <f>IF(L54="","",ROUND(GEOMEAN((J54,P54,V54,AB54)),0))</f>
        <v/>
      </c>
      <c r="AT54" s="39" t="str">
        <f>IF(L54="","",ROUND(GEOMEAN((L54,R54,X54,AD54)),0))</f>
        <v/>
      </c>
      <c r="AU54" s="40" t="str">
        <f t="shared" si="64"/>
        <v/>
      </c>
      <c r="AV54" s="40" t="str">
        <f t="shared" si="65"/>
        <v/>
      </c>
      <c r="AW54" s="42">
        <f t="shared" si="66"/>
        <v>0</v>
      </c>
      <c r="AX54" s="42">
        <f t="shared" si="67"/>
        <v>0</v>
      </c>
      <c r="AY54" s="5"/>
      <c r="BC54" s="575"/>
      <c r="BD54" s="461"/>
      <c r="BE54" s="461"/>
      <c r="BF54" s="461"/>
      <c r="BG54" s="461"/>
      <c r="BH54" s="461"/>
      <c r="BI54" s="461"/>
      <c r="BJ54" s="576"/>
      <c r="BK54" s="581"/>
      <c r="BL54" s="575"/>
      <c r="BM54" s="576"/>
      <c r="CN54" s="7">
        <v>44</v>
      </c>
    </row>
    <row r="55" spans="1:92" s="7" customFormat="1" ht="14.45" customHeight="1">
      <c r="A55" s="6" t="str">
        <f t="shared" si="35"/>
        <v/>
      </c>
      <c r="B55" s="43"/>
      <c r="C55" s="6"/>
      <c r="D55" s="6"/>
      <c r="E55" s="43"/>
      <c r="F55" s="44"/>
      <c r="G55" s="22"/>
      <c r="H55" s="23"/>
      <c r="I55" s="47">
        <f t="shared" si="36"/>
        <v>0</v>
      </c>
      <c r="J55" s="47">
        <f t="shared" si="37"/>
        <v>0</v>
      </c>
      <c r="K55" s="58" t="str">
        <f t="shared" si="38"/>
        <v/>
      </c>
      <c r="L55" s="58" t="str">
        <f t="shared" si="39"/>
        <v/>
      </c>
      <c r="M55" s="24"/>
      <c r="N55" s="25"/>
      <c r="O55" s="26">
        <f t="shared" si="40"/>
        <v>0</v>
      </c>
      <c r="P55" s="26">
        <f t="shared" si="41"/>
        <v>0</v>
      </c>
      <c r="Q55" s="27" t="str">
        <f t="shared" si="42"/>
        <v/>
      </c>
      <c r="R55" s="27" t="str">
        <f t="shared" si="43"/>
        <v/>
      </c>
      <c r="S55" s="29"/>
      <c r="T55" s="30"/>
      <c r="U55" s="31">
        <f t="shared" si="44"/>
        <v>0</v>
      </c>
      <c r="V55" s="31">
        <f t="shared" si="45"/>
        <v>0</v>
      </c>
      <c r="W55" s="32" t="str">
        <f t="shared" si="46"/>
        <v/>
      </c>
      <c r="X55" s="32" t="str">
        <f t="shared" si="47"/>
        <v/>
      </c>
      <c r="Y55" s="24"/>
      <c r="Z55" s="24"/>
      <c r="AA55" s="25">
        <f t="shared" si="48"/>
        <v>0</v>
      </c>
      <c r="AB55" s="26">
        <f t="shared" si="49"/>
        <v>0</v>
      </c>
      <c r="AC55" s="26" t="str">
        <f t="shared" si="50"/>
        <v/>
      </c>
      <c r="AD55" s="27" t="str">
        <f t="shared" si="51"/>
        <v/>
      </c>
      <c r="AE55" s="39" t="str">
        <f t="shared" si="52"/>
        <v/>
      </c>
      <c r="AF55" s="39" t="str">
        <f t="shared" si="53"/>
        <v/>
      </c>
      <c r="AG55" s="40" t="str">
        <f t="shared" si="54"/>
        <v/>
      </c>
      <c r="AH55" s="41" t="str">
        <f t="shared" si="55"/>
        <v/>
      </c>
      <c r="AI55" s="39" t="str">
        <f>IF(B55="","",ROUND(GEOMEAN((J55,P55,V55)),0))</f>
        <v/>
      </c>
      <c r="AJ55" s="39" t="str">
        <f>IF(B55="","",ROUND(GEOMEAN((L55,R55,X55)),0))</f>
        <v/>
      </c>
      <c r="AK55" s="40" t="str">
        <f t="shared" si="56"/>
        <v/>
      </c>
      <c r="AL55" s="40" t="str">
        <f t="shared" si="57"/>
        <v/>
      </c>
      <c r="AM55" s="42" t="e">
        <f t="shared" si="58"/>
        <v>#DIV/0!</v>
      </c>
      <c r="AN55" s="42" t="e">
        <f t="shared" si="59"/>
        <v>#DIV/0!</v>
      </c>
      <c r="AO55" s="39" t="str">
        <f t="shared" si="60"/>
        <v/>
      </c>
      <c r="AP55" s="39" t="str">
        <f t="shared" si="61"/>
        <v/>
      </c>
      <c r="AQ55" s="40" t="str">
        <f t="shared" si="62"/>
        <v/>
      </c>
      <c r="AR55" s="41" t="str">
        <f t="shared" si="63"/>
        <v/>
      </c>
      <c r="AS55" s="39" t="str">
        <f>IF(L55="","",ROUND(GEOMEAN((J55,P55,V55,AB55)),0))</f>
        <v/>
      </c>
      <c r="AT55" s="39" t="str">
        <f>IF(L55="","",ROUND(GEOMEAN((L55,R55,X55,AD55)),0))</f>
        <v/>
      </c>
      <c r="AU55" s="40" t="str">
        <f t="shared" si="64"/>
        <v/>
      </c>
      <c r="AV55" s="40" t="str">
        <f t="shared" si="65"/>
        <v/>
      </c>
      <c r="AW55" s="42">
        <f t="shared" si="66"/>
        <v>0</v>
      </c>
      <c r="AX55" s="42">
        <f t="shared" si="67"/>
        <v>0</v>
      </c>
      <c r="AY55" s="5"/>
      <c r="BC55" s="575"/>
      <c r="BD55" s="461"/>
      <c r="BE55" s="461"/>
      <c r="BF55" s="461"/>
      <c r="BG55" s="461"/>
      <c r="BH55" s="461"/>
      <c r="BI55" s="461"/>
      <c r="BJ55" s="576"/>
      <c r="BK55" s="581"/>
      <c r="BL55" s="575"/>
      <c r="BM55" s="576"/>
      <c r="CN55" s="7">
        <v>45</v>
      </c>
    </row>
    <row r="56" spans="1:92" s="7" customFormat="1" ht="14.45" customHeight="1">
      <c r="A56" s="6" t="str">
        <f t="shared" si="35"/>
        <v/>
      </c>
      <c r="B56" s="43"/>
      <c r="C56" s="6"/>
      <c r="D56" s="6"/>
      <c r="E56" s="43"/>
      <c r="F56" s="44"/>
      <c r="G56" s="22"/>
      <c r="H56" s="23"/>
      <c r="I56" s="47">
        <f t="shared" si="36"/>
        <v>0</v>
      </c>
      <c r="J56" s="47">
        <f t="shared" si="37"/>
        <v>0</v>
      </c>
      <c r="K56" s="58" t="str">
        <f t="shared" si="38"/>
        <v/>
      </c>
      <c r="L56" s="58" t="str">
        <f t="shared" si="39"/>
        <v/>
      </c>
      <c r="M56" s="24"/>
      <c r="N56" s="25"/>
      <c r="O56" s="26">
        <f t="shared" si="40"/>
        <v>0</v>
      </c>
      <c r="P56" s="26">
        <f t="shared" si="41"/>
        <v>0</v>
      </c>
      <c r="Q56" s="27" t="str">
        <f t="shared" si="42"/>
        <v/>
      </c>
      <c r="R56" s="27" t="str">
        <f t="shared" si="43"/>
        <v/>
      </c>
      <c r="S56" s="29"/>
      <c r="T56" s="30"/>
      <c r="U56" s="31">
        <f t="shared" si="44"/>
        <v>0</v>
      </c>
      <c r="V56" s="31">
        <f t="shared" si="45"/>
        <v>0</v>
      </c>
      <c r="W56" s="32" t="str">
        <f t="shared" si="46"/>
        <v/>
      </c>
      <c r="X56" s="32" t="str">
        <f t="shared" si="47"/>
        <v/>
      </c>
      <c r="Y56" s="24"/>
      <c r="Z56" s="24"/>
      <c r="AA56" s="25">
        <f t="shared" si="48"/>
        <v>0</v>
      </c>
      <c r="AB56" s="26">
        <f t="shared" si="49"/>
        <v>0</v>
      </c>
      <c r="AC56" s="26" t="str">
        <f t="shared" si="50"/>
        <v/>
      </c>
      <c r="AD56" s="27" t="str">
        <f t="shared" si="51"/>
        <v/>
      </c>
      <c r="AE56" s="39" t="str">
        <f t="shared" si="52"/>
        <v/>
      </c>
      <c r="AF56" s="39" t="str">
        <f t="shared" si="53"/>
        <v/>
      </c>
      <c r="AG56" s="40" t="str">
        <f t="shared" si="54"/>
        <v/>
      </c>
      <c r="AH56" s="41" t="str">
        <f t="shared" si="55"/>
        <v/>
      </c>
      <c r="AI56" s="39" t="str">
        <f>IF(B56="","",ROUND(GEOMEAN((J56,P56,V56)),0))</f>
        <v/>
      </c>
      <c r="AJ56" s="39" t="str">
        <f>IF(B56="","",ROUND(GEOMEAN((L56,R56,X56)),0))</f>
        <v/>
      </c>
      <c r="AK56" s="40" t="str">
        <f t="shared" si="56"/>
        <v/>
      </c>
      <c r="AL56" s="40" t="str">
        <f t="shared" si="57"/>
        <v/>
      </c>
      <c r="AM56" s="42" t="e">
        <f t="shared" si="58"/>
        <v>#DIV/0!</v>
      </c>
      <c r="AN56" s="42" t="e">
        <f t="shared" si="59"/>
        <v>#DIV/0!</v>
      </c>
      <c r="AO56" s="39" t="str">
        <f t="shared" si="60"/>
        <v/>
      </c>
      <c r="AP56" s="39" t="str">
        <f t="shared" si="61"/>
        <v/>
      </c>
      <c r="AQ56" s="40" t="str">
        <f t="shared" si="62"/>
        <v/>
      </c>
      <c r="AR56" s="41" t="str">
        <f t="shared" si="63"/>
        <v/>
      </c>
      <c r="AS56" s="39" t="str">
        <f>IF(L56="","",ROUND(GEOMEAN((J56,P56,V56,AB56)),0))</f>
        <v/>
      </c>
      <c r="AT56" s="39" t="str">
        <f>IF(L56="","",ROUND(GEOMEAN((L56,R56,X56,AD56)),0))</f>
        <v/>
      </c>
      <c r="AU56" s="40" t="str">
        <f t="shared" si="64"/>
        <v/>
      </c>
      <c r="AV56" s="40" t="str">
        <f t="shared" si="65"/>
        <v/>
      </c>
      <c r="AW56" s="42">
        <f t="shared" si="66"/>
        <v>0</v>
      </c>
      <c r="AX56" s="42">
        <f t="shared" si="67"/>
        <v>0</v>
      </c>
      <c r="AY56" s="5"/>
      <c r="BC56" s="575"/>
      <c r="BD56" s="461"/>
      <c r="BE56" s="461"/>
      <c r="BF56" s="461"/>
      <c r="BG56" s="461"/>
      <c r="BH56" s="461"/>
      <c r="BI56" s="461"/>
      <c r="BJ56" s="576"/>
      <c r="BK56" s="581"/>
      <c r="BL56" s="575"/>
      <c r="BM56" s="576"/>
      <c r="CN56" s="7">
        <v>46</v>
      </c>
    </row>
    <row r="57" spans="1:92" s="7" customFormat="1" ht="14.45" customHeight="1">
      <c r="A57" s="6" t="str">
        <f t="shared" si="35"/>
        <v/>
      </c>
      <c r="B57" s="43"/>
      <c r="C57" s="6"/>
      <c r="D57" s="6"/>
      <c r="E57" s="43"/>
      <c r="F57" s="44"/>
      <c r="G57" s="22"/>
      <c r="H57" s="23"/>
      <c r="I57" s="47">
        <f t="shared" si="36"/>
        <v>0</v>
      </c>
      <c r="J57" s="47">
        <f t="shared" si="37"/>
        <v>0</v>
      </c>
      <c r="K57" s="58" t="str">
        <f t="shared" si="38"/>
        <v/>
      </c>
      <c r="L57" s="58" t="str">
        <f t="shared" si="39"/>
        <v/>
      </c>
      <c r="M57" s="24"/>
      <c r="N57" s="25"/>
      <c r="O57" s="26">
        <f t="shared" si="40"/>
        <v>0</v>
      </c>
      <c r="P57" s="26">
        <f t="shared" si="41"/>
        <v>0</v>
      </c>
      <c r="Q57" s="27" t="str">
        <f t="shared" si="42"/>
        <v/>
      </c>
      <c r="R57" s="27" t="str">
        <f t="shared" si="43"/>
        <v/>
      </c>
      <c r="S57" s="29"/>
      <c r="T57" s="30"/>
      <c r="U57" s="31">
        <f t="shared" si="44"/>
        <v>0</v>
      </c>
      <c r="V57" s="31">
        <f t="shared" si="45"/>
        <v>0</v>
      </c>
      <c r="W57" s="32" t="str">
        <f t="shared" si="46"/>
        <v/>
      </c>
      <c r="X57" s="32" t="str">
        <f t="shared" si="47"/>
        <v/>
      </c>
      <c r="Y57" s="24"/>
      <c r="Z57" s="24"/>
      <c r="AA57" s="25">
        <f t="shared" si="48"/>
        <v>0</v>
      </c>
      <c r="AB57" s="26">
        <f t="shared" si="49"/>
        <v>0</v>
      </c>
      <c r="AC57" s="26" t="str">
        <f t="shared" si="50"/>
        <v/>
      </c>
      <c r="AD57" s="27" t="str">
        <f t="shared" si="51"/>
        <v/>
      </c>
      <c r="AE57" s="39" t="str">
        <f t="shared" si="52"/>
        <v/>
      </c>
      <c r="AF57" s="39" t="str">
        <f t="shared" si="53"/>
        <v/>
      </c>
      <c r="AG57" s="40" t="str">
        <f t="shared" si="54"/>
        <v/>
      </c>
      <c r="AH57" s="41" t="str">
        <f t="shared" si="55"/>
        <v/>
      </c>
      <c r="AI57" s="39" t="str">
        <f>IF(B57="","",ROUND(GEOMEAN((J57,P57,V57)),0))</f>
        <v/>
      </c>
      <c r="AJ57" s="39" t="str">
        <f>IF(B57="","",ROUND(GEOMEAN((L57,R57,X57)),0))</f>
        <v/>
      </c>
      <c r="AK57" s="40" t="str">
        <f t="shared" si="56"/>
        <v/>
      </c>
      <c r="AL57" s="40" t="str">
        <f t="shared" si="57"/>
        <v/>
      </c>
      <c r="AM57" s="42" t="e">
        <f t="shared" si="58"/>
        <v>#DIV/0!</v>
      </c>
      <c r="AN57" s="42" t="e">
        <f t="shared" si="59"/>
        <v>#DIV/0!</v>
      </c>
      <c r="AO57" s="39" t="str">
        <f t="shared" si="60"/>
        <v/>
      </c>
      <c r="AP57" s="39" t="str">
        <f t="shared" si="61"/>
        <v/>
      </c>
      <c r="AQ57" s="40" t="str">
        <f t="shared" si="62"/>
        <v/>
      </c>
      <c r="AR57" s="41" t="str">
        <f t="shared" si="63"/>
        <v/>
      </c>
      <c r="AS57" s="39" t="str">
        <f>IF(L57="","",ROUND(GEOMEAN((J57,P57,V57,AB57)),0))</f>
        <v/>
      </c>
      <c r="AT57" s="39" t="str">
        <f>IF(L57="","",ROUND(GEOMEAN((L57,R57,X57,AD57)),0))</f>
        <v/>
      </c>
      <c r="AU57" s="40" t="str">
        <f t="shared" si="64"/>
        <v/>
      </c>
      <c r="AV57" s="40" t="str">
        <f t="shared" si="65"/>
        <v/>
      </c>
      <c r="AW57" s="42">
        <f t="shared" si="66"/>
        <v>0</v>
      </c>
      <c r="AX57" s="42">
        <f t="shared" si="67"/>
        <v>0</v>
      </c>
      <c r="AY57" s="5"/>
      <c r="BC57" s="575"/>
      <c r="BD57" s="461"/>
      <c r="BE57" s="461"/>
      <c r="BF57" s="461"/>
      <c r="BG57" s="461"/>
      <c r="BH57" s="461"/>
      <c r="BI57" s="461"/>
      <c r="BJ57" s="576"/>
      <c r="BK57" s="581"/>
      <c r="BL57" s="575"/>
      <c r="BM57" s="576"/>
      <c r="CN57" s="7">
        <v>47</v>
      </c>
    </row>
    <row r="58" spans="1:92" s="7" customFormat="1" ht="14.45" customHeight="1">
      <c r="A58" s="6" t="str">
        <f t="shared" si="35"/>
        <v/>
      </c>
      <c r="B58" s="43"/>
      <c r="C58" s="6"/>
      <c r="D58" s="6"/>
      <c r="E58" s="43"/>
      <c r="F58" s="44"/>
      <c r="G58" s="22"/>
      <c r="H58" s="23"/>
      <c r="I58" s="47">
        <f t="shared" si="36"/>
        <v>0</v>
      </c>
      <c r="J58" s="47">
        <f t="shared" si="37"/>
        <v>0</v>
      </c>
      <c r="K58" s="58" t="str">
        <f t="shared" si="38"/>
        <v/>
      </c>
      <c r="L58" s="58" t="str">
        <f t="shared" si="39"/>
        <v/>
      </c>
      <c r="M58" s="24"/>
      <c r="N58" s="25"/>
      <c r="O58" s="26">
        <f t="shared" si="40"/>
        <v>0</v>
      </c>
      <c r="P58" s="26">
        <f t="shared" si="41"/>
        <v>0</v>
      </c>
      <c r="Q58" s="27" t="str">
        <f t="shared" si="42"/>
        <v/>
      </c>
      <c r="R58" s="27" t="str">
        <f t="shared" si="43"/>
        <v/>
      </c>
      <c r="S58" s="29"/>
      <c r="T58" s="30"/>
      <c r="U58" s="31">
        <f t="shared" si="44"/>
        <v>0</v>
      </c>
      <c r="V58" s="31">
        <f t="shared" si="45"/>
        <v>0</v>
      </c>
      <c r="W58" s="32" t="str">
        <f t="shared" si="46"/>
        <v/>
      </c>
      <c r="X58" s="32" t="str">
        <f t="shared" si="47"/>
        <v/>
      </c>
      <c r="Y58" s="24"/>
      <c r="Z58" s="24"/>
      <c r="AA58" s="25">
        <f t="shared" si="48"/>
        <v>0</v>
      </c>
      <c r="AB58" s="26">
        <f t="shared" si="49"/>
        <v>0</v>
      </c>
      <c r="AC58" s="26" t="str">
        <f t="shared" si="50"/>
        <v/>
      </c>
      <c r="AD58" s="27" t="str">
        <f t="shared" si="51"/>
        <v/>
      </c>
      <c r="AE58" s="39" t="str">
        <f t="shared" si="52"/>
        <v/>
      </c>
      <c r="AF58" s="39" t="str">
        <f t="shared" si="53"/>
        <v/>
      </c>
      <c r="AG58" s="40" t="str">
        <f t="shared" si="54"/>
        <v/>
      </c>
      <c r="AH58" s="41" t="str">
        <f t="shared" si="55"/>
        <v/>
      </c>
      <c r="AI58" s="39" t="str">
        <f>IF(B58="","",ROUND(GEOMEAN((J58,P58,V58)),0))</f>
        <v/>
      </c>
      <c r="AJ58" s="39" t="str">
        <f>IF(B58="","",ROUND(GEOMEAN((L58,R58,X58)),0))</f>
        <v/>
      </c>
      <c r="AK58" s="40" t="str">
        <f t="shared" si="56"/>
        <v/>
      </c>
      <c r="AL58" s="40" t="str">
        <f t="shared" si="57"/>
        <v/>
      </c>
      <c r="AM58" s="42" t="e">
        <f t="shared" si="58"/>
        <v>#DIV/0!</v>
      </c>
      <c r="AN58" s="42" t="e">
        <f t="shared" si="59"/>
        <v>#DIV/0!</v>
      </c>
      <c r="AO58" s="39" t="str">
        <f t="shared" si="60"/>
        <v/>
      </c>
      <c r="AP58" s="39" t="str">
        <f t="shared" si="61"/>
        <v/>
      </c>
      <c r="AQ58" s="40" t="str">
        <f t="shared" si="62"/>
        <v/>
      </c>
      <c r="AR58" s="41" t="str">
        <f t="shared" si="63"/>
        <v/>
      </c>
      <c r="AS58" s="39" t="str">
        <f>IF(L58="","",ROUND(GEOMEAN((J58,P58,V58,AB58)),0))</f>
        <v/>
      </c>
      <c r="AT58" s="39" t="str">
        <f>IF(L58="","",ROUND(GEOMEAN((L58,R58,X58,AD58)),0))</f>
        <v/>
      </c>
      <c r="AU58" s="40" t="str">
        <f t="shared" si="64"/>
        <v/>
      </c>
      <c r="AV58" s="40" t="str">
        <f t="shared" si="65"/>
        <v/>
      </c>
      <c r="AW58" s="42">
        <f t="shared" si="66"/>
        <v>0</v>
      </c>
      <c r="AX58" s="42">
        <f t="shared" si="67"/>
        <v>0</v>
      </c>
      <c r="AY58" s="5"/>
      <c r="BC58" s="575"/>
      <c r="BD58" s="461"/>
      <c r="BE58" s="461"/>
      <c r="BF58" s="461"/>
      <c r="BG58" s="461"/>
      <c r="BH58" s="461"/>
      <c r="BI58" s="461"/>
      <c r="BJ58" s="576"/>
      <c r="BK58" s="581"/>
      <c r="BL58" s="575"/>
      <c r="BM58" s="576"/>
      <c r="CN58" s="7">
        <v>48</v>
      </c>
    </row>
    <row r="59" spans="1:92" s="7" customFormat="1" ht="14.45" customHeight="1">
      <c r="A59" s="6" t="str">
        <f t="shared" si="35"/>
        <v/>
      </c>
      <c r="B59" s="43"/>
      <c r="C59" s="6"/>
      <c r="D59" s="6"/>
      <c r="E59" s="43"/>
      <c r="F59" s="44"/>
      <c r="G59" s="22"/>
      <c r="H59" s="23"/>
      <c r="I59" s="47">
        <f t="shared" si="36"/>
        <v>0</v>
      </c>
      <c r="J59" s="47">
        <f t="shared" si="37"/>
        <v>0</v>
      </c>
      <c r="K59" s="58" t="str">
        <f t="shared" si="38"/>
        <v/>
      </c>
      <c r="L59" s="58" t="str">
        <f t="shared" si="39"/>
        <v/>
      </c>
      <c r="M59" s="24"/>
      <c r="N59" s="25"/>
      <c r="O59" s="26">
        <f t="shared" si="40"/>
        <v>0</v>
      </c>
      <c r="P59" s="26">
        <f t="shared" si="41"/>
        <v>0</v>
      </c>
      <c r="Q59" s="27" t="str">
        <f t="shared" si="42"/>
        <v/>
      </c>
      <c r="R59" s="27" t="str">
        <f t="shared" si="43"/>
        <v/>
      </c>
      <c r="S59" s="29"/>
      <c r="T59" s="30"/>
      <c r="U59" s="31">
        <f t="shared" si="44"/>
        <v>0</v>
      </c>
      <c r="V59" s="31">
        <f t="shared" si="45"/>
        <v>0</v>
      </c>
      <c r="W59" s="32" t="str">
        <f t="shared" si="46"/>
        <v/>
      </c>
      <c r="X59" s="32" t="str">
        <f t="shared" si="47"/>
        <v/>
      </c>
      <c r="Y59" s="24"/>
      <c r="Z59" s="24"/>
      <c r="AA59" s="25">
        <f t="shared" si="48"/>
        <v>0</v>
      </c>
      <c r="AB59" s="26">
        <f t="shared" si="49"/>
        <v>0</v>
      </c>
      <c r="AC59" s="26" t="str">
        <f t="shared" si="50"/>
        <v/>
      </c>
      <c r="AD59" s="27" t="str">
        <f t="shared" si="51"/>
        <v/>
      </c>
      <c r="AE59" s="39" t="str">
        <f t="shared" si="52"/>
        <v/>
      </c>
      <c r="AF59" s="39" t="str">
        <f t="shared" si="53"/>
        <v/>
      </c>
      <c r="AG59" s="40" t="str">
        <f t="shared" si="54"/>
        <v/>
      </c>
      <c r="AH59" s="41" t="str">
        <f t="shared" si="55"/>
        <v/>
      </c>
      <c r="AI59" s="39" t="str">
        <f>IF(B59="","",ROUND(GEOMEAN((J59,P59,V59)),0))</f>
        <v/>
      </c>
      <c r="AJ59" s="39" t="str">
        <f>IF(B59="","",ROUND(GEOMEAN((L59,R59,X59)),0))</f>
        <v/>
      </c>
      <c r="AK59" s="40" t="str">
        <f t="shared" si="56"/>
        <v/>
      </c>
      <c r="AL59" s="40" t="str">
        <f t="shared" si="57"/>
        <v/>
      </c>
      <c r="AM59" s="42" t="e">
        <f t="shared" si="58"/>
        <v>#DIV/0!</v>
      </c>
      <c r="AN59" s="42" t="e">
        <f t="shared" si="59"/>
        <v>#DIV/0!</v>
      </c>
      <c r="AO59" s="39" t="str">
        <f t="shared" si="60"/>
        <v/>
      </c>
      <c r="AP59" s="39" t="str">
        <f t="shared" si="61"/>
        <v/>
      </c>
      <c r="AQ59" s="40" t="str">
        <f t="shared" si="62"/>
        <v/>
      </c>
      <c r="AR59" s="41" t="str">
        <f t="shared" si="63"/>
        <v/>
      </c>
      <c r="AS59" s="39" t="str">
        <f>IF(L59="","",ROUND(GEOMEAN((J59,P59,V59,AB59)),0))</f>
        <v/>
      </c>
      <c r="AT59" s="39" t="str">
        <f>IF(L59="","",ROUND(GEOMEAN((L59,R59,X59,AD59)),0))</f>
        <v/>
      </c>
      <c r="AU59" s="40" t="str">
        <f t="shared" si="64"/>
        <v/>
      </c>
      <c r="AV59" s="40" t="str">
        <f t="shared" si="65"/>
        <v/>
      </c>
      <c r="AW59" s="42">
        <f t="shared" si="66"/>
        <v>0</v>
      </c>
      <c r="AX59" s="42">
        <f t="shared" si="67"/>
        <v>0</v>
      </c>
      <c r="AY59" s="5"/>
      <c r="BC59" s="577"/>
      <c r="BD59" s="579"/>
      <c r="BE59" s="579"/>
      <c r="BF59" s="579"/>
      <c r="BG59" s="579"/>
      <c r="BH59" s="579"/>
      <c r="BI59" s="579"/>
      <c r="BJ59" s="578"/>
      <c r="BK59" s="582"/>
      <c r="BL59" s="577"/>
      <c r="BM59" s="578"/>
      <c r="CN59" s="7">
        <v>49</v>
      </c>
    </row>
    <row r="60" spans="1:92" s="7" customFormat="1" ht="15" customHeight="1">
      <c r="A60" s="6" t="str">
        <f t="shared" si="35"/>
        <v/>
      </c>
      <c r="B60" s="43"/>
      <c r="C60" s="6"/>
      <c r="D60" s="6"/>
      <c r="E60" s="43"/>
      <c r="F60" s="44"/>
      <c r="G60" s="22"/>
      <c r="H60" s="23"/>
      <c r="I60" s="47">
        <f t="shared" si="36"/>
        <v>0</v>
      </c>
      <c r="J60" s="47">
        <f t="shared" si="37"/>
        <v>0</v>
      </c>
      <c r="K60" s="58" t="str">
        <f t="shared" si="38"/>
        <v/>
      </c>
      <c r="L60" s="58" t="str">
        <f t="shared" si="39"/>
        <v/>
      </c>
      <c r="M60" s="24"/>
      <c r="N60" s="25"/>
      <c r="O60" s="26">
        <f t="shared" si="40"/>
        <v>0</v>
      </c>
      <c r="P60" s="26">
        <f t="shared" si="41"/>
        <v>0</v>
      </c>
      <c r="Q60" s="27" t="str">
        <f t="shared" si="42"/>
        <v/>
      </c>
      <c r="R60" s="27" t="str">
        <f t="shared" si="43"/>
        <v/>
      </c>
      <c r="S60" s="29"/>
      <c r="T60" s="30"/>
      <c r="U60" s="31">
        <f t="shared" si="44"/>
        <v>0</v>
      </c>
      <c r="V60" s="31">
        <f t="shared" si="45"/>
        <v>0</v>
      </c>
      <c r="W60" s="32" t="str">
        <f t="shared" si="46"/>
        <v/>
      </c>
      <c r="X60" s="32" t="str">
        <f t="shared" si="47"/>
        <v/>
      </c>
      <c r="Y60" s="24"/>
      <c r="Z60" s="24"/>
      <c r="AA60" s="25">
        <f t="shared" si="48"/>
        <v>0</v>
      </c>
      <c r="AB60" s="26">
        <f t="shared" si="49"/>
        <v>0</v>
      </c>
      <c r="AC60" s="26" t="str">
        <f t="shared" si="50"/>
        <v/>
      </c>
      <c r="AD60" s="27" t="str">
        <f t="shared" si="51"/>
        <v/>
      </c>
      <c r="AE60" s="39" t="str">
        <f t="shared" si="52"/>
        <v/>
      </c>
      <c r="AF60" s="39" t="str">
        <f t="shared" si="53"/>
        <v/>
      </c>
      <c r="AG60" s="40" t="str">
        <f t="shared" si="54"/>
        <v/>
      </c>
      <c r="AH60" s="41" t="str">
        <f t="shared" si="55"/>
        <v/>
      </c>
      <c r="AI60" s="39" t="str">
        <f>IF(B60="","",ROUND(GEOMEAN((J60,P60,V60)),0))</f>
        <v/>
      </c>
      <c r="AJ60" s="39" t="str">
        <f>IF(B60="","",ROUND(GEOMEAN((L60,R60,X60)),0))</f>
        <v/>
      </c>
      <c r="AK60" s="40" t="str">
        <f t="shared" si="56"/>
        <v/>
      </c>
      <c r="AL60" s="40" t="str">
        <f t="shared" si="57"/>
        <v/>
      </c>
      <c r="AM60" s="42" t="e">
        <f t="shared" si="58"/>
        <v>#DIV/0!</v>
      </c>
      <c r="AN60" s="42" t="e">
        <f t="shared" si="59"/>
        <v>#DIV/0!</v>
      </c>
      <c r="AO60" s="39" t="str">
        <f t="shared" si="60"/>
        <v/>
      </c>
      <c r="AP60" s="39" t="str">
        <f t="shared" si="61"/>
        <v/>
      </c>
      <c r="AQ60" s="40" t="str">
        <f t="shared" si="62"/>
        <v/>
      </c>
      <c r="AR60" s="41" t="str">
        <f t="shared" si="63"/>
        <v/>
      </c>
      <c r="AS60" s="39" t="str">
        <f>IF(L60="","",ROUND(GEOMEAN((J60,P60,V60,AB60)),0))</f>
        <v/>
      </c>
      <c r="AT60" s="39" t="str">
        <f>IF(L60="","",ROUND(GEOMEAN((L60,R60,X60,AD60)),0))</f>
        <v/>
      </c>
      <c r="AU60" s="40" t="str">
        <f t="shared" si="64"/>
        <v/>
      </c>
      <c r="AV60" s="40" t="str">
        <f t="shared" si="65"/>
        <v/>
      </c>
      <c r="AW60" s="42">
        <f t="shared" si="66"/>
        <v>0</v>
      </c>
      <c r="AX60" s="42">
        <f t="shared" si="67"/>
        <v>0</v>
      </c>
      <c r="AY60" s="5"/>
      <c r="CN60" s="7">
        <v>50</v>
      </c>
    </row>
    <row r="61" spans="1:92" s="7" customFormat="1" ht="15" customHeight="1">
      <c r="A61" s="6" t="str">
        <f t="shared" si="35"/>
        <v/>
      </c>
      <c r="B61" s="43"/>
      <c r="C61" s="6"/>
      <c r="D61" s="6"/>
      <c r="E61" s="43"/>
      <c r="F61" s="44"/>
      <c r="G61" s="22"/>
      <c r="H61" s="23"/>
      <c r="I61" s="47">
        <f t="shared" si="36"/>
        <v>0</v>
      </c>
      <c r="J61" s="47">
        <f t="shared" si="37"/>
        <v>0</v>
      </c>
      <c r="K61" s="58" t="str">
        <f t="shared" si="38"/>
        <v/>
      </c>
      <c r="L61" s="58" t="str">
        <f t="shared" si="39"/>
        <v/>
      </c>
      <c r="M61" s="24"/>
      <c r="N61" s="25"/>
      <c r="O61" s="26">
        <f t="shared" si="40"/>
        <v>0</v>
      </c>
      <c r="P61" s="26">
        <f t="shared" si="41"/>
        <v>0</v>
      </c>
      <c r="Q61" s="27" t="str">
        <f t="shared" si="42"/>
        <v/>
      </c>
      <c r="R61" s="27" t="str">
        <f t="shared" si="43"/>
        <v/>
      </c>
      <c r="S61" s="29"/>
      <c r="T61" s="30"/>
      <c r="U61" s="31">
        <f t="shared" si="44"/>
        <v>0</v>
      </c>
      <c r="V61" s="31">
        <f t="shared" si="45"/>
        <v>0</v>
      </c>
      <c r="W61" s="32" t="str">
        <f t="shared" si="46"/>
        <v/>
      </c>
      <c r="X61" s="32" t="str">
        <f t="shared" si="47"/>
        <v/>
      </c>
      <c r="Y61" s="24"/>
      <c r="Z61" s="24"/>
      <c r="AA61" s="25">
        <f t="shared" si="48"/>
        <v>0</v>
      </c>
      <c r="AB61" s="26">
        <f t="shared" si="49"/>
        <v>0</v>
      </c>
      <c r="AC61" s="26" t="str">
        <f t="shared" si="50"/>
        <v/>
      </c>
      <c r="AD61" s="27" t="str">
        <f t="shared" si="51"/>
        <v/>
      </c>
      <c r="AE61" s="39" t="str">
        <f t="shared" si="52"/>
        <v/>
      </c>
      <c r="AF61" s="39" t="str">
        <f t="shared" si="53"/>
        <v/>
      </c>
      <c r="AG61" s="40" t="str">
        <f t="shared" si="54"/>
        <v/>
      </c>
      <c r="AH61" s="41" t="str">
        <f t="shared" si="55"/>
        <v/>
      </c>
      <c r="AI61" s="39" t="str">
        <f>IF(B61="","",ROUND(GEOMEAN((J61,P61,V61)),0))</f>
        <v/>
      </c>
      <c r="AJ61" s="39" t="str">
        <f>IF(B61="","",ROUND(GEOMEAN((L61,R61,X61)),0))</f>
        <v/>
      </c>
      <c r="AK61" s="40" t="str">
        <f t="shared" si="56"/>
        <v/>
      </c>
      <c r="AL61" s="40" t="str">
        <f t="shared" si="57"/>
        <v/>
      </c>
      <c r="AM61" s="42" t="e">
        <f t="shared" si="58"/>
        <v>#DIV/0!</v>
      </c>
      <c r="AN61" s="42" t="e">
        <f t="shared" si="59"/>
        <v>#DIV/0!</v>
      </c>
      <c r="AO61" s="39" t="str">
        <f t="shared" si="60"/>
        <v/>
      </c>
      <c r="AP61" s="39" t="str">
        <f t="shared" si="61"/>
        <v/>
      </c>
      <c r="AQ61" s="40" t="str">
        <f t="shared" si="62"/>
        <v/>
      </c>
      <c r="AR61" s="41" t="str">
        <f t="shared" si="63"/>
        <v/>
      </c>
      <c r="AS61" s="39" t="str">
        <f>IF(L61="","",ROUND(GEOMEAN((J61,P61,V61,AB61)),0))</f>
        <v/>
      </c>
      <c r="AT61" s="39" t="str">
        <f>IF(L61="","",ROUND(GEOMEAN((L61,R61,X61,AD61)),0))</f>
        <v/>
      </c>
      <c r="AU61" s="40" t="str">
        <f t="shared" si="64"/>
        <v/>
      </c>
      <c r="AV61" s="40" t="str">
        <f t="shared" si="65"/>
        <v/>
      </c>
      <c r="AW61" s="42">
        <f t="shared" si="66"/>
        <v>0</v>
      </c>
      <c r="AX61" s="42">
        <f t="shared" si="67"/>
        <v>0</v>
      </c>
      <c r="AY61" s="5"/>
      <c r="CN61" s="7">
        <v>51</v>
      </c>
    </row>
    <row r="62" spans="1:92" s="7" customFormat="1" ht="15" customHeight="1">
      <c r="A62" s="6" t="str">
        <f t="shared" si="35"/>
        <v/>
      </c>
      <c r="B62" s="43"/>
      <c r="C62" s="6"/>
      <c r="D62" s="6"/>
      <c r="E62" s="43"/>
      <c r="F62" s="44"/>
      <c r="G62" s="22"/>
      <c r="H62" s="23"/>
      <c r="I62" s="47">
        <f t="shared" si="36"/>
        <v>0</v>
      </c>
      <c r="J62" s="47">
        <f t="shared" si="37"/>
        <v>0</v>
      </c>
      <c r="K62" s="58" t="str">
        <f t="shared" si="38"/>
        <v/>
      </c>
      <c r="L62" s="58" t="str">
        <f t="shared" si="39"/>
        <v/>
      </c>
      <c r="M62" s="24"/>
      <c r="N62" s="25"/>
      <c r="O62" s="26">
        <f t="shared" si="40"/>
        <v>0</v>
      </c>
      <c r="P62" s="26">
        <f t="shared" si="41"/>
        <v>0</v>
      </c>
      <c r="Q62" s="27" t="str">
        <f t="shared" si="42"/>
        <v/>
      </c>
      <c r="R62" s="27" t="str">
        <f t="shared" si="43"/>
        <v/>
      </c>
      <c r="S62" s="29"/>
      <c r="T62" s="30"/>
      <c r="U62" s="31">
        <f t="shared" si="44"/>
        <v>0</v>
      </c>
      <c r="V62" s="31">
        <f t="shared" si="45"/>
        <v>0</v>
      </c>
      <c r="W62" s="32" t="str">
        <f t="shared" si="46"/>
        <v/>
      </c>
      <c r="X62" s="32" t="str">
        <f t="shared" si="47"/>
        <v/>
      </c>
      <c r="Y62" s="24"/>
      <c r="Z62" s="24"/>
      <c r="AA62" s="25">
        <f t="shared" si="48"/>
        <v>0</v>
      </c>
      <c r="AB62" s="26">
        <f t="shared" si="49"/>
        <v>0</v>
      </c>
      <c r="AC62" s="26" t="str">
        <f t="shared" si="50"/>
        <v/>
      </c>
      <c r="AD62" s="27" t="str">
        <f t="shared" si="51"/>
        <v/>
      </c>
      <c r="AE62" s="39" t="str">
        <f t="shared" si="52"/>
        <v/>
      </c>
      <c r="AF62" s="39" t="str">
        <f t="shared" si="53"/>
        <v/>
      </c>
      <c r="AG62" s="40" t="str">
        <f t="shared" si="54"/>
        <v/>
      </c>
      <c r="AH62" s="41" t="str">
        <f t="shared" si="55"/>
        <v/>
      </c>
      <c r="AI62" s="39" t="str">
        <f>IF(B62="","",ROUND(GEOMEAN((J62,P62,V62)),0))</f>
        <v/>
      </c>
      <c r="AJ62" s="39" t="str">
        <f>IF(B62="","",ROUND(GEOMEAN((L62,R62,X62)),0))</f>
        <v/>
      </c>
      <c r="AK62" s="40" t="str">
        <f t="shared" si="56"/>
        <v/>
      </c>
      <c r="AL62" s="40" t="str">
        <f t="shared" si="57"/>
        <v/>
      </c>
      <c r="AM62" s="42" t="e">
        <f t="shared" si="58"/>
        <v>#DIV/0!</v>
      </c>
      <c r="AN62" s="42" t="e">
        <f t="shared" si="59"/>
        <v>#DIV/0!</v>
      </c>
      <c r="AO62" s="39" t="str">
        <f t="shared" si="60"/>
        <v/>
      </c>
      <c r="AP62" s="39" t="str">
        <f t="shared" si="61"/>
        <v/>
      </c>
      <c r="AQ62" s="40" t="str">
        <f t="shared" si="62"/>
        <v/>
      </c>
      <c r="AR62" s="41" t="str">
        <f t="shared" si="63"/>
        <v/>
      </c>
      <c r="AS62" s="39" t="str">
        <f>IF(L62="","",ROUND(GEOMEAN((J62,P62,V62,AB62)),0))</f>
        <v/>
      </c>
      <c r="AT62" s="39" t="str">
        <f>IF(L62="","",ROUND(GEOMEAN((L62,R62,X62,AD62)),0))</f>
        <v/>
      </c>
      <c r="AU62" s="40" t="str">
        <f t="shared" si="64"/>
        <v/>
      </c>
      <c r="AV62" s="40" t="str">
        <f t="shared" si="65"/>
        <v/>
      </c>
      <c r="AW62" s="42">
        <f t="shared" si="66"/>
        <v>0</v>
      </c>
      <c r="AX62" s="42">
        <f t="shared" si="67"/>
        <v>0</v>
      </c>
      <c r="AY62" s="5"/>
      <c r="CN62" s="7">
        <v>52</v>
      </c>
    </row>
    <row r="63" spans="1:92" s="7" customFormat="1" ht="15" customHeight="1">
      <c r="A63" s="6" t="str">
        <f t="shared" si="35"/>
        <v/>
      </c>
      <c r="B63" s="43"/>
      <c r="C63" s="6"/>
      <c r="D63" s="6"/>
      <c r="E63" s="43"/>
      <c r="F63" s="44"/>
      <c r="G63" s="22"/>
      <c r="H63" s="23"/>
      <c r="I63" s="47">
        <f t="shared" si="36"/>
        <v>0</v>
      </c>
      <c r="J63" s="47">
        <f t="shared" si="37"/>
        <v>0</v>
      </c>
      <c r="K63" s="58" t="str">
        <f t="shared" si="38"/>
        <v/>
      </c>
      <c r="L63" s="58" t="str">
        <f t="shared" si="39"/>
        <v/>
      </c>
      <c r="M63" s="24"/>
      <c r="N63" s="25"/>
      <c r="O63" s="26">
        <f t="shared" si="40"/>
        <v>0</v>
      </c>
      <c r="P63" s="26">
        <f t="shared" si="41"/>
        <v>0</v>
      </c>
      <c r="Q63" s="27" t="str">
        <f t="shared" si="42"/>
        <v/>
      </c>
      <c r="R63" s="27" t="str">
        <f t="shared" si="43"/>
        <v/>
      </c>
      <c r="S63" s="29"/>
      <c r="T63" s="30"/>
      <c r="U63" s="31">
        <f t="shared" si="44"/>
        <v>0</v>
      </c>
      <c r="V63" s="31">
        <f t="shared" si="45"/>
        <v>0</v>
      </c>
      <c r="W63" s="32" t="str">
        <f t="shared" si="46"/>
        <v/>
      </c>
      <c r="X63" s="32" t="str">
        <f t="shared" si="47"/>
        <v/>
      </c>
      <c r="Y63" s="24"/>
      <c r="Z63" s="24"/>
      <c r="AA63" s="25">
        <f t="shared" si="48"/>
        <v>0</v>
      </c>
      <c r="AB63" s="26">
        <f t="shared" si="49"/>
        <v>0</v>
      </c>
      <c r="AC63" s="26" t="str">
        <f t="shared" si="50"/>
        <v/>
      </c>
      <c r="AD63" s="27" t="str">
        <f t="shared" si="51"/>
        <v/>
      </c>
      <c r="AE63" s="39" t="str">
        <f t="shared" si="52"/>
        <v/>
      </c>
      <c r="AF63" s="39" t="str">
        <f t="shared" si="53"/>
        <v/>
      </c>
      <c r="AG63" s="40" t="str">
        <f t="shared" si="54"/>
        <v/>
      </c>
      <c r="AH63" s="41" t="str">
        <f t="shared" si="55"/>
        <v/>
      </c>
      <c r="AI63" s="39" t="str">
        <f>IF(B63="","",ROUND(GEOMEAN((J63,P63,V63)),0))</f>
        <v/>
      </c>
      <c r="AJ63" s="39" t="str">
        <f>IF(B63="","",ROUND(GEOMEAN((L63,R63,X63)),0))</f>
        <v/>
      </c>
      <c r="AK63" s="40" t="str">
        <f t="shared" si="56"/>
        <v/>
      </c>
      <c r="AL63" s="40" t="str">
        <f t="shared" si="57"/>
        <v/>
      </c>
      <c r="AM63" s="42" t="e">
        <f t="shared" si="58"/>
        <v>#DIV/0!</v>
      </c>
      <c r="AN63" s="42" t="e">
        <f t="shared" si="59"/>
        <v>#DIV/0!</v>
      </c>
      <c r="AO63" s="39" t="str">
        <f t="shared" si="60"/>
        <v/>
      </c>
      <c r="AP63" s="39" t="str">
        <f t="shared" si="61"/>
        <v/>
      </c>
      <c r="AQ63" s="40" t="str">
        <f t="shared" si="62"/>
        <v/>
      </c>
      <c r="AR63" s="41" t="str">
        <f t="shared" si="63"/>
        <v/>
      </c>
      <c r="AS63" s="39" t="str">
        <f>IF(L63="","",ROUND(GEOMEAN((J63,P63,V63,AB63)),0))</f>
        <v/>
      </c>
      <c r="AT63" s="39" t="str">
        <f>IF(L63="","",ROUND(GEOMEAN((L63,R63,X63,AD63)),0))</f>
        <v/>
      </c>
      <c r="AU63" s="40" t="str">
        <f t="shared" si="64"/>
        <v/>
      </c>
      <c r="AV63" s="40" t="str">
        <f t="shared" si="65"/>
        <v/>
      </c>
      <c r="AW63" s="42">
        <f t="shared" si="66"/>
        <v>0</v>
      </c>
      <c r="AX63" s="42">
        <f t="shared" si="67"/>
        <v>0</v>
      </c>
      <c r="AY63" s="5"/>
      <c r="CN63" s="7">
        <v>53</v>
      </c>
    </row>
    <row r="64" spans="1:92" s="7" customFormat="1" ht="15" customHeight="1">
      <c r="A64" s="6" t="str">
        <f t="shared" si="35"/>
        <v/>
      </c>
      <c r="B64" s="43"/>
      <c r="C64" s="6"/>
      <c r="D64" s="6"/>
      <c r="E64" s="43"/>
      <c r="F64" s="44"/>
      <c r="G64" s="22"/>
      <c r="H64" s="23"/>
      <c r="I64" s="47">
        <f t="shared" si="36"/>
        <v>0</v>
      </c>
      <c r="J64" s="47">
        <f t="shared" si="37"/>
        <v>0</v>
      </c>
      <c r="K64" s="58" t="str">
        <f t="shared" si="38"/>
        <v/>
      </c>
      <c r="L64" s="58" t="str">
        <f t="shared" si="39"/>
        <v/>
      </c>
      <c r="M64" s="24"/>
      <c r="N64" s="25"/>
      <c r="O64" s="26">
        <f t="shared" si="40"/>
        <v>0</v>
      </c>
      <c r="P64" s="26">
        <f t="shared" si="41"/>
        <v>0</v>
      </c>
      <c r="Q64" s="27" t="str">
        <f t="shared" si="42"/>
        <v/>
      </c>
      <c r="R64" s="27" t="str">
        <f t="shared" si="43"/>
        <v/>
      </c>
      <c r="S64" s="29"/>
      <c r="T64" s="30"/>
      <c r="U64" s="31">
        <f t="shared" si="44"/>
        <v>0</v>
      </c>
      <c r="V64" s="31">
        <f t="shared" si="45"/>
        <v>0</v>
      </c>
      <c r="W64" s="32" t="str">
        <f t="shared" si="46"/>
        <v/>
      </c>
      <c r="X64" s="32" t="str">
        <f t="shared" si="47"/>
        <v/>
      </c>
      <c r="Y64" s="24"/>
      <c r="Z64" s="24"/>
      <c r="AA64" s="25">
        <f t="shared" si="48"/>
        <v>0</v>
      </c>
      <c r="AB64" s="26">
        <f t="shared" si="49"/>
        <v>0</v>
      </c>
      <c r="AC64" s="26" t="str">
        <f t="shared" si="50"/>
        <v/>
      </c>
      <c r="AD64" s="27" t="str">
        <f t="shared" si="51"/>
        <v/>
      </c>
      <c r="AE64" s="39" t="str">
        <f t="shared" si="52"/>
        <v/>
      </c>
      <c r="AF64" s="39" t="str">
        <f t="shared" si="53"/>
        <v/>
      </c>
      <c r="AG64" s="40" t="str">
        <f t="shared" si="54"/>
        <v/>
      </c>
      <c r="AH64" s="41" t="str">
        <f t="shared" si="55"/>
        <v/>
      </c>
      <c r="AI64" s="39" t="str">
        <f>IF(B64="","",ROUND(GEOMEAN((J64,P64,V64)),0))</f>
        <v/>
      </c>
      <c r="AJ64" s="39" t="str">
        <f>IF(B64="","",ROUND(GEOMEAN((L64,R64,X64)),0))</f>
        <v/>
      </c>
      <c r="AK64" s="40" t="str">
        <f t="shared" si="56"/>
        <v/>
      </c>
      <c r="AL64" s="40" t="str">
        <f t="shared" si="57"/>
        <v/>
      </c>
      <c r="AM64" s="42" t="e">
        <f t="shared" si="58"/>
        <v>#DIV/0!</v>
      </c>
      <c r="AN64" s="42" t="e">
        <f t="shared" si="59"/>
        <v>#DIV/0!</v>
      </c>
      <c r="AO64" s="39" t="str">
        <f t="shared" si="60"/>
        <v/>
      </c>
      <c r="AP64" s="39" t="str">
        <f t="shared" si="61"/>
        <v/>
      </c>
      <c r="AQ64" s="40" t="str">
        <f t="shared" si="62"/>
        <v/>
      </c>
      <c r="AR64" s="41" t="str">
        <f t="shared" si="63"/>
        <v/>
      </c>
      <c r="AS64" s="39" t="str">
        <f>IF(L64="","",ROUND(GEOMEAN((J64,P64,V64,AB64)),0))</f>
        <v/>
      </c>
      <c r="AT64" s="39" t="str">
        <f>IF(L64="","",ROUND(GEOMEAN((L64,R64,X64,AD64)),0))</f>
        <v/>
      </c>
      <c r="AU64" s="40" t="str">
        <f t="shared" si="64"/>
        <v/>
      </c>
      <c r="AV64" s="40" t="str">
        <f t="shared" si="65"/>
        <v/>
      </c>
      <c r="AW64" s="42">
        <f t="shared" si="66"/>
        <v>0</v>
      </c>
      <c r="AX64" s="42">
        <f t="shared" si="67"/>
        <v>0</v>
      </c>
      <c r="AY64" s="5"/>
      <c r="CN64" s="7">
        <v>54</v>
      </c>
    </row>
    <row r="65" spans="1:92" s="7" customFormat="1" ht="15" customHeight="1">
      <c r="A65" s="6" t="str">
        <f t="shared" si="35"/>
        <v/>
      </c>
      <c r="B65" s="43"/>
      <c r="C65" s="6"/>
      <c r="D65" s="6"/>
      <c r="E65" s="43"/>
      <c r="F65" s="44"/>
      <c r="G65" s="22"/>
      <c r="H65" s="23"/>
      <c r="I65" s="47">
        <f t="shared" si="36"/>
        <v>0</v>
      </c>
      <c r="J65" s="47">
        <f t="shared" si="37"/>
        <v>0</v>
      </c>
      <c r="K65" s="58" t="str">
        <f t="shared" si="38"/>
        <v/>
      </c>
      <c r="L65" s="58" t="str">
        <f t="shared" si="39"/>
        <v/>
      </c>
      <c r="M65" s="24"/>
      <c r="N65" s="25"/>
      <c r="O65" s="26">
        <f t="shared" si="40"/>
        <v>0</v>
      </c>
      <c r="P65" s="26">
        <f t="shared" si="41"/>
        <v>0</v>
      </c>
      <c r="Q65" s="27" t="str">
        <f t="shared" si="42"/>
        <v/>
      </c>
      <c r="R65" s="27" t="str">
        <f t="shared" si="43"/>
        <v/>
      </c>
      <c r="S65" s="29"/>
      <c r="T65" s="30"/>
      <c r="U65" s="31">
        <f t="shared" si="44"/>
        <v>0</v>
      </c>
      <c r="V65" s="31">
        <f t="shared" si="45"/>
        <v>0</v>
      </c>
      <c r="W65" s="32" t="str">
        <f t="shared" si="46"/>
        <v/>
      </c>
      <c r="X65" s="32" t="str">
        <f t="shared" si="47"/>
        <v/>
      </c>
      <c r="Y65" s="24"/>
      <c r="Z65" s="24"/>
      <c r="AA65" s="25">
        <f t="shared" si="48"/>
        <v>0</v>
      </c>
      <c r="AB65" s="26">
        <f t="shared" si="49"/>
        <v>0</v>
      </c>
      <c r="AC65" s="26" t="str">
        <f t="shared" si="50"/>
        <v/>
      </c>
      <c r="AD65" s="27" t="str">
        <f t="shared" si="51"/>
        <v/>
      </c>
      <c r="AE65" s="39" t="str">
        <f t="shared" si="52"/>
        <v/>
      </c>
      <c r="AF65" s="39" t="str">
        <f t="shared" si="53"/>
        <v/>
      </c>
      <c r="AG65" s="40" t="str">
        <f t="shared" si="54"/>
        <v/>
      </c>
      <c r="AH65" s="41" t="str">
        <f t="shared" si="55"/>
        <v/>
      </c>
      <c r="AI65" s="39" t="str">
        <f>IF(B65="","",ROUND(GEOMEAN((J65,P65,V65)),0))</f>
        <v/>
      </c>
      <c r="AJ65" s="39" t="str">
        <f>IF(B65="","",ROUND(GEOMEAN((L65,R65,X65)),0))</f>
        <v/>
      </c>
      <c r="AK65" s="40" t="str">
        <f t="shared" si="56"/>
        <v/>
      </c>
      <c r="AL65" s="40" t="str">
        <f t="shared" si="57"/>
        <v/>
      </c>
      <c r="AM65" s="42" t="e">
        <f t="shared" si="58"/>
        <v>#DIV/0!</v>
      </c>
      <c r="AN65" s="42" t="e">
        <f t="shared" si="59"/>
        <v>#DIV/0!</v>
      </c>
      <c r="AO65" s="39" t="str">
        <f t="shared" si="60"/>
        <v/>
      </c>
      <c r="AP65" s="39" t="str">
        <f t="shared" si="61"/>
        <v/>
      </c>
      <c r="AQ65" s="40" t="str">
        <f t="shared" si="62"/>
        <v/>
      </c>
      <c r="AR65" s="41" t="str">
        <f t="shared" si="63"/>
        <v/>
      </c>
      <c r="AS65" s="39" t="str">
        <f>IF(L65="","",ROUND(GEOMEAN((J65,P65,V65,AB65)),0))</f>
        <v/>
      </c>
      <c r="AT65" s="39" t="str">
        <f>IF(L65="","",ROUND(GEOMEAN((L65,R65,X65,AD65)),0))</f>
        <v/>
      </c>
      <c r="AU65" s="40" t="str">
        <f t="shared" si="64"/>
        <v/>
      </c>
      <c r="AV65" s="40" t="str">
        <f t="shared" si="65"/>
        <v/>
      </c>
      <c r="AW65" s="42">
        <f t="shared" si="66"/>
        <v>0</v>
      </c>
      <c r="AX65" s="42">
        <f t="shared" si="67"/>
        <v>0</v>
      </c>
      <c r="AY65" s="5"/>
      <c r="CN65" s="7">
        <v>55</v>
      </c>
    </row>
    <row r="66" spans="1:92" s="7" customFormat="1" ht="15" customHeight="1">
      <c r="A66" s="6" t="str">
        <f t="shared" si="35"/>
        <v/>
      </c>
      <c r="B66" s="43"/>
      <c r="C66" s="6"/>
      <c r="D66" s="6"/>
      <c r="E66" s="43"/>
      <c r="F66" s="44"/>
      <c r="G66" s="22"/>
      <c r="H66" s="23"/>
      <c r="I66" s="47">
        <f t="shared" si="36"/>
        <v>0</v>
      </c>
      <c r="J66" s="47">
        <f t="shared" si="37"/>
        <v>0</v>
      </c>
      <c r="K66" s="58" t="str">
        <f t="shared" si="38"/>
        <v/>
      </c>
      <c r="L66" s="58" t="str">
        <f t="shared" si="39"/>
        <v/>
      </c>
      <c r="M66" s="24"/>
      <c r="N66" s="25"/>
      <c r="O66" s="26">
        <f t="shared" si="40"/>
        <v>0</v>
      </c>
      <c r="P66" s="26">
        <f t="shared" si="41"/>
        <v>0</v>
      </c>
      <c r="Q66" s="27" t="str">
        <f t="shared" si="42"/>
        <v/>
      </c>
      <c r="R66" s="27" t="str">
        <f t="shared" si="43"/>
        <v/>
      </c>
      <c r="S66" s="29"/>
      <c r="T66" s="30"/>
      <c r="U66" s="31">
        <f t="shared" si="44"/>
        <v>0</v>
      </c>
      <c r="V66" s="31">
        <f t="shared" si="45"/>
        <v>0</v>
      </c>
      <c r="W66" s="32" t="str">
        <f t="shared" si="46"/>
        <v/>
      </c>
      <c r="X66" s="32" t="str">
        <f t="shared" si="47"/>
        <v/>
      </c>
      <c r="Y66" s="24"/>
      <c r="Z66" s="24"/>
      <c r="AA66" s="25">
        <f t="shared" si="48"/>
        <v>0</v>
      </c>
      <c r="AB66" s="26">
        <f t="shared" si="49"/>
        <v>0</v>
      </c>
      <c r="AC66" s="26" t="str">
        <f t="shared" si="50"/>
        <v/>
      </c>
      <c r="AD66" s="27" t="str">
        <f t="shared" si="51"/>
        <v/>
      </c>
      <c r="AE66" s="39" t="str">
        <f t="shared" si="52"/>
        <v/>
      </c>
      <c r="AF66" s="39" t="str">
        <f t="shared" si="53"/>
        <v/>
      </c>
      <c r="AG66" s="40" t="str">
        <f t="shared" si="54"/>
        <v/>
      </c>
      <c r="AH66" s="41" t="str">
        <f t="shared" si="55"/>
        <v/>
      </c>
      <c r="AI66" s="39" t="str">
        <f>IF(B66="","",ROUND(GEOMEAN((J66,P66,V66)),0))</f>
        <v/>
      </c>
      <c r="AJ66" s="39" t="str">
        <f>IF(B66="","",ROUND(GEOMEAN((L66,R66,X66)),0))</f>
        <v/>
      </c>
      <c r="AK66" s="40" t="str">
        <f t="shared" si="56"/>
        <v/>
      </c>
      <c r="AL66" s="40" t="str">
        <f t="shared" si="57"/>
        <v/>
      </c>
      <c r="AM66" s="42" t="e">
        <f t="shared" si="58"/>
        <v>#DIV/0!</v>
      </c>
      <c r="AN66" s="42" t="e">
        <f t="shared" si="59"/>
        <v>#DIV/0!</v>
      </c>
      <c r="AO66" s="39" t="str">
        <f t="shared" si="60"/>
        <v/>
      </c>
      <c r="AP66" s="39" t="str">
        <f t="shared" si="61"/>
        <v/>
      </c>
      <c r="AQ66" s="40" t="str">
        <f t="shared" si="62"/>
        <v/>
      </c>
      <c r="AR66" s="41" t="str">
        <f t="shared" si="63"/>
        <v/>
      </c>
      <c r="AS66" s="39" t="str">
        <f>IF(L66="","",ROUND(GEOMEAN((J66,P66,V66,AB66)),0))</f>
        <v/>
      </c>
      <c r="AT66" s="39" t="str">
        <f>IF(L66="","",ROUND(GEOMEAN((L66,R66,X66,AD66)),0))</f>
        <v/>
      </c>
      <c r="AU66" s="40" t="str">
        <f t="shared" si="64"/>
        <v/>
      </c>
      <c r="AV66" s="40" t="str">
        <f t="shared" si="65"/>
        <v/>
      </c>
      <c r="AW66" s="42">
        <f t="shared" si="66"/>
        <v>0</v>
      </c>
      <c r="AX66" s="42">
        <f t="shared" si="67"/>
        <v>0</v>
      </c>
      <c r="AY66" s="5"/>
      <c r="CN66" s="7">
        <v>56</v>
      </c>
    </row>
    <row r="67" spans="1:92" s="7" customFormat="1" ht="15" customHeight="1">
      <c r="A67" s="6" t="str">
        <f t="shared" si="35"/>
        <v/>
      </c>
      <c r="B67" s="43"/>
      <c r="C67" s="6"/>
      <c r="D67" s="6"/>
      <c r="E67" s="43"/>
      <c r="F67" s="44"/>
      <c r="G67" s="22"/>
      <c r="H67" s="23"/>
      <c r="I67" s="47">
        <f t="shared" si="36"/>
        <v>0</v>
      </c>
      <c r="J67" s="47">
        <f t="shared" si="37"/>
        <v>0</v>
      </c>
      <c r="K67" s="58" t="str">
        <f t="shared" si="38"/>
        <v/>
      </c>
      <c r="L67" s="58" t="str">
        <f t="shared" si="39"/>
        <v/>
      </c>
      <c r="M67" s="24"/>
      <c r="N67" s="25"/>
      <c r="O67" s="26">
        <f t="shared" si="40"/>
        <v>0</v>
      </c>
      <c r="P67" s="26">
        <f t="shared" si="41"/>
        <v>0</v>
      </c>
      <c r="Q67" s="27" t="str">
        <f t="shared" si="42"/>
        <v/>
      </c>
      <c r="R67" s="27" t="str">
        <f t="shared" si="43"/>
        <v/>
      </c>
      <c r="S67" s="29"/>
      <c r="T67" s="30"/>
      <c r="U67" s="31">
        <f t="shared" si="44"/>
        <v>0</v>
      </c>
      <c r="V67" s="31">
        <f t="shared" si="45"/>
        <v>0</v>
      </c>
      <c r="W67" s="32" t="str">
        <f t="shared" si="46"/>
        <v/>
      </c>
      <c r="X67" s="32" t="str">
        <f t="shared" si="47"/>
        <v/>
      </c>
      <c r="Y67" s="24"/>
      <c r="Z67" s="24"/>
      <c r="AA67" s="25">
        <f t="shared" si="48"/>
        <v>0</v>
      </c>
      <c r="AB67" s="26">
        <f t="shared" si="49"/>
        <v>0</v>
      </c>
      <c r="AC67" s="26" t="str">
        <f t="shared" si="50"/>
        <v/>
      </c>
      <c r="AD67" s="27" t="str">
        <f t="shared" si="51"/>
        <v/>
      </c>
      <c r="AE67" s="39" t="str">
        <f t="shared" si="52"/>
        <v/>
      </c>
      <c r="AF67" s="39" t="str">
        <f t="shared" si="53"/>
        <v/>
      </c>
      <c r="AG67" s="40" t="str">
        <f t="shared" si="54"/>
        <v/>
      </c>
      <c r="AH67" s="41" t="str">
        <f t="shared" si="55"/>
        <v/>
      </c>
      <c r="AI67" s="39" t="str">
        <f>IF(B67="","",ROUND(GEOMEAN((J67,P67,V67)),0))</f>
        <v/>
      </c>
      <c r="AJ67" s="39" t="str">
        <f>IF(B67="","",ROUND(GEOMEAN((L67,R67,X67)),0))</f>
        <v/>
      </c>
      <c r="AK67" s="40" t="str">
        <f t="shared" si="56"/>
        <v/>
      </c>
      <c r="AL67" s="40" t="str">
        <f t="shared" si="57"/>
        <v/>
      </c>
      <c r="AM67" s="42" t="e">
        <f t="shared" si="58"/>
        <v>#DIV/0!</v>
      </c>
      <c r="AN67" s="42" t="e">
        <f t="shared" si="59"/>
        <v>#DIV/0!</v>
      </c>
      <c r="AO67" s="39" t="str">
        <f t="shared" si="60"/>
        <v/>
      </c>
      <c r="AP67" s="39" t="str">
        <f t="shared" si="61"/>
        <v/>
      </c>
      <c r="AQ67" s="40" t="str">
        <f t="shared" si="62"/>
        <v/>
      </c>
      <c r="AR67" s="41" t="str">
        <f t="shared" si="63"/>
        <v/>
      </c>
      <c r="AS67" s="39" t="str">
        <f>IF(L67="","",ROUND(GEOMEAN((J67,P67,V67,AB67)),0))</f>
        <v/>
      </c>
      <c r="AT67" s="39" t="str">
        <f>IF(L67="","",ROUND(GEOMEAN((L67,R67,X67,AD67)),0))</f>
        <v/>
      </c>
      <c r="AU67" s="40" t="str">
        <f t="shared" si="64"/>
        <v/>
      </c>
      <c r="AV67" s="40" t="str">
        <f t="shared" si="65"/>
        <v/>
      </c>
      <c r="AW67" s="42">
        <f t="shared" si="66"/>
        <v>0</v>
      </c>
      <c r="AX67" s="42">
        <f t="shared" si="67"/>
        <v>0</v>
      </c>
      <c r="AY67" s="5"/>
      <c r="CN67" s="7">
        <v>57</v>
      </c>
    </row>
    <row r="68" spans="1:92" s="7" customFormat="1" ht="14.45" customHeight="1">
      <c r="A68" s="6" t="str">
        <f t="shared" si="35"/>
        <v/>
      </c>
      <c r="B68" s="43"/>
      <c r="C68" s="6"/>
      <c r="D68" s="6"/>
      <c r="E68" s="43"/>
      <c r="F68" s="44"/>
      <c r="G68" s="22"/>
      <c r="H68" s="23"/>
      <c r="I68" s="47">
        <f t="shared" si="36"/>
        <v>0</v>
      </c>
      <c r="J68" s="47">
        <f t="shared" si="37"/>
        <v>0</v>
      </c>
      <c r="K68" s="58" t="str">
        <f t="shared" si="38"/>
        <v/>
      </c>
      <c r="L68" s="58" t="str">
        <f t="shared" si="39"/>
        <v/>
      </c>
      <c r="M68" s="24"/>
      <c r="N68" s="25"/>
      <c r="O68" s="26">
        <f t="shared" si="40"/>
        <v>0</v>
      </c>
      <c r="P68" s="26">
        <f t="shared" si="41"/>
        <v>0</v>
      </c>
      <c r="Q68" s="27" t="str">
        <f t="shared" si="42"/>
        <v/>
      </c>
      <c r="R68" s="27" t="str">
        <f t="shared" si="43"/>
        <v/>
      </c>
      <c r="S68" s="29"/>
      <c r="T68" s="30"/>
      <c r="U68" s="31">
        <f t="shared" si="44"/>
        <v>0</v>
      </c>
      <c r="V68" s="31">
        <f t="shared" si="45"/>
        <v>0</v>
      </c>
      <c r="W68" s="32" t="str">
        <f t="shared" si="46"/>
        <v/>
      </c>
      <c r="X68" s="32" t="str">
        <f t="shared" si="47"/>
        <v/>
      </c>
      <c r="Y68" s="24"/>
      <c r="Z68" s="24"/>
      <c r="AA68" s="25">
        <f t="shared" si="48"/>
        <v>0</v>
      </c>
      <c r="AB68" s="26">
        <f t="shared" si="49"/>
        <v>0</v>
      </c>
      <c r="AC68" s="26" t="str">
        <f t="shared" si="50"/>
        <v/>
      </c>
      <c r="AD68" s="27" t="str">
        <f t="shared" si="51"/>
        <v/>
      </c>
      <c r="AE68" s="39" t="str">
        <f t="shared" si="52"/>
        <v/>
      </c>
      <c r="AF68" s="39" t="str">
        <f t="shared" si="53"/>
        <v/>
      </c>
      <c r="AG68" s="40" t="str">
        <f t="shared" si="54"/>
        <v/>
      </c>
      <c r="AH68" s="41" t="str">
        <f t="shared" si="55"/>
        <v/>
      </c>
      <c r="AI68" s="39" t="str">
        <f>IF(B68="","",ROUND(GEOMEAN((J68,P68,V68)),0))</f>
        <v/>
      </c>
      <c r="AJ68" s="39" t="str">
        <f>IF(B68="","",ROUND(GEOMEAN((L68,R68,X68)),0))</f>
        <v/>
      </c>
      <c r="AK68" s="40" t="str">
        <f t="shared" si="56"/>
        <v/>
      </c>
      <c r="AL68" s="40" t="str">
        <f t="shared" si="57"/>
        <v/>
      </c>
      <c r="AM68" s="42" t="e">
        <f t="shared" si="58"/>
        <v>#DIV/0!</v>
      </c>
      <c r="AN68" s="42" t="e">
        <f t="shared" si="59"/>
        <v>#DIV/0!</v>
      </c>
      <c r="AO68" s="39" t="str">
        <f t="shared" si="60"/>
        <v/>
      </c>
      <c r="AP68" s="39" t="str">
        <f t="shared" si="61"/>
        <v/>
      </c>
      <c r="AQ68" s="40" t="str">
        <f t="shared" si="62"/>
        <v/>
      </c>
      <c r="AR68" s="41" t="str">
        <f t="shared" si="63"/>
        <v/>
      </c>
      <c r="AS68" s="39" t="str">
        <f>IF(L68="","",ROUND(GEOMEAN((J68,P68,V68,AB68)),0))</f>
        <v/>
      </c>
      <c r="AT68" s="39" t="str">
        <f>IF(L68="","",ROUND(GEOMEAN((L68,R68,X68,AD68)),0))</f>
        <v/>
      </c>
      <c r="AU68" s="40" t="str">
        <f t="shared" si="64"/>
        <v/>
      </c>
      <c r="AV68" s="40" t="str">
        <f t="shared" si="65"/>
        <v/>
      </c>
      <c r="AW68" s="42">
        <f t="shared" si="66"/>
        <v>0</v>
      </c>
      <c r="AX68" s="42">
        <f t="shared" si="67"/>
        <v>0</v>
      </c>
      <c r="AY68" s="5"/>
      <c r="CN68" s="7">
        <v>58</v>
      </c>
    </row>
    <row r="69" spans="1:92" s="7" customFormat="1" ht="14.45" customHeight="1">
      <c r="A69" s="6" t="str">
        <f t="shared" si="35"/>
        <v/>
      </c>
      <c r="B69" s="43"/>
      <c r="C69" s="6"/>
      <c r="D69" s="6"/>
      <c r="E69" s="43"/>
      <c r="F69" s="44"/>
      <c r="G69" s="22"/>
      <c r="H69" s="23"/>
      <c r="I69" s="47">
        <f t="shared" si="36"/>
        <v>0</v>
      </c>
      <c r="J69" s="47">
        <f t="shared" si="37"/>
        <v>0</v>
      </c>
      <c r="K69" s="58" t="str">
        <f t="shared" si="38"/>
        <v/>
      </c>
      <c r="L69" s="58" t="str">
        <f t="shared" si="39"/>
        <v/>
      </c>
      <c r="M69" s="24"/>
      <c r="N69" s="25"/>
      <c r="O69" s="26">
        <f t="shared" si="40"/>
        <v>0</v>
      </c>
      <c r="P69" s="26">
        <f t="shared" si="41"/>
        <v>0</v>
      </c>
      <c r="Q69" s="27" t="str">
        <f t="shared" si="42"/>
        <v/>
      </c>
      <c r="R69" s="27" t="str">
        <f t="shared" si="43"/>
        <v/>
      </c>
      <c r="S69" s="29"/>
      <c r="T69" s="30"/>
      <c r="U69" s="31">
        <f t="shared" si="44"/>
        <v>0</v>
      </c>
      <c r="V69" s="31">
        <f t="shared" si="45"/>
        <v>0</v>
      </c>
      <c r="W69" s="32" t="str">
        <f t="shared" si="46"/>
        <v/>
      </c>
      <c r="X69" s="32" t="str">
        <f t="shared" si="47"/>
        <v/>
      </c>
      <c r="Y69" s="24"/>
      <c r="Z69" s="24"/>
      <c r="AA69" s="25">
        <f t="shared" si="48"/>
        <v>0</v>
      </c>
      <c r="AB69" s="26">
        <f t="shared" si="49"/>
        <v>0</v>
      </c>
      <c r="AC69" s="26" t="str">
        <f t="shared" si="50"/>
        <v/>
      </c>
      <c r="AD69" s="27" t="str">
        <f t="shared" si="51"/>
        <v/>
      </c>
      <c r="AE69" s="39" t="str">
        <f t="shared" si="52"/>
        <v/>
      </c>
      <c r="AF69" s="39" t="str">
        <f t="shared" si="53"/>
        <v/>
      </c>
      <c r="AG69" s="40" t="str">
        <f t="shared" si="54"/>
        <v/>
      </c>
      <c r="AH69" s="41" t="str">
        <f t="shared" si="55"/>
        <v/>
      </c>
      <c r="AI69" s="39" t="str">
        <f>IF(B69="","",ROUND(GEOMEAN((J69,P69,V69)),0))</f>
        <v/>
      </c>
      <c r="AJ69" s="39" t="str">
        <f>IF(B69="","",ROUND(GEOMEAN((L69,R69,X69)),0))</f>
        <v/>
      </c>
      <c r="AK69" s="40" t="str">
        <f t="shared" si="56"/>
        <v/>
      </c>
      <c r="AL69" s="40" t="str">
        <f t="shared" si="57"/>
        <v/>
      </c>
      <c r="AM69" s="42" t="e">
        <f t="shared" si="58"/>
        <v>#DIV/0!</v>
      </c>
      <c r="AN69" s="42" t="e">
        <f t="shared" si="59"/>
        <v>#DIV/0!</v>
      </c>
      <c r="AO69" s="39" t="str">
        <f t="shared" si="60"/>
        <v/>
      </c>
      <c r="AP69" s="39" t="str">
        <f t="shared" si="61"/>
        <v/>
      </c>
      <c r="AQ69" s="40" t="str">
        <f t="shared" si="62"/>
        <v/>
      </c>
      <c r="AR69" s="41" t="str">
        <f t="shared" si="63"/>
        <v/>
      </c>
      <c r="AS69" s="39" t="str">
        <f>IF(L69="","",ROUND(GEOMEAN((J69,P69,V69,AB69)),0))</f>
        <v/>
      </c>
      <c r="AT69" s="39" t="str">
        <f>IF(L69="","",ROUND(GEOMEAN((L69,R69,X69,AD69)),0))</f>
        <v/>
      </c>
      <c r="AU69" s="40" t="str">
        <f t="shared" si="64"/>
        <v/>
      </c>
      <c r="AV69" s="40" t="str">
        <f t="shared" si="65"/>
        <v/>
      </c>
      <c r="AW69" s="42">
        <f t="shared" si="66"/>
        <v>0</v>
      </c>
      <c r="AX69" s="42">
        <f t="shared" si="67"/>
        <v>0</v>
      </c>
      <c r="AY69" s="5"/>
      <c r="BY69" s="465" t="s">
        <v>244</v>
      </c>
      <c r="BZ69" s="571"/>
      <c r="CA69" s="571"/>
      <c r="CB69" s="571"/>
      <c r="CC69" s="571"/>
      <c r="CD69" s="571"/>
      <c r="CE69" s="571"/>
      <c r="CF69" s="572"/>
      <c r="CG69" s="457" t="s">
        <v>245</v>
      </c>
      <c r="CH69" s="455">
        <f>SUM(AF120,BN59)</f>
        <v>0</v>
      </c>
      <c r="CI69" s="574"/>
      <c r="CN69" s="7">
        <v>59</v>
      </c>
    </row>
    <row r="70" spans="1:92" s="7" customFormat="1" ht="14.45" customHeight="1">
      <c r="A70" s="6" t="str">
        <f t="shared" si="35"/>
        <v/>
      </c>
      <c r="B70" s="43"/>
      <c r="C70" s="6"/>
      <c r="D70" s="6"/>
      <c r="E70" s="43"/>
      <c r="F70" s="44"/>
      <c r="G70" s="22"/>
      <c r="H70" s="23"/>
      <c r="I70" s="47">
        <f t="shared" si="36"/>
        <v>0</v>
      </c>
      <c r="J70" s="47">
        <f t="shared" si="37"/>
        <v>0</v>
      </c>
      <c r="K70" s="58" t="str">
        <f t="shared" si="38"/>
        <v/>
      </c>
      <c r="L70" s="58" t="str">
        <f t="shared" si="39"/>
        <v/>
      </c>
      <c r="M70" s="24"/>
      <c r="N70" s="25"/>
      <c r="O70" s="26">
        <f t="shared" si="40"/>
        <v>0</v>
      </c>
      <c r="P70" s="26">
        <f t="shared" si="41"/>
        <v>0</v>
      </c>
      <c r="Q70" s="27" t="str">
        <f t="shared" si="42"/>
        <v/>
      </c>
      <c r="R70" s="27" t="str">
        <f t="shared" si="43"/>
        <v/>
      </c>
      <c r="S70" s="29"/>
      <c r="T70" s="30"/>
      <c r="U70" s="31">
        <f t="shared" si="44"/>
        <v>0</v>
      </c>
      <c r="V70" s="31">
        <f t="shared" si="45"/>
        <v>0</v>
      </c>
      <c r="W70" s="32" t="str">
        <f t="shared" si="46"/>
        <v/>
      </c>
      <c r="X70" s="32" t="str">
        <f t="shared" si="47"/>
        <v/>
      </c>
      <c r="Y70" s="24"/>
      <c r="Z70" s="24"/>
      <c r="AA70" s="25">
        <f t="shared" si="48"/>
        <v>0</v>
      </c>
      <c r="AB70" s="26">
        <f t="shared" si="49"/>
        <v>0</v>
      </c>
      <c r="AC70" s="26" t="str">
        <f t="shared" si="50"/>
        <v/>
      </c>
      <c r="AD70" s="27" t="str">
        <f t="shared" si="51"/>
        <v/>
      </c>
      <c r="AE70" s="39" t="str">
        <f t="shared" si="52"/>
        <v/>
      </c>
      <c r="AF70" s="39" t="str">
        <f t="shared" si="53"/>
        <v/>
      </c>
      <c r="AG70" s="40" t="str">
        <f t="shared" si="54"/>
        <v/>
      </c>
      <c r="AH70" s="41" t="str">
        <f t="shared" si="55"/>
        <v/>
      </c>
      <c r="AI70" s="39" t="str">
        <f>IF(B70="","",ROUND(GEOMEAN((J70,P70,V70)),0))</f>
        <v/>
      </c>
      <c r="AJ70" s="39" t="str">
        <f>IF(B70="","",ROUND(GEOMEAN((L70,R70,X70)),0))</f>
        <v/>
      </c>
      <c r="AK70" s="40" t="str">
        <f t="shared" si="56"/>
        <v/>
      </c>
      <c r="AL70" s="40" t="str">
        <f t="shared" si="57"/>
        <v/>
      </c>
      <c r="AM70" s="42" t="e">
        <f t="shared" si="58"/>
        <v>#DIV/0!</v>
      </c>
      <c r="AN70" s="42" t="e">
        <f t="shared" si="59"/>
        <v>#DIV/0!</v>
      </c>
      <c r="AO70" s="39" t="str">
        <f t="shared" si="60"/>
        <v/>
      </c>
      <c r="AP70" s="39" t="str">
        <f t="shared" si="61"/>
        <v/>
      </c>
      <c r="AQ70" s="40" t="str">
        <f t="shared" si="62"/>
        <v/>
      </c>
      <c r="AR70" s="41" t="str">
        <f t="shared" si="63"/>
        <v/>
      </c>
      <c r="AS70" s="39" t="str">
        <f>IF(L70="","",ROUND(GEOMEAN((J70,P70,V70,AB70)),0))</f>
        <v/>
      </c>
      <c r="AT70" s="39" t="str">
        <f>IF(L70="","",ROUND(GEOMEAN((L70,R70,X70,AD70)),0))</f>
        <v/>
      </c>
      <c r="AU70" s="40" t="str">
        <f t="shared" si="64"/>
        <v/>
      </c>
      <c r="AV70" s="40" t="str">
        <f t="shared" si="65"/>
        <v/>
      </c>
      <c r="AW70" s="42">
        <f t="shared" si="66"/>
        <v>0</v>
      </c>
      <c r="AX70" s="42">
        <f t="shared" si="67"/>
        <v>0</v>
      </c>
      <c r="AY70" s="5"/>
      <c r="BY70" s="460" t="s">
        <v>246</v>
      </c>
      <c r="BZ70" s="573"/>
      <c r="CA70" s="573"/>
      <c r="CB70" s="573"/>
      <c r="CC70" s="573"/>
      <c r="CD70" s="573"/>
      <c r="CE70" s="573"/>
      <c r="CF70" s="574"/>
      <c r="CG70" s="581"/>
      <c r="CH70" s="575"/>
      <c r="CI70" s="576"/>
      <c r="CN70" s="7">
        <v>60</v>
      </c>
    </row>
    <row r="71" spans="1:92" s="7" customFormat="1" ht="14.45" customHeight="1">
      <c r="A71" s="6" t="str">
        <f t="shared" si="35"/>
        <v/>
      </c>
      <c r="B71" s="43"/>
      <c r="C71" s="6"/>
      <c r="D71" s="6"/>
      <c r="E71" s="43"/>
      <c r="F71" s="44"/>
      <c r="G71" s="22"/>
      <c r="H71" s="23"/>
      <c r="I71" s="47">
        <f t="shared" si="36"/>
        <v>0</v>
      </c>
      <c r="J71" s="47">
        <f t="shared" si="37"/>
        <v>0</v>
      </c>
      <c r="K71" s="58" t="str">
        <f t="shared" si="38"/>
        <v/>
      </c>
      <c r="L71" s="58" t="str">
        <f t="shared" si="39"/>
        <v/>
      </c>
      <c r="M71" s="24"/>
      <c r="N71" s="25"/>
      <c r="O71" s="26">
        <f t="shared" si="40"/>
        <v>0</v>
      </c>
      <c r="P71" s="26">
        <f t="shared" si="41"/>
        <v>0</v>
      </c>
      <c r="Q71" s="27" t="str">
        <f t="shared" si="42"/>
        <v/>
      </c>
      <c r="R71" s="27" t="str">
        <f t="shared" si="43"/>
        <v/>
      </c>
      <c r="S71" s="29"/>
      <c r="T71" s="30"/>
      <c r="U71" s="31">
        <f t="shared" si="44"/>
        <v>0</v>
      </c>
      <c r="V71" s="31">
        <f t="shared" si="45"/>
        <v>0</v>
      </c>
      <c r="W71" s="32" t="str">
        <f t="shared" si="46"/>
        <v/>
      </c>
      <c r="X71" s="32" t="str">
        <f t="shared" si="47"/>
        <v/>
      </c>
      <c r="Y71" s="24"/>
      <c r="Z71" s="24"/>
      <c r="AA71" s="25">
        <f t="shared" si="48"/>
        <v>0</v>
      </c>
      <c r="AB71" s="26">
        <f t="shared" si="49"/>
        <v>0</v>
      </c>
      <c r="AC71" s="26" t="str">
        <f t="shared" si="50"/>
        <v/>
      </c>
      <c r="AD71" s="27" t="str">
        <f t="shared" si="51"/>
        <v/>
      </c>
      <c r="AE71" s="39" t="str">
        <f t="shared" si="52"/>
        <v/>
      </c>
      <c r="AF71" s="39" t="str">
        <f t="shared" si="53"/>
        <v/>
      </c>
      <c r="AG71" s="40" t="str">
        <f t="shared" si="54"/>
        <v/>
      </c>
      <c r="AH71" s="41" t="str">
        <f t="shared" si="55"/>
        <v/>
      </c>
      <c r="AI71" s="39" t="str">
        <f>IF(B71="","",ROUND(GEOMEAN((J71,P71,V71)),0))</f>
        <v/>
      </c>
      <c r="AJ71" s="39" t="str">
        <f>IF(B71="","",ROUND(GEOMEAN((L71,R71,X71)),0))</f>
        <v/>
      </c>
      <c r="AK71" s="40" t="str">
        <f t="shared" si="56"/>
        <v/>
      </c>
      <c r="AL71" s="40" t="str">
        <f t="shared" si="57"/>
        <v/>
      </c>
      <c r="AM71" s="42" t="e">
        <f t="shared" si="58"/>
        <v>#DIV/0!</v>
      </c>
      <c r="AN71" s="42" t="e">
        <f t="shared" si="59"/>
        <v>#DIV/0!</v>
      </c>
      <c r="AO71" s="39" t="str">
        <f t="shared" si="60"/>
        <v/>
      </c>
      <c r="AP71" s="39" t="str">
        <f t="shared" si="61"/>
        <v/>
      </c>
      <c r="AQ71" s="40" t="str">
        <f t="shared" si="62"/>
        <v/>
      </c>
      <c r="AR71" s="41" t="str">
        <f t="shared" si="63"/>
        <v/>
      </c>
      <c r="AS71" s="39" t="str">
        <f>IF(L71="","",ROUND(GEOMEAN((J71,P71,V71,AB71)),0))</f>
        <v/>
      </c>
      <c r="AT71" s="39" t="str">
        <f>IF(L71="","",ROUND(GEOMEAN((L71,R71,X71,AD71)),0))</f>
        <v/>
      </c>
      <c r="AU71" s="40" t="str">
        <f t="shared" si="64"/>
        <v/>
      </c>
      <c r="AV71" s="40" t="str">
        <f t="shared" si="65"/>
        <v/>
      </c>
      <c r="AW71" s="42">
        <f t="shared" si="66"/>
        <v>0</v>
      </c>
      <c r="AX71" s="42">
        <f t="shared" si="67"/>
        <v>0</v>
      </c>
      <c r="AY71" s="5"/>
      <c r="BY71" s="575"/>
      <c r="BZ71" s="461"/>
      <c r="CA71" s="461"/>
      <c r="CB71" s="461"/>
      <c r="CC71" s="461"/>
      <c r="CD71" s="461"/>
      <c r="CE71" s="461"/>
      <c r="CF71" s="576"/>
      <c r="CG71" s="581"/>
      <c r="CH71" s="575"/>
      <c r="CI71" s="576"/>
      <c r="CN71" s="7">
        <v>61</v>
      </c>
    </row>
    <row r="72" spans="1:92" s="7" customFormat="1" ht="14.45" customHeight="1">
      <c r="A72" s="6" t="str">
        <f t="shared" si="35"/>
        <v/>
      </c>
      <c r="B72" s="43"/>
      <c r="C72" s="6"/>
      <c r="D72" s="6"/>
      <c r="E72" s="43"/>
      <c r="F72" s="44"/>
      <c r="G72" s="22"/>
      <c r="H72" s="23"/>
      <c r="I72" s="47">
        <f t="shared" si="36"/>
        <v>0</v>
      </c>
      <c r="J72" s="47">
        <f t="shared" si="37"/>
        <v>0</v>
      </c>
      <c r="K72" s="58" t="str">
        <f t="shared" si="38"/>
        <v/>
      </c>
      <c r="L72" s="58" t="str">
        <f t="shared" si="39"/>
        <v/>
      </c>
      <c r="M72" s="24"/>
      <c r="N72" s="25"/>
      <c r="O72" s="26">
        <f t="shared" si="40"/>
        <v>0</v>
      </c>
      <c r="P72" s="26">
        <f t="shared" si="41"/>
        <v>0</v>
      </c>
      <c r="Q72" s="27" t="str">
        <f t="shared" si="42"/>
        <v/>
      </c>
      <c r="R72" s="27" t="str">
        <f t="shared" si="43"/>
        <v/>
      </c>
      <c r="S72" s="29"/>
      <c r="T72" s="30"/>
      <c r="U72" s="31">
        <f t="shared" si="44"/>
        <v>0</v>
      </c>
      <c r="V72" s="31">
        <f t="shared" si="45"/>
        <v>0</v>
      </c>
      <c r="W72" s="32" t="str">
        <f t="shared" si="46"/>
        <v/>
      </c>
      <c r="X72" s="32" t="str">
        <f t="shared" si="47"/>
        <v/>
      </c>
      <c r="Y72" s="24"/>
      <c r="Z72" s="24"/>
      <c r="AA72" s="25">
        <f t="shared" si="48"/>
        <v>0</v>
      </c>
      <c r="AB72" s="26">
        <f t="shared" si="49"/>
        <v>0</v>
      </c>
      <c r="AC72" s="26" t="str">
        <f t="shared" si="50"/>
        <v/>
      </c>
      <c r="AD72" s="27" t="str">
        <f t="shared" si="51"/>
        <v/>
      </c>
      <c r="AE72" s="39" t="str">
        <f t="shared" si="52"/>
        <v/>
      </c>
      <c r="AF72" s="39" t="str">
        <f t="shared" si="53"/>
        <v/>
      </c>
      <c r="AG72" s="40" t="str">
        <f t="shared" si="54"/>
        <v/>
      </c>
      <c r="AH72" s="41" t="str">
        <f t="shared" si="55"/>
        <v/>
      </c>
      <c r="AI72" s="39" t="str">
        <f>IF(B72="","",ROUND(GEOMEAN((J72,P72,V72)),0))</f>
        <v/>
      </c>
      <c r="AJ72" s="39" t="str">
        <f>IF(B72="","",ROUND(GEOMEAN((L72,R72,X72)),0))</f>
        <v/>
      </c>
      <c r="AK72" s="40" t="str">
        <f t="shared" si="56"/>
        <v/>
      </c>
      <c r="AL72" s="40" t="str">
        <f t="shared" si="57"/>
        <v/>
      </c>
      <c r="AM72" s="42" t="e">
        <f t="shared" si="58"/>
        <v>#DIV/0!</v>
      </c>
      <c r="AN72" s="42" t="e">
        <f t="shared" si="59"/>
        <v>#DIV/0!</v>
      </c>
      <c r="AO72" s="39" t="str">
        <f t="shared" si="60"/>
        <v/>
      </c>
      <c r="AP72" s="39" t="str">
        <f t="shared" si="61"/>
        <v/>
      </c>
      <c r="AQ72" s="40" t="str">
        <f t="shared" si="62"/>
        <v/>
      </c>
      <c r="AR72" s="41" t="str">
        <f t="shared" si="63"/>
        <v/>
      </c>
      <c r="AS72" s="39" t="str">
        <f>IF(L72="","",ROUND(GEOMEAN((J72,P72,V72,AB72)),0))</f>
        <v/>
      </c>
      <c r="AT72" s="39" t="str">
        <f>IF(L72="","",ROUND(GEOMEAN((L72,R72,X72,AD72)),0))</f>
        <v/>
      </c>
      <c r="AU72" s="40" t="str">
        <f t="shared" si="64"/>
        <v/>
      </c>
      <c r="AV72" s="40" t="str">
        <f t="shared" si="65"/>
        <v/>
      </c>
      <c r="AW72" s="42">
        <f t="shared" si="66"/>
        <v>0</v>
      </c>
      <c r="AX72" s="42">
        <f t="shared" si="67"/>
        <v>0</v>
      </c>
      <c r="AY72" s="5"/>
      <c r="BY72" s="575"/>
      <c r="BZ72" s="461"/>
      <c r="CA72" s="461"/>
      <c r="CB72" s="461"/>
      <c r="CC72" s="461"/>
      <c r="CD72" s="461"/>
      <c r="CE72" s="461"/>
      <c r="CF72" s="576"/>
      <c r="CG72" s="581"/>
      <c r="CH72" s="575"/>
      <c r="CI72" s="576"/>
      <c r="CN72" s="7">
        <v>62</v>
      </c>
    </row>
    <row r="73" spans="1:92" s="7" customFormat="1" ht="14.45" customHeight="1">
      <c r="A73" s="6" t="str">
        <f t="shared" si="35"/>
        <v/>
      </c>
      <c r="B73" s="43"/>
      <c r="C73" s="6"/>
      <c r="D73" s="6"/>
      <c r="E73" s="43"/>
      <c r="F73" s="44"/>
      <c r="G73" s="22"/>
      <c r="H73" s="23"/>
      <c r="I73" s="47">
        <f t="shared" si="36"/>
        <v>0</v>
      </c>
      <c r="J73" s="47">
        <f t="shared" si="37"/>
        <v>0</v>
      </c>
      <c r="K73" s="58" t="str">
        <f t="shared" si="38"/>
        <v/>
      </c>
      <c r="L73" s="58" t="str">
        <f t="shared" si="39"/>
        <v/>
      </c>
      <c r="M73" s="24"/>
      <c r="N73" s="25"/>
      <c r="O73" s="26">
        <f t="shared" si="40"/>
        <v>0</v>
      </c>
      <c r="P73" s="26">
        <f t="shared" si="41"/>
        <v>0</v>
      </c>
      <c r="Q73" s="27" t="str">
        <f t="shared" si="42"/>
        <v/>
      </c>
      <c r="R73" s="27" t="str">
        <f t="shared" si="43"/>
        <v/>
      </c>
      <c r="S73" s="29"/>
      <c r="T73" s="30"/>
      <c r="U73" s="31">
        <f t="shared" si="44"/>
        <v>0</v>
      </c>
      <c r="V73" s="31">
        <f t="shared" si="45"/>
        <v>0</v>
      </c>
      <c r="W73" s="32" t="str">
        <f t="shared" si="46"/>
        <v/>
      </c>
      <c r="X73" s="32" t="str">
        <f t="shared" si="47"/>
        <v/>
      </c>
      <c r="Y73" s="24"/>
      <c r="Z73" s="24"/>
      <c r="AA73" s="25">
        <f t="shared" si="48"/>
        <v>0</v>
      </c>
      <c r="AB73" s="26">
        <f t="shared" si="49"/>
        <v>0</v>
      </c>
      <c r="AC73" s="26" t="str">
        <f t="shared" si="50"/>
        <v/>
      </c>
      <c r="AD73" s="27" t="str">
        <f t="shared" si="51"/>
        <v/>
      </c>
      <c r="AE73" s="39" t="str">
        <f t="shared" si="52"/>
        <v/>
      </c>
      <c r="AF73" s="39" t="str">
        <f t="shared" si="53"/>
        <v/>
      </c>
      <c r="AG73" s="40" t="str">
        <f t="shared" si="54"/>
        <v/>
      </c>
      <c r="AH73" s="41" t="str">
        <f t="shared" si="55"/>
        <v/>
      </c>
      <c r="AI73" s="39" t="str">
        <f>IF(B73="","",ROUND(GEOMEAN((J73,P73,V73)),0))</f>
        <v/>
      </c>
      <c r="AJ73" s="39" t="str">
        <f>IF(B73="","",ROUND(GEOMEAN((L73,R73,X73)),0))</f>
        <v/>
      </c>
      <c r="AK73" s="40" t="str">
        <f t="shared" si="56"/>
        <v/>
      </c>
      <c r="AL73" s="40" t="str">
        <f t="shared" si="57"/>
        <v/>
      </c>
      <c r="AM73" s="42" t="e">
        <f t="shared" si="58"/>
        <v>#DIV/0!</v>
      </c>
      <c r="AN73" s="42" t="e">
        <f t="shared" si="59"/>
        <v>#DIV/0!</v>
      </c>
      <c r="AO73" s="39" t="str">
        <f t="shared" si="60"/>
        <v/>
      </c>
      <c r="AP73" s="39" t="str">
        <f t="shared" si="61"/>
        <v/>
      </c>
      <c r="AQ73" s="40" t="str">
        <f t="shared" si="62"/>
        <v/>
      </c>
      <c r="AR73" s="41" t="str">
        <f t="shared" si="63"/>
        <v/>
      </c>
      <c r="AS73" s="39" t="str">
        <f>IF(L73="","",ROUND(GEOMEAN((J73,P73,V73,AB73)),0))</f>
        <v/>
      </c>
      <c r="AT73" s="39" t="str">
        <f>IF(L73="","",ROUND(GEOMEAN((L73,R73,X73,AD73)),0))</f>
        <v/>
      </c>
      <c r="AU73" s="40" t="str">
        <f t="shared" si="64"/>
        <v/>
      </c>
      <c r="AV73" s="40" t="str">
        <f t="shared" si="65"/>
        <v/>
      </c>
      <c r="AW73" s="42">
        <f t="shared" si="66"/>
        <v>0</v>
      </c>
      <c r="AX73" s="42">
        <f t="shared" si="67"/>
        <v>0</v>
      </c>
      <c r="AY73" s="5"/>
      <c r="BY73" s="575"/>
      <c r="BZ73" s="461"/>
      <c r="CA73" s="461"/>
      <c r="CB73" s="461"/>
      <c r="CC73" s="461"/>
      <c r="CD73" s="461"/>
      <c r="CE73" s="461"/>
      <c r="CF73" s="576"/>
      <c r="CG73" s="581"/>
      <c r="CH73" s="575"/>
      <c r="CI73" s="576"/>
      <c r="CN73" s="7">
        <v>63</v>
      </c>
    </row>
    <row r="74" spans="1:92" s="7" customFormat="1" ht="14.45" customHeight="1">
      <c r="A74" s="6" t="str">
        <f t="shared" si="35"/>
        <v/>
      </c>
      <c r="B74" s="43"/>
      <c r="C74" s="6"/>
      <c r="D74" s="6"/>
      <c r="E74" s="43"/>
      <c r="F74" s="44"/>
      <c r="G74" s="22"/>
      <c r="H74" s="23"/>
      <c r="I74" s="47">
        <f t="shared" si="36"/>
        <v>0</v>
      </c>
      <c r="J74" s="47">
        <f t="shared" si="37"/>
        <v>0</v>
      </c>
      <c r="K74" s="58" t="str">
        <f t="shared" si="38"/>
        <v/>
      </c>
      <c r="L74" s="58" t="str">
        <f t="shared" si="39"/>
        <v/>
      </c>
      <c r="M74" s="24"/>
      <c r="N74" s="25"/>
      <c r="O74" s="26">
        <f t="shared" si="40"/>
        <v>0</v>
      </c>
      <c r="P74" s="26">
        <f t="shared" si="41"/>
        <v>0</v>
      </c>
      <c r="Q74" s="27" t="str">
        <f t="shared" si="42"/>
        <v/>
      </c>
      <c r="R74" s="27" t="str">
        <f t="shared" si="43"/>
        <v/>
      </c>
      <c r="S74" s="29"/>
      <c r="T74" s="30"/>
      <c r="U74" s="31">
        <f t="shared" si="44"/>
        <v>0</v>
      </c>
      <c r="V74" s="31">
        <f t="shared" si="45"/>
        <v>0</v>
      </c>
      <c r="W74" s="32" t="str">
        <f t="shared" si="46"/>
        <v/>
      </c>
      <c r="X74" s="32" t="str">
        <f t="shared" si="47"/>
        <v/>
      </c>
      <c r="Y74" s="24"/>
      <c r="Z74" s="24"/>
      <c r="AA74" s="25">
        <f t="shared" si="48"/>
        <v>0</v>
      </c>
      <c r="AB74" s="26">
        <f t="shared" si="49"/>
        <v>0</v>
      </c>
      <c r="AC74" s="26" t="str">
        <f t="shared" si="50"/>
        <v/>
      </c>
      <c r="AD74" s="27" t="str">
        <f t="shared" si="51"/>
        <v/>
      </c>
      <c r="AE74" s="39" t="str">
        <f t="shared" si="52"/>
        <v/>
      </c>
      <c r="AF74" s="39" t="str">
        <f t="shared" si="53"/>
        <v/>
      </c>
      <c r="AG74" s="40" t="str">
        <f t="shared" si="54"/>
        <v/>
      </c>
      <c r="AH74" s="41" t="str">
        <f t="shared" si="55"/>
        <v/>
      </c>
      <c r="AI74" s="39" t="str">
        <f>IF(B74="","",ROUND(GEOMEAN((J74,P74,V74)),0))</f>
        <v/>
      </c>
      <c r="AJ74" s="39" t="str">
        <f>IF(B74="","",ROUND(GEOMEAN((L74,R74,X74)),0))</f>
        <v/>
      </c>
      <c r="AK74" s="40" t="str">
        <f t="shared" si="56"/>
        <v/>
      </c>
      <c r="AL74" s="40" t="str">
        <f t="shared" si="57"/>
        <v/>
      </c>
      <c r="AM74" s="42" t="e">
        <f t="shared" si="58"/>
        <v>#DIV/0!</v>
      </c>
      <c r="AN74" s="42" t="e">
        <f t="shared" si="59"/>
        <v>#DIV/0!</v>
      </c>
      <c r="AO74" s="39" t="str">
        <f t="shared" si="60"/>
        <v/>
      </c>
      <c r="AP74" s="39" t="str">
        <f t="shared" si="61"/>
        <v/>
      </c>
      <c r="AQ74" s="40" t="str">
        <f t="shared" si="62"/>
        <v/>
      </c>
      <c r="AR74" s="41" t="str">
        <f t="shared" si="63"/>
        <v/>
      </c>
      <c r="AS74" s="39" t="str">
        <f>IF(L74="","",ROUND(GEOMEAN((J74,P74,V74,AB74)),0))</f>
        <v/>
      </c>
      <c r="AT74" s="39" t="str">
        <f>IF(L74="","",ROUND(GEOMEAN((L74,R74,X74,AD74)),0))</f>
        <v/>
      </c>
      <c r="AU74" s="40" t="str">
        <f t="shared" si="64"/>
        <v/>
      </c>
      <c r="AV74" s="40" t="str">
        <f t="shared" si="65"/>
        <v/>
      </c>
      <c r="AW74" s="42">
        <f t="shared" si="66"/>
        <v>0</v>
      </c>
      <c r="AX74" s="42">
        <f t="shared" si="67"/>
        <v>0</v>
      </c>
      <c r="AY74" s="5"/>
      <c r="BY74" s="575"/>
      <c r="BZ74" s="461"/>
      <c r="CA74" s="461"/>
      <c r="CB74" s="461"/>
      <c r="CC74" s="461"/>
      <c r="CD74" s="461"/>
      <c r="CE74" s="461"/>
      <c r="CF74" s="576"/>
      <c r="CG74" s="581"/>
      <c r="CH74" s="575"/>
      <c r="CI74" s="576"/>
      <c r="CN74" s="7">
        <v>64</v>
      </c>
    </row>
    <row r="75" spans="1:92" s="7" customFormat="1" ht="14.45" customHeight="1">
      <c r="A75" s="6" t="str">
        <f t="shared" ref="A75:A97" si="68">IF(B75&lt;&gt;"",CN75,"")</f>
        <v/>
      </c>
      <c r="B75" s="43"/>
      <c r="C75" s="6"/>
      <c r="D75" s="6"/>
      <c r="E75" s="43"/>
      <c r="F75" s="44"/>
      <c r="G75" s="22"/>
      <c r="H75" s="23"/>
      <c r="I75" s="47">
        <f t="shared" ref="I75:I97" si="69">H75*19%</f>
        <v>0</v>
      </c>
      <c r="J75" s="47">
        <f t="shared" ref="J75:J97" si="70">H75+I75</f>
        <v>0</v>
      </c>
      <c r="K75" s="58" t="str">
        <f t="shared" ref="K75:K97" si="71">IF(B75="","",(H75*F75))</f>
        <v/>
      </c>
      <c r="L75" s="58" t="str">
        <f t="shared" ref="L75:L97" si="72">IF(B75="","",(J75*F75))</f>
        <v/>
      </c>
      <c r="M75" s="24"/>
      <c r="N75" s="25"/>
      <c r="O75" s="26">
        <f t="shared" ref="O75:O97" si="73">N75*19%</f>
        <v>0</v>
      </c>
      <c r="P75" s="26">
        <f t="shared" ref="P75:P97" si="74">N75+O75</f>
        <v>0</v>
      </c>
      <c r="Q75" s="27" t="str">
        <f t="shared" ref="Q75:Q97" si="75">IF(B75="","",(N75*F75))</f>
        <v/>
      </c>
      <c r="R75" s="27" t="str">
        <f t="shared" ref="R75:R97" si="76">IF(B75="","",(P75*F75))</f>
        <v/>
      </c>
      <c r="S75" s="29"/>
      <c r="T75" s="30"/>
      <c r="U75" s="31">
        <f t="shared" ref="U75:U97" si="77">T75*19%</f>
        <v>0</v>
      </c>
      <c r="V75" s="31">
        <f t="shared" ref="V75:V97" si="78">T75+U75</f>
        <v>0</v>
      </c>
      <c r="W75" s="32" t="str">
        <f t="shared" ref="W75:W97" si="79">IF(B75="","",(T75*F75))</f>
        <v/>
      </c>
      <c r="X75" s="32" t="str">
        <f t="shared" ref="X75:X97" si="80">IF(B75="","",(V75*F75))</f>
        <v/>
      </c>
      <c r="Y75" s="24"/>
      <c r="Z75" s="24"/>
      <c r="AA75" s="25">
        <f t="shared" ref="AA75:AA97" si="81">Z75*19%</f>
        <v>0</v>
      </c>
      <c r="AB75" s="26">
        <f t="shared" ref="AB75:AB97" si="82">Z75+AA75</f>
        <v>0</v>
      </c>
      <c r="AC75" s="26" t="str">
        <f t="shared" ref="AC75:AC97" si="83">IF(E75="","",(Z75*F75))</f>
        <v/>
      </c>
      <c r="AD75" s="27" t="str">
        <f t="shared" ref="AD75:AD97" si="84">IF(E75="","",(AB75*F75))</f>
        <v/>
      </c>
      <c r="AE75" s="39" t="str">
        <f t="shared" ref="AE75:AE97" si="85">IF(A75="","",ROUND(AVERAGE(J75,P75,V75),0))</f>
        <v/>
      </c>
      <c r="AF75" s="39" t="str">
        <f t="shared" ref="AF75:AF97" si="86">IF(B75="","",ROUND(AVERAGE(L75,R75,X75),0))</f>
        <v/>
      </c>
      <c r="AG75" s="40" t="str">
        <f t="shared" ref="AG75:AG97" si="87">IF(B75="","",ROUND(STDEV(L75,R75,X75),0))</f>
        <v/>
      </c>
      <c r="AH75" s="41" t="str">
        <f t="shared" ref="AH75:AH97" si="88">IF(B75="","",(AG75/AF75))</f>
        <v/>
      </c>
      <c r="AI75" s="39" t="str">
        <f>IF(B75="","",ROUND(GEOMEAN((J75,P75,V75)),0))</f>
        <v/>
      </c>
      <c r="AJ75" s="39" t="str">
        <f>IF(B75="","",ROUND(GEOMEAN((L75,R75,X75)),0))</f>
        <v/>
      </c>
      <c r="AK75" s="40" t="str">
        <f t="shared" ref="AK75:AK97" si="89">IF(B75="","",(AF75-AG75))</f>
        <v/>
      </c>
      <c r="AL75" s="40" t="str">
        <f t="shared" ref="AL75:AL97" si="90">IF(B75="","",(AF75+AG75))</f>
        <v/>
      </c>
      <c r="AM75" s="42" t="e">
        <f t="shared" ref="AM75:AM97" si="91">ROUND(AVERAGE(L75,R75,X75),0)</f>
        <v>#DIV/0!</v>
      </c>
      <c r="AN75" s="42" t="e">
        <f t="shared" ref="AN75:AN97" si="92">AM75*F75</f>
        <v>#DIV/0!</v>
      </c>
      <c r="AO75" s="39" t="str">
        <f t="shared" ref="AO75:AO97" si="93">IF(A75="","",ROUND(AVERAGE(J75,P75,V75,AB75),0))</f>
        <v/>
      </c>
      <c r="AP75" s="39" t="str">
        <f t="shared" ref="AP75:AP97" si="94">IF(B75="","",ROUND(AVERAGE(L75,R75,X75,AD75),0))</f>
        <v/>
      </c>
      <c r="AQ75" s="40" t="str">
        <f t="shared" ref="AQ75:AQ97" si="95">IF(B75="","",ROUND(STDEV(L75,R75,X75,AD75),0))</f>
        <v/>
      </c>
      <c r="AR75" s="41" t="str">
        <f t="shared" ref="AR75:AR97" si="96">IF(B75="","",(AQ75/AP75))</f>
        <v/>
      </c>
      <c r="AS75" s="39" t="str">
        <f>IF(L75="","",ROUND(GEOMEAN((J75,P75,V75,AB75)),0))</f>
        <v/>
      </c>
      <c r="AT75" s="39" t="str">
        <f>IF(L75="","",ROUND(GEOMEAN((L75,R75,X75,AD75)),0))</f>
        <v/>
      </c>
      <c r="AU75" s="40" t="str">
        <f t="shared" ref="AU75:AU97" si="97">IF(B75="","",(AP75-AQ75))</f>
        <v/>
      </c>
      <c r="AV75" s="40" t="str">
        <f t="shared" ref="AV75:AV97" si="98">IF(B75="","",(AP75+AQ75))</f>
        <v/>
      </c>
      <c r="AW75" s="42">
        <f t="shared" ref="AW75:AW97" si="99">ROUND(AVERAGE(L75,R75,X75,AB75),0)</f>
        <v>0</v>
      </c>
      <c r="AX75" s="42">
        <f t="shared" ref="AX75:AX97" si="100">AW75*F75</f>
        <v>0</v>
      </c>
      <c r="AY75" s="5"/>
      <c r="BY75" s="575"/>
      <c r="BZ75" s="461"/>
      <c r="CA75" s="461"/>
      <c r="CB75" s="461"/>
      <c r="CC75" s="461"/>
      <c r="CD75" s="461"/>
      <c r="CE75" s="461"/>
      <c r="CF75" s="576"/>
      <c r="CG75" s="581"/>
      <c r="CH75" s="575"/>
      <c r="CI75" s="576"/>
      <c r="CN75" s="7">
        <v>65</v>
      </c>
    </row>
    <row r="76" spans="1:92" s="7" customFormat="1" ht="14.45" customHeight="1">
      <c r="A76" s="6" t="str">
        <f t="shared" si="68"/>
        <v/>
      </c>
      <c r="B76" s="43"/>
      <c r="C76" s="6"/>
      <c r="D76" s="6"/>
      <c r="E76" s="43"/>
      <c r="F76" s="44"/>
      <c r="G76" s="22"/>
      <c r="H76" s="23"/>
      <c r="I76" s="47">
        <f t="shared" si="69"/>
        <v>0</v>
      </c>
      <c r="J76" s="47">
        <f t="shared" si="70"/>
        <v>0</v>
      </c>
      <c r="K76" s="58" t="str">
        <f t="shared" si="71"/>
        <v/>
      </c>
      <c r="L76" s="58" t="str">
        <f t="shared" si="72"/>
        <v/>
      </c>
      <c r="M76" s="24"/>
      <c r="N76" s="25"/>
      <c r="O76" s="26">
        <f t="shared" si="73"/>
        <v>0</v>
      </c>
      <c r="P76" s="26">
        <f t="shared" si="74"/>
        <v>0</v>
      </c>
      <c r="Q76" s="27" t="str">
        <f t="shared" si="75"/>
        <v/>
      </c>
      <c r="R76" s="27" t="str">
        <f t="shared" si="76"/>
        <v/>
      </c>
      <c r="S76" s="29"/>
      <c r="T76" s="30"/>
      <c r="U76" s="31">
        <f t="shared" si="77"/>
        <v>0</v>
      </c>
      <c r="V76" s="31">
        <f t="shared" si="78"/>
        <v>0</v>
      </c>
      <c r="W76" s="32" t="str">
        <f t="shared" si="79"/>
        <v/>
      </c>
      <c r="X76" s="32" t="str">
        <f t="shared" si="80"/>
        <v/>
      </c>
      <c r="Y76" s="24"/>
      <c r="Z76" s="24"/>
      <c r="AA76" s="25">
        <f t="shared" si="81"/>
        <v>0</v>
      </c>
      <c r="AB76" s="26">
        <f t="shared" si="82"/>
        <v>0</v>
      </c>
      <c r="AC76" s="26" t="str">
        <f t="shared" si="83"/>
        <v/>
      </c>
      <c r="AD76" s="27" t="str">
        <f t="shared" si="84"/>
        <v/>
      </c>
      <c r="AE76" s="39" t="str">
        <f t="shared" si="85"/>
        <v/>
      </c>
      <c r="AF76" s="39" t="str">
        <f t="shared" si="86"/>
        <v/>
      </c>
      <c r="AG76" s="40" t="str">
        <f t="shared" si="87"/>
        <v/>
      </c>
      <c r="AH76" s="41" t="str">
        <f t="shared" si="88"/>
        <v/>
      </c>
      <c r="AI76" s="39" t="str">
        <f>IF(B76="","",ROUND(GEOMEAN((J76,P76,V76)),0))</f>
        <v/>
      </c>
      <c r="AJ76" s="39" t="str">
        <f>IF(B76="","",ROUND(GEOMEAN((L76,R76,X76)),0))</f>
        <v/>
      </c>
      <c r="AK76" s="40" t="str">
        <f t="shared" si="89"/>
        <v/>
      </c>
      <c r="AL76" s="40" t="str">
        <f t="shared" si="90"/>
        <v/>
      </c>
      <c r="AM76" s="42" t="e">
        <f t="shared" si="91"/>
        <v>#DIV/0!</v>
      </c>
      <c r="AN76" s="42" t="e">
        <f t="shared" si="92"/>
        <v>#DIV/0!</v>
      </c>
      <c r="AO76" s="39" t="str">
        <f t="shared" si="93"/>
        <v/>
      </c>
      <c r="AP76" s="39" t="str">
        <f t="shared" si="94"/>
        <v/>
      </c>
      <c r="AQ76" s="40" t="str">
        <f t="shared" si="95"/>
        <v/>
      </c>
      <c r="AR76" s="41" t="str">
        <f t="shared" si="96"/>
        <v/>
      </c>
      <c r="AS76" s="39" t="str">
        <f>IF(L76="","",ROUND(GEOMEAN((J76,P76,V76,AB76)),0))</f>
        <v/>
      </c>
      <c r="AT76" s="39" t="str">
        <f>IF(L76="","",ROUND(GEOMEAN((L76,R76,X76,AD76)),0))</f>
        <v/>
      </c>
      <c r="AU76" s="40" t="str">
        <f t="shared" si="97"/>
        <v/>
      </c>
      <c r="AV76" s="40" t="str">
        <f t="shared" si="98"/>
        <v/>
      </c>
      <c r="AW76" s="42">
        <f t="shared" si="99"/>
        <v>0</v>
      </c>
      <c r="AX76" s="42">
        <f t="shared" si="100"/>
        <v>0</v>
      </c>
      <c r="AY76" s="5"/>
      <c r="BY76" s="575"/>
      <c r="BZ76" s="461"/>
      <c r="CA76" s="461"/>
      <c r="CB76" s="461"/>
      <c r="CC76" s="461"/>
      <c r="CD76" s="461"/>
      <c r="CE76" s="461"/>
      <c r="CF76" s="576"/>
      <c r="CG76" s="581"/>
      <c r="CH76" s="575"/>
      <c r="CI76" s="576"/>
      <c r="CN76" s="7">
        <v>66</v>
      </c>
    </row>
    <row r="77" spans="1:92" s="7" customFormat="1" ht="14.45" customHeight="1">
      <c r="A77" s="6" t="str">
        <f t="shared" si="68"/>
        <v/>
      </c>
      <c r="B77" s="43"/>
      <c r="C77" s="6"/>
      <c r="D77" s="6"/>
      <c r="E77" s="43"/>
      <c r="F77" s="44"/>
      <c r="G77" s="22"/>
      <c r="H77" s="23"/>
      <c r="I77" s="47">
        <f t="shared" si="69"/>
        <v>0</v>
      </c>
      <c r="J77" s="47">
        <f t="shared" si="70"/>
        <v>0</v>
      </c>
      <c r="K77" s="58" t="str">
        <f t="shared" si="71"/>
        <v/>
      </c>
      <c r="L77" s="58" t="str">
        <f t="shared" si="72"/>
        <v/>
      </c>
      <c r="M77" s="24"/>
      <c r="N77" s="25"/>
      <c r="O77" s="26">
        <f t="shared" si="73"/>
        <v>0</v>
      </c>
      <c r="P77" s="26">
        <f t="shared" si="74"/>
        <v>0</v>
      </c>
      <c r="Q77" s="27" t="str">
        <f t="shared" si="75"/>
        <v/>
      </c>
      <c r="R77" s="27" t="str">
        <f t="shared" si="76"/>
        <v/>
      </c>
      <c r="S77" s="29"/>
      <c r="T77" s="30"/>
      <c r="U77" s="31">
        <f t="shared" si="77"/>
        <v>0</v>
      </c>
      <c r="V77" s="31">
        <f t="shared" si="78"/>
        <v>0</v>
      </c>
      <c r="W77" s="32" t="str">
        <f t="shared" si="79"/>
        <v/>
      </c>
      <c r="X77" s="32" t="str">
        <f t="shared" si="80"/>
        <v/>
      </c>
      <c r="Y77" s="24"/>
      <c r="Z77" s="24"/>
      <c r="AA77" s="25">
        <f t="shared" si="81"/>
        <v>0</v>
      </c>
      <c r="AB77" s="26">
        <f t="shared" si="82"/>
        <v>0</v>
      </c>
      <c r="AC77" s="26" t="str">
        <f t="shared" si="83"/>
        <v/>
      </c>
      <c r="AD77" s="27" t="str">
        <f t="shared" si="84"/>
        <v/>
      </c>
      <c r="AE77" s="39" t="str">
        <f t="shared" si="85"/>
        <v/>
      </c>
      <c r="AF77" s="39" t="str">
        <f t="shared" si="86"/>
        <v/>
      </c>
      <c r="AG77" s="40" t="str">
        <f t="shared" si="87"/>
        <v/>
      </c>
      <c r="AH77" s="41" t="str">
        <f t="shared" si="88"/>
        <v/>
      </c>
      <c r="AI77" s="39" t="str">
        <f>IF(B77="","",ROUND(GEOMEAN((J77,P77,V77)),0))</f>
        <v/>
      </c>
      <c r="AJ77" s="39" t="str">
        <f>IF(B77="","",ROUND(GEOMEAN((L77,R77,X77)),0))</f>
        <v/>
      </c>
      <c r="AK77" s="40" t="str">
        <f t="shared" si="89"/>
        <v/>
      </c>
      <c r="AL77" s="40" t="str">
        <f t="shared" si="90"/>
        <v/>
      </c>
      <c r="AM77" s="42" t="e">
        <f t="shared" si="91"/>
        <v>#DIV/0!</v>
      </c>
      <c r="AN77" s="42" t="e">
        <f t="shared" si="92"/>
        <v>#DIV/0!</v>
      </c>
      <c r="AO77" s="39" t="str">
        <f t="shared" si="93"/>
        <v/>
      </c>
      <c r="AP77" s="39" t="str">
        <f t="shared" si="94"/>
        <v/>
      </c>
      <c r="AQ77" s="40" t="str">
        <f t="shared" si="95"/>
        <v/>
      </c>
      <c r="AR77" s="41" t="str">
        <f t="shared" si="96"/>
        <v/>
      </c>
      <c r="AS77" s="39" t="str">
        <f>IF(L77="","",ROUND(GEOMEAN((J77,P77,V77,AB77)),0))</f>
        <v/>
      </c>
      <c r="AT77" s="39" t="str">
        <f>IF(L77="","",ROUND(GEOMEAN((L77,R77,X77,AD77)),0))</f>
        <v/>
      </c>
      <c r="AU77" s="40" t="str">
        <f t="shared" si="97"/>
        <v/>
      </c>
      <c r="AV77" s="40" t="str">
        <f t="shared" si="98"/>
        <v/>
      </c>
      <c r="AW77" s="42">
        <f t="shared" si="99"/>
        <v>0</v>
      </c>
      <c r="AX77" s="42">
        <f t="shared" si="100"/>
        <v>0</v>
      </c>
      <c r="AY77" s="5"/>
      <c r="BY77" s="575"/>
      <c r="BZ77" s="461"/>
      <c r="CA77" s="461"/>
      <c r="CB77" s="461"/>
      <c r="CC77" s="461"/>
      <c r="CD77" s="461"/>
      <c r="CE77" s="461"/>
      <c r="CF77" s="576"/>
      <c r="CG77" s="581"/>
      <c r="CH77" s="575"/>
      <c r="CI77" s="576"/>
      <c r="CN77" s="7">
        <v>67</v>
      </c>
    </row>
    <row r="78" spans="1:92" s="7" customFormat="1" ht="14.45" customHeight="1">
      <c r="A78" s="6" t="str">
        <f t="shared" si="68"/>
        <v/>
      </c>
      <c r="B78" s="43"/>
      <c r="C78" s="6"/>
      <c r="D78" s="6"/>
      <c r="E78" s="43"/>
      <c r="F78" s="44"/>
      <c r="G78" s="22"/>
      <c r="H78" s="23"/>
      <c r="I78" s="47">
        <f t="shared" si="69"/>
        <v>0</v>
      </c>
      <c r="J78" s="47">
        <f t="shared" si="70"/>
        <v>0</v>
      </c>
      <c r="K78" s="58" t="str">
        <f t="shared" si="71"/>
        <v/>
      </c>
      <c r="L78" s="58" t="str">
        <f t="shared" si="72"/>
        <v/>
      </c>
      <c r="M78" s="24"/>
      <c r="N78" s="25"/>
      <c r="O78" s="26">
        <f t="shared" si="73"/>
        <v>0</v>
      </c>
      <c r="P78" s="26">
        <f t="shared" si="74"/>
        <v>0</v>
      </c>
      <c r="Q78" s="27" t="str">
        <f t="shared" si="75"/>
        <v/>
      </c>
      <c r="R78" s="27" t="str">
        <f t="shared" si="76"/>
        <v/>
      </c>
      <c r="S78" s="29"/>
      <c r="T78" s="30"/>
      <c r="U78" s="31">
        <f t="shared" si="77"/>
        <v>0</v>
      </c>
      <c r="V78" s="31">
        <f t="shared" si="78"/>
        <v>0</v>
      </c>
      <c r="W78" s="32" t="str">
        <f t="shared" si="79"/>
        <v/>
      </c>
      <c r="X78" s="32" t="str">
        <f t="shared" si="80"/>
        <v/>
      </c>
      <c r="Y78" s="24"/>
      <c r="Z78" s="24"/>
      <c r="AA78" s="25">
        <f t="shared" si="81"/>
        <v>0</v>
      </c>
      <c r="AB78" s="26">
        <f t="shared" si="82"/>
        <v>0</v>
      </c>
      <c r="AC78" s="26" t="str">
        <f t="shared" si="83"/>
        <v/>
      </c>
      <c r="AD78" s="27" t="str">
        <f t="shared" si="84"/>
        <v/>
      </c>
      <c r="AE78" s="39" t="str">
        <f t="shared" si="85"/>
        <v/>
      </c>
      <c r="AF78" s="39" t="str">
        <f t="shared" si="86"/>
        <v/>
      </c>
      <c r="AG78" s="40" t="str">
        <f t="shared" si="87"/>
        <v/>
      </c>
      <c r="AH78" s="41" t="str">
        <f t="shared" si="88"/>
        <v/>
      </c>
      <c r="AI78" s="39" t="str">
        <f>IF(B78="","",ROUND(GEOMEAN((J78,P78,V78)),0))</f>
        <v/>
      </c>
      <c r="AJ78" s="39" t="str">
        <f>IF(B78="","",ROUND(GEOMEAN((L78,R78,X78)),0))</f>
        <v/>
      </c>
      <c r="AK78" s="40" t="str">
        <f t="shared" si="89"/>
        <v/>
      </c>
      <c r="AL78" s="40" t="str">
        <f t="shared" si="90"/>
        <v/>
      </c>
      <c r="AM78" s="42" t="e">
        <f t="shared" si="91"/>
        <v>#DIV/0!</v>
      </c>
      <c r="AN78" s="42" t="e">
        <f t="shared" si="92"/>
        <v>#DIV/0!</v>
      </c>
      <c r="AO78" s="39" t="str">
        <f t="shared" si="93"/>
        <v/>
      </c>
      <c r="AP78" s="39" t="str">
        <f t="shared" si="94"/>
        <v/>
      </c>
      <c r="AQ78" s="40" t="str">
        <f t="shared" si="95"/>
        <v/>
      </c>
      <c r="AR78" s="41" t="str">
        <f t="shared" si="96"/>
        <v/>
      </c>
      <c r="AS78" s="39" t="str">
        <f>IF(L78="","",ROUND(GEOMEAN((J78,P78,V78,AB78)),0))</f>
        <v/>
      </c>
      <c r="AT78" s="39" t="str">
        <f>IF(L78="","",ROUND(GEOMEAN((L78,R78,X78,AD78)),0))</f>
        <v/>
      </c>
      <c r="AU78" s="40" t="str">
        <f t="shared" si="97"/>
        <v/>
      </c>
      <c r="AV78" s="40" t="str">
        <f t="shared" si="98"/>
        <v/>
      </c>
      <c r="AW78" s="42">
        <f t="shared" si="99"/>
        <v>0</v>
      </c>
      <c r="AX78" s="42">
        <f t="shared" si="100"/>
        <v>0</v>
      </c>
      <c r="AY78" s="5"/>
      <c r="BY78" s="575"/>
      <c r="BZ78" s="461"/>
      <c r="CA78" s="461"/>
      <c r="CB78" s="461"/>
      <c r="CC78" s="461"/>
      <c r="CD78" s="461"/>
      <c r="CE78" s="461"/>
      <c r="CF78" s="576"/>
      <c r="CG78" s="581"/>
      <c r="CH78" s="575"/>
      <c r="CI78" s="576"/>
      <c r="CN78" s="7">
        <v>68</v>
      </c>
    </row>
    <row r="79" spans="1:92" s="7" customFormat="1" ht="14.45" customHeight="1">
      <c r="A79" s="6" t="str">
        <f t="shared" si="68"/>
        <v/>
      </c>
      <c r="B79" s="43"/>
      <c r="C79" s="6"/>
      <c r="D79" s="6"/>
      <c r="E79" s="43"/>
      <c r="F79" s="44"/>
      <c r="G79" s="22"/>
      <c r="H79" s="23"/>
      <c r="I79" s="47">
        <f t="shared" si="69"/>
        <v>0</v>
      </c>
      <c r="J79" s="47">
        <f t="shared" si="70"/>
        <v>0</v>
      </c>
      <c r="K79" s="58" t="str">
        <f t="shared" si="71"/>
        <v/>
      </c>
      <c r="L79" s="58" t="str">
        <f t="shared" si="72"/>
        <v/>
      </c>
      <c r="M79" s="24"/>
      <c r="N79" s="25"/>
      <c r="O79" s="26">
        <f t="shared" si="73"/>
        <v>0</v>
      </c>
      <c r="P79" s="26">
        <f t="shared" si="74"/>
        <v>0</v>
      </c>
      <c r="Q79" s="27" t="str">
        <f t="shared" si="75"/>
        <v/>
      </c>
      <c r="R79" s="27" t="str">
        <f t="shared" si="76"/>
        <v/>
      </c>
      <c r="S79" s="29"/>
      <c r="T79" s="30"/>
      <c r="U79" s="31">
        <f t="shared" si="77"/>
        <v>0</v>
      </c>
      <c r="V79" s="31">
        <f t="shared" si="78"/>
        <v>0</v>
      </c>
      <c r="W79" s="32" t="str">
        <f t="shared" si="79"/>
        <v/>
      </c>
      <c r="X79" s="32" t="str">
        <f t="shared" si="80"/>
        <v/>
      </c>
      <c r="Y79" s="24"/>
      <c r="Z79" s="24"/>
      <c r="AA79" s="25">
        <f t="shared" si="81"/>
        <v>0</v>
      </c>
      <c r="AB79" s="26">
        <f t="shared" si="82"/>
        <v>0</v>
      </c>
      <c r="AC79" s="26" t="str">
        <f t="shared" si="83"/>
        <v/>
      </c>
      <c r="AD79" s="27" t="str">
        <f t="shared" si="84"/>
        <v/>
      </c>
      <c r="AE79" s="39" t="str">
        <f t="shared" si="85"/>
        <v/>
      </c>
      <c r="AF79" s="39" t="str">
        <f t="shared" si="86"/>
        <v/>
      </c>
      <c r="AG79" s="40" t="str">
        <f t="shared" si="87"/>
        <v/>
      </c>
      <c r="AH79" s="41" t="str">
        <f t="shared" si="88"/>
        <v/>
      </c>
      <c r="AI79" s="39" t="str">
        <f>IF(B79="","",ROUND(GEOMEAN((J79,P79,V79)),0))</f>
        <v/>
      </c>
      <c r="AJ79" s="39" t="str">
        <f>IF(B79="","",ROUND(GEOMEAN((L79,R79,X79)),0))</f>
        <v/>
      </c>
      <c r="AK79" s="40" t="str">
        <f t="shared" si="89"/>
        <v/>
      </c>
      <c r="AL79" s="40" t="str">
        <f t="shared" si="90"/>
        <v/>
      </c>
      <c r="AM79" s="42" t="e">
        <f t="shared" si="91"/>
        <v>#DIV/0!</v>
      </c>
      <c r="AN79" s="42" t="e">
        <f t="shared" si="92"/>
        <v>#DIV/0!</v>
      </c>
      <c r="AO79" s="39" t="str">
        <f t="shared" si="93"/>
        <v/>
      </c>
      <c r="AP79" s="39" t="str">
        <f t="shared" si="94"/>
        <v/>
      </c>
      <c r="AQ79" s="40" t="str">
        <f t="shared" si="95"/>
        <v/>
      </c>
      <c r="AR79" s="41" t="str">
        <f t="shared" si="96"/>
        <v/>
      </c>
      <c r="AS79" s="39" t="str">
        <f>IF(L79="","",ROUND(GEOMEAN((J79,P79,V79,AB79)),0))</f>
        <v/>
      </c>
      <c r="AT79" s="39" t="str">
        <f>IF(L79="","",ROUND(GEOMEAN((L79,R79,X79,AD79)),0))</f>
        <v/>
      </c>
      <c r="AU79" s="40" t="str">
        <f t="shared" si="97"/>
        <v/>
      </c>
      <c r="AV79" s="40" t="str">
        <f t="shared" si="98"/>
        <v/>
      </c>
      <c r="AW79" s="42">
        <f t="shared" si="99"/>
        <v>0</v>
      </c>
      <c r="AX79" s="42">
        <f t="shared" si="100"/>
        <v>0</v>
      </c>
      <c r="AY79" s="5"/>
      <c r="BY79" s="575"/>
      <c r="BZ79" s="461"/>
      <c r="CA79" s="461"/>
      <c r="CB79" s="461"/>
      <c r="CC79" s="461"/>
      <c r="CD79" s="461"/>
      <c r="CE79" s="461"/>
      <c r="CF79" s="576"/>
      <c r="CG79" s="581"/>
      <c r="CH79" s="575"/>
      <c r="CI79" s="576"/>
      <c r="CN79" s="7">
        <v>69</v>
      </c>
    </row>
    <row r="80" spans="1:92" s="7" customFormat="1" ht="14.45" customHeight="1">
      <c r="A80" s="6" t="str">
        <f t="shared" si="68"/>
        <v/>
      </c>
      <c r="B80" s="43"/>
      <c r="C80" s="6"/>
      <c r="D80" s="6"/>
      <c r="E80" s="43"/>
      <c r="F80" s="44"/>
      <c r="G80" s="22"/>
      <c r="H80" s="23"/>
      <c r="I80" s="47">
        <f t="shared" si="69"/>
        <v>0</v>
      </c>
      <c r="J80" s="47">
        <f t="shared" si="70"/>
        <v>0</v>
      </c>
      <c r="K80" s="58" t="str">
        <f t="shared" si="71"/>
        <v/>
      </c>
      <c r="L80" s="58" t="str">
        <f t="shared" si="72"/>
        <v/>
      </c>
      <c r="M80" s="24"/>
      <c r="N80" s="25"/>
      <c r="O80" s="26">
        <f t="shared" si="73"/>
        <v>0</v>
      </c>
      <c r="P80" s="26">
        <f t="shared" si="74"/>
        <v>0</v>
      </c>
      <c r="Q80" s="27" t="str">
        <f t="shared" si="75"/>
        <v/>
      </c>
      <c r="R80" s="27" t="str">
        <f t="shared" si="76"/>
        <v/>
      </c>
      <c r="S80" s="29"/>
      <c r="T80" s="30"/>
      <c r="U80" s="31">
        <f t="shared" si="77"/>
        <v>0</v>
      </c>
      <c r="V80" s="31">
        <f t="shared" si="78"/>
        <v>0</v>
      </c>
      <c r="W80" s="32" t="str">
        <f t="shared" si="79"/>
        <v/>
      </c>
      <c r="X80" s="32" t="str">
        <f t="shared" si="80"/>
        <v/>
      </c>
      <c r="Y80" s="24"/>
      <c r="Z80" s="24"/>
      <c r="AA80" s="25">
        <f t="shared" si="81"/>
        <v>0</v>
      </c>
      <c r="AB80" s="26">
        <f t="shared" si="82"/>
        <v>0</v>
      </c>
      <c r="AC80" s="26" t="str">
        <f t="shared" si="83"/>
        <v/>
      </c>
      <c r="AD80" s="27" t="str">
        <f t="shared" si="84"/>
        <v/>
      </c>
      <c r="AE80" s="39" t="str">
        <f t="shared" si="85"/>
        <v/>
      </c>
      <c r="AF80" s="39" t="str">
        <f t="shared" si="86"/>
        <v/>
      </c>
      <c r="AG80" s="40" t="str">
        <f t="shared" si="87"/>
        <v/>
      </c>
      <c r="AH80" s="41" t="str">
        <f t="shared" si="88"/>
        <v/>
      </c>
      <c r="AI80" s="39" t="str">
        <f>IF(B80="","",ROUND(GEOMEAN((J80,P80,V80)),0))</f>
        <v/>
      </c>
      <c r="AJ80" s="39" t="str">
        <f>IF(B80="","",ROUND(GEOMEAN((L80,R80,X80)),0))</f>
        <v/>
      </c>
      <c r="AK80" s="40" t="str">
        <f t="shared" si="89"/>
        <v/>
      </c>
      <c r="AL80" s="40" t="str">
        <f t="shared" si="90"/>
        <v/>
      </c>
      <c r="AM80" s="42" t="e">
        <f t="shared" si="91"/>
        <v>#DIV/0!</v>
      </c>
      <c r="AN80" s="42" t="e">
        <f t="shared" si="92"/>
        <v>#DIV/0!</v>
      </c>
      <c r="AO80" s="39" t="str">
        <f t="shared" si="93"/>
        <v/>
      </c>
      <c r="AP80" s="39" t="str">
        <f t="shared" si="94"/>
        <v/>
      </c>
      <c r="AQ80" s="40" t="str">
        <f t="shared" si="95"/>
        <v/>
      </c>
      <c r="AR80" s="41" t="str">
        <f t="shared" si="96"/>
        <v/>
      </c>
      <c r="AS80" s="39" t="str">
        <f>IF(L80="","",ROUND(GEOMEAN((J80,P80,V80,AB80)),0))</f>
        <v/>
      </c>
      <c r="AT80" s="39" t="str">
        <f>IF(L80="","",ROUND(GEOMEAN((L80,R80,X80,AD80)),0))</f>
        <v/>
      </c>
      <c r="AU80" s="40" t="str">
        <f t="shared" si="97"/>
        <v/>
      </c>
      <c r="AV80" s="40" t="str">
        <f t="shared" si="98"/>
        <v/>
      </c>
      <c r="AW80" s="42">
        <f t="shared" si="99"/>
        <v>0</v>
      </c>
      <c r="AX80" s="42">
        <f t="shared" si="100"/>
        <v>0</v>
      </c>
      <c r="AY80" s="5"/>
      <c r="BY80" s="575"/>
      <c r="BZ80" s="461"/>
      <c r="CA80" s="461"/>
      <c r="CB80" s="461"/>
      <c r="CC80" s="461"/>
      <c r="CD80" s="461"/>
      <c r="CE80" s="461"/>
      <c r="CF80" s="576"/>
      <c r="CG80" s="581"/>
      <c r="CH80" s="575"/>
      <c r="CI80" s="576"/>
      <c r="CN80" s="7">
        <v>70</v>
      </c>
    </row>
    <row r="81" spans="1:92" s="7" customFormat="1" ht="15" customHeight="1">
      <c r="A81" s="6" t="str">
        <f t="shared" si="68"/>
        <v/>
      </c>
      <c r="B81" s="43"/>
      <c r="C81" s="6"/>
      <c r="D81" s="6"/>
      <c r="E81" s="43"/>
      <c r="F81" s="44"/>
      <c r="G81" s="22"/>
      <c r="H81" s="23"/>
      <c r="I81" s="47">
        <f t="shared" si="69"/>
        <v>0</v>
      </c>
      <c r="J81" s="47">
        <f t="shared" si="70"/>
        <v>0</v>
      </c>
      <c r="K81" s="58" t="str">
        <f t="shared" si="71"/>
        <v/>
      </c>
      <c r="L81" s="58" t="str">
        <f t="shared" si="72"/>
        <v/>
      </c>
      <c r="M81" s="24"/>
      <c r="N81" s="25"/>
      <c r="O81" s="26">
        <f t="shared" si="73"/>
        <v>0</v>
      </c>
      <c r="P81" s="26">
        <f t="shared" si="74"/>
        <v>0</v>
      </c>
      <c r="Q81" s="27" t="str">
        <f t="shared" si="75"/>
        <v/>
      </c>
      <c r="R81" s="27" t="str">
        <f t="shared" si="76"/>
        <v/>
      </c>
      <c r="S81" s="29"/>
      <c r="T81" s="30"/>
      <c r="U81" s="31">
        <f t="shared" si="77"/>
        <v>0</v>
      </c>
      <c r="V81" s="31">
        <f t="shared" si="78"/>
        <v>0</v>
      </c>
      <c r="W81" s="32" t="str">
        <f t="shared" si="79"/>
        <v/>
      </c>
      <c r="X81" s="32" t="str">
        <f t="shared" si="80"/>
        <v/>
      </c>
      <c r="Y81" s="24"/>
      <c r="Z81" s="24"/>
      <c r="AA81" s="25">
        <f t="shared" si="81"/>
        <v>0</v>
      </c>
      <c r="AB81" s="26">
        <f t="shared" si="82"/>
        <v>0</v>
      </c>
      <c r="AC81" s="26" t="str">
        <f t="shared" si="83"/>
        <v/>
      </c>
      <c r="AD81" s="27" t="str">
        <f t="shared" si="84"/>
        <v/>
      </c>
      <c r="AE81" s="39" t="str">
        <f t="shared" si="85"/>
        <v/>
      </c>
      <c r="AF81" s="39" t="str">
        <f t="shared" si="86"/>
        <v/>
      </c>
      <c r="AG81" s="40" t="str">
        <f t="shared" si="87"/>
        <v/>
      </c>
      <c r="AH81" s="41" t="str">
        <f t="shared" si="88"/>
        <v/>
      </c>
      <c r="AI81" s="39" t="str">
        <f>IF(B81="","",ROUND(GEOMEAN((J81,P81,V81)),0))</f>
        <v/>
      </c>
      <c r="AJ81" s="39" t="str">
        <f>IF(B81="","",ROUND(GEOMEAN((L81,R81,X81)),0))</f>
        <v/>
      </c>
      <c r="AK81" s="40" t="str">
        <f t="shared" si="89"/>
        <v/>
      </c>
      <c r="AL81" s="40" t="str">
        <f t="shared" si="90"/>
        <v/>
      </c>
      <c r="AM81" s="42" t="e">
        <f t="shared" si="91"/>
        <v>#DIV/0!</v>
      </c>
      <c r="AN81" s="42" t="e">
        <f t="shared" si="92"/>
        <v>#DIV/0!</v>
      </c>
      <c r="AO81" s="39" t="str">
        <f t="shared" si="93"/>
        <v/>
      </c>
      <c r="AP81" s="39" t="str">
        <f t="shared" si="94"/>
        <v/>
      </c>
      <c r="AQ81" s="40" t="str">
        <f t="shared" si="95"/>
        <v/>
      </c>
      <c r="AR81" s="41" t="str">
        <f t="shared" si="96"/>
        <v/>
      </c>
      <c r="AS81" s="39" t="str">
        <f>IF(L81="","",ROUND(GEOMEAN((J81,P81,V81,AB81)),0))</f>
        <v/>
      </c>
      <c r="AT81" s="39" t="str">
        <f>IF(L81="","",ROUND(GEOMEAN((L81,R81,X81,AD81)),0))</f>
        <v/>
      </c>
      <c r="AU81" s="40" t="str">
        <f t="shared" si="97"/>
        <v/>
      </c>
      <c r="AV81" s="40" t="str">
        <f t="shared" si="98"/>
        <v/>
      </c>
      <c r="AW81" s="42">
        <f t="shared" si="99"/>
        <v>0</v>
      </c>
      <c r="AX81" s="42">
        <f t="shared" si="100"/>
        <v>0</v>
      </c>
      <c r="AY81" s="5"/>
      <c r="BY81" s="575"/>
      <c r="BZ81" s="461"/>
      <c r="CA81" s="461"/>
      <c r="CB81" s="461"/>
      <c r="CC81" s="461"/>
      <c r="CD81" s="461"/>
      <c r="CE81" s="461"/>
      <c r="CF81" s="576"/>
      <c r="CG81" s="581"/>
      <c r="CH81" s="575"/>
      <c r="CI81" s="576"/>
      <c r="CN81" s="7">
        <v>71</v>
      </c>
    </row>
    <row r="82" spans="1:92" s="7" customFormat="1" ht="15" customHeight="1">
      <c r="A82" s="6" t="str">
        <f t="shared" si="68"/>
        <v/>
      </c>
      <c r="B82" s="43"/>
      <c r="C82" s="6"/>
      <c r="D82" s="6"/>
      <c r="E82" s="43"/>
      <c r="F82" s="44"/>
      <c r="G82" s="22"/>
      <c r="H82" s="23"/>
      <c r="I82" s="47">
        <f t="shared" si="69"/>
        <v>0</v>
      </c>
      <c r="J82" s="47">
        <f t="shared" si="70"/>
        <v>0</v>
      </c>
      <c r="K82" s="58" t="str">
        <f t="shared" si="71"/>
        <v/>
      </c>
      <c r="L82" s="58" t="str">
        <f t="shared" si="72"/>
        <v/>
      </c>
      <c r="M82" s="24"/>
      <c r="N82" s="25"/>
      <c r="O82" s="26">
        <f t="shared" si="73"/>
        <v>0</v>
      </c>
      <c r="P82" s="26">
        <f t="shared" si="74"/>
        <v>0</v>
      </c>
      <c r="Q82" s="27" t="str">
        <f t="shared" si="75"/>
        <v/>
      </c>
      <c r="R82" s="27" t="str">
        <f t="shared" si="76"/>
        <v/>
      </c>
      <c r="S82" s="29"/>
      <c r="T82" s="30"/>
      <c r="U82" s="31">
        <f t="shared" si="77"/>
        <v>0</v>
      </c>
      <c r="V82" s="31">
        <f t="shared" si="78"/>
        <v>0</v>
      </c>
      <c r="W82" s="32" t="str">
        <f t="shared" si="79"/>
        <v/>
      </c>
      <c r="X82" s="32" t="str">
        <f t="shared" si="80"/>
        <v/>
      </c>
      <c r="Y82" s="24"/>
      <c r="Z82" s="24"/>
      <c r="AA82" s="25">
        <f t="shared" si="81"/>
        <v>0</v>
      </c>
      <c r="AB82" s="26">
        <f t="shared" si="82"/>
        <v>0</v>
      </c>
      <c r="AC82" s="26" t="str">
        <f t="shared" si="83"/>
        <v/>
      </c>
      <c r="AD82" s="27" t="str">
        <f t="shared" si="84"/>
        <v/>
      </c>
      <c r="AE82" s="39" t="str">
        <f t="shared" si="85"/>
        <v/>
      </c>
      <c r="AF82" s="39" t="str">
        <f t="shared" si="86"/>
        <v/>
      </c>
      <c r="AG82" s="40" t="str">
        <f t="shared" si="87"/>
        <v/>
      </c>
      <c r="AH82" s="41" t="str">
        <f t="shared" si="88"/>
        <v/>
      </c>
      <c r="AI82" s="39" t="str">
        <f>IF(B82="","",ROUND(GEOMEAN((J82,P82,V82)),0))</f>
        <v/>
      </c>
      <c r="AJ82" s="39" t="str">
        <f>IF(B82="","",ROUND(GEOMEAN((L82,R82,X82)),0))</f>
        <v/>
      </c>
      <c r="AK82" s="40" t="str">
        <f t="shared" si="89"/>
        <v/>
      </c>
      <c r="AL82" s="40" t="str">
        <f t="shared" si="90"/>
        <v/>
      </c>
      <c r="AM82" s="42" t="e">
        <f t="shared" si="91"/>
        <v>#DIV/0!</v>
      </c>
      <c r="AN82" s="42" t="e">
        <f t="shared" si="92"/>
        <v>#DIV/0!</v>
      </c>
      <c r="AO82" s="39" t="str">
        <f t="shared" si="93"/>
        <v/>
      </c>
      <c r="AP82" s="39" t="str">
        <f t="shared" si="94"/>
        <v/>
      </c>
      <c r="AQ82" s="40" t="str">
        <f t="shared" si="95"/>
        <v/>
      </c>
      <c r="AR82" s="41" t="str">
        <f t="shared" si="96"/>
        <v/>
      </c>
      <c r="AS82" s="39" t="str">
        <f>IF(L82="","",ROUND(GEOMEAN((J82,P82,V82,AB82)),0))</f>
        <v/>
      </c>
      <c r="AT82" s="39" t="str">
        <f>IF(L82="","",ROUND(GEOMEAN((L82,R82,X82,AD82)),0))</f>
        <v/>
      </c>
      <c r="AU82" s="40" t="str">
        <f t="shared" si="97"/>
        <v/>
      </c>
      <c r="AV82" s="40" t="str">
        <f t="shared" si="98"/>
        <v/>
      </c>
      <c r="AW82" s="42">
        <f t="shared" si="99"/>
        <v>0</v>
      </c>
      <c r="AX82" s="42">
        <f t="shared" si="100"/>
        <v>0</v>
      </c>
      <c r="AY82" s="5"/>
      <c r="BY82" s="577"/>
      <c r="BZ82" s="579"/>
      <c r="CA82" s="579"/>
      <c r="CB82" s="579"/>
      <c r="CC82" s="579"/>
      <c r="CD82" s="579"/>
      <c r="CE82" s="579"/>
      <c r="CF82" s="578"/>
      <c r="CG82" s="582"/>
      <c r="CH82" s="577"/>
      <c r="CI82" s="578"/>
      <c r="CN82" s="7">
        <v>72</v>
      </c>
    </row>
    <row r="83" spans="1:92" s="7" customFormat="1" ht="15" customHeight="1">
      <c r="A83" s="6" t="str">
        <f t="shared" si="68"/>
        <v/>
      </c>
      <c r="B83" s="43"/>
      <c r="C83" s="6"/>
      <c r="D83" s="6"/>
      <c r="E83" s="43"/>
      <c r="F83" s="44"/>
      <c r="G83" s="22"/>
      <c r="H83" s="23"/>
      <c r="I83" s="47">
        <f t="shared" si="69"/>
        <v>0</v>
      </c>
      <c r="J83" s="47">
        <f t="shared" si="70"/>
        <v>0</v>
      </c>
      <c r="K83" s="58" t="str">
        <f t="shared" si="71"/>
        <v/>
      </c>
      <c r="L83" s="58" t="str">
        <f t="shared" si="72"/>
        <v/>
      </c>
      <c r="M83" s="24"/>
      <c r="N83" s="25"/>
      <c r="O83" s="26">
        <f t="shared" si="73"/>
        <v>0</v>
      </c>
      <c r="P83" s="26">
        <f t="shared" si="74"/>
        <v>0</v>
      </c>
      <c r="Q83" s="27" t="str">
        <f t="shared" si="75"/>
        <v/>
      </c>
      <c r="R83" s="27" t="str">
        <f t="shared" si="76"/>
        <v/>
      </c>
      <c r="S83" s="29"/>
      <c r="T83" s="30"/>
      <c r="U83" s="31">
        <f t="shared" si="77"/>
        <v>0</v>
      </c>
      <c r="V83" s="31">
        <f t="shared" si="78"/>
        <v>0</v>
      </c>
      <c r="W83" s="32" t="str">
        <f t="shared" si="79"/>
        <v/>
      </c>
      <c r="X83" s="32" t="str">
        <f t="shared" si="80"/>
        <v/>
      </c>
      <c r="Y83" s="24"/>
      <c r="Z83" s="24"/>
      <c r="AA83" s="25">
        <f t="shared" si="81"/>
        <v>0</v>
      </c>
      <c r="AB83" s="26">
        <f t="shared" si="82"/>
        <v>0</v>
      </c>
      <c r="AC83" s="26" t="str">
        <f t="shared" si="83"/>
        <v/>
      </c>
      <c r="AD83" s="27" t="str">
        <f t="shared" si="84"/>
        <v/>
      </c>
      <c r="AE83" s="39" t="str">
        <f t="shared" si="85"/>
        <v/>
      </c>
      <c r="AF83" s="39" t="str">
        <f t="shared" si="86"/>
        <v/>
      </c>
      <c r="AG83" s="40" t="str">
        <f t="shared" si="87"/>
        <v/>
      </c>
      <c r="AH83" s="41" t="str">
        <f t="shared" si="88"/>
        <v/>
      </c>
      <c r="AI83" s="39" t="str">
        <f>IF(B83="","",ROUND(GEOMEAN((J83,P83,V83)),0))</f>
        <v/>
      </c>
      <c r="AJ83" s="39" t="str">
        <f>IF(B83="","",ROUND(GEOMEAN((L83,R83,X83)),0))</f>
        <v/>
      </c>
      <c r="AK83" s="40" t="str">
        <f t="shared" si="89"/>
        <v/>
      </c>
      <c r="AL83" s="40" t="str">
        <f t="shared" si="90"/>
        <v/>
      </c>
      <c r="AM83" s="42" t="e">
        <f t="shared" si="91"/>
        <v>#DIV/0!</v>
      </c>
      <c r="AN83" s="42" t="e">
        <f t="shared" si="92"/>
        <v>#DIV/0!</v>
      </c>
      <c r="AO83" s="39" t="str">
        <f t="shared" si="93"/>
        <v/>
      </c>
      <c r="AP83" s="39" t="str">
        <f t="shared" si="94"/>
        <v/>
      </c>
      <c r="AQ83" s="40" t="str">
        <f t="shared" si="95"/>
        <v/>
      </c>
      <c r="AR83" s="41" t="str">
        <f t="shared" si="96"/>
        <v/>
      </c>
      <c r="AS83" s="39" t="str">
        <f>IF(L83="","",ROUND(GEOMEAN((J83,P83,V83,AB83)),0))</f>
        <v/>
      </c>
      <c r="AT83" s="39" t="str">
        <f>IF(L83="","",ROUND(GEOMEAN((L83,R83,X83,AD83)),0))</f>
        <v/>
      </c>
      <c r="AU83" s="40" t="str">
        <f t="shared" si="97"/>
        <v/>
      </c>
      <c r="AV83" s="40" t="str">
        <f t="shared" si="98"/>
        <v/>
      </c>
      <c r="AW83" s="42">
        <f t="shared" si="99"/>
        <v>0</v>
      </c>
      <c r="AX83" s="42">
        <f t="shared" si="100"/>
        <v>0</v>
      </c>
      <c r="AY83" s="5"/>
      <c r="CN83" s="7">
        <v>73</v>
      </c>
    </row>
    <row r="84" spans="1:92" s="7" customFormat="1" ht="15" customHeight="1">
      <c r="A84" s="6" t="str">
        <f t="shared" si="68"/>
        <v/>
      </c>
      <c r="B84" s="43"/>
      <c r="C84" s="6"/>
      <c r="D84" s="6"/>
      <c r="E84" s="43"/>
      <c r="F84" s="44"/>
      <c r="G84" s="22"/>
      <c r="H84" s="23"/>
      <c r="I84" s="47">
        <f t="shared" si="69"/>
        <v>0</v>
      </c>
      <c r="J84" s="47">
        <f t="shared" si="70"/>
        <v>0</v>
      </c>
      <c r="K84" s="58" t="str">
        <f t="shared" si="71"/>
        <v/>
      </c>
      <c r="L84" s="58" t="str">
        <f t="shared" si="72"/>
        <v/>
      </c>
      <c r="M84" s="24"/>
      <c r="N84" s="25"/>
      <c r="O84" s="26">
        <f t="shared" si="73"/>
        <v>0</v>
      </c>
      <c r="P84" s="26">
        <f t="shared" si="74"/>
        <v>0</v>
      </c>
      <c r="Q84" s="27" t="str">
        <f t="shared" si="75"/>
        <v/>
      </c>
      <c r="R84" s="27" t="str">
        <f t="shared" si="76"/>
        <v/>
      </c>
      <c r="S84" s="29"/>
      <c r="T84" s="30"/>
      <c r="U84" s="31">
        <f t="shared" si="77"/>
        <v>0</v>
      </c>
      <c r="V84" s="31">
        <f t="shared" si="78"/>
        <v>0</v>
      </c>
      <c r="W84" s="32" t="str">
        <f t="shared" si="79"/>
        <v/>
      </c>
      <c r="X84" s="32" t="str">
        <f t="shared" si="80"/>
        <v/>
      </c>
      <c r="Y84" s="24"/>
      <c r="Z84" s="24"/>
      <c r="AA84" s="25">
        <f t="shared" si="81"/>
        <v>0</v>
      </c>
      <c r="AB84" s="26">
        <f t="shared" si="82"/>
        <v>0</v>
      </c>
      <c r="AC84" s="26" t="str">
        <f t="shared" si="83"/>
        <v/>
      </c>
      <c r="AD84" s="27" t="str">
        <f t="shared" si="84"/>
        <v/>
      </c>
      <c r="AE84" s="39" t="str">
        <f t="shared" si="85"/>
        <v/>
      </c>
      <c r="AF84" s="39" t="str">
        <f t="shared" si="86"/>
        <v/>
      </c>
      <c r="AG84" s="40" t="str">
        <f t="shared" si="87"/>
        <v/>
      </c>
      <c r="AH84" s="41" t="str">
        <f t="shared" si="88"/>
        <v/>
      </c>
      <c r="AI84" s="39" t="str">
        <f>IF(B84="","",ROUND(GEOMEAN((J84,P84,V84)),0))</f>
        <v/>
      </c>
      <c r="AJ84" s="39" t="str">
        <f>IF(B84="","",ROUND(GEOMEAN((L84,R84,X84)),0))</f>
        <v/>
      </c>
      <c r="AK84" s="40" t="str">
        <f t="shared" si="89"/>
        <v/>
      </c>
      <c r="AL84" s="40" t="str">
        <f t="shared" si="90"/>
        <v/>
      </c>
      <c r="AM84" s="42" t="e">
        <f t="shared" si="91"/>
        <v>#DIV/0!</v>
      </c>
      <c r="AN84" s="42" t="e">
        <f t="shared" si="92"/>
        <v>#DIV/0!</v>
      </c>
      <c r="AO84" s="39" t="str">
        <f t="shared" si="93"/>
        <v/>
      </c>
      <c r="AP84" s="39" t="str">
        <f t="shared" si="94"/>
        <v/>
      </c>
      <c r="AQ84" s="40" t="str">
        <f t="shared" si="95"/>
        <v/>
      </c>
      <c r="AR84" s="41" t="str">
        <f t="shared" si="96"/>
        <v/>
      </c>
      <c r="AS84" s="39" t="str">
        <f>IF(L84="","",ROUND(GEOMEAN((J84,P84,V84,AB84)),0))</f>
        <v/>
      </c>
      <c r="AT84" s="39" t="str">
        <f>IF(L84="","",ROUND(GEOMEAN((L84,R84,X84,AD84)),0))</f>
        <v/>
      </c>
      <c r="AU84" s="40" t="str">
        <f t="shared" si="97"/>
        <v/>
      </c>
      <c r="AV84" s="40" t="str">
        <f t="shared" si="98"/>
        <v/>
      </c>
      <c r="AW84" s="42">
        <f t="shared" si="99"/>
        <v>0</v>
      </c>
      <c r="AX84" s="42">
        <f t="shared" si="100"/>
        <v>0</v>
      </c>
      <c r="AY84" s="5"/>
      <c r="CN84" s="7">
        <v>74</v>
      </c>
    </row>
    <row r="85" spans="1:92" s="7" customFormat="1" ht="15" customHeight="1">
      <c r="A85" s="6" t="str">
        <f t="shared" si="68"/>
        <v/>
      </c>
      <c r="B85" s="43"/>
      <c r="C85" s="6"/>
      <c r="D85" s="6"/>
      <c r="E85" s="43"/>
      <c r="F85" s="44"/>
      <c r="G85" s="22"/>
      <c r="H85" s="23"/>
      <c r="I85" s="47">
        <f t="shared" si="69"/>
        <v>0</v>
      </c>
      <c r="J85" s="47">
        <f t="shared" si="70"/>
        <v>0</v>
      </c>
      <c r="K85" s="58" t="str">
        <f t="shared" si="71"/>
        <v/>
      </c>
      <c r="L85" s="58" t="str">
        <f t="shared" si="72"/>
        <v/>
      </c>
      <c r="M85" s="24"/>
      <c r="N85" s="25"/>
      <c r="O85" s="26">
        <f t="shared" si="73"/>
        <v>0</v>
      </c>
      <c r="P85" s="26">
        <f t="shared" si="74"/>
        <v>0</v>
      </c>
      <c r="Q85" s="27" t="str">
        <f t="shared" si="75"/>
        <v/>
      </c>
      <c r="R85" s="27" t="str">
        <f t="shared" si="76"/>
        <v/>
      </c>
      <c r="S85" s="29"/>
      <c r="T85" s="30"/>
      <c r="U85" s="31">
        <f t="shared" si="77"/>
        <v>0</v>
      </c>
      <c r="V85" s="31">
        <f t="shared" si="78"/>
        <v>0</v>
      </c>
      <c r="W85" s="32" t="str">
        <f t="shared" si="79"/>
        <v/>
      </c>
      <c r="X85" s="32" t="str">
        <f t="shared" si="80"/>
        <v/>
      </c>
      <c r="Y85" s="24"/>
      <c r="Z85" s="24"/>
      <c r="AA85" s="25">
        <f t="shared" si="81"/>
        <v>0</v>
      </c>
      <c r="AB85" s="26">
        <f t="shared" si="82"/>
        <v>0</v>
      </c>
      <c r="AC85" s="26" t="str">
        <f t="shared" si="83"/>
        <v/>
      </c>
      <c r="AD85" s="27" t="str">
        <f t="shared" si="84"/>
        <v/>
      </c>
      <c r="AE85" s="39" t="str">
        <f t="shared" si="85"/>
        <v/>
      </c>
      <c r="AF85" s="39" t="str">
        <f t="shared" si="86"/>
        <v/>
      </c>
      <c r="AG85" s="40" t="str">
        <f t="shared" si="87"/>
        <v/>
      </c>
      <c r="AH85" s="41" t="str">
        <f t="shared" si="88"/>
        <v/>
      </c>
      <c r="AI85" s="39" t="str">
        <f>IF(B85="","",ROUND(GEOMEAN((J85,P85,V85)),0))</f>
        <v/>
      </c>
      <c r="AJ85" s="39" t="str">
        <f>IF(B85="","",ROUND(GEOMEAN((L85,R85,X85)),0))</f>
        <v/>
      </c>
      <c r="AK85" s="40" t="str">
        <f t="shared" si="89"/>
        <v/>
      </c>
      <c r="AL85" s="40" t="str">
        <f t="shared" si="90"/>
        <v/>
      </c>
      <c r="AM85" s="42" t="e">
        <f t="shared" si="91"/>
        <v>#DIV/0!</v>
      </c>
      <c r="AN85" s="42" t="e">
        <f t="shared" si="92"/>
        <v>#DIV/0!</v>
      </c>
      <c r="AO85" s="39" t="str">
        <f t="shared" si="93"/>
        <v/>
      </c>
      <c r="AP85" s="39" t="str">
        <f t="shared" si="94"/>
        <v/>
      </c>
      <c r="AQ85" s="40" t="str">
        <f t="shared" si="95"/>
        <v/>
      </c>
      <c r="AR85" s="41" t="str">
        <f t="shared" si="96"/>
        <v/>
      </c>
      <c r="AS85" s="39" t="str">
        <f>IF(L85="","",ROUND(GEOMEAN((J85,P85,V85,AB85)),0))</f>
        <v/>
      </c>
      <c r="AT85" s="39" t="str">
        <f>IF(L85="","",ROUND(GEOMEAN((L85,R85,X85,AD85)),0))</f>
        <v/>
      </c>
      <c r="AU85" s="40" t="str">
        <f t="shared" si="97"/>
        <v/>
      </c>
      <c r="AV85" s="40" t="str">
        <f t="shared" si="98"/>
        <v/>
      </c>
      <c r="AW85" s="42">
        <f t="shared" si="99"/>
        <v>0</v>
      </c>
      <c r="AX85" s="42">
        <f t="shared" si="100"/>
        <v>0</v>
      </c>
      <c r="AY85" s="5"/>
      <c r="CN85" s="7">
        <v>75</v>
      </c>
    </row>
    <row r="86" spans="1:92" s="7" customFormat="1" ht="15" customHeight="1">
      <c r="A86" s="6" t="str">
        <f t="shared" si="68"/>
        <v/>
      </c>
      <c r="B86" s="43"/>
      <c r="C86" s="6"/>
      <c r="D86" s="6"/>
      <c r="E86" s="43"/>
      <c r="F86" s="44"/>
      <c r="G86" s="22"/>
      <c r="H86" s="23"/>
      <c r="I86" s="47">
        <f t="shared" si="69"/>
        <v>0</v>
      </c>
      <c r="J86" s="47">
        <f t="shared" si="70"/>
        <v>0</v>
      </c>
      <c r="K86" s="58" t="str">
        <f t="shared" si="71"/>
        <v/>
      </c>
      <c r="L86" s="58" t="str">
        <f t="shared" si="72"/>
        <v/>
      </c>
      <c r="M86" s="24"/>
      <c r="N86" s="25"/>
      <c r="O86" s="26">
        <f t="shared" si="73"/>
        <v>0</v>
      </c>
      <c r="P86" s="26">
        <f t="shared" si="74"/>
        <v>0</v>
      </c>
      <c r="Q86" s="27" t="str">
        <f t="shared" si="75"/>
        <v/>
      </c>
      <c r="R86" s="27" t="str">
        <f t="shared" si="76"/>
        <v/>
      </c>
      <c r="S86" s="29"/>
      <c r="T86" s="30"/>
      <c r="U86" s="31">
        <f t="shared" si="77"/>
        <v>0</v>
      </c>
      <c r="V86" s="31">
        <f t="shared" si="78"/>
        <v>0</v>
      </c>
      <c r="W86" s="32" t="str">
        <f t="shared" si="79"/>
        <v/>
      </c>
      <c r="X86" s="32" t="str">
        <f t="shared" si="80"/>
        <v/>
      </c>
      <c r="Y86" s="24"/>
      <c r="Z86" s="24"/>
      <c r="AA86" s="25">
        <f t="shared" si="81"/>
        <v>0</v>
      </c>
      <c r="AB86" s="26">
        <f t="shared" si="82"/>
        <v>0</v>
      </c>
      <c r="AC86" s="26" t="str">
        <f t="shared" si="83"/>
        <v/>
      </c>
      <c r="AD86" s="27" t="str">
        <f t="shared" si="84"/>
        <v/>
      </c>
      <c r="AE86" s="39" t="str">
        <f t="shared" si="85"/>
        <v/>
      </c>
      <c r="AF86" s="39" t="str">
        <f t="shared" si="86"/>
        <v/>
      </c>
      <c r="AG86" s="40" t="str">
        <f t="shared" si="87"/>
        <v/>
      </c>
      <c r="AH86" s="41" t="str">
        <f t="shared" si="88"/>
        <v/>
      </c>
      <c r="AI86" s="39" t="str">
        <f>IF(B86="","",ROUND(GEOMEAN((J86,P86,V86)),0))</f>
        <v/>
      </c>
      <c r="AJ86" s="39" t="str">
        <f>IF(B86="","",ROUND(GEOMEAN((L86,R86,X86)),0))</f>
        <v/>
      </c>
      <c r="AK86" s="40" t="str">
        <f t="shared" si="89"/>
        <v/>
      </c>
      <c r="AL86" s="40" t="str">
        <f t="shared" si="90"/>
        <v/>
      </c>
      <c r="AM86" s="42" t="e">
        <f t="shared" si="91"/>
        <v>#DIV/0!</v>
      </c>
      <c r="AN86" s="42" t="e">
        <f t="shared" si="92"/>
        <v>#DIV/0!</v>
      </c>
      <c r="AO86" s="39" t="str">
        <f t="shared" si="93"/>
        <v/>
      </c>
      <c r="AP86" s="39" t="str">
        <f t="shared" si="94"/>
        <v/>
      </c>
      <c r="AQ86" s="40" t="str">
        <f t="shared" si="95"/>
        <v/>
      </c>
      <c r="AR86" s="41" t="str">
        <f t="shared" si="96"/>
        <v/>
      </c>
      <c r="AS86" s="39" t="str">
        <f>IF(L86="","",ROUND(GEOMEAN((J86,P86,V86,AB86)),0))</f>
        <v/>
      </c>
      <c r="AT86" s="39" t="str">
        <f>IF(L86="","",ROUND(GEOMEAN((L86,R86,X86,AD86)),0))</f>
        <v/>
      </c>
      <c r="AU86" s="40" t="str">
        <f t="shared" si="97"/>
        <v/>
      </c>
      <c r="AV86" s="40" t="str">
        <f t="shared" si="98"/>
        <v/>
      </c>
      <c r="AW86" s="42">
        <f t="shared" si="99"/>
        <v>0</v>
      </c>
      <c r="AX86" s="42">
        <f t="shared" si="100"/>
        <v>0</v>
      </c>
      <c r="AY86" s="5"/>
      <c r="CN86" s="7">
        <v>76</v>
      </c>
    </row>
    <row r="87" spans="1:92" s="7" customFormat="1" ht="15" customHeight="1">
      <c r="A87" s="6" t="str">
        <f t="shared" si="68"/>
        <v/>
      </c>
      <c r="B87" s="43"/>
      <c r="C87" s="6"/>
      <c r="D87" s="6"/>
      <c r="E87" s="43"/>
      <c r="F87" s="44"/>
      <c r="G87" s="22"/>
      <c r="H87" s="23"/>
      <c r="I87" s="47">
        <f t="shared" si="69"/>
        <v>0</v>
      </c>
      <c r="J87" s="47">
        <f t="shared" si="70"/>
        <v>0</v>
      </c>
      <c r="K87" s="58" t="str">
        <f t="shared" si="71"/>
        <v/>
      </c>
      <c r="L87" s="58" t="str">
        <f t="shared" si="72"/>
        <v/>
      </c>
      <c r="M87" s="24"/>
      <c r="N87" s="25"/>
      <c r="O87" s="26">
        <f t="shared" si="73"/>
        <v>0</v>
      </c>
      <c r="P87" s="26">
        <f t="shared" si="74"/>
        <v>0</v>
      </c>
      <c r="Q87" s="27" t="str">
        <f t="shared" si="75"/>
        <v/>
      </c>
      <c r="R87" s="27" t="str">
        <f t="shared" si="76"/>
        <v/>
      </c>
      <c r="S87" s="29"/>
      <c r="T87" s="30"/>
      <c r="U87" s="31">
        <f t="shared" si="77"/>
        <v>0</v>
      </c>
      <c r="V87" s="31">
        <f t="shared" si="78"/>
        <v>0</v>
      </c>
      <c r="W87" s="32" t="str">
        <f t="shared" si="79"/>
        <v/>
      </c>
      <c r="X87" s="32" t="str">
        <f t="shared" si="80"/>
        <v/>
      </c>
      <c r="Y87" s="24"/>
      <c r="Z87" s="24"/>
      <c r="AA87" s="25">
        <f t="shared" si="81"/>
        <v>0</v>
      </c>
      <c r="AB87" s="26">
        <f t="shared" si="82"/>
        <v>0</v>
      </c>
      <c r="AC87" s="26" t="str">
        <f t="shared" si="83"/>
        <v/>
      </c>
      <c r="AD87" s="27" t="str">
        <f t="shared" si="84"/>
        <v/>
      </c>
      <c r="AE87" s="39" t="str">
        <f t="shared" si="85"/>
        <v/>
      </c>
      <c r="AF87" s="39" t="str">
        <f t="shared" si="86"/>
        <v/>
      </c>
      <c r="AG87" s="40" t="str">
        <f t="shared" si="87"/>
        <v/>
      </c>
      <c r="AH87" s="41" t="str">
        <f t="shared" si="88"/>
        <v/>
      </c>
      <c r="AI87" s="39" t="str">
        <f>IF(B87="","",ROUND(GEOMEAN((J87,P87,V87)),0))</f>
        <v/>
      </c>
      <c r="AJ87" s="39" t="str">
        <f>IF(B87="","",ROUND(GEOMEAN((L87,R87,X87)),0))</f>
        <v/>
      </c>
      <c r="AK87" s="40" t="str">
        <f t="shared" si="89"/>
        <v/>
      </c>
      <c r="AL87" s="40" t="str">
        <f t="shared" si="90"/>
        <v/>
      </c>
      <c r="AM87" s="42" t="e">
        <f t="shared" si="91"/>
        <v>#DIV/0!</v>
      </c>
      <c r="AN87" s="42" t="e">
        <f t="shared" si="92"/>
        <v>#DIV/0!</v>
      </c>
      <c r="AO87" s="39" t="str">
        <f t="shared" si="93"/>
        <v/>
      </c>
      <c r="AP87" s="39" t="str">
        <f t="shared" si="94"/>
        <v/>
      </c>
      <c r="AQ87" s="40" t="str">
        <f t="shared" si="95"/>
        <v/>
      </c>
      <c r="AR87" s="41" t="str">
        <f t="shared" si="96"/>
        <v/>
      </c>
      <c r="AS87" s="39" t="str">
        <f>IF(L87="","",ROUND(GEOMEAN((J87,P87,V87,AB87)),0))</f>
        <v/>
      </c>
      <c r="AT87" s="39" t="str">
        <f>IF(L87="","",ROUND(GEOMEAN((L87,R87,X87,AD87)),0))</f>
        <v/>
      </c>
      <c r="AU87" s="40" t="str">
        <f t="shared" si="97"/>
        <v/>
      </c>
      <c r="AV87" s="40" t="str">
        <f t="shared" si="98"/>
        <v/>
      </c>
      <c r="AW87" s="42">
        <f t="shared" si="99"/>
        <v>0</v>
      </c>
      <c r="AX87" s="42">
        <f t="shared" si="100"/>
        <v>0</v>
      </c>
      <c r="AY87" s="5"/>
      <c r="CN87" s="7">
        <v>77</v>
      </c>
    </row>
    <row r="88" spans="1:92" s="7" customFormat="1" ht="15" customHeight="1">
      <c r="A88" s="6" t="str">
        <f t="shared" si="68"/>
        <v/>
      </c>
      <c r="B88" s="43"/>
      <c r="C88" s="6"/>
      <c r="D88" s="6"/>
      <c r="E88" s="43"/>
      <c r="F88" s="44"/>
      <c r="G88" s="22"/>
      <c r="H88" s="23"/>
      <c r="I88" s="47">
        <f t="shared" si="69"/>
        <v>0</v>
      </c>
      <c r="J88" s="47">
        <f t="shared" si="70"/>
        <v>0</v>
      </c>
      <c r="K88" s="58" t="str">
        <f t="shared" si="71"/>
        <v/>
      </c>
      <c r="L88" s="58" t="str">
        <f t="shared" si="72"/>
        <v/>
      </c>
      <c r="M88" s="24"/>
      <c r="N88" s="25"/>
      <c r="O88" s="26">
        <f t="shared" si="73"/>
        <v>0</v>
      </c>
      <c r="P88" s="26">
        <f t="shared" si="74"/>
        <v>0</v>
      </c>
      <c r="Q88" s="27" t="str">
        <f t="shared" si="75"/>
        <v/>
      </c>
      <c r="R88" s="27" t="str">
        <f t="shared" si="76"/>
        <v/>
      </c>
      <c r="S88" s="29"/>
      <c r="T88" s="30"/>
      <c r="U88" s="31">
        <f t="shared" si="77"/>
        <v>0</v>
      </c>
      <c r="V88" s="31">
        <f t="shared" si="78"/>
        <v>0</v>
      </c>
      <c r="W88" s="32" t="str">
        <f t="shared" si="79"/>
        <v/>
      </c>
      <c r="X88" s="32" t="str">
        <f t="shared" si="80"/>
        <v/>
      </c>
      <c r="Y88" s="24"/>
      <c r="Z88" s="24"/>
      <c r="AA88" s="25">
        <f t="shared" si="81"/>
        <v>0</v>
      </c>
      <c r="AB88" s="26">
        <f t="shared" si="82"/>
        <v>0</v>
      </c>
      <c r="AC88" s="26" t="str">
        <f t="shared" si="83"/>
        <v/>
      </c>
      <c r="AD88" s="27" t="str">
        <f t="shared" si="84"/>
        <v/>
      </c>
      <c r="AE88" s="39" t="str">
        <f t="shared" si="85"/>
        <v/>
      </c>
      <c r="AF88" s="39" t="str">
        <f t="shared" si="86"/>
        <v/>
      </c>
      <c r="AG88" s="40" t="str">
        <f t="shared" si="87"/>
        <v/>
      </c>
      <c r="AH88" s="41" t="str">
        <f t="shared" si="88"/>
        <v/>
      </c>
      <c r="AI88" s="39" t="str">
        <f>IF(B88="","",ROUND(GEOMEAN((J88,P88,V88)),0))</f>
        <v/>
      </c>
      <c r="AJ88" s="39" t="str">
        <f>IF(B88="","",ROUND(GEOMEAN((L88,R88,X88)),0))</f>
        <v/>
      </c>
      <c r="AK88" s="40" t="str">
        <f t="shared" si="89"/>
        <v/>
      </c>
      <c r="AL88" s="40" t="str">
        <f t="shared" si="90"/>
        <v/>
      </c>
      <c r="AM88" s="42" t="e">
        <f t="shared" si="91"/>
        <v>#DIV/0!</v>
      </c>
      <c r="AN88" s="42" t="e">
        <f t="shared" si="92"/>
        <v>#DIV/0!</v>
      </c>
      <c r="AO88" s="39" t="str">
        <f t="shared" si="93"/>
        <v/>
      </c>
      <c r="AP88" s="39" t="str">
        <f t="shared" si="94"/>
        <v/>
      </c>
      <c r="AQ88" s="40" t="str">
        <f t="shared" si="95"/>
        <v/>
      </c>
      <c r="AR88" s="41" t="str">
        <f t="shared" si="96"/>
        <v/>
      </c>
      <c r="AS88" s="39" t="str">
        <f>IF(L88="","",ROUND(GEOMEAN((J88,P88,V88,AB88)),0))</f>
        <v/>
      </c>
      <c r="AT88" s="39" t="str">
        <f>IF(L88="","",ROUND(GEOMEAN((L88,R88,X88,AD88)),0))</f>
        <v/>
      </c>
      <c r="AU88" s="40" t="str">
        <f t="shared" si="97"/>
        <v/>
      </c>
      <c r="AV88" s="40" t="str">
        <f t="shared" si="98"/>
        <v/>
      </c>
      <c r="AW88" s="42">
        <f t="shared" si="99"/>
        <v>0</v>
      </c>
      <c r="AX88" s="42">
        <f t="shared" si="100"/>
        <v>0</v>
      </c>
      <c r="AY88" s="5"/>
      <c r="CN88" s="7">
        <v>78</v>
      </c>
    </row>
    <row r="89" spans="1:92" s="7" customFormat="1" ht="15" customHeight="1">
      <c r="A89" s="6" t="str">
        <f t="shared" si="68"/>
        <v/>
      </c>
      <c r="B89" s="43"/>
      <c r="C89" s="6"/>
      <c r="D89" s="6"/>
      <c r="E89" s="43"/>
      <c r="F89" s="44"/>
      <c r="G89" s="22"/>
      <c r="H89" s="23"/>
      <c r="I89" s="47">
        <f t="shared" si="69"/>
        <v>0</v>
      </c>
      <c r="J89" s="47">
        <f t="shared" si="70"/>
        <v>0</v>
      </c>
      <c r="K89" s="58" t="str">
        <f t="shared" si="71"/>
        <v/>
      </c>
      <c r="L89" s="58" t="str">
        <f t="shared" si="72"/>
        <v/>
      </c>
      <c r="M89" s="24"/>
      <c r="N89" s="25"/>
      <c r="O89" s="26">
        <f t="shared" si="73"/>
        <v>0</v>
      </c>
      <c r="P89" s="26">
        <f t="shared" si="74"/>
        <v>0</v>
      </c>
      <c r="Q89" s="27" t="str">
        <f t="shared" si="75"/>
        <v/>
      </c>
      <c r="R89" s="27" t="str">
        <f t="shared" si="76"/>
        <v/>
      </c>
      <c r="S89" s="29"/>
      <c r="T89" s="30"/>
      <c r="U89" s="31">
        <f t="shared" si="77"/>
        <v>0</v>
      </c>
      <c r="V89" s="31">
        <f t="shared" si="78"/>
        <v>0</v>
      </c>
      <c r="W89" s="32" t="str">
        <f t="shared" si="79"/>
        <v/>
      </c>
      <c r="X89" s="32" t="str">
        <f t="shared" si="80"/>
        <v/>
      </c>
      <c r="Y89" s="24"/>
      <c r="Z89" s="24"/>
      <c r="AA89" s="25">
        <f t="shared" si="81"/>
        <v>0</v>
      </c>
      <c r="AB89" s="26">
        <f t="shared" si="82"/>
        <v>0</v>
      </c>
      <c r="AC89" s="26" t="str">
        <f t="shared" si="83"/>
        <v/>
      </c>
      <c r="AD89" s="27" t="str">
        <f t="shared" si="84"/>
        <v/>
      </c>
      <c r="AE89" s="39" t="str">
        <f t="shared" si="85"/>
        <v/>
      </c>
      <c r="AF89" s="39" t="str">
        <f t="shared" si="86"/>
        <v/>
      </c>
      <c r="AG89" s="40" t="str">
        <f t="shared" si="87"/>
        <v/>
      </c>
      <c r="AH89" s="41" t="str">
        <f t="shared" si="88"/>
        <v/>
      </c>
      <c r="AI89" s="39" t="str">
        <f>IF(B89="","",ROUND(GEOMEAN((J89,P89,V89)),0))</f>
        <v/>
      </c>
      <c r="AJ89" s="39" t="str">
        <f>IF(B89="","",ROUND(GEOMEAN((L89,R89,X89)),0))</f>
        <v/>
      </c>
      <c r="AK89" s="40" t="str">
        <f t="shared" si="89"/>
        <v/>
      </c>
      <c r="AL89" s="40" t="str">
        <f t="shared" si="90"/>
        <v/>
      </c>
      <c r="AM89" s="42" t="e">
        <f t="shared" si="91"/>
        <v>#DIV/0!</v>
      </c>
      <c r="AN89" s="42" t="e">
        <f t="shared" si="92"/>
        <v>#DIV/0!</v>
      </c>
      <c r="AO89" s="39" t="str">
        <f t="shared" si="93"/>
        <v/>
      </c>
      <c r="AP89" s="39" t="str">
        <f t="shared" si="94"/>
        <v/>
      </c>
      <c r="AQ89" s="40" t="str">
        <f t="shared" si="95"/>
        <v/>
      </c>
      <c r="AR89" s="41" t="str">
        <f t="shared" si="96"/>
        <v/>
      </c>
      <c r="AS89" s="39" t="str">
        <f>IF(L89="","",ROUND(GEOMEAN((J89,P89,V89,AB89)),0))</f>
        <v/>
      </c>
      <c r="AT89" s="39" t="str">
        <f>IF(L89="","",ROUND(GEOMEAN((L89,R89,X89,AD89)),0))</f>
        <v/>
      </c>
      <c r="AU89" s="40" t="str">
        <f t="shared" si="97"/>
        <v/>
      </c>
      <c r="AV89" s="40" t="str">
        <f t="shared" si="98"/>
        <v/>
      </c>
      <c r="AW89" s="42">
        <f t="shared" si="99"/>
        <v>0</v>
      </c>
      <c r="AX89" s="42">
        <f t="shared" si="100"/>
        <v>0</v>
      </c>
      <c r="AY89" s="5"/>
      <c r="CN89" s="7">
        <v>79</v>
      </c>
    </row>
    <row r="90" spans="1:92" s="7" customFormat="1" ht="15" customHeight="1">
      <c r="A90" s="6" t="str">
        <f t="shared" si="68"/>
        <v/>
      </c>
      <c r="B90" s="43"/>
      <c r="C90" s="6"/>
      <c r="D90" s="6"/>
      <c r="E90" s="43"/>
      <c r="F90" s="44"/>
      <c r="G90" s="22"/>
      <c r="H90" s="23"/>
      <c r="I90" s="47">
        <f t="shared" si="69"/>
        <v>0</v>
      </c>
      <c r="J90" s="47">
        <f t="shared" si="70"/>
        <v>0</v>
      </c>
      <c r="K90" s="58" t="str">
        <f t="shared" si="71"/>
        <v/>
      </c>
      <c r="L90" s="58" t="str">
        <f t="shared" si="72"/>
        <v/>
      </c>
      <c r="M90" s="24"/>
      <c r="N90" s="25"/>
      <c r="O90" s="26">
        <f t="shared" si="73"/>
        <v>0</v>
      </c>
      <c r="P90" s="26">
        <f t="shared" si="74"/>
        <v>0</v>
      </c>
      <c r="Q90" s="27" t="str">
        <f t="shared" si="75"/>
        <v/>
      </c>
      <c r="R90" s="27" t="str">
        <f t="shared" si="76"/>
        <v/>
      </c>
      <c r="S90" s="29"/>
      <c r="T90" s="30"/>
      <c r="U90" s="31">
        <f t="shared" si="77"/>
        <v>0</v>
      </c>
      <c r="V90" s="31">
        <f t="shared" si="78"/>
        <v>0</v>
      </c>
      <c r="W90" s="32" t="str">
        <f t="shared" si="79"/>
        <v/>
      </c>
      <c r="X90" s="32" t="str">
        <f t="shared" si="80"/>
        <v/>
      </c>
      <c r="Y90" s="24"/>
      <c r="Z90" s="24"/>
      <c r="AA90" s="25">
        <f t="shared" si="81"/>
        <v>0</v>
      </c>
      <c r="AB90" s="26">
        <f t="shared" si="82"/>
        <v>0</v>
      </c>
      <c r="AC90" s="26" t="str">
        <f t="shared" si="83"/>
        <v/>
      </c>
      <c r="AD90" s="27" t="str">
        <f t="shared" si="84"/>
        <v/>
      </c>
      <c r="AE90" s="39" t="str">
        <f t="shared" si="85"/>
        <v/>
      </c>
      <c r="AF90" s="39" t="str">
        <f t="shared" si="86"/>
        <v/>
      </c>
      <c r="AG90" s="40" t="str">
        <f t="shared" si="87"/>
        <v/>
      </c>
      <c r="AH90" s="41" t="str">
        <f t="shared" si="88"/>
        <v/>
      </c>
      <c r="AI90" s="39" t="str">
        <f>IF(B90="","",ROUND(GEOMEAN((J90,P90,V90)),0))</f>
        <v/>
      </c>
      <c r="AJ90" s="39" t="str">
        <f>IF(B90="","",ROUND(GEOMEAN((L90,R90,X90)),0))</f>
        <v/>
      </c>
      <c r="AK90" s="40" t="str">
        <f t="shared" si="89"/>
        <v/>
      </c>
      <c r="AL90" s="40" t="str">
        <f t="shared" si="90"/>
        <v/>
      </c>
      <c r="AM90" s="42" t="e">
        <f t="shared" si="91"/>
        <v>#DIV/0!</v>
      </c>
      <c r="AN90" s="42" t="e">
        <f t="shared" si="92"/>
        <v>#DIV/0!</v>
      </c>
      <c r="AO90" s="39" t="str">
        <f t="shared" si="93"/>
        <v/>
      </c>
      <c r="AP90" s="39" t="str">
        <f t="shared" si="94"/>
        <v/>
      </c>
      <c r="AQ90" s="40" t="str">
        <f t="shared" si="95"/>
        <v/>
      </c>
      <c r="AR90" s="41" t="str">
        <f t="shared" si="96"/>
        <v/>
      </c>
      <c r="AS90" s="39" t="str">
        <f>IF(L90="","",ROUND(GEOMEAN((J90,P90,V90,AB90)),0))</f>
        <v/>
      </c>
      <c r="AT90" s="39" t="str">
        <f>IF(L90="","",ROUND(GEOMEAN((L90,R90,X90,AD90)),0))</f>
        <v/>
      </c>
      <c r="AU90" s="40" t="str">
        <f t="shared" si="97"/>
        <v/>
      </c>
      <c r="AV90" s="40" t="str">
        <f t="shared" si="98"/>
        <v/>
      </c>
      <c r="AW90" s="42">
        <f t="shared" si="99"/>
        <v>0</v>
      </c>
      <c r="AX90" s="42">
        <f t="shared" si="100"/>
        <v>0</v>
      </c>
      <c r="AY90" s="5"/>
      <c r="CN90" s="7">
        <v>80</v>
      </c>
    </row>
    <row r="91" spans="1:92" s="7" customFormat="1" ht="15" customHeight="1">
      <c r="A91" s="6" t="str">
        <f t="shared" si="68"/>
        <v/>
      </c>
      <c r="B91" s="43"/>
      <c r="C91" s="6"/>
      <c r="D91" s="6"/>
      <c r="E91" s="43"/>
      <c r="F91" s="44"/>
      <c r="G91" s="22"/>
      <c r="H91" s="23"/>
      <c r="I91" s="47">
        <f t="shared" si="69"/>
        <v>0</v>
      </c>
      <c r="J91" s="47">
        <f t="shared" si="70"/>
        <v>0</v>
      </c>
      <c r="K91" s="58" t="str">
        <f t="shared" si="71"/>
        <v/>
      </c>
      <c r="L91" s="58" t="str">
        <f t="shared" si="72"/>
        <v/>
      </c>
      <c r="M91" s="24"/>
      <c r="N91" s="25"/>
      <c r="O91" s="26">
        <f t="shared" si="73"/>
        <v>0</v>
      </c>
      <c r="P91" s="26">
        <f t="shared" si="74"/>
        <v>0</v>
      </c>
      <c r="Q91" s="27" t="str">
        <f t="shared" si="75"/>
        <v/>
      </c>
      <c r="R91" s="27" t="str">
        <f t="shared" si="76"/>
        <v/>
      </c>
      <c r="S91" s="29"/>
      <c r="T91" s="30"/>
      <c r="U91" s="31">
        <f t="shared" si="77"/>
        <v>0</v>
      </c>
      <c r="V91" s="31">
        <f t="shared" si="78"/>
        <v>0</v>
      </c>
      <c r="W91" s="32" t="str">
        <f t="shared" si="79"/>
        <v/>
      </c>
      <c r="X91" s="32" t="str">
        <f t="shared" si="80"/>
        <v/>
      </c>
      <c r="Y91" s="24"/>
      <c r="Z91" s="24"/>
      <c r="AA91" s="25">
        <f t="shared" si="81"/>
        <v>0</v>
      </c>
      <c r="AB91" s="26">
        <f t="shared" si="82"/>
        <v>0</v>
      </c>
      <c r="AC91" s="26" t="str">
        <f t="shared" si="83"/>
        <v/>
      </c>
      <c r="AD91" s="27" t="str">
        <f t="shared" si="84"/>
        <v/>
      </c>
      <c r="AE91" s="39" t="str">
        <f t="shared" si="85"/>
        <v/>
      </c>
      <c r="AF91" s="39" t="str">
        <f t="shared" si="86"/>
        <v/>
      </c>
      <c r="AG91" s="40" t="str">
        <f t="shared" si="87"/>
        <v/>
      </c>
      <c r="AH91" s="41" t="str">
        <f t="shared" si="88"/>
        <v/>
      </c>
      <c r="AI91" s="39" t="str">
        <f>IF(B91="","",ROUND(GEOMEAN((J91,P91,V91)),0))</f>
        <v/>
      </c>
      <c r="AJ91" s="39" t="str">
        <f>IF(B91="","",ROUND(GEOMEAN((L91,R91,X91)),0))</f>
        <v/>
      </c>
      <c r="AK91" s="40" t="str">
        <f t="shared" si="89"/>
        <v/>
      </c>
      <c r="AL91" s="40" t="str">
        <f t="shared" si="90"/>
        <v/>
      </c>
      <c r="AM91" s="42" t="e">
        <f t="shared" si="91"/>
        <v>#DIV/0!</v>
      </c>
      <c r="AN91" s="42" t="e">
        <f t="shared" si="92"/>
        <v>#DIV/0!</v>
      </c>
      <c r="AO91" s="39" t="str">
        <f t="shared" si="93"/>
        <v/>
      </c>
      <c r="AP91" s="39" t="str">
        <f t="shared" si="94"/>
        <v/>
      </c>
      <c r="AQ91" s="40" t="str">
        <f t="shared" si="95"/>
        <v/>
      </c>
      <c r="AR91" s="41" t="str">
        <f t="shared" si="96"/>
        <v/>
      </c>
      <c r="AS91" s="39" t="str">
        <f>IF(L91="","",ROUND(GEOMEAN((J91,P91,V91,AB91)),0))</f>
        <v/>
      </c>
      <c r="AT91" s="39" t="str">
        <f>IF(L91="","",ROUND(GEOMEAN((L91,R91,X91,AD91)),0))</f>
        <v/>
      </c>
      <c r="AU91" s="40" t="str">
        <f t="shared" si="97"/>
        <v/>
      </c>
      <c r="AV91" s="40" t="str">
        <f t="shared" si="98"/>
        <v/>
      </c>
      <c r="AW91" s="42">
        <f t="shared" si="99"/>
        <v>0</v>
      </c>
      <c r="AX91" s="42">
        <f t="shared" si="100"/>
        <v>0</v>
      </c>
      <c r="AY91" s="5"/>
      <c r="CN91" s="7">
        <v>81</v>
      </c>
    </row>
    <row r="92" spans="1:92" s="7" customFormat="1" ht="15" customHeight="1">
      <c r="A92" s="6" t="str">
        <f t="shared" si="68"/>
        <v/>
      </c>
      <c r="B92" s="43"/>
      <c r="C92" s="6"/>
      <c r="D92" s="6"/>
      <c r="E92" s="43"/>
      <c r="F92" s="44"/>
      <c r="G92" s="22"/>
      <c r="H92" s="23"/>
      <c r="I92" s="47">
        <f t="shared" si="69"/>
        <v>0</v>
      </c>
      <c r="J92" s="47">
        <f t="shared" si="70"/>
        <v>0</v>
      </c>
      <c r="K92" s="58" t="str">
        <f t="shared" si="71"/>
        <v/>
      </c>
      <c r="L92" s="58" t="str">
        <f t="shared" si="72"/>
        <v/>
      </c>
      <c r="M92" s="24"/>
      <c r="N92" s="25"/>
      <c r="O92" s="26">
        <f t="shared" si="73"/>
        <v>0</v>
      </c>
      <c r="P92" s="26">
        <f t="shared" si="74"/>
        <v>0</v>
      </c>
      <c r="Q92" s="27" t="str">
        <f t="shared" si="75"/>
        <v/>
      </c>
      <c r="R92" s="27" t="str">
        <f t="shared" si="76"/>
        <v/>
      </c>
      <c r="S92" s="29"/>
      <c r="T92" s="30"/>
      <c r="U92" s="31">
        <f t="shared" si="77"/>
        <v>0</v>
      </c>
      <c r="V92" s="31">
        <f t="shared" si="78"/>
        <v>0</v>
      </c>
      <c r="W92" s="32" t="str">
        <f t="shared" si="79"/>
        <v/>
      </c>
      <c r="X92" s="32" t="str">
        <f t="shared" si="80"/>
        <v/>
      </c>
      <c r="Y92" s="24"/>
      <c r="Z92" s="24"/>
      <c r="AA92" s="25">
        <f t="shared" si="81"/>
        <v>0</v>
      </c>
      <c r="AB92" s="26">
        <f t="shared" si="82"/>
        <v>0</v>
      </c>
      <c r="AC92" s="26" t="str">
        <f t="shared" si="83"/>
        <v/>
      </c>
      <c r="AD92" s="27" t="str">
        <f t="shared" si="84"/>
        <v/>
      </c>
      <c r="AE92" s="39" t="str">
        <f t="shared" si="85"/>
        <v/>
      </c>
      <c r="AF92" s="39" t="str">
        <f t="shared" si="86"/>
        <v/>
      </c>
      <c r="AG92" s="40" t="str">
        <f t="shared" si="87"/>
        <v/>
      </c>
      <c r="AH92" s="41" t="str">
        <f t="shared" si="88"/>
        <v/>
      </c>
      <c r="AI92" s="39" t="str">
        <f>IF(B92="","",ROUND(GEOMEAN((J92,P92,V92)),0))</f>
        <v/>
      </c>
      <c r="AJ92" s="39" t="str">
        <f>IF(B92="","",ROUND(GEOMEAN((L92,R92,X92)),0))</f>
        <v/>
      </c>
      <c r="AK92" s="40" t="str">
        <f t="shared" si="89"/>
        <v/>
      </c>
      <c r="AL92" s="40" t="str">
        <f t="shared" si="90"/>
        <v/>
      </c>
      <c r="AM92" s="42" t="e">
        <f t="shared" si="91"/>
        <v>#DIV/0!</v>
      </c>
      <c r="AN92" s="42" t="e">
        <f t="shared" si="92"/>
        <v>#DIV/0!</v>
      </c>
      <c r="AO92" s="39" t="str">
        <f t="shared" si="93"/>
        <v/>
      </c>
      <c r="AP92" s="39" t="str">
        <f t="shared" si="94"/>
        <v/>
      </c>
      <c r="AQ92" s="40" t="str">
        <f t="shared" si="95"/>
        <v/>
      </c>
      <c r="AR92" s="41" t="str">
        <f t="shared" si="96"/>
        <v/>
      </c>
      <c r="AS92" s="39" t="str">
        <f>IF(L92="","",ROUND(GEOMEAN((J92,P92,V92,AB92)),0))</f>
        <v/>
      </c>
      <c r="AT92" s="39" t="str">
        <f>IF(L92="","",ROUND(GEOMEAN((L92,R92,X92,AD92)),0))</f>
        <v/>
      </c>
      <c r="AU92" s="40" t="str">
        <f t="shared" si="97"/>
        <v/>
      </c>
      <c r="AV92" s="40" t="str">
        <f t="shared" si="98"/>
        <v/>
      </c>
      <c r="AW92" s="42">
        <f t="shared" si="99"/>
        <v>0</v>
      </c>
      <c r="AX92" s="42">
        <f t="shared" si="100"/>
        <v>0</v>
      </c>
      <c r="AY92" s="5"/>
      <c r="CN92" s="7">
        <v>82</v>
      </c>
    </row>
    <row r="93" spans="1:92" s="7" customFormat="1" ht="15" customHeight="1">
      <c r="A93" s="6" t="str">
        <f t="shared" si="68"/>
        <v/>
      </c>
      <c r="B93" s="43"/>
      <c r="C93" s="6"/>
      <c r="D93" s="6"/>
      <c r="E93" s="43"/>
      <c r="F93" s="44"/>
      <c r="G93" s="22"/>
      <c r="H93" s="23"/>
      <c r="I93" s="47">
        <f t="shared" si="69"/>
        <v>0</v>
      </c>
      <c r="J93" s="47">
        <f t="shared" si="70"/>
        <v>0</v>
      </c>
      <c r="K93" s="58" t="str">
        <f t="shared" si="71"/>
        <v/>
      </c>
      <c r="L93" s="58" t="str">
        <f t="shared" si="72"/>
        <v/>
      </c>
      <c r="M93" s="24"/>
      <c r="N93" s="25"/>
      <c r="O93" s="26">
        <f t="shared" si="73"/>
        <v>0</v>
      </c>
      <c r="P93" s="26">
        <f t="shared" si="74"/>
        <v>0</v>
      </c>
      <c r="Q93" s="27" t="str">
        <f t="shared" si="75"/>
        <v/>
      </c>
      <c r="R93" s="27" t="str">
        <f t="shared" si="76"/>
        <v/>
      </c>
      <c r="S93" s="29"/>
      <c r="T93" s="30"/>
      <c r="U93" s="31">
        <f t="shared" si="77"/>
        <v>0</v>
      </c>
      <c r="V93" s="31">
        <f t="shared" si="78"/>
        <v>0</v>
      </c>
      <c r="W93" s="32" t="str">
        <f t="shared" si="79"/>
        <v/>
      </c>
      <c r="X93" s="32" t="str">
        <f t="shared" si="80"/>
        <v/>
      </c>
      <c r="Y93" s="24"/>
      <c r="Z93" s="24"/>
      <c r="AA93" s="25">
        <f t="shared" si="81"/>
        <v>0</v>
      </c>
      <c r="AB93" s="26">
        <f t="shared" si="82"/>
        <v>0</v>
      </c>
      <c r="AC93" s="26" t="str">
        <f t="shared" si="83"/>
        <v/>
      </c>
      <c r="AD93" s="27" t="str">
        <f t="shared" si="84"/>
        <v/>
      </c>
      <c r="AE93" s="39" t="str">
        <f t="shared" si="85"/>
        <v/>
      </c>
      <c r="AF93" s="39" t="str">
        <f t="shared" si="86"/>
        <v/>
      </c>
      <c r="AG93" s="40" t="str">
        <f t="shared" si="87"/>
        <v/>
      </c>
      <c r="AH93" s="41" t="str">
        <f t="shared" si="88"/>
        <v/>
      </c>
      <c r="AI93" s="39" t="str">
        <f>IF(B93="","",ROUND(GEOMEAN((J93,P93,V93)),0))</f>
        <v/>
      </c>
      <c r="AJ93" s="39" t="str">
        <f>IF(B93="","",ROUND(GEOMEAN((L93,R93,X93)),0))</f>
        <v/>
      </c>
      <c r="AK93" s="40" t="str">
        <f t="shared" si="89"/>
        <v/>
      </c>
      <c r="AL93" s="40" t="str">
        <f t="shared" si="90"/>
        <v/>
      </c>
      <c r="AM93" s="42" t="e">
        <f t="shared" si="91"/>
        <v>#DIV/0!</v>
      </c>
      <c r="AN93" s="42" t="e">
        <f t="shared" si="92"/>
        <v>#DIV/0!</v>
      </c>
      <c r="AO93" s="39" t="str">
        <f t="shared" si="93"/>
        <v/>
      </c>
      <c r="AP93" s="39" t="str">
        <f t="shared" si="94"/>
        <v/>
      </c>
      <c r="AQ93" s="40" t="str">
        <f t="shared" si="95"/>
        <v/>
      </c>
      <c r="AR93" s="41" t="str">
        <f t="shared" si="96"/>
        <v/>
      </c>
      <c r="AS93" s="39" t="str">
        <f>IF(L93="","",ROUND(GEOMEAN((J93,P93,V93,AB93)),0))</f>
        <v/>
      </c>
      <c r="AT93" s="39" t="str">
        <f>IF(L93="","",ROUND(GEOMEAN((L93,R93,X93,AD93)),0))</f>
        <v/>
      </c>
      <c r="AU93" s="40" t="str">
        <f t="shared" si="97"/>
        <v/>
      </c>
      <c r="AV93" s="40" t="str">
        <f t="shared" si="98"/>
        <v/>
      </c>
      <c r="AW93" s="42">
        <f t="shared" si="99"/>
        <v>0</v>
      </c>
      <c r="AX93" s="42">
        <f t="shared" si="100"/>
        <v>0</v>
      </c>
      <c r="AY93" s="5"/>
      <c r="CN93" s="7">
        <v>83</v>
      </c>
    </row>
    <row r="94" spans="1:92" s="7" customFormat="1" ht="15" customHeight="1">
      <c r="A94" s="6" t="str">
        <f t="shared" si="68"/>
        <v/>
      </c>
      <c r="B94" s="43"/>
      <c r="C94" s="6"/>
      <c r="D94" s="6"/>
      <c r="E94" s="43"/>
      <c r="F94" s="44"/>
      <c r="G94" s="22"/>
      <c r="H94" s="23"/>
      <c r="I94" s="47">
        <f t="shared" si="69"/>
        <v>0</v>
      </c>
      <c r="J94" s="47">
        <f t="shared" si="70"/>
        <v>0</v>
      </c>
      <c r="K94" s="58" t="str">
        <f t="shared" si="71"/>
        <v/>
      </c>
      <c r="L94" s="58" t="str">
        <f t="shared" si="72"/>
        <v/>
      </c>
      <c r="M94" s="24"/>
      <c r="N94" s="25"/>
      <c r="O94" s="26">
        <f t="shared" si="73"/>
        <v>0</v>
      </c>
      <c r="P94" s="26">
        <f t="shared" si="74"/>
        <v>0</v>
      </c>
      <c r="Q94" s="27" t="str">
        <f t="shared" si="75"/>
        <v/>
      </c>
      <c r="R94" s="27" t="str">
        <f t="shared" si="76"/>
        <v/>
      </c>
      <c r="S94" s="29"/>
      <c r="T94" s="30"/>
      <c r="U94" s="31">
        <f t="shared" si="77"/>
        <v>0</v>
      </c>
      <c r="V94" s="31">
        <f t="shared" si="78"/>
        <v>0</v>
      </c>
      <c r="W94" s="32" t="str">
        <f t="shared" si="79"/>
        <v/>
      </c>
      <c r="X94" s="32" t="str">
        <f t="shared" si="80"/>
        <v/>
      </c>
      <c r="Y94" s="24"/>
      <c r="Z94" s="24"/>
      <c r="AA94" s="25">
        <f t="shared" si="81"/>
        <v>0</v>
      </c>
      <c r="AB94" s="26">
        <f t="shared" si="82"/>
        <v>0</v>
      </c>
      <c r="AC94" s="26" t="str">
        <f t="shared" si="83"/>
        <v/>
      </c>
      <c r="AD94" s="27" t="str">
        <f t="shared" si="84"/>
        <v/>
      </c>
      <c r="AE94" s="39" t="str">
        <f t="shared" si="85"/>
        <v/>
      </c>
      <c r="AF94" s="39" t="str">
        <f t="shared" si="86"/>
        <v/>
      </c>
      <c r="AG94" s="40" t="str">
        <f t="shared" si="87"/>
        <v/>
      </c>
      <c r="AH94" s="41" t="str">
        <f t="shared" si="88"/>
        <v/>
      </c>
      <c r="AI94" s="39" t="str">
        <f>IF(B94="","",ROUND(GEOMEAN((J94,P94,V94)),0))</f>
        <v/>
      </c>
      <c r="AJ94" s="39" t="str">
        <f>IF(B94="","",ROUND(GEOMEAN((L94,R94,X94)),0))</f>
        <v/>
      </c>
      <c r="AK94" s="40" t="str">
        <f t="shared" si="89"/>
        <v/>
      </c>
      <c r="AL94" s="40" t="str">
        <f t="shared" si="90"/>
        <v/>
      </c>
      <c r="AM94" s="42" t="e">
        <f t="shared" si="91"/>
        <v>#DIV/0!</v>
      </c>
      <c r="AN94" s="42" t="e">
        <f t="shared" si="92"/>
        <v>#DIV/0!</v>
      </c>
      <c r="AO94" s="39" t="str">
        <f t="shared" si="93"/>
        <v/>
      </c>
      <c r="AP94" s="39" t="str">
        <f t="shared" si="94"/>
        <v/>
      </c>
      <c r="AQ94" s="40" t="str">
        <f t="shared" si="95"/>
        <v/>
      </c>
      <c r="AR94" s="41" t="str">
        <f t="shared" si="96"/>
        <v/>
      </c>
      <c r="AS94" s="39" t="str">
        <f>IF(L94="","",ROUND(GEOMEAN((J94,P94,V94,AB94)),0))</f>
        <v/>
      </c>
      <c r="AT94" s="39" t="str">
        <f>IF(L94="","",ROUND(GEOMEAN((L94,R94,X94,AD94)),0))</f>
        <v/>
      </c>
      <c r="AU94" s="40" t="str">
        <f t="shared" si="97"/>
        <v/>
      </c>
      <c r="AV94" s="40" t="str">
        <f t="shared" si="98"/>
        <v/>
      </c>
      <c r="AW94" s="42">
        <f t="shared" si="99"/>
        <v>0</v>
      </c>
      <c r="AX94" s="42">
        <f t="shared" si="100"/>
        <v>0</v>
      </c>
      <c r="AY94" s="5"/>
      <c r="CN94" s="7">
        <v>84</v>
      </c>
    </row>
    <row r="95" spans="1:92" s="7" customFormat="1" ht="15" customHeight="1">
      <c r="A95" s="6" t="str">
        <f t="shared" si="68"/>
        <v/>
      </c>
      <c r="B95" s="43"/>
      <c r="C95" s="6"/>
      <c r="D95" s="6"/>
      <c r="E95" s="43"/>
      <c r="F95" s="44"/>
      <c r="G95" s="22"/>
      <c r="H95" s="23"/>
      <c r="I95" s="47">
        <f t="shared" si="69"/>
        <v>0</v>
      </c>
      <c r="J95" s="47">
        <f t="shared" si="70"/>
        <v>0</v>
      </c>
      <c r="K95" s="58" t="str">
        <f t="shared" si="71"/>
        <v/>
      </c>
      <c r="L95" s="58" t="str">
        <f t="shared" si="72"/>
        <v/>
      </c>
      <c r="M95" s="24"/>
      <c r="N95" s="25"/>
      <c r="O95" s="26">
        <f t="shared" si="73"/>
        <v>0</v>
      </c>
      <c r="P95" s="26">
        <f t="shared" si="74"/>
        <v>0</v>
      </c>
      <c r="Q95" s="27" t="str">
        <f t="shared" si="75"/>
        <v/>
      </c>
      <c r="R95" s="27" t="str">
        <f t="shared" si="76"/>
        <v/>
      </c>
      <c r="S95" s="29"/>
      <c r="T95" s="30"/>
      <c r="U95" s="31">
        <f t="shared" si="77"/>
        <v>0</v>
      </c>
      <c r="V95" s="31">
        <f t="shared" si="78"/>
        <v>0</v>
      </c>
      <c r="W95" s="32" t="str">
        <f t="shared" si="79"/>
        <v/>
      </c>
      <c r="X95" s="32" t="str">
        <f t="shared" si="80"/>
        <v/>
      </c>
      <c r="Y95" s="24"/>
      <c r="Z95" s="24"/>
      <c r="AA95" s="25">
        <f t="shared" si="81"/>
        <v>0</v>
      </c>
      <c r="AB95" s="26">
        <f t="shared" si="82"/>
        <v>0</v>
      </c>
      <c r="AC95" s="26" t="str">
        <f t="shared" si="83"/>
        <v/>
      </c>
      <c r="AD95" s="27" t="str">
        <f t="shared" si="84"/>
        <v/>
      </c>
      <c r="AE95" s="39" t="str">
        <f t="shared" si="85"/>
        <v/>
      </c>
      <c r="AF95" s="39" t="str">
        <f t="shared" si="86"/>
        <v/>
      </c>
      <c r="AG95" s="40" t="str">
        <f t="shared" si="87"/>
        <v/>
      </c>
      <c r="AH95" s="41" t="str">
        <f t="shared" si="88"/>
        <v/>
      </c>
      <c r="AI95" s="39" t="str">
        <f>IF(B95="","",ROUND(GEOMEAN((J95,P95,V95)),0))</f>
        <v/>
      </c>
      <c r="AJ95" s="39" t="str">
        <f>IF(B95="","",ROUND(GEOMEAN((L95,R95,X95)),0))</f>
        <v/>
      </c>
      <c r="AK95" s="40" t="str">
        <f t="shared" si="89"/>
        <v/>
      </c>
      <c r="AL95" s="40" t="str">
        <f t="shared" si="90"/>
        <v/>
      </c>
      <c r="AM95" s="42" t="e">
        <f t="shared" si="91"/>
        <v>#DIV/0!</v>
      </c>
      <c r="AN95" s="42" t="e">
        <f t="shared" si="92"/>
        <v>#DIV/0!</v>
      </c>
      <c r="AO95" s="39" t="str">
        <f t="shared" si="93"/>
        <v/>
      </c>
      <c r="AP95" s="39" t="str">
        <f t="shared" si="94"/>
        <v/>
      </c>
      <c r="AQ95" s="40" t="str">
        <f t="shared" si="95"/>
        <v/>
      </c>
      <c r="AR95" s="41" t="str">
        <f t="shared" si="96"/>
        <v/>
      </c>
      <c r="AS95" s="39" t="str">
        <f>IF(L95="","",ROUND(GEOMEAN((J95,P95,V95,AB95)),0))</f>
        <v/>
      </c>
      <c r="AT95" s="39" t="str">
        <f>IF(L95="","",ROUND(GEOMEAN((L95,R95,X95,AD95)),0))</f>
        <v/>
      </c>
      <c r="AU95" s="40" t="str">
        <f t="shared" si="97"/>
        <v/>
      </c>
      <c r="AV95" s="40" t="str">
        <f t="shared" si="98"/>
        <v/>
      </c>
      <c r="AW95" s="42">
        <f t="shared" si="99"/>
        <v>0</v>
      </c>
      <c r="AX95" s="42">
        <f t="shared" si="100"/>
        <v>0</v>
      </c>
      <c r="AY95" s="5"/>
      <c r="CN95" s="7">
        <v>85</v>
      </c>
    </row>
    <row r="96" spans="1:92" s="7" customFormat="1" ht="15" customHeight="1">
      <c r="A96" s="6" t="str">
        <f t="shared" si="68"/>
        <v/>
      </c>
      <c r="B96" s="43"/>
      <c r="C96" s="6"/>
      <c r="D96" s="6"/>
      <c r="E96" s="43"/>
      <c r="F96" s="44"/>
      <c r="G96" s="22"/>
      <c r="H96" s="23"/>
      <c r="I96" s="47">
        <f t="shared" si="69"/>
        <v>0</v>
      </c>
      <c r="J96" s="47">
        <f t="shared" si="70"/>
        <v>0</v>
      </c>
      <c r="K96" s="58" t="str">
        <f t="shared" si="71"/>
        <v/>
      </c>
      <c r="L96" s="58" t="str">
        <f t="shared" si="72"/>
        <v/>
      </c>
      <c r="M96" s="24"/>
      <c r="N96" s="25"/>
      <c r="O96" s="26">
        <f t="shared" si="73"/>
        <v>0</v>
      </c>
      <c r="P96" s="26">
        <f t="shared" si="74"/>
        <v>0</v>
      </c>
      <c r="Q96" s="27" t="str">
        <f t="shared" si="75"/>
        <v/>
      </c>
      <c r="R96" s="27" t="str">
        <f t="shared" si="76"/>
        <v/>
      </c>
      <c r="S96" s="29"/>
      <c r="T96" s="30"/>
      <c r="U96" s="31">
        <f t="shared" si="77"/>
        <v>0</v>
      </c>
      <c r="V96" s="31">
        <f t="shared" si="78"/>
        <v>0</v>
      </c>
      <c r="W96" s="32" t="str">
        <f t="shared" si="79"/>
        <v/>
      </c>
      <c r="X96" s="32" t="str">
        <f t="shared" si="80"/>
        <v/>
      </c>
      <c r="Y96" s="24"/>
      <c r="Z96" s="24"/>
      <c r="AA96" s="25">
        <f t="shared" si="81"/>
        <v>0</v>
      </c>
      <c r="AB96" s="26">
        <f t="shared" si="82"/>
        <v>0</v>
      </c>
      <c r="AC96" s="26" t="str">
        <f t="shared" si="83"/>
        <v/>
      </c>
      <c r="AD96" s="27" t="str">
        <f t="shared" si="84"/>
        <v/>
      </c>
      <c r="AE96" s="39" t="str">
        <f t="shared" si="85"/>
        <v/>
      </c>
      <c r="AF96" s="39" t="str">
        <f t="shared" si="86"/>
        <v/>
      </c>
      <c r="AG96" s="40" t="str">
        <f t="shared" si="87"/>
        <v/>
      </c>
      <c r="AH96" s="41" t="str">
        <f t="shared" si="88"/>
        <v/>
      </c>
      <c r="AI96" s="39" t="str">
        <f>IF(B96="","",ROUND(GEOMEAN((J96,P96,V96)),0))</f>
        <v/>
      </c>
      <c r="AJ96" s="39" t="str">
        <f>IF(B96="","",ROUND(GEOMEAN((L96,R96,X96)),0))</f>
        <v/>
      </c>
      <c r="AK96" s="40" t="str">
        <f t="shared" si="89"/>
        <v/>
      </c>
      <c r="AL96" s="40" t="str">
        <f t="shared" si="90"/>
        <v/>
      </c>
      <c r="AM96" s="42" t="e">
        <f t="shared" si="91"/>
        <v>#DIV/0!</v>
      </c>
      <c r="AN96" s="42" t="e">
        <f t="shared" si="92"/>
        <v>#DIV/0!</v>
      </c>
      <c r="AO96" s="39" t="str">
        <f t="shared" si="93"/>
        <v/>
      </c>
      <c r="AP96" s="39" t="str">
        <f t="shared" si="94"/>
        <v/>
      </c>
      <c r="AQ96" s="40" t="str">
        <f t="shared" si="95"/>
        <v/>
      </c>
      <c r="AR96" s="41" t="str">
        <f t="shared" si="96"/>
        <v/>
      </c>
      <c r="AS96" s="39" t="str">
        <f>IF(L96="","",ROUND(GEOMEAN((J96,P96,V96,AB96)),0))</f>
        <v/>
      </c>
      <c r="AT96" s="39" t="str">
        <f>IF(L96="","",ROUND(GEOMEAN((L96,R96,X96,AD96)),0))</f>
        <v/>
      </c>
      <c r="AU96" s="40" t="str">
        <f t="shared" si="97"/>
        <v/>
      </c>
      <c r="AV96" s="40" t="str">
        <f t="shared" si="98"/>
        <v/>
      </c>
      <c r="AW96" s="42">
        <f t="shared" si="99"/>
        <v>0</v>
      </c>
      <c r="AX96" s="42">
        <f t="shared" si="100"/>
        <v>0</v>
      </c>
      <c r="AY96" s="5"/>
      <c r="CN96" s="7">
        <v>86</v>
      </c>
    </row>
    <row r="97" spans="1:92" s="7" customFormat="1" ht="15" customHeight="1">
      <c r="A97" s="6" t="str">
        <f t="shared" si="68"/>
        <v/>
      </c>
      <c r="B97" s="43"/>
      <c r="C97" s="6"/>
      <c r="D97" s="6"/>
      <c r="E97" s="43"/>
      <c r="F97" s="44"/>
      <c r="G97" s="22"/>
      <c r="H97" s="23"/>
      <c r="I97" s="47">
        <f t="shared" si="69"/>
        <v>0</v>
      </c>
      <c r="J97" s="47">
        <f t="shared" si="70"/>
        <v>0</v>
      </c>
      <c r="K97" s="58" t="str">
        <f t="shared" si="71"/>
        <v/>
      </c>
      <c r="L97" s="58" t="str">
        <f t="shared" si="72"/>
        <v/>
      </c>
      <c r="M97" s="24"/>
      <c r="N97" s="25"/>
      <c r="O97" s="26">
        <f t="shared" si="73"/>
        <v>0</v>
      </c>
      <c r="P97" s="26">
        <f t="shared" si="74"/>
        <v>0</v>
      </c>
      <c r="Q97" s="27" t="str">
        <f t="shared" si="75"/>
        <v/>
      </c>
      <c r="R97" s="27" t="str">
        <f t="shared" si="76"/>
        <v/>
      </c>
      <c r="S97" s="29"/>
      <c r="T97" s="30"/>
      <c r="U97" s="31">
        <f t="shared" si="77"/>
        <v>0</v>
      </c>
      <c r="V97" s="31">
        <f t="shared" si="78"/>
        <v>0</v>
      </c>
      <c r="W97" s="32" t="str">
        <f t="shared" si="79"/>
        <v/>
      </c>
      <c r="X97" s="32" t="str">
        <f t="shared" si="80"/>
        <v/>
      </c>
      <c r="Y97" s="24"/>
      <c r="Z97" s="24"/>
      <c r="AA97" s="25">
        <f t="shared" si="81"/>
        <v>0</v>
      </c>
      <c r="AB97" s="26">
        <f t="shared" si="82"/>
        <v>0</v>
      </c>
      <c r="AC97" s="26" t="str">
        <f t="shared" si="83"/>
        <v/>
      </c>
      <c r="AD97" s="27" t="str">
        <f t="shared" si="84"/>
        <v/>
      </c>
      <c r="AE97" s="39" t="str">
        <f t="shared" si="85"/>
        <v/>
      </c>
      <c r="AF97" s="39" t="str">
        <f t="shared" si="86"/>
        <v/>
      </c>
      <c r="AG97" s="40" t="str">
        <f t="shared" si="87"/>
        <v/>
      </c>
      <c r="AH97" s="41" t="str">
        <f t="shared" si="88"/>
        <v/>
      </c>
      <c r="AI97" s="39" t="str">
        <f>IF(B97="","",ROUND(GEOMEAN((J97,P97,V97)),0))</f>
        <v/>
      </c>
      <c r="AJ97" s="39" t="str">
        <f>IF(B97="","",ROUND(GEOMEAN((L97,R97,X97)),0))</f>
        <v/>
      </c>
      <c r="AK97" s="40" t="str">
        <f t="shared" si="89"/>
        <v/>
      </c>
      <c r="AL97" s="40" t="str">
        <f t="shared" si="90"/>
        <v/>
      </c>
      <c r="AM97" s="42" t="e">
        <f t="shared" si="91"/>
        <v>#DIV/0!</v>
      </c>
      <c r="AN97" s="42" t="e">
        <f t="shared" si="92"/>
        <v>#DIV/0!</v>
      </c>
      <c r="AO97" s="39" t="str">
        <f t="shared" si="93"/>
        <v/>
      </c>
      <c r="AP97" s="39" t="str">
        <f t="shared" si="94"/>
        <v/>
      </c>
      <c r="AQ97" s="40" t="str">
        <f t="shared" si="95"/>
        <v/>
      </c>
      <c r="AR97" s="41" t="str">
        <f t="shared" si="96"/>
        <v/>
      </c>
      <c r="AS97" s="39" t="str">
        <f>IF(L97="","",ROUND(GEOMEAN((J97,P97,V97,AB97)),0))</f>
        <v/>
      </c>
      <c r="AT97" s="39" t="str">
        <f>IF(L97="","",ROUND(GEOMEAN((L97,R97,X97,AD97)),0))</f>
        <v/>
      </c>
      <c r="AU97" s="40" t="str">
        <f t="shared" si="97"/>
        <v/>
      </c>
      <c r="AV97" s="40" t="str">
        <f t="shared" si="98"/>
        <v/>
      </c>
      <c r="AW97" s="42">
        <f t="shared" si="99"/>
        <v>0</v>
      </c>
      <c r="AX97" s="42">
        <f t="shared" si="100"/>
        <v>0</v>
      </c>
      <c r="AY97" s="5"/>
      <c r="CN97" s="7">
        <v>87</v>
      </c>
    </row>
    <row r="98" spans="1:92" s="7" customFormat="1" ht="14.45" customHeight="1">
      <c r="A98" s="459" t="s">
        <v>247</v>
      </c>
      <c r="B98" s="573"/>
      <c r="C98" s="573"/>
      <c r="D98" s="573"/>
      <c r="E98" s="573"/>
      <c r="F98" s="573"/>
      <c r="G98" s="573"/>
      <c r="H98" s="573"/>
      <c r="I98" s="573"/>
      <c r="J98" s="573"/>
      <c r="K98" s="573"/>
      <c r="L98" s="573"/>
      <c r="M98" s="573"/>
      <c r="N98" s="573"/>
      <c r="O98" s="573"/>
      <c r="P98" s="573"/>
      <c r="Q98" s="573"/>
      <c r="R98" s="573"/>
      <c r="S98" s="573"/>
      <c r="T98" s="573"/>
      <c r="U98" s="573"/>
      <c r="V98" s="573"/>
      <c r="W98" s="573"/>
      <c r="X98" s="573"/>
      <c r="Y98" s="573"/>
      <c r="Z98" s="573"/>
      <c r="AA98" s="573"/>
      <c r="AB98" s="573"/>
      <c r="AC98" s="573"/>
      <c r="AD98" s="573"/>
      <c r="AE98" s="573"/>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ustomHeight="1">
      <c r="A100" s="467"/>
      <c r="B100" s="468"/>
      <c r="C100" s="468"/>
      <c r="D100" s="468"/>
      <c r="E100" s="468"/>
      <c r="F100" s="468"/>
      <c r="G100" s="468"/>
      <c r="H100" s="468"/>
      <c r="I100" s="468"/>
      <c r="J100" s="468"/>
      <c r="K100" s="468"/>
      <c r="L100" s="468"/>
      <c r="M100" s="468"/>
      <c r="N100" s="468"/>
      <c r="O100" s="468"/>
      <c r="P100" s="468"/>
      <c r="Q100" s="468"/>
      <c r="R100" s="468"/>
      <c r="S100" s="468"/>
      <c r="T100" s="468"/>
      <c r="U100" s="468"/>
      <c r="V100" s="468"/>
      <c r="W100" s="468"/>
      <c r="X100" s="468"/>
      <c r="Y100" s="468"/>
      <c r="Z100" s="468"/>
      <c r="AA100" s="468"/>
      <c r="AB100" s="468"/>
      <c r="AC100" s="468"/>
      <c r="AD100" s="468"/>
      <c r="AE100" s="468"/>
      <c r="AF100" s="468"/>
      <c r="AG100" s="468"/>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mergeCells count="29">
    <mergeCell ref="A100:AG100"/>
    <mergeCell ref="G9:L9"/>
    <mergeCell ref="M3:V6"/>
    <mergeCell ref="BC6:BN6"/>
    <mergeCell ref="M9:R9"/>
    <mergeCell ref="Y9:AD9"/>
    <mergeCell ref="BL46:BM59"/>
    <mergeCell ref="H5:I5"/>
    <mergeCell ref="A4:B6"/>
    <mergeCell ref="D6:L6"/>
    <mergeCell ref="A3:L3"/>
    <mergeCell ref="AO9:AR9"/>
    <mergeCell ref="BF37:BM37"/>
    <mergeCell ref="CH69:CI82"/>
    <mergeCell ref="G4:L4"/>
    <mergeCell ref="BK46:BK59"/>
    <mergeCell ref="D5:F5"/>
    <mergeCell ref="A98:AE98"/>
    <mergeCell ref="BY70:CF82"/>
    <mergeCell ref="CG69:CG82"/>
    <mergeCell ref="K5:L5"/>
    <mergeCell ref="AS9:AT9"/>
    <mergeCell ref="AI9:AJ9"/>
    <mergeCell ref="E4:F4"/>
    <mergeCell ref="S9:X9"/>
    <mergeCell ref="BC46:BJ46"/>
    <mergeCell ref="BC47:BJ59"/>
    <mergeCell ref="AE9:AH9"/>
    <mergeCell ref="BY69:CF69"/>
  </mergeCells>
  <conditionalFormatting sqref="AH11:AH97">
    <cfRule type="cellIs" dxfId="4" priority="2" stopIfTrue="1" operator="greaterThan">
      <formula>0.2</formula>
    </cfRule>
  </conditionalFormatting>
  <conditionalFormatting sqref="AR11:AR97">
    <cfRule type="cellIs" dxfId="3" priority="1" stopIfTrue="1" operator="greaterThan">
      <formula>0.2</formula>
    </cfRule>
  </conditionalFormatting>
  <dataValidations count="1">
    <dataValidation type="list" allowBlank="1" showInputMessage="1" showErrorMessage="1" sqref="BG11:BG17 BG26:BG36" xr:uid="{00000000-0002-0000-0200-000000000000}">
      <formula1>"Tabla,Cotizacion"</formula1>
    </dataValidation>
  </dataValidations>
  <pageMargins left="0.7" right="0.7" top="0.75" bottom="0.75" header="0.3" footer="0.3"/>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3:C20"/>
  <sheetViews>
    <sheetView workbookViewId="0">
      <selection activeCell="C15" sqref="C15"/>
    </sheetView>
  </sheetViews>
  <sheetFormatPr defaultColWidth="11.42578125" defaultRowHeight="14.2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2:V27"/>
  <sheetViews>
    <sheetView workbookViewId="0">
      <selection activeCell="L8" sqref="L8:L20"/>
    </sheetView>
  </sheetViews>
  <sheetFormatPr defaultColWidth="11.42578125" defaultRowHeight="14.25"/>
  <cols>
    <col min="12" max="12" width="36.42578125" customWidth="1"/>
    <col min="14" max="14" width="16.42578125" customWidth="1"/>
    <col min="16" max="16" width="49.42578125" customWidth="1"/>
  </cols>
  <sheetData>
    <row r="2" spans="1:22">
      <c r="A2" t="s">
        <v>248</v>
      </c>
      <c r="C2" t="s">
        <v>249</v>
      </c>
    </row>
    <row r="3" spans="1:22">
      <c r="A3" t="s">
        <v>250</v>
      </c>
      <c r="C3" t="s">
        <v>251</v>
      </c>
    </row>
    <row r="7" spans="1:22" ht="90" customHeight="1">
      <c r="A7" s="11" t="s">
        <v>252</v>
      </c>
      <c r="C7" s="11" t="s">
        <v>253</v>
      </c>
      <c r="F7" s="11" t="s">
        <v>254</v>
      </c>
      <c r="H7" s="11" t="s">
        <v>255</v>
      </c>
      <c r="J7" s="11" t="s">
        <v>256</v>
      </c>
      <c r="L7" s="48" t="s">
        <v>257</v>
      </c>
      <c r="N7" s="11" t="s">
        <v>258</v>
      </c>
      <c r="P7" s="11" t="s">
        <v>259</v>
      </c>
      <c r="R7" s="11" t="s">
        <v>260</v>
      </c>
      <c r="T7" t="s">
        <v>261</v>
      </c>
      <c r="V7" t="s">
        <v>262</v>
      </c>
    </row>
    <row r="8" spans="1:22">
      <c r="A8" t="s">
        <v>263</v>
      </c>
      <c r="C8" t="s">
        <v>264</v>
      </c>
      <c r="F8" t="s">
        <v>265</v>
      </c>
      <c r="H8" t="s">
        <v>266</v>
      </c>
      <c r="J8" t="s">
        <v>267</v>
      </c>
      <c r="L8" s="14" t="s">
        <v>268</v>
      </c>
      <c r="N8" t="s">
        <v>269</v>
      </c>
      <c r="P8" s="13" t="s">
        <v>270</v>
      </c>
      <c r="R8" t="s">
        <v>271</v>
      </c>
      <c r="T8" t="s">
        <v>272</v>
      </c>
      <c r="V8" t="s">
        <v>273</v>
      </c>
    </row>
    <row r="9" spans="1:22" ht="28.5" customHeight="1">
      <c r="A9" t="s">
        <v>274</v>
      </c>
      <c r="C9" t="s">
        <v>275</v>
      </c>
      <c r="F9" t="s">
        <v>276</v>
      </c>
      <c r="H9" t="s">
        <v>277</v>
      </c>
      <c r="J9" t="s">
        <v>278</v>
      </c>
      <c r="L9" s="14" t="s">
        <v>279</v>
      </c>
      <c r="N9" t="s">
        <v>280</v>
      </c>
      <c r="P9" s="13" t="s">
        <v>281</v>
      </c>
      <c r="R9" t="s">
        <v>282</v>
      </c>
      <c r="T9" t="s">
        <v>283</v>
      </c>
      <c r="V9" t="s">
        <v>284</v>
      </c>
    </row>
    <row r="10" spans="1:22">
      <c r="A10" t="s">
        <v>285</v>
      </c>
      <c r="C10" t="s">
        <v>286</v>
      </c>
      <c r="H10" t="s">
        <v>287</v>
      </c>
      <c r="J10" t="s">
        <v>288</v>
      </c>
      <c r="L10" s="14" t="s">
        <v>289</v>
      </c>
      <c r="N10" t="s">
        <v>290</v>
      </c>
      <c r="P10" s="13" t="s">
        <v>291</v>
      </c>
      <c r="R10" t="s">
        <v>292</v>
      </c>
      <c r="T10" t="s">
        <v>293</v>
      </c>
      <c r="V10" t="s">
        <v>7</v>
      </c>
    </row>
    <row r="11" spans="1:22">
      <c r="A11" t="s">
        <v>294</v>
      </c>
      <c r="C11" t="s">
        <v>295</v>
      </c>
      <c r="H11" t="s">
        <v>296</v>
      </c>
      <c r="J11" t="s">
        <v>297</v>
      </c>
      <c r="L11" s="14" t="s">
        <v>298</v>
      </c>
      <c r="T11" t="s">
        <v>299</v>
      </c>
      <c r="V11" t="s">
        <v>300</v>
      </c>
    </row>
    <row r="12" spans="1:22" ht="28.5" customHeight="1">
      <c r="C12" s="7"/>
      <c r="D12" s="7"/>
      <c r="E12" s="7"/>
      <c r="F12" s="7"/>
      <c r="G12" s="7"/>
      <c r="H12" s="7" t="s">
        <v>301</v>
      </c>
      <c r="I12" s="7"/>
      <c r="J12" s="7" t="s">
        <v>302</v>
      </c>
      <c r="K12" s="7"/>
      <c r="L12" s="14" t="s">
        <v>303</v>
      </c>
      <c r="M12" s="7"/>
      <c r="N12" s="7"/>
      <c r="T12" t="s">
        <v>304</v>
      </c>
      <c r="V12" t="s">
        <v>305</v>
      </c>
    </row>
    <row r="13" spans="1:22">
      <c r="H13" t="s">
        <v>306</v>
      </c>
      <c r="I13" s="15"/>
      <c r="J13" s="15" t="s">
        <v>307</v>
      </c>
      <c r="L13" s="14" t="s">
        <v>308</v>
      </c>
      <c r="T13" t="s">
        <v>309</v>
      </c>
      <c r="V13" t="s">
        <v>310</v>
      </c>
    </row>
    <row r="14" spans="1:22">
      <c r="H14" t="s">
        <v>311</v>
      </c>
      <c r="I14" s="15"/>
      <c r="J14" s="15" t="s">
        <v>312</v>
      </c>
      <c r="L14" s="14" t="s">
        <v>313</v>
      </c>
      <c r="T14" t="s">
        <v>314</v>
      </c>
      <c r="V14" t="s">
        <v>315</v>
      </c>
    </row>
    <row r="15" spans="1:22">
      <c r="G15" s="15"/>
      <c r="H15" s="15" t="s">
        <v>316</v>
      </c>
      <c r="I15" s="15"/>
      <c r="J15" s="15" t="s">
        <v>317</v>
      </c>
      <c r="K15" s="15"/>
      <c r="L15" s="14" t="s">
        <v>318</v>
      </c>
      <c r="M15" s="15"/>
      <c r="N15" s="15"/>
      <c r="T15" t="s">
        <v>319</v>
      </c>
    </row>
    <row r="16" spans="1:22" ht="60" customHeight="1">
      <c r="A16" s="11" t="s">
        <v>320</v>
      </c>
      <c r="J16" t="s">
        <v>321</v>
      </c>
      <c r="L16" s="14" t="s">
        <v>322</v>
      </c>
      <c r="T16" t="s">
        <v>323</v>
      </c>
    </row>
    <row r="17" spans="1:20">
      <c r="A17" t="s">
        <v>324</v>
      </c>
      <c r="J17" t="s">
        <v>325</v>
      </c>
      <c r="L17" s="14" t="s">
        <v>326</v>
      </c>
      <c r="T17" t="s">
        <v>327</v>
      </c>
    </row>
    <row r="18" spans="1:20">
      <c r="A18" t="s">
        <v>328</v>
      </c>
      <c r="J18" t="s">
        <v>329</v>
      </c>
      <c r="L18" s="14" t="s">
        <v>330</v>
      </c>
      <c r="T18" t="s">
        <v>331</v>
      </c>
    </row>
    <row r="19" spans="1:20">
      <c r="J19" t="s">
        <v>332</v>
      </c>
      <c r="L19" s="14" t="s">
        <v>333</v>
      </c>
    </row>
    <row r="20" spans="1:20">
      <c r="J20" t="s">
        <v>334</v>
      </c>
      <c r="L20" s="14" t="s">
        <v>335</v>
      </c>
    </row>
    <row r="21" spans="1:20">
      <c r="J21" t="s">
        <v>336</v>
      </c>
      <c r="L21" s="12"/>
    </row>
    <row r="22" spans="1:20">
      <c r="J22" t="s">
        <v>337</v>
      </c>
    </row>
    <row r="23" spans="1:20">
      <c r="J23" t="s">
        <v>338</v>
      </c>
    </row>
    <row r="24" spans="1:20">
      <c r="J24" t="s">
        <v>339</v>
      </c>
    </row>
    <row r="25" spans="1:20">
      <c r="A25" t="s">
        <v>340</v>
      </c>
      <c r="J25" t="s">
        <v>341</v>
      </c>
    </row>
    <row r="26" spans="1:20">
      <c r="J26" t="s">
        <v>342</v>
      </c>
    </row>
    <row r="27" spans="1:20">
      <c r="J27" t="s">
        <v>343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B427"/>
  <sheetViews>
    <sheetView topLeftCell="A255" workbookViewId="0">
      <selection activeCell="E282" sqref="E282"/>
    </sheetView>
  </sheetViews>
  <sheetFormatPr defaultColWidth="11.42578125" defaultRowHeight="14.2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ustomHeight="1">
      <c r="A2" s="73" t="s">
        <v>344</v>
      </c>
      <c r="B2" s="73" t="s">
        <v>345</v>
      </c>
      <c r="C2" s="73" t="s">
        <v>346</v>
      </c>
      <c r="D2" s="73" t="s">
        <v>230</v>
      </c>
      <c r="E2" s="73" t="s">
        <v>50</v>
      </c>
      <c r="F2" s="73" t="s">
        <v>19</v>
      </c>
      <c r="G2" s="73" t="s">
        <v>20</v>
      </c>
      <c r="H2" s="73" t="s">
        <v>51</v>
      </c>
      <c r="I2" s="74" t="s">
        <v>347</v>
      </c>
      <c r="J2" s="74" t="s">
        <v>348</v>
      </c>
      <c r="K2" s="74" t="s">
        <v>349</v>
      </c>
      <c r="L2" s="74" t="s">
        <v>350</v>
      </c>
      <c r="M2" s="74" t="s">
        <v>52</v>
      </c>
      <c r="N2" s="125" t="s">
        <v>351</v>
      </c>
      <c r="O2" s="74" t="s">
        <v>352</v>
      </c>
      <c r="P2" s="74" t="s">
        <v>353</v>
      </c>
      <c r="Q2" s="74" t="s">
        <v>354</v>
      </c>
      <c r="R2" s="74" t="s">
        <v>61</v>
      </c>
      <c r="S2" s="74" t="s">
        <v>55</v>
      </c>
      <c r="T2" s="74" t="s">
        <v>56</v>
      </c>
      <c r="U2" s="74" t="s">
        <v>57</v>
      </c>
      <c r="V2" s="73" t="s">
        <v>355</v>
      </c>
      <c r="W2" s="73" t="s">
        <v>356</v>
      </c>
      <c r="X2" s="73" t="s">
        <v>357</v>
      </c>
      <c r="Y2" s="73" t="s">
        <v>358</v>
      </c>
      <c r="Z2" s="73" t="s">
        <v>58</v>
      </c>
      <c r="AA2" s="73" t="s">
        <v>359</v>
      </c>
      <c r="AB2" s="73" t="s">
        <v>352</v>
      </c>
      <c r="AC2" s="73" t="s">
        <v>353</v>
      </c>
      <c r="AD2" s="73" t="s">
        <v>53</v>
      </c>
      <c r="AE2" s="73" t="s">
        <v>61</v>
      </c>
      <c r="AF2" s="73" t="s">
        <v>55</v>
      </c>
      <c r="AG2" s="73" t="s">
        <v>56</v>
      </c>
      <c r="AH2" s="73" t="s">
        <v>57</v>
      </c>
      <c r="AI2" s="75" t="s">
        <v>360</v>
      </c>
      <c r="AJ2" s="75" t="s">
        <v>361</v>
      </c>
      <c r="AK2" s="75" t="s">
        <v>362</v>
      </c>
      <c r="AL2" s="75" t="s">
        <v>363</v>
      </c>
      <c r="AM2" s="75" t="s">
        <v>60</v>
      </c>
      <c r="AN2" s="75" t="s">
        <v>359</v>
      </c>
      <c r="AO2" s="75" t="s">
        <v>352</v>
      </c>
      <c r="AP2" s="75" t="s">
        <v>353</v>
      </c>
      <c r="AQ2" s="76" t="s">
        <v>53</v>
      </c>
      <c r="AR2" s="76" t="s">
        <v>61</v>
      </c>
      <c r="AS2" s="76" t="s">
        <v>55</v>
      </c>
      <c r="AT2" s="76" t="s">
        <v>56</v>
      </c>
      <c r="AU2" s="76" t="s">
        <v>57</v>
      </c>
      <c r="AV2" s="74" t="s">
        <v>62</v>
      </c>
      <c r="AW2" s="74" t="s">
        <v>63</v>
      </c>
      <c r="AX2" s="74" t="s">
        <v>64</v>
      </c>
      <c r="AY2" s="74" t="s">
        <v>65</v>
      </c>
      <c r="AZ2" s="77" t="s">
        <v>364</v>
      </c>
      <c r="BA2" s="78" t="s">
        <v>365</v>
      </c>
      <c r="BB2" s="78" t="s">
        <v>366</v>
      </c>
    </row>
    <row r="3" spans="1:54" ht="51" customHeight="1">
      <c r="A3" s="80" t="s">
        <v>367</v>
      </c>
      <c r="B3" s="80" t="s">
        <v>368</v>
      </c>
      <c r="C3" s="80">
        <v>82101502</v>
      </c>
      <c r="D3" s="80" t="s">
        <v>369</v>
      </c>
      <c r="E3" s="81" t="s">
        <v>370</v>
      </c>
      <c r="F3" s="82" t="s">
        <v>69</v>
      </c>
      <c r="G3" s="83">
        <v>1</v>
      </c>
      <c r="H3" s="82" t="s">
        <v>75</v>
      </c>
      <c r="I3" s="84" t="s">
        <v>371</v>
      </c>
      <c r="J3" s="85">
        <v>46155</v>
      </c>
      <c r="K3" s="126" t="s">
        <v>372</v>
      </c>
      <c r="L3" s="86" t="s">
        <v>373</v>
      </c>
      <c r="M3" s="85" t="s">
        <v>374</v>
      </c>
      <c r="N3" s="87">
        <v>490000</v>
      </c>
      <c r="O3" s="87" t="s">
        <v>375</v>
      </c>
      <c r="P3" s="87" t="s">
        <v>376</v>
      </c>
      <c r="Q3" s="88">
        <f t="shared" ref="Q3:Q12" si="0">IF(O3="IVA Incluido",(N3/1.19),N3)</f>
        <v>411764.70588235295</v>
      </c>
      <c r="R3" s="89">
        <f>IF(P3="Si tiene IVA",Q3*19%,0)</f>
        <v>78235.294117647063</v>
      </c>
      <c r="S3" s="89">
        <f t="shared" ref="S3:S12" si="1">Q3+R3</f>
        <v>490000</v>
      </c>
      <c r="T3" s="89">
        <f t="shared" ref="T3:T12" si="2">IF(B3="","",(N3*G3))</f>
        <v>490000</v>
      </c>
      <c r="U3" s="89">
        <f t="shared" ref="U3:U12" si="3">IF(B3="","",(S3*G3))</f>
        <v>490000</v>
      </c>
      <c r="V3" s="90" t="s">
        <v>371</v>
      </c>
      <c r="W3" s="91">
        <v>46155</v>
      </c>
      <c r="X3" s="127" t="s">
        <v>377</v>
      </c>
      <c r="Y3" s="92" t="s">
        <v>378</v>
      </c>
      <c r="Z3" s="128" t="s">
        <v>379</v>
      </c>
      <c r="AA3" s="93">
        <v>550000</v>
      </c>
      <c r="AB3" s="93" t="s">
        <v>375</v>
      </c>
      <c r="AC3" s="93" t="s">
        <v>376</v>
      </c>
      <c r="AD3" s="94">
        <f>IF(AB3="IVA Incluido",(AA3/1.19),AA3)</f>
        <v>462184.87394957984</v>
      </c>
      <c r="AE3" s="95">
        <f t="shared" ref="AE3:AE12" si="4">IF(AC3="Si tiene IVA",AD3*19%,0)</f>
        <v>87815.126050420164</v>
      </c>
      <c r="AF3" s="95">
        <f t="shared" ref="AF3:AF12" si="5">AD3+AE3</f>
        <v>550000</v>
      </c>
      <c r="AG3" s="95">
        <f t="shared" ref="AG3:AG12" si="6">IF(O3="","",(AA3*G3))</f>
        <v>550000</v>
      </c>
      <c r="AH3" s="95">
        <f t="shared" ref="AH3:AH12" si="7">IF(O3="","",(AF3*G3))</f>
        <v>550000</v>
      </c>
      <c r="AI3" s="96" t="s">
        <v>371</v>
      </c>
      <c r="AJ3" s="97">
        <v>46155</v>
      </c>
      <c r="AK3" s="98" t="s">
        <v>380</v>
      </c>
      <c r="AL3" s="99" t="s">
        <v>373</v>
      </c>
      <c r="AM3" s="100" t="s">
        <v>381</v>
      </c>
      <c r="AN3" s="101">
        <v>585000</v>
      </c>
      <c r="AO3" s="101" t="s">
        <v>382</v>
      </c>
      <c r="AP3" s="129" t="s">
        <v>376</v>
      </c>
      <c r="AQ3" s="102">
        <f t="shared" ref="AQ3:AQ12" si="8">IF(AO3="IVA Incluido",(AN3/1.19),AN3)</f>
        <v>585000</v>
      </c>
      <c r="AR3" s="103">
        <f t="shared" ref="AR3:AR12" si="9">IF(AP3="Si tiene IVA",AQ3*19%,0)</f>
        <v>111150</v>
      </c>
      <c r="AS3" s="103">
        <f t="shared" ref="AS3:AS12" si="10">AQ3+AR3</f>
        <v>696150</v>
      </c>
      <c r="AT3" s="103">
        <f t="shared" ref="AT3:AT12" si="11">IF(AB3="","",(AN3*G3))</f>
        <v>585000</v>
      </c>
      <c r="AU3" s="103">
        <f t="shared" ref="AU3:AU12" si="12">IF(AB3="","",(AS3*G3))</f>
        <v>696150</v>
      </c>
      <c r="AV3" s="104">
        <f t="shared" ref="AV3:AV66" si="13">IF(A3="","",ROUND(AVERAGE(S3,AF3,AS3),0))</f>
        <v>578717</v>
      </c>
      <c r="AW3" s="104">
        <f t="shared" ref="AW3:AW66" si="14">IF(A3="","",AV3*G3)</f>
        <v>578717</v>
      </c>
      <c r="AX3" s="104">
        <f t="shared" ref="AX3:AX66" si="15">IF(N3="","",ROUND(STDEV(U3,AH3,AU3),0))</f>
        <v>106033</v>
      </c>
      <c r="AY3" s="105">
        <f t="shared" ref="AY3:AY12" si="16">IF(N3="","",(AX3/AW3))</f>
        <v>0.18322081431857021</v>
      </c>
      <c r="AZ3" s="5"/>
      <c r="BA3" s="7">
        <f t="shared" ref="BA3:BA12" si="17">COUNTA(M3,Z3,AM3)</f>
        <v>3</v>
      </c>
      <c r="BB3" s="7"/>
    </row>
    <row r="4" spans="1:54" ht="51" customHeight="1">
      <c r="A4" s="80" t="s">
        <v>367</v>
      </c>
      <c r="B4" s="80" t="s">
        <v>368</v>
      </c>
      <c r="C4" s="80">
        <v>82101502</v>
      </c>
      <c r="D4" s="80" t="s">
        <v>383</v>
      </c>
      <c r="E4" s="81" t="s">
        <v>370</v>
      </c>
      <c r="F4" s="82" t="s">
        <v>69</v>
      </c>
      <c r="G4" s="83">
        <v>1</v>
      </c>
      <c r="H4" s="82" t="s">
        <v>75</v>
      </c>
      <c r="I4" s="84" t="s">
        <v>384</v>
      </c>
      <c r="J4" s="85">
        <v>46147</v>
      </c>
      <c r="K4" s="126" t="s">
        <v>385</v>
      </c>
      <c r="L4" s="86" t="s">
        <v>373</v>
      </c>
      <c r="M4" s="85" t="s">
        <v>381</v>
      </c>
      <c r="N4" s="87">
        <v>35000</v>
      </c>
      <c r="O4" s="87" t="s">
        <v>382</v>
      </c>
      <c r="P4" s="87" t="s">
        <v>376</v>
      </c>
      <c r="Q4" s="88">
        <f t="shared" si="0"/>
        <v>35000</v>
      </c>
      <c r="R4" s="89">
        <f>IF(P4="Si tiene IVA",Q4*19%,0)</f>
        <v>6650</v>
      </c>
      <c r="S4" s="89">
        <f t="shared" si="1"/>
        <v>41650</v>
      </c>
      <c r="T4" s="89">
        <f t="shared" si="2"/>
        <v>35000</v>
      </c>
      <c r="U4" s="89">
        <f t="shared" si="3"/>
        <v>41650</v>
      </c>
      <c r="V4" s="90" t="s">
        <v>386</v>
      </c>
      <c r="W4" s="91">
        <v>46143</v>
      </c>
      <c r="X4" s="127" t="s">
        <v>387</v>
      </c>
      <c r="Y4" s="92" t="s">
        <v>373</v>
      </c>
      <c r="Z4" s="128" t="s">
        <v>388</v>
      </c>
      <c r="AA4" s="93">
        <v>36600</v>
      </c>
      <c r="AB4" s="93" t="s">
        <v>382</v>
      </c>
      <c r="AC4" s="93" t="s">
        <v>376</v>
      </c>
      <c r="AD4" s="94">
        <f>IF(AB4="IVA Incluido",(AA4/1.19),AA4)</f>
        <v>36600</v>
      </c>
      <c r="AE4" s="95">
        <f t="shared" si="4"/>
        <v>6954</v>
      </c>
      <c r="AF4" s="95">
        <f t="shared" si="5"/>
        <v>43554</v>
      </c>
      <c r="AG4" s="95">
        <f t="shared" si="6"/>
        <v>36600</v>
      </c>
      <c r="AH4" s="95">
        <f t="shared" si="7"/>
        <v>43554</v>
      </c>
      <c r="AI4" s="96" t="s">
        <v>384</v>
      </c>
      <c r="AJ4" s="97">
        <v>46143</v>
      </c>
      <c r="AK4" s="98" t="s">
        <v>377</v>
      </c>
      <c r="AL4" s="99" t="s">
        <v>373</v>
      </c>
      <c r="AM4" s="100" t="s">
        <v>389</v>
      </c>
      <c r="AN4" s="101">
        <v>55000</v>
      </c>
      <c r="AO4" s="101" t="s">
        <v>375</v>
      </c>
      <c r="AP4" s="129" t="s">
        <v>376</v>
      </c>
      <c r="AQ4" s="102">
        <f t="shared" si="8"/>
        <v>46218.487394957985</v>
      </c>
      <c r="AR4" s="103">
        <f t="shared" si="9"/>
        <v>8781.5126050420167</v>
      </c>
      <c r="AS4" s="103">
        <f t="shared" si="10"/>
        <v>55000</v>
      </c>
      <c r="AT4" s="103">
        <f t="shared" si="11"/>
        <v>55000</v>
      </c>
      <c r="AU4" s="103">
        <f t="shared" si="12"/>
        <v>55000</v>
      </c>
      <c r="AV4" s="104">
        <f t="shared" si="13"/>
        <v>46735</v>
      </c>
      <c r="AW4" s="104">
        <f t="shared" si="14"/>
        <v>46735</v>
      </c>
      <c r="AX4" s="104">
        <f t="shared" si="15"/>
        <v>7221</v>
      </c>
      <c r="AY4" s="105">
        <f t="shared" si="16"/>
        <v>0.15450946827859205</v>
      </c>
      <c r="AZ4" s="5"/>
      <c r="BA4" s="7">
        <f t="shared" si="17"/>
        <v>3</v>
      </c>
      <c r="BB4" s="7"/>
    </row>
    <row r="5" spans="1:54" ht="51" customHeight="1">
      <c r="A5" s="80" t="s">
        <v>367</v>
      </c>
      <c r="B5" s="80" t="s">
        <v>368</v>
      </c>
      <c r="C5" s="80">
        <v>82101502</v>
      </c>
      <c r="D5" s="80" t="s">
        <v>390</v>
      </c>
      <c r="E5" s="81" t="s">
        <v>391</v>
      </c>
      <c r="F5" s="82" t="s">
        <v>69</v>
      </c>
      <c r="G5" s="83">
        <v>1</v>
      </c>
      <c r="H5" s="82" t="s">
        <v>75</v>
      </c>
      <c r="I5" s="84" t="s">
        <v>371</v>
      </c>
      <c r="J5" s="85">
        <v>46155</v>
      </c>
      <c r="K5" s="126" t="s">
        <v>392</v>
      </c>
      <c r="L5" s="86" t="s">
        <v>373</v>
      </c>
      <c r="M5" s="85" t="s">
        <v>389</v>
      </c>
      <c r="N5" s="87">
        <v>55000</v>
      </c>
      <c r="O5" s="87" t="s">
        <v>382</v>
      </c>
      <c r="P5" s="87" t="s">
        <v>376</v>
      </c>
      <c r="Q5" s="88">
        <f t="shared" si="0"/>
        <v>55000</v>
      </c>
      <c r="R5" s="89">
        <v>6227</v>
      </c>
      <c r="S5" s="89">
        <f t="shared" si="1"/>
        <v>61227</v>
      </c>
      <c r="T5" s="89">
        <f t="shared" si="2"/>
        <v>55000</v>
      </c>
      <c r="U5" s="89">
        <f t="shared" si="3"/>
        <v>61227</v>
      </c>
      <c r="V5" s="90" t="s">
        <v>371</v>
      </c>
      <c r="W5" s="91">
        <v>46155</v>
      </c>
      <c r="X5" s="127" t="s">
        <v>385</v>
      </c>
      <c r="Y5" s="92" t="s">
        <v>373</v>
      </c>
      <c r="Z5" s="128" t="s">
        <v>381</v>
      </c>
      <c r="AA5" s="93">
        <v>35000</v>
      </c>
      <c r="AB5" s="93" t="s">
        <v>382</v>
      </c>
      <c r="AC5" s="93" t="s">
        <v>376</v>
      </c>
      <c r="AD5" s="94">
        <f>IF(AB5="IVA Incluido",(AA5/1.19),AA5)</f>
        <v>35000</v>
      </c>
      <c r="AE5" s="95">
        <f t="shared" si="4"/>
        <v>6650</v>
      </c>
      <c r="AF5" s="95">
        <f t="shared" si="5"/>
        <v>41650</v>
      </c>
      <c r="AG5" s="95">
        <f t="shared" si="6"/>
        <v>35000</v>
      </c>
      <c r="AH5" s="95">
        <f t="shared" si="7"/>
        <v>41650</v>
      </c>
      <c r="AI5" s="96" t="s">
        <v>371</v>
      </c>
      <c r="AJ5" s="97">
        <v>46155</v>
      </c>
      <c r="AK5" s="98" t="s">
        <v>387</v>
      </c>
      <c r="AL5" s="99" t="s">
        <v>373</v>
      </c>
      <c r="AM5" s="100" t="s">
        <v>388</v>
      </c>
      <c r="AN5" s="101">
        <v>36600</v>
      </c>
      <c r="AO5" s="101" t="s">
        <v>382</v>
      </c>
      <c r="AP5" s="129" t="s">
        <v>376</v>
      </c>
      <c r="AQ5" s="102">
        <f t="shared" si="8"/>
        <v>36600</v>
      </c>
      <c r="AR5" s="103">
        <f t="shared" si="9"/>
        <v>6954</v>
      </c>
      <c r="AS5" s="103">
        <f t="shared" si="10"/>
        <v>43554</v>
      </c>
      <c r="AT5" s="103">
        <f t="shared" si="11"/>
        <v>36600</v>
      </c>
      <c r="AU5" s="103">
        <f t="shared" si="12"/>
        <v>43554</v>
      </c>
      <c r="AV5" s="104">
        <f t="shared" si="13"/>
        <v>48810</v>
      </c>
      <c r="AW5" s="104">
        <f t="shared" si="14"/>
        <v>48810</v>
      </c>
      <c r="AX5" s="104">
        <f t="shared" si="15"/>
        <v>10795</v>
      </c>
      <c r="AY5" s="105">
        <f t="shared" si="16"/>
        <v>0.22116369596394181</v>
      </c>
      <c r="AZ5" s="5"/>
      <c r="BA5" s="7">
        <f t="shared" si="17"/>
        <v>3</v>
      </c>
      <c r="BB5" s="7"/>
    </row>
    <row r="6" spans="1:54" ht="51" customHeight="1">
      <c r="A6" s="80" t="s">
        <v>367</v>
      </c>
      <c r="B6" s="80" t="s">
        <v>368</v>
      </c>
      <c r="C6" s="80">
        <v>82101502</v>
      </c>
      <c r="D6" s="80" t="s">
        <v>393</v>
      </c>
      <c r="E6" s="81" t="s">
        <v>394</v>
      </c>
      <c r="F6" s="82" t="s">
        <v>69</v>
      </c>
      <c r="G6" s="83">
        <v>1</v>
      </c>
      <c r="H6" s="82" t="s">
        <v>75</v>
      </c>
      <c r="I6" s="84" t="s">
        <v>371</v>
      </c>
      <c r="J6" s="85">
        <v>46155</v>
      </c>
      <c r="K6" s="126" t="s">
        <v>377</v>
      </c>
      <c r="L6" s="86" t="s">
        <v>373</v>
      </c>
      <c r="M6" s="85" t="s">
        <v>389</v>
      </c>
      <c r="N6" s="87">
        <v>340000</v>
      </c>
      <c r="O6" s="87" t="s">
        <v>375</v>
      </c>
      <c r="P6" s="87" t="s">
        <v>376</v>
      </c>
      <c r="Q6" s="88">
        <f t="shared" si="0"/>
        <v>285714.28571428574</v>
      </c>
      <c r="R6" s="89">
        <f t="shared" ref="R6:R12" si="18">IF(P6="Si tiene IVA",Q6*19%,0)</f>
        <v>54285.71428571429</v>
      </c>
      <c r="S6" s="89">
        <f t="shared" si="1"/>
        <v>340000</v>
      </c>
      <c r="T6" s="89">
        <f t="shared" si="2"/>
        <v>340000</v>
      </c>
      <c r="U6" s="89">
        <f t="shared" si="3"/>
        <v>340000</v>
      </c>
      <c r="V6" s="90" t="s">
        <v>371</v>
      </c>
      <c r="W6" s="91">
        <v>46155</v>
      </c>
      <c r="X6" s="127" t="s">
        <v>395</v>
      </c>
      <c r="Y6" s="92" t="s">
        <v>373</v>
      </c>
      <c r="Z6" s="128" t="s">
        <v>116</v>
      </c>
      <c r="AA6" s="93">
        <v>210000</v>
      </c>
      <c r="AB6" s="93" t="s">
        <v>382</v>
      </c>
      <c r="AC6" s="93" t="s">
        <v>376</v>
      </c>
      <c r="AD6" s="94">
        <f>IF(AB6="IVA Incluido",(AA6/1.19),AA6)</f>
        <v>210000</v>
      </c>
      <c r="AE6" s="95">
        <f t="shared" si="4"/>
        <v>39900</v>
      </c>
      <c r="AF6" s="95">
        <f t="shared" si="5"/>
        <v>249900</v>
      </c>
      <c r="AG6" s="95">
        <f t="shared" si="6"/>
        <v>210000</v>
      </c>
      <c r="AH6" s="95">
        <f t="shared" si="7"/>
        <v>249900</v>
      </c>
      <c r="AI6" s="96" t="s">
        <v>371</v>
      </c>
      <c r="AJ6" s="97">
        <v>46155</v>
      </c>
      <c r="AK6" s="98" t="s">
        <v>396</v>
      </c>
      <c r="AL6" s="99" t="s">
        <v>373</v>
      </c>
      <c r="AM6" s="100" t="s">
        <v>397</v>
      </c>
      <c r="AN6" s="101">
        <v>250000</v>
      </c>
      <c r="AO6" s="101" t="s">
        <v>382</v>
      </c>
      <c r="AP6" s="129" t="s">
        <v>376</v>
      </c>
      <c r="AQ6" s="102">
        <f t="shared" si="8"/>
        <v>250000</v>
      </c>
      <c r="AR6" s="103">
        <f t="shared" si="9"/>
        <v>47500</v>
      </c>
      <c r="AS6" s="103">
        <f t="shared" si="10"/>
        <v>297500</v>
      </c>
      <c r="AT6" s="103">
        <f t="shared" si="11"/>
        <v>250000</v>
      </c>
      <c r="AU6" s="103">
        <f t="shared" si="12"/>
        <v>297500</v>
      </c>
      <c r="AV6" s="104">
        <f t="shared" si="13"/>
        <v>295800</v>
      </c>
      <c r="AW6" s="104">
        <f t="shared" si="14"/>
        <v>295800</v>
      </c>
      <c r="AX6" s="104">
        <f t="shared" si="15"/>
        <v>45074</v>
      </c>
      <c r="AY6" s="105">
        <f t="shared" si="16"/>
        <v>0.15237998647734957</v>
      </c>
      <c r="AZ6" s="5"/>
      <c r="BA6" s="7">
        <f t="shared" si="17"/>
        <v>3</v>
      </c>
      <c r="BB6" s="7"/>
    </row>
    <row r="7" spans="1:54" ht="128.25" customHeight="1">
      <c r="A7" s="80" t="s">
        <v>367</v>
      </c>
      <c r="B7" s="80" t="s">
        <v>368</v>
      </c>
      <c r="C7" s="80">
        <v>82101502</v>
      </c>
      <c r="D7" s="80" t="s">
        <v>398</v>
      </c>
      <c r="E7" s="81" t="s">
        <v>394</v>
      </c>
      <c r="F7" s="82" t="s">
        <v>69</v>
      </c>
      <c r="G7" s="83">
        <v>1</v>
      </c>
      <c r="H7" s="82" t="s">
        <v>75</v>
      </c>
      <c r="I7" s="84" t="s">
        <v>371</v>
      </c>
      <c r="J7" s="85">
        <v>46147</v>
      </c>
      <c r="K7" s="126" t="s">
        <v>392</v>
      </c>
      <c r="L7" s="86" t="s">
        <v>373</v>
      </c>
      <c r="M7" s="85" t="s">
        <v>389</v>
      </c>
      <c r="N7" s="87">
        <v>6500</v>
      </c>
      <c r="O7" s="87" t="s">
        <v>375</v>
      </c>
      <c r="P7" s="87" t="s">
        <v>376</v>
      </c>
      <c r="Q7" s="88">
        <f t="shared" si="0"/>
        <v>5462.1848739495799</v>
      </c>
      <c r="R7" s="89">
        <f t="shared" si="18"/>
        <v>1037.8151260504203</v>
      </c>
      <c r="S7" s="89">
        <f t="shared" si="1"/>
        <v>6500</v>
      </c>
      <c r="T7" s="89">
        <f t="shared" si="2"/>
        <v>6500</v>
      </c>
      <c r="U7" s="89">
        <f t="shared" si="3"/>
        <v>6500</v>
      </c>
      <c r="V7" s="90" t="s">
        <v>371</v>
      </c>
      <c r="W7" s="91">
        <v>46147</v>
      </c>
      <c r="X7" s="127" t="s">
        <v>399</v>
      </c>
      <c r="Y7" s="92" t="s">
        <v>373</v>
      </c>
      <c r="Z7" s="128" t="s">
        <v>115</v>
      </c>
      <c r="AA7" s="93">
        <v>7000</v>
      </c>
      <c r="AB7" s="93" t="s">
        <v>382</v>
      </c>
      <c r="AC7" s="93" t="s">
        <v>400</v>
      </c>
      <c r="AD7" s="94">
        <f>IF(AB7="IVA Incluido",(AA7/1.19),AA7)</f>
        <v>7000</v>
      </c>
      <c r="AE7" s="95">
        <f t="shared" si="4"/>
        <v>0</v>
      </c>
      <c r="AF7" s="95">
        <f t="shared" si="5"/>
        <v>7000</v>
      </c>
      <c r="AG7" s="95">
        <f t="shared" si="6"/>
        <v>7000</v>
      </c>
      <c r="AH7" s="95">
        <f t="shared" si="7"/>
        <v>7000</v>
      </c>
      <c r="AI7" s="96" t="s">
        <v>371</v>
      </c>
      <c r="AJ7" s="97">
        <v>46147</v>
      </c>
      <c r="AK7" s="98" t="s">
        <v>385</v>
      </c>
      <c r="AL7" s="99" t="s">
        <v>373</v>
      </c>
      <c r="AM7" s="100" t="s">
        <v>381</v>
      </c>
      <c r="AN7" s="101">
        <v>7800</v>
      </c>
      <c r="AO7" s="101" t="s">
        <v>382</v>
      </c>
      <c r="AP7" s="129" t="s">
        <v>376</v>
      </c>
      <c r="AQ7" s="102">
        <f t="shared" si="8"/>
        <v>7800</v>
      </c>
      <c r="AR7" s="103">
        <f t="shared" si="9"/>
        <v>1482</v>
      </c>
      <c r="AS7" s="103">
        <f t="shared" si="10"/>
        <v>9282</v>
      </c>
      <c r="AT7" s="103">
        <f t="shared" si="11"/>
        <v>7800</v>
      </c>
      <c r="AU7" s="103">
        <f t="shared" si="12"/>
        <v>9282</v>
      </c>
      <c r="AV7" s="104">
        <f t="shared" si="13"/>
        <v>7594</v>
      </c>
      <c r="AW7" s="104">
        <f t="shared" si="14"/>
        <v>7594</v>
      </c>
      <c r="AX7" s="104">
        <f t="shared" si="15"/>
        <v>1483</v>
      </c>
      <c r="AY7" s="105">
        <f t="shared" si="16"/>
        <v>0.19528575190940217</v>
      </c>
      <c r="AZ7" s="5" t="s">
        <v>401</v>
      </c>
      <c r="BA7" s="7">
        <f t="shared" si="17"/>
        <v>3</v>
      </c>
      <c r="BB7" s="7" t="s">
        <v>402</v>
      </c>
    </row>
    <row r="8" spans="1:54" ht="51" customHeight="1">
      <c r="A8" s="80" t="s">
        <v>367</v>
      </c>
      <c r="B8" s="80" t="s">
        <v>368</v>
      </c>
      <c r="C8" s="80">
        <v>82101502</v>
      </c>
      <c r="D8" s="80" t="s">
        <v>403</v>
      </c>
      <c r="E8" s="81" t="s">
        <v>404</v>
      </c>
      <c r="F8" s="82" t="s">
        <v>69</v>
      </c>
      <c r="G8" s="83">
        <v>1</v>
      </c>
      <c r="H8" s="82" t="s">
        <v>75</v>
      </c>
      <c r="I8" s="84" t="s">
        <v>371</v>
      </c>
      <c r="J8" s="85">
        <v>46155</v>
      </c>
      <c r="K8" s="126" t="s">
        <v>377</v>
      </c>
      <c r="L8" s="86" t="s">
        <v>373</v>
      </c>
      <c r="M8" s="85" t="s">
        <v>389</v>
      </c>
      <c r="N8" s="87">
        <v>910000</v>
      </c>
      <c r="O8" s="87" t="s">
        <v>382</v>
      </c>
      <c r="P8" s="87" t="s">
        <v>376</v>
      </c>
      <c r="Q8" s="88">
        <f t="shared" si="0"/>
        <v>910000</v>
      </c>
      <c r="R8" s="89">
        <f t="shared" si="18"/>
        <v>172900</v>
      </c>
      <c r="S8" s="89">
        <f t="shared" si="1"/>
        <v>1082900</v>
      </c>
      <c r="T8" s="89">
        <f t="shared" si="2"/>
        <v>910000</v>
      </c>
      <c r="U8" s="89">
        <f t="shared" si="3"/>
        <v>1082900</v>
      </c>
      <c r="V8" s="90" t="s">
        <v>371</v>
      </c>
      <c r="W8" s="91">
        <v>46153</v>
      </c>
      <c r="X8" s="127" t="s">
        <v>405</v>
      </c>
      <c r="Y8" s="92" t="s">
        <v>373</v>
      </c>
      <c r="Z8" s="128" t="s">
        <v>406</v>
      </c>
      <c r="AA8" s="93">
        <v>740000</v>
      </c>
      <c r="AB8" s="93" t="s">
        <v>382</v>
      </c>
      <c r="AC8" s="93" t="s">
        <v>376</v>
      </c>
      <c r="AD8" s="94">
        <v>740000</v>
      </c>
      <c r="AE8" s="95">
        <f t="shared" si="4"/>
        <v>140600</v>
      </c>
      <c r="AF8" s="95">
        <f t="shared" si="5"/>
        <v>880600</v>
      </c>
      <c r="AG8" s="95">
        <f t="shared" si="6"/>
        <v>740000</v>
      </c>
      <c r="AH8" s="95">
        <f t="shared" si="7"/>
        <v>880600</v>
      </c>
      <c r="AI8" s="96" t="s">
        <v>371</v>
      </c>
      <c r="AJ8" s="97">
        <v>46155</v>
      </c>
      <c r="AK8" s="98" t="s">
        <v>395</v>
      </c>
      <c r="AL8" s="99" t="s">
        <v>373</v>
      </c>
      <c r="AM8" s="100" t="s">
        <v>116</v>
      </c>
      <c r="AN8" s="101">
        <v>1000000</v>
      </c>
      <c r="AO8" s="101" t="s">
        <v>382</v>
      </c>
      <c r="AP8" s="129" t="s">
        <v>376</v>
      </c>
      <c r="AQ8" s="102">
        <f t="shared" si="8"/>
        <v>1000000</v>
      </c>
      <c r="AR8" s="103">
        <f t="shared" si="9"/>
        <v>190000</v>
      </c>
      <c r="AS8" s="103">
        <f t="shared" si="10"/>
        <v>1190000</v>
      </c>
      <c r="AT8" s="103">
        <f t="shared" si="11"/>
        <v>1000000</v>
      </c>
      <c r="AU8" s="103">
        <f t="shared" si="12"/>
        <v>1190000</v>
      </c>
      <c r="AV8" s="104">
        <f t="shared" si="13"/>
        <v>1051167</v>
      </c>
      <c r="AW8" s="104">
        <f t="shared" si="14"/>
        <v>1051167</v>
      </c>
      <c r="AX8" s="104">
        <f t="shared" si="15"/>
        <v>157122</v>
      </c>
      <c r="AY8" s="105">
        <f t="shared" si="16"/>
        <v>0.149473870469678</v>
      </c>
      <c r="AZ8" s="5"/>
      <c r="BA8" s="7">
        <f t="shared" si="17"/>
        <v>3</v>
      </c>
      <c r="BB8" s="7"/>
    </row>
    <row r="9" spans="1:54" ht="51" customHeight="1">
      <c r="A9" s="80" t="s">
        <v>367</v>
      </c>
      <c r="B9" s="80" t="s">
        <v>368</v>
      </c>
      <c r="C9" s="80">
        <v>82101502</v>
      </c>
      <c r="D9" s="80" t="s">
        <v>407</v>
      </c>
      <c r="E9" s="81" t="s">
        <v>391</v>
      </c>
      <c r="F9" s="82" t="s">
        <v>69</v>
      </c>
      <c r="G9" s="83">
        <v>1</v>
      </c>
      <c r="H9" s="82" t="s">
        <v>75</v>
      </c>
      <c r="I9" s="84" t="s">
        <v>384</v>
      </c>
      <c r="J9" s="85">
        <v>46147</v>
      </c>
      <c r="K9" s="126" t="s">
        <v>408</v>
      </c>
      <c r="L9" s="86" t="s">
        <v>373</v>
      </c>
      <c r="M9" s="85" t="s">
        <v>409</v>
      </c>
      <c r="N9" s="87">
        <v>1575</v>
      </c>
      <c r="O9" s="87" t="s">
        <v>382</v>
      </c>
      <c r="P9" s="87" t="s">
        <v>376</v>
      </c>
      <c r="Q9" s="88">
        <f t="shared" si="0"/>
        <v>1575</v>
      </c>
      <c r="R9" s="89">
        <f t="shared" si="18"/>
        <v>299.25</v>
      </c>
      <c r="S9" s="89">
        <f t="shared" si="1"/>
        <v>1874.25</v>
      </c>
      <c r="T9" s="89">
        <f t="shared" si="2"/>
        <v>1575</v>
      </c>
      <c r="U9" s="89">
        <f t="shared" si="3"/>
        <v>1874.25</v>
      </c>
      <c r="V9" s="90" t="s">
        <v>386</v>
      </c>
      <c r="W9" s="91">
        <v>46147</v>
      </c>
      <c r="X9" s="127" t="s">
        <v>372</v>
      </c>
      <c r="Y9" s="92" t="s">
        <v>373</v>
      </c>
      <c r="Z9" s="128" t="s">
        <v>372</v>
      </c>
      <c r="AA9" s="93">
        <v>1250</v>
      </c>
      <c r="AB9" s="93" t="s">
        <v>382</v>
      </c>
      <c r="AC9" s="93" t="s">
        <v>376</v>
      </c>
      <c r="AD9" s="94">
        <f>IF(AB9="IVA Incluido",(AA9/1.19),AA9)</f>
        <v>1250</v>
      </c>
      <c r="AE9" s="95">
        <f t="shared" si="4"/>
        <v>237.5</v>
      </c>
      <c r="AF9" s="95">
        <f t="shared" si="5"/>
        <v>1487.5</v>
      </c>
      <c r="AG9" s="95">
        <f t="shared" si="6"/>
        <v>1250</v>
      </c>
      <c r="AH9" s="95">
        <f t="shared" si="7"/>
        <v>1487.5</v>
      </c>
      <c r="AI9" s="96" t="s">
        <v>384</v>
      </c>
      <c r="AJ9" s="97">
        <v>46147</v>
      </c>
      <c r="AK9" s="98" t="s">
        <v>410</v>
      </c>
      <c r="AL9" s="99" t="s">
        <v>373</v>
      </c>
      <c r="AM9" s="100" t="s">
        <v>411</v>
      </c>
      <c r="AN9" s="101">
        <v>1500</v>
      </c>
      <c r="AO9" s="101" t="s">
        <v>382</v>
      </c>
      <c r="AP9" s="129" t="s">
        <v>400</v>
      </c>
      <c r="AQ9" s="102">
        <f t="shared" si="8"/>
        <v>1500</v>
      </c>
      <c r="AR9" s="103">
        <f t="shared" si="9"/>
        <v>0</v>
      </c>
      <c r="AS9" s="103">
        <f t="shared" si="10"/>
        <v>1500</v>
      </c>
      <c r="AT9" s="103">
        <f t="shared" si="11"/>
        <v>1500</v>
      </c>
      <c r="AU9" s="103">
        <f t="shared" si="12"/>
        <v>1500</v>
      </c>
      <c r="AV9" s="104">
        <f t="shared" si="13"/>
        <v>1621</v>
      </c>
      <c r="AW9" s="104">
        <f t="shared" si="14"/>
        <v>1621</v>
      </c>
      <c r="AX9" s="104">
        <f t="shared" si="15"/>
        <v>220</v>
      </c>
      <c r="AY9" s="105">
        <f t="shared" si="16"/>
        <v>0.13571869216533003</v>
      </c>
      <c r="AZ9" s="5"/>
      <c r="BA9" s="7">
        <f t="shared" si="17"/>
        <v>3</v>
      </c>
      <c r="BB9" s="7" t="s">
        <v>412</v>
      </c>
    </row>
    <row r="10" spans="1:54" ht="102" customHeight="1">
      <c r="A10" s="80" t="s">
        <v>367</v>
      </c>
      <c r="B10" s="80" t="s">
        <v>368</v>
      </c>
      <c r="C10" s="80" t="s">
        <v>413</v>
      </c>
      <c r="D10" s="80" t="s">
        <v>414</v>
      </c>
      <c r="E10" s="81" t="s">
        <v>415</v>
      </c>
      <c r="F10" s="82" t="s">
        <v>69</v>
      </c>
      <c r="G10" s="83">
        <v>1</v>
      </c>
      <c r="H10" s="82" t="s">
        <v>75</v>
      </c>
      <c r="I10" s="84" t="s">
        <v>416</v>
      </c>
      <c r="J10" s="85">
        <v>46072</v>
      </c>
      <c r="K10" s="126" t="s">
        <v>417</v>
      </c>
      <c r="L10" s="86" t="s">
        <v>378</v>
      </c>
      <c r="M10" s="85" t="s">
        <v>116</v>
      </c>
      <c r="N10" s="87">
        <v>26000</v>
      </c>
      <c r="O10" s="87" t="s">
        <v>382</v>
      </c>
      <c r="P10" s="87" t="s">
        <v>376</v>
      </c>
      <c r="Q10" s="88">
        <f t="shared" si="0"/>
        <v>26000</v>
      </c>
      <c r="R10" s="89">
        <f t="shared" si="18"/>
        <v>4940</v>
      </c>
      <c r="S10" s="89">
        <f t="shared" si="1"/>
        <v>30940</v>
      </c>
      <c r="T10" s="89">
        <f t="shared" si="2"/>
        <v>26000</v>
      </c>
      <c r="U10" s="89">
        <f t="shared" si="3"/>
        <v>30940</v>
      </c>
      <c r="V10" s="90" t="s">
        <v>416</v>
      </c>
      <c r="W10" s="91">
        <v>46071</v>
      </c>
      <c r="X10" s="127" t="s">
        <v>399</v>
      </c>
      <c r="Y10" s="92" t="s">
        <v>378</v>
      </c>
      <c r="Z10" s="128" t="s">
        <v>115</v>
      </c>
      <c r="AA10" s="93">
        <v>35000</v>
      </c>
      <c r="AB10" s="93" t="s">
        <v>382</v>
      </c>
      <c r="AC10" s="93" t="s">
        <v>400</v>
      </c>
      <c r="AD10" s="94">
        <f>IF(AB10="IVA Incluido",(AA10/1.19),AA10)</f>
        <v>35000</v>
      </c>
      <c r="AE10" s="95">
        <f t="shared" si="4"/>
        <v>0</v>
      </c>
      <c r="AF10" s="95">
        <f t="shared" si="5"/>
        <v>35000</v>
      </c>
      <c r="AG10" s="95">
        <f t="shared" si="6"/>
        <v>35000</v>
      </c>
      <c r="AH10" s="95">
        <f t="shared" si="7"/>
        <v>35000</v>
      </c>
      <c r="AI10" s="96" t="s">
        <v>416</v>
      </c>
      <c r="AJ10" s="97">
        <v>46072</v>
      </c>
      <c r="AK10" s="98" t="s">
        <v>418</v>
      </c>
      <c r="AL10" s="99" t="s">
        <v>378</v>
      </c>
      <c r="AM10" s="100" t="s">
        <v>419</v>
      </c>
      <c r="AN10" s="101">
        <v>29000</v>
      </c>
      <c r="AO10" s="101" t="s">
        <v>382</v>
      </c>
      <c r="AP10" s="129" t="s">
        <v>400</v>
      </c>
      <c r="AQ10" s="102">
        <f t="shared" si="8"/>
        <v>29000</v>
      </c>
      <c r="AR10" s="103">
        <f t="shared" si="9"/>
        <v>0</v>
      </c>
      <c r="AS10" s="103">
        <f t="shared" si="10"/>
        <v>29000</v>
      </c>
      <c r="AT10" s="103">
        <f t="shared" si="11"/>
        <v>29000</v>
      </c>
      <c r="AU10" s="103">
        <f t="shared" si="12"/>
        <v>29000</v>
      </c>
      <c r="AV10" s="104">
        <f t="shared" si="13"/>
        <v>31647</v>
      </c>
      <c r="AW10" s="104">
        <f t="shared" si="14"/>
        <v>31647</v>
      </c>
      <c r="AX10" s="104">
        <f t="shared" si="15"/>
        <v>3062</v>
      </c>
      <c r="AY10" s="105">
        <f t="shared" si="16"/>
        <v>9.675482668183398E-2</v>
      </c>
      <c r="AZ10" s="5"/>
      <c r="BA10" s="7">
        <f t="shared" si="17"/>
        <v>3</v>
      </c>
      <c r="BB10" s="7" t="s">
        <v>420</v>
      </c>
    </row>
    <row r="11" spans="1:54" ht="114.75" customHeight="1">
      <c r="A11" s="80" t="s">
        <v>367</v>
      </c>
      <c r="B11" s="80" t="s">
        <v>368</v>
      </c>
      <c r="C11" s="80">
        <v>44112005</v>
      </c>
      <c r="D11" s="80" t="s">
        <v>421</v>
      </c>
      <c r="E11" s="81" t="s">
        <v>422</v>
      </c>
      <c r="F11" s="82" t="s">
        <v>69</v>
      </c>
      <c r="G11" s="83">
        <v>1</v>
      </c>
      <c r="H11" s="82" t="s">
        <v>75</v>
      </c>
      <c r="I11" s="84" t="s">
        <v>416</v>
      </c>
      <c r="J11" s="85">
        <v>46070</v>
      </c>
      <c r="K11" s="126" t="s">
        <v>385</v>
      </c>
      <c r="L11" s="86" t="s">
        <v>378</v>
      </c>
      <c r="M11" s="85" t="s">
        <v>381</v>
      </c>
      <c r="N11" s="87">
        <v>28000</v>
      </c>
      <c r="O11" s="87" t="s">
        <v>382</v>
      </c>
      <c r="P11" s="87" t="s">
        <v>376</v>
      </c>
      <c r="Q11" s="88">
        <f t="shared" si="0"/>
        <v>28000</v>
      </c>
      <c r="R11" s="89">
        <f t="shared" si="18"/>
        <v>5320</v>
      </c>
      <c r="S11" s="89">
        <f t="shared" si="1"/>
        <v>33320</v>
      </c>
      <c r="T11" s="89">
        <f t="shared" si="2"/>
        <v>28000</v>
      </c>
      <c r="U11" s="89">
        <f t="shared" si="3"/>
        <v>33320</v>
      </c>
      <c r="V11" s="90" t="s">
        <v>416</v>
      </c>
      <c r="W11" s="91">
        <v>46071</v>
      </c>
      <c r="X11" s="127" t="s">
        <v>377</v>
      </c>
      <c r="Y11" s="92" t="s">
        <v>378</v>
      </c>
      <c r="Z11" s="128" t="s">
        <v>389</v>
      </c>
      <c r="AA11" s="93">
        <v>31600</v>
      </c>
      <c r="AB11" s="93" t="s">
        <v>375</v>
      </c>
      <c r="AC11" s="93" t="s">
        <v>376</v>
      </c>
      <c r="AD11" s="94">
        <f>IF(AB11="IVA Incluido",(AA11/1.19),AA11)</f>
        <v>26554.621848739498</v>
      </c>
      <c r="AE11" s="95">
        <f t="shared" si="4"/>
        <v>5045.3781512605046</v>
      </c>
      <c r="AF11" s="95">
        <f t="shared" si="5"/>
        <v>31600.000000000004</v>
      </c>
      <c r="AG11" s="95">
        <f t="shared" si="6"/>
        <v>31600</v>
      </c>
      <c r="AH11" s="95">
        <f t="shared" si="7"/>
        <v>31600.000000000004</v>
      </c>
      <c r="AI11" s="96" t="s">
        <v>416</v>
      </c>
      <c r="AJ11" s="97">
        <v>46071</v>
      </c>
      <c r="AK11" s="98" t="s">
        <v>399</v>
      </c>
      <c r="AL11" s="99" t="s">
        <v>378</v>
      </c>
      <c r="AM11" s="100" t="s">
        <v>115</v>
      </c>
      <c r="AN11" s="101">
        <v>30000</v>
      </c>
      <c r="AO11" s="101" t="s">
        <v>382</v>
      </c>
      <c r="AP11" s="129" t="s">
        <v>400</v>
      </c>
      <c r="AQ11" s="102">
        <f t="shared" si="8"/>
        <v>30000</v>
      </c>
      <c r="AR11" s="103">
        <f t="shared" si="9"/>
        <v>0</v>
      </c>
      <c r="AS11" s="103">
        <f t="shared" si="10"/>
        <v>30000</v>
      </c>
      <c r="AT11" s="103">
        <f t="shared" si="11"/>
        <v>30000</v>
      </c>
      <c r="AU11" s="103">
        <f t="shared" si="12"/>
        <v>30000</v>
      </c>
      <c r="AV11" s="104">
        <f t="shared" si="13"/>
        <v>31640</v>
      </c>
      <c r="AW11" s="104">
        <f t="shared" si="14"/>
        <v>31640</v>
      </c>
      <c r="AX11" s="104">
        <f t="shared" si="15"/>
        <v>1660</v>
      </c>
      <c r="AY11" s="105">
        <f t="shared" si="16"/>
        <v>5.2465233881163087E-2</v>
      </c>
      <c r="AZ11" s="5"/>
      <c r="BA11" s="7">
        <f t="shared" si="17"/>
        <v>3</v>
      </c>
      <c r="BB11" s="7" t="s">
        <v>412</v>
      </c>
    </row>
    <row r="12" spans="1:54" ht="63.75" customHeight="1">
      <c r="A12" s="80" t="s">
        <v>367</v>
      </c>
      <c r="B12" s="80" t="s">
        <v>423</v>
      </c>
      <c r="C12" s="80">
        <v>80141607</v>
      </c>
      <c r="D12" s="80" t="s">
        <v>424</v>
      </c>
      <c r="E12" s="81" t="s">
        <v>425</v>
      </c>
      <c r="F12" s="82" t="s">
        <v>426</v>
      </c>
      <c r="G12" s="83">
        <v>1</v>
      </c>
      <c r="H12" s="82" t="s">
        <v>75</v>
      </c>
      <c r="I12" s="84" t="s">
        <v>371</v>
      </c>
      <c r="J12" s="85">
        <v>46086</v>
      </c>
      <c r="K12" s="126" t="s">
        <v>427</v>
      </c>
      <c r="L12" s="86" t="s">
        <v>378</v>
      </c>
      <c r="M12" s="85" t="s">
        <v>428</v>
      </c>
      <c r="N12" s="87">
        <v>15800</v>
      </c>
      <c r="O12" s="87" t="s">
        <v>375</v>
      </c>
      <c r="P12" s="87" t="s">
        <v>376</v>
      </c>
      <c r="Q12" s="88">
        <f t="shared" si="0"/>
        <v>13277.310924369749</v>
      </c>
      <c r="R12" s="89">
        <f t="shared" si="18"/>
        <v>2522.6890756302523</v>
      </c>
      <c r="S12" s="89">
        <f t="shared" si="1"/>
        <v>15800.000000000002</v>
      </c>
      <c r="T12" s="89">
        <f t="shared" si="2"/>
        <v>15800</v>
      </c>
      <c r="U12" s="89">
        <f t="shared" si="3"/>
        <v>15800.000000000002</v>
      </c>
      <c r="V12" s="90" t="s">
        <v>371</v>
      </c>
      <c r="W12" s="91">
        <v>46086</v>
      </c>
      <c r="X12" s="127" t="s">
        <v>429</v>
      </c>
      <c r="Y12" s="92" t="s">
        <v>378</v>
      </c>
      <c r="Z12" s="128" t="s">
        <v>430</v>
      </c>
      <c r="AA12" s="93">
        <v>19480</v>
      </c>
      <c r="AB12" s="93" t="s">
        <v>375</v>
      </c>
      <c r="AC12" s="93" t="s">
        <v>376</v>
      </c>
      <c r="AD12" s="94">
        <f>IF(AB12="IVA Incluido",(AA12/1.19),AA12)</f>
        <v>16369.747899159665</v>
      </c>
      <c r="AE12" s="95">
        <f t="shared" si="4"/>
        <v>3110.2521008403364</v>
      </c>
      <c r="AF12" s="95">
        <f t="shared" si="5"/>
        <v>19480</v>
      </c>
      <c r="AG12" s="95">
        <f t="shared" si="6"/>
        <v>19480</v>
      </c>
      <c r="AH12" s="95">
        <f t="shared" si="7"/>
        <v>19480</v>
      </c>
      <c r="AI12" s="96" t="s">
        <v>371</v>
      </c>
      <c r="AJ12" s="97">
        <v>46086</v>
      </c>
      <c r="AK12" s="98" t="s">
        <v>431</v>
      </c>
      <c r="AL12" s="99" t="s">
        <v>378</v>
      </c>
      <c r="AM12" s="100" t="s">
        <v>432</v>
      </c>
      <c r="AN12" s="101">
        <v>17400</v>
      </c>
      <c r="AO12" s="101" t="s">
        <v>375</v>
      </c>
      <c r="AP12" s="129" t="s">
        <v>376</v>
      </c>
      <c r="AQ12" s="102">
        <f t="shared" si="8"/>
        <v>14621.848739495799</v>
      </c>
      <c r="AR12" s="103">
        <f t="shared" si="9"/>
        <v>2778.1512605042017</v>
      </c>
      <c r="AS12" s="103">
        <f t="shared" si="10"/>
        <v>17400</v>
      </c>
      <c r="AT12" s="103">
        <f t="shared" si="11"/>
        <v>17400</v>
      </c>
      <c r="AU12" s="103">
        <f t="shared" si="12"/>
        <v>17400</v>
      </c>
      <c r="AV12" s="104">
        <f t="shared" si="13"/>
        <v>17560</v>
      </c>
      <c r="AW12" s="104">
        <f t="shared" si="14"/>
        <v>17560</v>
      </c>
      <c r="AX12" s="104">
        <f t="shared" si="15"/>
        <v>1845</v>
      </c>
      <c r="AY12" s="105">
        <f t="shared" si="16"/>
        <v>0.10506833712984055</v>
      </c>
      <c r="AZ12" s="5" t="s">
        <v>433</v>
      </c>
      <c r="BA12" s="7">
        <f t="shared" si="17"/>
        <v>3</v>
      </c>
      <c r="BB12" s="7"/>
    </row>
    <row r="13" spans="1:54" ht="280.5" customHeight="1">
      <c r="A13" s="80" t="s">
        <v>434</v>
      </c>
      <c r="B13" s="80" t="s">
        <v>434</v>
      </c>
      <c r="C13" s="80" t="s">
        <v>434</v>
      </c>
      <c r="D13" s="80" t="s">
        <v>435</v>
      </c>
      <c r="E13" s="81" t="s">
        <v>436</v>
      </c>
      <c r="F13" s="82" t="s">
        <v>437</v>
      </c>
      <c r="G13" s="83">
        <v>1</v>
      </c>
      <c r="H13" s="82"/>
      <c r="I13" s="84"/>
      <c r="J13" s="85"/>
      <c r="K13" s="126"/>
      <c r="L13" s="86"/>
      <c r="M13" s="85"/>
      <c r="N13" s="87"/>
      <c r="O13" s="87"/>
      <c r="P13" s="87"/>
      <c r="Q13" s="88" t="s">
        <v>31</v>
      </c>
      <c r="R13" s="89" t="s">
        <v>31</v>
      </c>
      <c r="S13" s="89" t="s">
        <v>31</v>
      </c>
      <c r="T13" s="89" t="s">
        <v>31</v>
      </c>
      <c r="U13" s="89" t="s">
        <v>31</v>
      </c>
      <c r="V13" s="90" t="s">
        <v>434</v>
      </c>
      <c r="W13" s="91" t="s">
        <v>434</v>
      </c>
      <c r="X13" s="127" t="s">
        <v>434</v>
      </c>
      <c r="Y13" s="92" t="s">
        <v>434</v>
      </c>
      <c r="Z13" s="128" t="s">
        <v>438</v>
      </c>
      <c r="AA13" s="93" t="s">
        <v>434</v>
      </c>
      <c r="AB13" s="93" t="s">
        <v>434</v>
      </c>
      <c r="AC13" s="93" t="s">
        <v>434</v>
      </c>
      <c r="AD13" s="94" t="s">
        <v>434</v>
      </c>
      <c r="AE13" s="95" t="s">
        <v>434</v>
      </c>
      <c r="AF13" s="95">
        <f>AH13/1.19</f>
        <v>1809.2436974789916</v>
      </c>
      <c r="AG13" s="95">
        <f>AF13*19%</f>
        <v>343.75630252100842</v>
      </c>
      <c r="AH13" s="95">
        <v>2153</v>
      </c>
      <c r="AI13" s="96" t="s">
        <v>434</v>
      </c>
      <c r="AJ13" s="97" t="s">
        <v>434</v>
      </c>
      <c r="AK13" s="98" t="s">
        <v>434</v>
      </c>
      <c r="AL13" s="99" t="s">
        <v>434</v>
      </c>
      <c r="AM13" s="100" t="s">
        <v>439</v>
      </c>
      <c r="AN13" s="101" t="s">
        <v>434</v>
      </c>
      <c r="AO13" s="101" t="s">
        <v>434</v>
      </c>
      <c r="AP13" s="129" t="s">
        <v>434</v>
      </c>
      <c r="AQ13" s="102">
        <v>1783</v>
      </c>
      <c r="AR13" s="103">
        <v>339</v>
      </c>
      <c r="AS13" s="103">
        <v>2122</v>
      </c>
      <c r="AT13" s="103">
        <v>1783</v>
      </c>
      <c r="AU13" s="103">
        <v>2122</v>
      </c>
      <c r="AV13" s="104">
        <f t="shared" si="13"/>
        <v>1966</v>
      </c>
      <c r="AW13" s="104">
        <f t="shared" si="14"/>
        <v>1966</v>
      </c>
      <c r="AX13" s="104" t="str">
        <f t="shared" si="15"/>
        <v/>
      </c>
      <c r="AY13" s="105">
        <v>1.0500000000000001E-2</v>
      </c>
      <c r="AZ13" s="5"/>
      <c r="BA13" s="7"/>
      <c r="BB13" s="7"/>
    </row>
    <row r="14" spans="1:54" ht="89.25" customHeight="1">
      <c r="A14" s="80" t="s">
        <v>367</v>
      </c>
      <c r="B14" s="80" t="s">
        <v>440</v>
      </c>
      <c r="C14" s="80">
        <v>60121702</v>
      </c>
      <c r="D14" s="80" t="s">
        <v>441</v>
      </c>
      <c r="E14" s="81" t="s">
        <v>442</v>
      </c>
      <c r="F14" s="82" t="s">
        <v>69</v>
      </c>
      <c r="G14" s="83">
        <v>1</v>
      </c>
      <c r="H14" s="82" t="s">
        <v>75</v>
      </c>
      <c r="I14" s="84" t="s">
        <v>384</v>
      </c>
      <c r="J14" s="85">
        <v>46070</v>
      </c>
      <c r="K14" s="126" t="s">
        <v>443</v>
      </c>
      <c r="L14" s="86" t="s">
        <v>378</v>
      </c>
      <c r="M14" s="85" t="s">
        <v>444</v>
      </c>
      <c r="N14" s="87">
        <v>3300.27</v>
      </c>
      <c r="O14" s="87" t="s">
        <v>375</v>
      </c>
      <c r="P14" s="87" t="s">
        <v>376</v>
      </c>
      <c r="Q14" s="88">
        <f>IF(O14="IVA Incluido",(N14/1.19),N14)</f>
        <v>2773.3361344537816</v>
      </c>
      <c r="R14" s="89">
        <f>IF(P14="Si tiene IVA",Q14*19%,0)</f>
        <v>526.9338655462185</v>
      </c>
      <c r="S14" s="89">
        <f t="shared" ref="S14:S20" si="19">Q14+R14</f>
        <v>3300.27</v>
      </c>
      <c r="T14" s="89">
        <f>IF(B14="","",(N14*G14))</f>
        <v>3300.27</v>
      </c>
      <c r="U14" s="89">
        <f>IF(B14="","",(S14*G14))</f>
        <v>3300.27</v>
      </c>
      <c r="V14" s="90" t="s">
        <v>384</v>
      </c>
      <c r="W14" s="91">
        <v>46070</v>
      </c>
      <c r="X14" s="127" t="s">
        <v>445</v>
      </c>
      <c r="Y14" s="92" t="s">
        <v>378</v>
      </c>
      <c r="Z14" s="128" t="s">
        <v>446</v>
      </c>
      <c r="AA14" s="93">
        <v>2600</v>
      </c>
      <c r="AB14" s="93" t="s">
        <v>382</v>
      </c>
      <c r="AC14" s="93" t="s">
        <v>376</v>
      </c>
      <c r="AD14" s="94">
        <f>IF(AB14="IVA Incluido",(AA14/1.19),AA14)</f>
        <v>2600</v>
      </c>
      <c r="AE14" s="95">
        <f>IF(AC14="Si tiene IVA",AD14*19%,0)</f>
        <v>494</v>
      </c>
      <c r="AF14" s="95">
        <f t="shared" ref="AF14:AF20" si="20">AD14+AE14</f>
        <v>3094</v>
      </c>
      <c r="AG14" s="95">
        <f>IF(O14="","",(AA14*G14))</f>
        <v>2600</v>
      </c>
      <c r="AH14" s="95">
        <f>IF(O14="","",(AF14*G14))</f>
        <v>3094</v>
      </c>
      <c r="AI14" s="96" t="s">
        <v>384</v>
      </c>
      <c r="AJ14" s="97">
        <v>46070</v>
      </c>
      <c r="AK14" s="98" t="s">
        <v>447</v>
      </c>
      <c r="AL14" s="99" t="s">
        <v>378</v>
      </c>
      <c r="AM14" s="100" t="s">
        <v>448</v>
      </c>
      <c r="AN14" s="101">
        <v>3500</v>
      </c>
      <c r="AO14" s="101" t="s">
        <v>375</v>
      </c>
      <c r="AP14" s="129" t="s">
        <v>376</v>
      </c>
      <c r="AQ14" s="102">
        <f>IF(AO14="IVA Incluido",(AN14/1.19),AN14)</f>
        <v>2941.1764705882356</v>
      </c>
      <c r="AR14" s="103">
        <f>IF(AP14="Si tiene IVA",AQ14*19%,0)</f>
        <v>558.82352941176475</v>
      </c>
      <c r="AS14" s="103">
        <f>AQ14+AR14</f>
        <v>3500.0000000000005</v>
      </c>
      <c r="AT14" s="103">
        <f>IF(AB14="","",(AN14*G14))</f>
        <v>3500</v>
      </c>
      <c r="AU14" s="103">
        <f>IF(AB14="","",(AS14*G14))</f>
        <v>3500.0000000000005</v>
      </c>
      <c r="AV14" s="104">
        <f t="shared" si="13"/>
        <v>3298</v>
      </c>
      <c r="AW14" s="104">
        <f t="shared" si="14"/>
        <v>3298</v>
      </c>
      <c r="AX14" s="104">
        <f t="shared" si="15"/>
        <v>203</v>
      </c>
      <c r="AY14" s="105">
        <f t="shared" ref="AY14:AY20" si="21">IF(N14="","",(AX14/AW14))</f>
        <v>6.1552456033959979E-2</v>
      </c>
      <c r="AZ14" s="5"/>
      <c r="BA14" s="7">
        <f t="shared" ref="BA14:BA20" si="22">COUNTA(M14,Z14,AM14)</f>
        <v>3</v>
      </c>
      <c r="BB14" s="7"/>
    </row>
    <row r="15" spans="1:54" ht="63.75" customHeight="1">
      <c r="A15" s="80" t="s">
        <v>367</v>
      </c>
      <c r="B15" s="80" t="s">
        <v>423</v>
      </c>
      <c r="C15" s="80">
        <v>90101603</v>
      </c>
      <c r="D15" s="80" t="s">
        <v>449</v>
      </c>
      <c r="E15" s="81" t="s">
        <v>450</v>
      </c>
      <c r="F15" s="82" t="s">
        <v>451</v>
      </c>
      <c r="G15" s="83">
        <v>1</v>
      </c>
      <c r="H15" s="82" t="s">
        <v>75</v>
      </c>
      <c r="I15" s="84" t="s">
        <v>371</v>
      </c>
      <c r="J15" s="85">
        <v>46134</v>
      </c>
      <c r="K15" s="126" t="s">
        <v>452</v>
      </c>
      <c r="L15" s="86" t="s">
        <v>378</v>
      </c>
      <c r="M15" s="85" t="s">
        <v>453</v>
      </c>
      <c r="N15" s="87">
        <v>37000</v>
      </c>
      <c r="O15" s="87" t="s">
        <v>454</v>
      </c>
      <c r="P15" s="87" t="s">
        <v>455</v>
      </c>
      <c r="Q15" s="88">
        <f>IF(O15="IVA Incluido",(N15/1.19),IF(O15="Ipoconsumo Incluido",(N15/1.08),N15))</f>
        <v>37000</v>
      </c>
      <c r="R15" s="89">
        <f>IF(P15="Si tiene IVA",Q15*19%,IF(P15="Si tiene IPOCONSUMO",Q15*8%,0))</f>
        <v>2960</v>
      </c>
      <c r="S15" s="89">
        <f t="shared" si="19"/>
        <v>39960</v>
      </c>
      <c r="T15" s="89">
        <f>IF(R15="IVA Incluido",(Q15/1.19),IF(R15="Ipoconsumo Incluido",(Q15/1.08),Q15))</f>
        <v>37000</v>
      </c>
      <c r="U15" s="89">
        <f>Q15+R15</f>
        <v>39960</v>
      </c>
      <c r="V15" s="90" t="s">
        <v>371</v>
      </c>
      <c r="W15" s="91">
        <v>46134</v>
      </c>
      <c r="X15" s="127" t="s">
        <v>456</v>
      </c>
      <c r="Y15" s="92" t="s">
        <v>378</v>
      </c>
      <c r="Z15" s="128" t="s">
        <v>120</v>
      </c>
      <c r="AA15" s="93">
        <v>45000</v>
      </c>
      <c r="AB15" s="93" t="s">
        <v>454</v>
      </c>
      <c r="AC15" s="93" t="s">
        <v>455</v>
      </c>
      <c r="AD15" s="94">
        <f>IF(AB15="IVA Incluido",(AA15/1.19),IF(AB15="Ipoconsumo Incluido",(AA15/1.08),AA15))</f>
        <v>45000</v>
      </c>
      <c r="AE15" s="95">
        <f>IF(AC15="Si tiene IVA",AD15*19%,IF(AC15="Si tiene IPOCONSUMO",AD15*8%,0))</f>
        <v>3600</v>
      </c>
      <c r="AF15" s="95">
        <f t="shared" si="20"/>
        <v>48600</v>
      </c>
      <c r="AG15" s="95">
        <f>IF(AE15="IVA Incluido",(AD15/1.19),IF(AE15="Ipoconsumo Incluido",(AD15/1.08),AD15))</f>
        <v>45000</v>
      </c>
      <c r="AH15" s="95">
        <f>AD15+AE15</f>
        <v>48600</v>
      </c>
      <c r="AI15" s="96" t="s">
        <v>371</v>
      </c>
      <c r="AJ15" s="97">
        <v>46134</v>
      </c>
      <c r="AK15" s="98" t="s">
        <v>457</v>
      </c>
      <c r="AL15" s="99" t="s">
        <v>378</v>
      </c>
      <c r="AM15" s="100" t="s">
        <v>121</v>
      </c>
      <c r="AN15" s="101">
        <v>31512</v>
      </c>
      <c r="AO15" s="101" t="s">
        <v>454</v>
      </c>
      <c r="AP15" s="129" t="s">
        <v>455</v>
      </c>
      <c r="AQ15" s="102">
        <f>IF(AO15="IVA Incluido",(AN15/1.19),IF(AO15="Ipoconsumo Incluido",(AN15/1.08),AN15))</f>
        <v>31512</v>
      </c>
      <c r="AR15" s="103">
        <f>IF(AP15="Si tiene IVA",AQ15*19%,IF(AP15="Si tiene IPOCONSUMO",AQ15*8%,0))</f>
        <v>2520.96</v>
      </c>
      <c r="AS15" s="103">
        <f>AQ15+AR15</f>
        <v>34032.959999999999</v>
      </c>
      <c r="AT15" s="103">
        <f>IF(AR15="IVA Incluido",(AQ15/1.19),IF(AR15="Ipoconsumo Incluido",(AQ15/1.08),AQ15))</f>
        <v>31512</v>
      </c>
      <c r="AU15" s="103">
        <f>AQ15+AR15</f>
        <v>34032.959999999999</v>
      </c>
      <c r="AV15" s="104">
        <f t="shared" si="13"/>
        <v>40864</v>
      </c>
      <c r="AW15" s="104">
        <f t="shared" si="14"/>
        <v>40864</v>
      </c>
      <c r="AX15" s="104">
        <f t="shared" si="15"/>
        <v>7326</v>
      </c>
      <c r="AY15" s="105">
        <f t="shared" si="21"/>
        <v>0.17927760375880972</v>
      </c>
      <c r="AZ15" s="5"/>
      <c r="BA15" s="7">
        <f t="shared" si="22"/>
        <v>3</v>
      </c>
      <c r="BB15" s="7"/>
    </row>
    <row r="16" spans="1:54" ht="63.75" customHeight="1">
      <c r="A16" s="80" t="s">
        <v>367</v>
      </c>
      <c r="B16" s="80" t="s">
        <v>423</v>
      </c>
      <c r="C16" s="80">
        <v>90101603</v>
      </c>
      <c r="D16" s="80" t="s">
        <v>458</v>
      </c>
      <c r="E16" s="81" t="s">
        <v>459</v>
      </c>
      <c r="F16" s="82" t="s">
        <v>451</v>
      </c>
      <c r="G16" s="83">
        <v>1</v>
      </c>
      <c r="H16" s="82" t="s">
        <v>75</v>
      </c>
      <c r="I16" s="84" t="s">
        <v>371</v>
      </c>
      <c r="J16" s="85">
        <v>46134</v>
      </c>
      <c r="K16" s="126" t="s">
        <v>452</v>
      </c>
      <c r="L16" s="86" t="s">
        <v>378</v>
      </c>
      <c r="M16" s="85" t="s">
        <v>453</v>
      </c>
      <c r="N16" s="87">
        <v>32000</v>
      </c>
      <c r="O16" s="87" t="s">
        <v>454</v>
      </c>
      <c r="P16" s="87" t="s">
        <v>455</v>
      </c>
      <c r="Q16" s="88">
        <f>IF(O16="IVA Incluido",(N16/1.19),IF(O16="Ipoconsumo Incluido",(N16/1.08),N16))</f>
        <v>32000</v>
      </c>
      <c r="R16" s="89">
        <f>IF(P16="Si tiene IVA",Q16*19%,IF(P16="Si tiene IPOCONSUMO",Q16*8%,0))</f>
        <v>2560</v>
      </c>
      <c r="S16" s="89">
        <f t="shared" si="19"/>
        <v>34560</v>
      </c>
      <c r="T16" s="89">
        <f>IF(R16="IVA Incluido",(Q16/1.19),IF(R16="Ipoconsumo Incluido",(Q16/1.08),Q16))</f>
        <v>32000</v>
      </c>
      <c r="U16" s="89">
        <f>Q16+R16</f>
        <v>34560</v>
      </c>
      <c r="V16" s="90" t="s">
        <v>371</v>
      </c>
      <c r="W16" s="91">
        <v>46134</v>
      </c>
      <c r="X16" s="127" t="s">
        <v>456</v>
      </c>
      <c r="Y16" s="92" t="s">
        <v>378</v>
      </c>
      <c r="Z16" s="128" t="s">
        <v>120</v>
      </c>
      <c r="AA16" s="93">
        <v>45000</v>
      </c>
      <c r="AB16" s="93" t="s">
        <v>454</v>
      </c>
      <c r="AC16" s="93" t="s">
        <v>455</v>
      </c>
      <c r="AD16" s="94">
        <f>IF(AB16="IVA Incluido",(AA16/1.19),IF(AB16="Ipoconsumo Incluido",(AA16/1.08),AA16))</f>
        <v>45000</v>
      </c>
      <c r="AE16" s="95">
        <f>IF(AC16="Si tiene IVA",AD16*19%,IF(AC16="Si tiene IPOCONSUMO",AD16*8%,0))</f>
        <v>3600</v>
      </c>
      <c r="AF16" s="95">
        <f t="shared" si="20"/>
        <v>48600</v>
      </c>
      <c r="AG16" s="95">
        <f>IF(AE16="IVA Incluido",(AD16/1.19),IF(AE16="Ipoconsumo Incluido",(AD16/1.08),AD16))</f>
        <v>45000</v>
      </c>
      <c r="AH16" s="95">
        <f>AD16+AE16</f>
        <v>48600</v>
      </c>
      <c r="AI16" s="96"/>
      <c r="AJ16" s="97"/>
      <c r="AK16" s="98"/>
      <c r="AL16" s="99"/>
      <c r="AM16" s="100"/>
      <c r="AN16" s="101"/>
      <c r="AO16" s="101"/>
      <c r="AP16" s="129"/>
      <c r="AQ16" s="102"/>
      <c r="AR16" s="103"/>
      <c r="AS16" s="103"/>
      <c r="AT16" s="103"/>
      <c r="AU16" s="103"/>
      <c r="AV16" s="104">
        <f t="shared" si="13"/>
        <v>41580</v>
      </c>
      <c r="AW16" s="104">
        <f t="shared" si="14"/>
        <v>41580</v>
      </c>
      <c r="AX16" s="104">
        <f t="shared" si="15"/>
        <v>9928</v>
      </c>
      <c r="AY16" s="105">
        <f t="shared" si="21"/>
        <v>0.23876863876863877</v>
      </c>
      <c r="AZ16" s="5"/>
      <c r="BA16" s="7">
        <f t="shared" si="22"/>
        <v>2</v>
      </c>
      <c r="BB16" s="7"/>
    </row>
    <row r="17" spans="1:54" ht="63.75" customHeight="1">
      <c r="A17" s="80" t="s">
        <v>367</v>
      </c>
      <c r="B17" s="80" t="s">
        <v>423</v>
      </c>
      <c r="C17" s="80">
        <v>90101603</v>
      </c>
      <c r="D17" s="80" t="s">
        <v>460</v>
      </c>
      <c r="E17" s="81" t="s">
        <v>461</v>
      </c>
      <c r="F17" s="82" t="s">
        <v>451</v>
      </c>
      <c r="G17" s="83">
        <v>1</v>
      </c>
      <c r="H17" s="82" t="s">
        <v>75</v>
      </c>
      <c r="I17" s="84" t="s">
        <v>371</v>
      </c>
      <c r="J17" s="85">
        <v>46134</v>
      </c>
      <c r="K17" s="126" t="s">
        <v>452</v>
      </c>
      <c r="L17" s="86" t="s">
        <v>378</v>
      </c>
      <c r="M17" s="85" t="s">
        <v>453</v>
      </c>
      <c r="N17" s="87">
        <v>30000</v>
      </c>
      <c r="O17" s="87" t="s">
        <v>454</v>
      </c>
      <c r="P17" s="87" t="s">
        <v>455</v>
      </c>
      <c r="Q17" s="88">
        <f>IF(O17="IVA Incluido",(N17/1.19),IF(O17="Ipoconsumo Incluido",(N17/1.08),N17))</f>
        <v>30000</v>
      </c>
      <c r="R17" s="89">
        <f>IF(P17="Si tiene IVA",Q17*19%,IF(P17="Si tiene IPOCONSUMO",Q17*8%,0))</f>
        <v>2400</v>
      </c>
      <c r="S17" s="89">
        <f t="shared" si="19"/>
        <v>32400</v>
      </c>
      <c r="T17" s="89">
        <f>IF(R17="IVA Incluido",(Q17/1.19),IF(R17="Ipoconsumo Incluido",(Q17/1.08),Q17))</f>
        <v>30000</v>
      </c>
      <c r="U17" s="89">
        <f>Q17+R17</f>
        <v>32400</v>
      </c>
      <c r="V17" s="90" t="s">
        <v>371</v>
      </c>
      <c r="W17" s="91">
        <v>46149</v>
      </c>
      <c r="X17" s="127" t="s">
        <v>456</v>
      </c>
      <c r="Y17" s="92" t="s">
        <v>373</v>
      </c>
      <c r="Z17" s="128" t="s">
        <v>120</v>
      </c>
      <c r="AA17" s="93">
        <v>45000</v>
      </c>
      <c r="AB17" s="93" t="s">
        <v>454</v>
      </c>
      <c r="AC17" s="93" t="s">
        <v>455</v>
      </c>
      <c r="AD17" s="94">
        <f>IF(AB17="IVA Incluido",(AA17/1.19),IF(AB17="Ipoconsumo Incluido",(AA17/1.08),AA17))</f>
        <v>45000</v>
      </c>
      <c r="AE17" s="95">
        <f>IF(AC17="Si tiene IVA",AD17*19%,IF(AC17="Si tiene IPOCONSUMO",AD17*8%,0))</f>
        <v>3600</v>
      </c>
      <c r="AF17" s="95">
        <f t="shared" si="20"/>
        <v>48600</v>
      </c>
      <c r="AG17" s="95">
        <f>IF(O17="","",(AA17*G17))</f>
        <v>45000</v>
      </c>
      <c r="AH17" s="95">
        <f>IF(O17="","",(AF17*G17))</f>
        <v>48600</v>
      </c>
      <c r="AI17" s="96" t="s">
        <v>371</v>
      </c>
      <c r="AJ17" s="97">
        <v>46149</v>
      </c>
      <c r="AK17" s="98" t="s">
        <v>457</v>
      </c>
      <c r="AL17" s="99" t="s">
        <v>373</v>
      </c>
      <c r="AM17" s="100" t="s">
        <v>121</v>
      </c>
      <c r="AN17" s="101">
        <v>33445</v>
      </c>
      <c r="AO17" s="101" t="s">
        <v>454</v>
      </c>
      <c r="AP17" s="129" t="s">
        <v>455</v>
      </c>
      <c r="AQ17" s="102">
        <f>IF(AO17="IVA Incluido",(AN17/1.19),IF(AO17="Ipoconsumo Incluido",(AN17/1.08),AN17))</f>
        <v>33445</v>
      </c>
      <c r="AR17" s="103">
        <f>IF(AP17="Si tiene IVA",AQ17*19%,IF(AP17="Si tiene IPOCONSUMO",AQ17*8%,0))</f>
        <v>2675.6</v>
      </c>
      <c r="AS17" s="103">
        <f>AQ17+AR17</f>
        <v>36120.6</v>
      </c>
      <c r="AT17" s="103">
        <f>IF(AR17="IVA Incluido",(AQ17/1.19),IF(AR17="Ipoconsumo Incluido",(AQ17/1.08),AQ17))</f>
        <v>33445</v>
      </c>
      <c r="AU17" s="103">
        <f>AQ17+AR17</f>
        <v>36120.6</v>
      </c>
      <c r="AV17" s="104">
        <f t="shared" si="13"/>
        <v>39040</v>
      </c>
      <c r="AW17" s="104">
        <f t="shared" si="14"/>
        <v>39040</v>
      </c>
      <c r="AX17" s="104">
        <f t="shared" si="15"/>
        <v>8485</v>
      </c>
      <c r="AY17" s="105">
        <f t="shared" si="21"/>
        <v>0.21734118852459017</v>
      </c>
      <c r="AZ17" s="5"/>
      <c r="BA17" s="7">
        <f t="shared" si="22"/>
        <v>3</v>
      </c>
      <c r="BB17" s="7"/>
    </row>
    <row r="18" spans="1:54" ht="63.75" customHeight="1">
      <c r="A18" s="80" t="s">
        <v>367</v>
      </c>
      <c r="B18" s="80" t="s">
        <v>423</v>
      </c>
      <c r="C18" s="80">
        <v>90101603</v>
      </c>
      <c r="D18" s="80" t="s">
        <v>462</v>
      </c>
      <c r="E18" s="81" t="s">
        <v>463</v>
      </c>
      <c r="F18" s="82" t="s">
        <v>451</v>
      </c>
      <c r="G18" s="83">
        <v>1</v>
      </c>
      <c r="H18" s="82" t="s">
        <v>75</v>
      </c>
      <c r="I18" s="84" t="s">
        <v>371</v>
      </c>
      <c r="J18" s="85">
        <v>46134</v>
      </c>
      <c r="K18" s="126" t="s">
        <v>452</v>
      </c>
      <c r="L18" s="86" t="s">
        <v>378</v>
      </c>
      <c r="M18" s="85" t="s">
        <v>453</v>
      </c>
      <c r="N18" s="87">
        <v>34000</v>
      </c>
      <c r="O18" s="87" t="s">
        <v>454</v>
      </c>
      <c r="P18" s="87" t="s">
        <v>455</v>
      </c>
      <c r="Q18" s="88">
        <f>IF(O18="IVA Incluido",(N18/1.19),IF(O18="Ipoconsumo Incluido",(N18/1.08),N18))</f>
        <v>34000</v>
      </c>
      <c r="R18" s="89">
        <f>IF(P18="Si tiene IVA",Q18*19%,IF(P18="Si tiene IPOCONSUMO",Q18*8%,0))</f>
        <v>2720</v>
      </c>
      <c r="S18" s="89">
        <f t="shared" si="19"/>
        <v>36720</v>
      </c>
      <c r="T18" s="89">
        <f>IF(R18="IVA Incluido",(Q18/1.19),IF(R18="Ipoconsumo Incluido",(Q18/1.08),Q18))</f>
        <v>34000</v>
      </c>
      <c r="U18" s="89">
        <f>Q18+R18</f>
        <v>36720</v>
      </c>
      <c r="V18" s="90" t="s">
        <v>371</v>
      </c>
      <c r="W18" s="91">
        <v>46134</v>
      </c>
      <c r="X18" s="127" t="s">
        <v>456</v>
      </c>
      <c r="Y18" s="92" t="s">
        <v>378</v>
      </c>
      <c r="Z18" s="128" t="s">
        <v>120</v>
      </c>
      <c r="AA18" s="93">
        <v>45000</v>
      </c>
      <c r="AB18" s="93" t="s">
        <v>454</v>
      </c>
      <c r="AC18" s="93" t="s">
        <v>455</v>
      </c>
      <c r="AD18" s="94">
        <f>IF(AB18="IVA Incluido",(AA18/1.19),IF(AB18="Ipoconsumo Incluido",(AA18/1.08),AA18))</f>
        <v>45000</v>
      </c>
      <c r="AE18" s="95">
        <f>IF(AC18="Si tiene IVA",AD18*19%,IF(AC18="Si tiene IPOCONSUMO",AD18*8%,0))</f>
        <v>3600</v>
      </c>
      <c r="AF18" s="95">
        <f t="shared" si="20"/>
        <v>48600</v>
      </c>
      <c r="AG18" s="95">
        <f>IF(AE18="IVA Incluido",(AD18/1.19),IF(AE18="Ipoconsumo Incluido",(AD18/1.08),AD18))</f>
        <v>45000</v>
      </c>
      <c r="AH18" s="95">
        <f>AD18+AE18</f>
        <v>48600</v>
      </c>
      <c r="AI18" s="96" t="s">
        <v>371</v>
      </c>
      <c r="AJ18" s="97">
        <v>46094</v>
      </c>
      <c r="AK18" s="98" t="s">
        <v>457</v>
      </c>
      <c r="AL18" s="99" t="s">
        <v>378</v>
      </c>
      <c r="AM18" s="100" t="s">
        <v>121</v>
      </c>
      <c r="AN18" s="101">
        <v>33445</v>
      </c>
      <c r="AO18" s="101" t="s">
        <v>454</v>
      </c>
      <c r="AP18" s="129" t="s">
        <v>455</v>
      </c>
      <c r="AQ18" s="102">
        <f>IF(AO18="IVA Incluido",(AN18/1.19),IF(AO18="Ipoconsumo Incluido",(AN18/1.08),AN18))</f>
        <v>33445</v>
      </c>
      <c r="AR18" s="103">
        <f>IF(AP18="Si tiene IVA",AQ18*19%,IF(AP18="Si tiene IPOCONSUMO",AQ18*8%,0))</f>
        <v>2675.6</v>
      </c>
      <c r="AS18" s="103">
        <f>AQ18+AR18</f>
        <v>36120.6</v>
      </c>
      <c r="AT18" s="103">
        <f>IF(AR18="IVA Incluido",(AQ18/1.19),IF(AR18="Ipoconsumo Incluido",(AQ18/1.08),AQ18))</f>
        <v>33445</v>
      </c>
      <c r="AU18" s="103">
        <f>AQ18+AR18</f>
        <v>36120.6</v>
      </c>
      <c r="AV18" s="104">
        <f t="shared" si="13"/>
        <v>40480</v>
      </c>
      <c r="AW18" s="104">
        <f t="shared" si="14"/>
        <v>40480</v>
      </c>
      <c r="AX18" s="104">
        <f t="shared" si="15"/>
        <v>7038</v>
      </c>
      <c r="AY18" s="105">
        <f t="shared" si="21"/>
        <v>0.17386363636363636</v>
      </c>
      <c r="AZ18" s="5"/>
      <c r="BA18" s="7">
        <f t="shared" si="22"/>
        <v>3</v>
      </c>
      <c r="BB18" s="7"/>
    </row>
    <row r="19" spans="1:54" ht="89.25" customHeight="1">
      <c r="A19" s="80" t="s">
        <v>367</v>
      </c>
      <c r="B19" s="80" t="s">
        <v>423</v>
      </c>
      <c r="C19" s="80" t="s">
        <v>464</v>
      </c>
      <c r="D19" s="80" t="s">
        <v>465</v>
      </c>
      <c r="E19" s="81" t="s">
        <v>466</v>
      </c>
      <c r="F19" s="82" t="s">
        <v>69</v>
      </c>
      <c r="G19" s="83">
        <v>1</v>
      </c>
      <c r="H19" s="82" t="s">
        <v>70</v>
      </c>
      <c r="I19" s="84" t="s">
        <v>371</v>
      </c>
      <c r="J19" s="85">
        <v>46153</v>
      </c>
      <c r="K19" s="126" t="s">
        <v>467</v>
      </c>
      <c r="L19" s="86" t="s">
        <v>378</v>
      </c>
      <c r="M19" s="85" t="s">
        <v>468</v>
      </c>
      <c r="N19" s="87">
        <v>3750000</v>
      </c>
      <c r="O19" s="87" t="s">
        <v>382</v>
      </c>
      <c r="P19" s="87" t="s">
        <v>376</v>
      </c>
      <c r="Q19" s="88">
        <f>IF(O19="IVA Incluido",(N19/1.19),N19)</f>
        <v>3750000</v>
      </c>
      <c r="R19" s="89">
        <f>IF(P19="Si tiene IVA",Q19*19%,0)</f>
        <v>712500</v>
      </c>
      <c r="S19" s="89">
        <f t="shared" si="19"/>
        <v>4462500</v>
      </c>
      <c r="T19" s="89">
        <f>IF(B19="","",(N19*G19))</f>
        <v>3750000</v>
      </c>
      <c r="U19" s="89">
        <f>IF(B19="","",(S19*G19))</f>
        <v>4462500</v>
      </c>
      <c r="V19" s="90" t="s">
        <v>371</v>
      </c>
      <c r="W19" s="91">
        <v>46153</v>
      </c>
      <c r="X19" s="127" t="s">
        <v>469</v>
      </c>
      <c r="Y19" s="92" t="s">
        <v>378</v>
      </c>
      <c r="Z19" s="128" t="s">
        <v>470</v>
      </c>
      <c r="AA19" s="93">
        <v>5000000</v>
      </c>
      <c r="AB19" s="93" t="s">
        <v>382</v>
      </c>
      <c r="AC19" s="93" t="s">
        <v>376</v>
      </c>
      <c r="AD19" s="94">
        <f>IF(AB19="IVA Incluido",(AA19/1.19),AA19)</f>
        <v>5000000</v>
      </c>
      <c r="AE19" s="95">
        <f>IF(AC19="Si tiene IVA",AD19*19%,0)</f>
        <v>950000</v>
      </c>
      <c r="AF19" s="95">
        <f t="shared" si="20"/>
        <v>5950000</v>
      </c>
      <c r="AG19" s="95">
        <f>IF(O19="","",(AA19*G19))</f>
        <v>5000000</v>
      </c>
      <c r="AH19" s="95">
        <f>IF(O19="","",(AF19*G19))</f>
        <v>5950000</v>
      </c>
      <c r="AI19" s="96" t="s">
        <v>371</v>
      </c>
      <c r="AJ19" s="97">
        <v>46153</v>
      </c>
      <c r="AK19" s="98" t="s">
        <v>471</v>
      </c>
      <c r="AL19" s="99" t="s">
        <v>378</v>
      </c>
      <c r="AM19" s="100" t="s">
        <v>472</v>
      </c>
      <c r="AN19" s="101">
        <v>4200000</v>
      </c>
      <c r="AO19" s="101" t="s">
        <v>382</v>
      </c>
      <c r="AP19" s="129" t="s">
        <v>376</v>
      </c>
      <c r="AQ19" s="102">
        <f>IF(AO19="IVA Incluido",(AN19/1.19),AN19)</f>
        <v>4200000</v>
      </c>
      <c r="AR19" s="103">
        <f>IF(AP19="Si tiene IVA",AQ19*19%,0)</f>
        <v>798000</v>
      </c>
      <c r="AS19" s="103">
        <f>AQ19+AR19</f>
        <v>4998000</v>
      </c>
      <c r="AT19" s="103">
        <f>IF(AB19="","",(AN19*G19))</f>
        <v>4200000</v>
      </c>
      <c r="AU19" s="103">
        <f>IF(AB19="","",(AS19*G19))</f>
        <v>4998000</v>
      </c>
      <c r="AV19" s="104">
        <f t="shared" si="13"/>
        <v>5136833</v>
      </c>
      <c r="AW19" s="104">
        <f t="shared" si="14"/>
        <v>5136833</v>
      </c>
      <c r="AX19" s="104">
        <f t="shared" si="15"/>
        <v>753406</v>
      </c>
      <c r="AY19" s="105">
        <f t="shared" si="21"/>
        <v>0.14666741161334232</v>
      </c>
      <c r="AZ19" s="5"/>
      <c r="BA19" s="7">
        <f t="shared" si="22"/>
        <v>3</v>
      </c>
      <c r="BB19" s="7"/>
    </row>
    <row r="20" spans="1:54" ht="85.5" customHeight="1">
      <c r="A20" s="80" t="s">
        <v>367</v>
      </c>
      <c r="B20" s="80" t="s">
        <v>423</v>
      </c>
      <c r="C20" s="80" t="s">
        <v>473</v>
      </c>
      <c r="D20" s="80" t="s">
        <v>474</v>
      </c>
      <c r="E20" s="81" t="s">
        <v>475</v>
      </c>
      <c r="F20" s="82" t="s">
        <v>451</v>
      </c>
      <c r="G20" s="83">
        <v>1</v>
      </c>
      <c r="H20" s="82" t="s">
        <v>70</v>
      </c>
      <c r="I20" s="84" t="s">
        <v>371</v>
      </c>
      <c r="J20" s="85">
        <v>46134</v>
      </c>
      <c r="K20" s="126" t="s">
        <v>476</v>
      </c>
      <c r="L20" s="86" t="s">
        <v>378</v>
      </c>
      <c r="M20" s="85" t="s">
        <v>477</v>
      </c>
      <c r="N20" s="87">
        <v>1020000</v>
      </c>
      <c r="O20" s="87" t="s">
        <v>382</v>
      </c>
      <c r="P20" s="87" t="s">
        <v>400</v>
      </c>
      <c r="Q20" s="88">
        <v>1360000</v>
      </c>
      <c r="R20" s="89">
        <f>IF(P20="Si tiene IVA",Q20*19%,0)</f>
        <v>0</v>
      </c>
      <c r="S20" s="89">
        <f t="shared" si="19"/>
        <v>1360000</v>
      </c>
      <c r="T20" s="89">
        <f>IF(B20="","",(N20*G20))</f>
        <v>1020000</v>
      </c>
      <c r="U20" s="89">
        <f>IF(B20="","",(S20*G20))</f>
        <v>1360000</v>
      </c>
      <c r="V20" s="90" t="s">
        <v>371</v>
      </c>
      <c r="W20" s="91">
        <v>46134</v>
      </c>
      <c r="X20" s="127" t="s">
        <v>457</v>
      </c>
      <c r="Y20" s="92" t="s">
        <v>378</v>
      </c>
      <c r="Z20" s="128" t="s">
        <v>121</v>
      </c>
      <c r="AA20" s="93">
        <v>1280000</v>
      </c>
      <c r="AB20" s="93" t="s">
        <v>382</v>
      </c>
      <c r="AC20" s="93" t="s">
        <v>400</v>
      </c>
      <c r="AD20" s="94">
        <f>IF(AB20="IVA Incluido",(AA20/1.19),AA20)</f>
        <v>1280000</v>
      </c>
      <c r="AE20" s="95">
        <f>IF(AC20="Si tiene IVA",AD20*19%,0)</f>
        <v>0</v>
      </c>
      <c r="AF20" s="95">
        <f t="shared" si="20"/>
        <v>1280000</v>
      </c>
      <c r="AG20" s="95">
        <f>IF(O20="","",(AA20*G20))</f>
        <v>1280000</v>
      </c>
      <c r="AH20" s="95">
        <f>IF(O20="","",(AF20*G20))</f>
        <v>1280000</v>
      </c>
      <c r="AI20" s="96" t="s">
        <v>371</v>
      </c>
      <c r="AJ20" s="97">
        <v>46134</v>
      </c>
      <c r="AK20" s="98" t="s">
        <v>478</v>
      </c>
      <c r="AL20" s="99" t="s">
        <v>378</v>
      </c>
      <c r="AM20" s="100" t="s">
        <v>478</v>
      </c>
      <c r="AN20" s="101">
        <v>1394000</v>
      </c>
      <c r="AO20" s="101" t="s">
        <v>382</v>
      </c>
      <c r="AP20" s="129" t="s">
        <v>400</v>
      </c>
      <c r="AQ20" s="102">
        <f>IF(AO20="IVA Incluido",(AN20/1.19),AN20)</f>
        <v>1394000</v>
      </c>
      <c r="AR20" s="103">
        <f>IF(AP20="Si tiene IVA",AQ20*19%,0)</f>
        <v>0</v>
      </c>
      <c r="AS20" s="103">
        <f>AQ20+AR20</f>
        <v>1394000</v>
      </c>
      <c r="AT20" s="103">
        <f>IF(AB20="","",(AN20*G20))</f>
        <v>1394000</v>
      </c>
      <c r="AU20" s="103">
        <f>IF(AB20="","",(AS20*G20))</f>
        <v>1394000</v>
      </c>
      <c r="AV20" s="104">
        <f t="shared" si="13"/>
        <v>1344667</v>
      </c>
      <c r="AW20" s="104">
        <f t="shared" si="14"/>
        <v>1344667</v>
      </c>
      <c r="AX20" s="104">
        <f t="shared" si="15"/>
        <v>58526</v>
      </c>
      <c r="AY20" s="105">
        <f t="shared" si="21"/>
        <v>4.3524530608693456E-2</v>
      </c>
      <c r="AZ20" s="5"/>
      <c r="BA20" s="7">
        <f t="shared" si="22"/>
        <v>3</v>
      </c>
      <c r="BB20" s="7" t="s">
        <v>479</v>
      </c>
    </row>
    <row r="21" spans="1:54" ht="280.5" customHeight="1">
      <c r="A21" s="80" t="s">
        <v>434</v>
      </c>
      <c r="B21" s="80" t="s">
        <v>434</v>
      </c>
      <c r="C21" s="80" t="s">
        <v>434</v>
      </c>
      <c r="D21" s="80" t="s">
        <v>480</v>
      </c>
      <c r="E21" s="81" t="s">
        <v>481</v>
      </c>
      <c r="F21" s="82" t="s">
        <v>437</v>
      </c>
      <c r="G21" s="83">
        <v>1</v>
      </c>
      <c r="H21" s="82"/>
      <c r="I21" s="84"/>
      <c r="J21" s="85"/>
      <c r="K21" s="126"/>
      <c r="L21" s="86"/>
      <c r="M21" s="85"/>
      <c r="N21" s="87"/>
      <c r="O21" s="87"/>
      <c r="P21" s="87"/>
      <c r="Q21" s="88" t="s">
        <v>31</v>
      </c>
      <c r="R21" s="89" t="s">
        <v>31</v>
      </c>
      <c r="S21" s="89" t="s">
        <v>31</v>
      </c>
      <c r="T21" s="89" t="s">
        <v>31</v>
      </c>
      <c r="U21" s="89" t="s">
        <v>31</v>
      </c>
      <c r="V21" s="90" t="s">
        <v>434</v>
      </c>
      <c r="W21" s="91" t="s">
        <v>434</v>
      </c>
      <c r="X21" s="127" t="s">
        <v>434</v>
      </c>
      <c r="Y21" s="92" t="s">
        <v>434</v>
      </c>
      <c r="Z21" s="128" t="s">
        <v>438</v>
      </c>
      <c r="AA21" s="93" t="s">
        <v>434</v>
      </c>
      <c r="AB21" s="93" t="s">
        <v>434</v>
      </c>
      <c r="AC21" s="93" t="s">
        <v>434</v>
      </c>
      <c r="AD21" s="94" t="s">
        <v>434</v>
      </c>
      <c r="AE21" s="95" t="s">
        <v>434</v>
      </c>
      <c r="AF21" s="95">
        <f t="shared" ref="AF21:AF26" si="23">AH21/1.19</f>
        <v>3265566.3865546221</v>
      </c>
      <c r="AG21" s="95">
        <f t="shared" ref="AG21:AG26" si="24">AF21*19%</f>
        <v>620457.61344537826</v>
      </c>
      <c r="AH21" s="95">
        <v>3886024</v>
      </c>
      <c r="AI21" s="96" t="s">
        <v>434</v>
      </c>
      <c r="AJ21" s="97" t="s">
        <v>434</v>
      </c>
      <c r="AK21" s="98" t="s">
        <v>434</v>
      </c>
      <c r="AL21" s="99" t="s">
        <v>434</v>
      </c>
      <c r="AM21" s="100" t="s">
        <v>439</v>
      </c>
      <c r="AN21" s="101" t="s">
        <v>434</v>
      </c>
      <c r="AO21" s="101" t="s">
        <v>434</v>
      </c>
      <c r="AP21" s="129" t="s">
        <v>434</v>
      </c>
      <c r="AQ21" s="102">
        <v>3155435</v>
      </c>
      <c r="AR21" s="103">
        <v>599533</v>
      </c>
      <c r="AS21" s="103">
        <v>3754968</v>
      </c>
      <c r="AT21" s="103">
        <v>3155435</v>
      </c>
      <c r="AU21" s="103">
        <v>3754968</v>
      </c>
      <c r="AV21" s="104">
        <f t="shared" si="13"/>
        <v>3510267</v>
      </c>
      <c r="AW21" s="104">
        <f t="shared" si="14"/>
        <v>3510267</v>
      </c>
      <c r="AX21" s="104" t="str">
        <f t="shared" si="15"/>
        <v/>
      </c>
      <c r="AY21" s="105">
        <v>2.4299999999999999E-2</v>
      </c>
      <c r="AZ21" s="5"/>
      <c r="BA21" s="7"/>
      <c r="BB21" s="7"/>
    </row>
    <row r="22" spans="1:54" ht="280.5" customHeight="1">
      <c r="A22" s="80" t="s">
        <v>434</v>
      </c>
      <c r="B22" s="80" t="s">
        <v>434</v>
      </c>
      <c r="C22" s="80" t="s">
        <v>434</v>
      </c>
      <c r="D22" s="80" t="s">
        <v>482</v>
      </c>
      <c r="E22" s="81" t="s">
        <v>483</v>
      </c>
      <c r="F22" s="82" t="s">
        <v>437</v>
      </c>
      <c r="G22" s="83">
        <v>1</v>
      </c>
      <c r="H22" s="82"/>
      <c r="I22" s="84"/>
      <c r="J22" s="85"/>
      <c r="K22" s="126"/>
      <c r="L22" s="86"/>
      <c r="M22" s="85"/>
      <c r="N22" s="87"/>
      <c r="O22" s="87"/>
      <c r="P22" s="87"/>
      <c r="Q22" s="88" t="s">
        <v>31</v>
      </c>
      <c r="R22" s="89" t="s">
        <v>31</v>
      </c>
      <c r="S22" s="89" t="s">
        <v>31</v>
      </c>
      <c r="T22" s="89" t="s">
        <v>31</v>
      </c>
      <c r="U22" s="89" t="s">
        <v>31</v>
      </c>
      <c r="V22" s="90" t="s">
        <v>434</v>
      </c>
      <c r="W22" s="91" t="s">
        <v>434</v>
      </c>
      <c r="X22" s="127" t="s">
        <v>434</v>
      </c>
      <c r="Y22" s="92" t="s">
        <v>434</v>
      </c>
      <c r="Z22" s="128" t="s">
        <v>438</v>
      </c>
      <c r="AA22" s="93" t="s">
        <v>434</v>
      </c>
      <c r="AB22" s="93" t="s">
        <v>434</v>
      </c>
      <c r="AC22" s="93" t="s">
        <v>434</v>
      </c>
      <c r="AD22" s="94" t="s">
        <v>434</v>
      </c>
      <c r="AE22" s="95" t="s">
        <v>434</v>
      </c>
      <c r="AF22" s="95">
        <f t="shared" si="23"/>
        <v>397642.01680672274</v>
      </c>
      <c r="AG22" s="95">
        <f t="shared" si="24"/>
        <v>75551.983193277323</v>
      </c>
      <c r="AH22" s="95">
        <v>473194</v>
      </c>
      <c r="AI22" s="96" t="s">
        <v>434</v>
      </c>
      <c r="AJ22" s="97" t="s">
        <v>434</v>
      </c>
      <c r="AK22" s="98" t="s">
        <v>434</v>
      </c>
      <c r="AL22" s="99" t="s">
        <v>434</v>
      </c>
      <c r="AM22" s="100" t="s">
        <v>439</v>
      </c>
      <c r="AN22" s="101" t="s">
        <v>434</v>
      </c>
      <c r="AO22" s="101" t="s">
        <v>434</v>
      </c>
      <c r="AP22" s="129" t="s">
        <v>434</v>
      </c>
      <c r="AQ22" s="102">
        <v>395532</v>
      </c>
      <c r="AR22" s="103">
        <v>75151</v>
      </c>
      <c r="AS22" s="103">
        <v>470684</v>
      </c>
      <c r="AT22" s="103">
        <v>395532</v>
      </c>
      <c r="AU22" s="103">
        <v>470684</v>
      </c>
      <c r="AV22" s="104">
        <f t="shared" si="13"/>
        <v>434163</v>
      </c>
      <c r="AW22" s="104">
        <f t="shared" si="14"/>
        <v>434163</v>
      </c>
      <c r="AX22" s="104" t="str">
        <f t="shared" si="15"/>
        <v/>
      </c>
      <c r="AY22" s="105">
        <v>3.8E-3</v>
      </c>
      <c r="AZ22" s="5"/>
      <c r="BA22" s="7"/>
      <c r="BB22" s="7"/>
    </row>
    <row r="23" spans="1:54" ht="280.5" customHeight="1">
      <c r="A23" s="80" t="s">
        <v>434</v>
      </c>
      <c r="B23" s="80" t="s">
        <v>434</v>
      </c>
      <c r="C23" s="80" t="s">
        <v>434</v>
      </c>
      <c r="D23" s="80" t="s">
        <v>484</v>
      </c>
      <c r="E23" s="81" t="s">
        <v>485</v>
      </c>
      <c r="F23" s="82" t="s">
        <v>437</v>
      </c>
      <c r="G23" s="83">
        <v>1</v>
      </c>
      <c r="H23" s="82"/>
      <c r="I23" s="84"/>
      <c r="J23" s="85"/>
      <c r="K23" s="126"/>
      <c r="L23" s="86"/>
      <c r="M23" s="85"/>
      <c r="N23" s="87"/>
      <c r="O23" s="87"/>
      <c r="P23" s="87"/>
      <c r="Q23" s="88" t="s">
        <v>31</v>
      </c>
      <c r="R23" s="89" t="s">
        <v>31</v>
      </c>
      <c r="S23" s="89" t="s">
        <v>31</v>
      </c>
      <c r="T23" s="89" t="s">
        <v>31</v>
      </c>
      <c r="U23" s="89" t="s">
        <v>31</v>
      </c>
      <c r="V23" s="90" t="s">
        <v>434</v>
      </c>
      <c r="W23" s="91" t="s">
        <v>434</v>
      </c>
      <c r="X23" s="127" t="s">
        <v>434</v>
      </c>
      <c r="Y23" s="92" t="s">
        <v>434</v>
      </c>
      <c r="Z23" s="128" t="s">
        <v>438</v>
      </c>
      <c r="AA23" s="93" t="s">
        <v>434</v>
      </c>
      <c r="AB23" s="93" t="s">
        <v>434</v>
      </c>
      <c r="AC23" s="93" t="s">
        <v>434</v>
      </c>
      <c r="AD23" s="94" t="s">
        <v>434</v>
      </c>
      <c r="AE23" s="95" t="s">
        <v>434</v>
      </c>
      <c r="AF23" s="95">
        <f t="shared" si="23"/>
        <v>222680.67226890757</v>
      </c>
      <c r="AG23" s="95">
        <f t="shared" si="24"/>
        <v>42309.327731092439</v>
      </c>
      <c r="AH23" s="95">
        <v>264990</v>
      </c>
      <c r="AI23" s="96" t="s">
        <v>434</v>
      </c>
      <c r="AJ23" s="97" t="s">
        <v>434</v>
      </c>
      <c r="AK23" s="98" t="s">
        <v>434</v>
      </c>
      <c r="AL23" s="99" t="s">
        <v>434</v>
      </c>
      <c r="AM23" s="100" t="s">
        <v>439</v>
      </c>
      <c r="AN23" s="101" t="s">
        <v>434</v>
      </c>
      <c r="AO23" s="101" t="s">
        <v>434</v>
      </c>
      <c r="AP23" s="129" t="s">
        <v>434</v>
      </c>
      <c r="AQ23" s="102">
        <v>221500</v>
      </c>
      <c r="AR23" s="103">
        <v>42085</v>
      </c>
      <c r="AS23" s="103">
        <v>263585</v>
      </c>
      <c r="AT23" s="103">
        <v>221500</v>
      </c>
      <c r="AU23" s="103">
        <v>263585</v>
      </c>
      <c r="AV23" s="104">
        <f t="shared" si="13"/>
        <v>243133</v>
      </c>
      <c r="AW23" s="104">
        <f t="shared" si="14"/>
        <v>243133</v>
      </c>
      <c r="AX23" s="104" t="str">
        <f t="shared" si="15"/>
        <v/>
      </c>
      <c r="AY23" s="105">
        <v>3.8E-3</v>
      </c>
      <c r="AZ23" s="5"/>
      <c r="BA23" s="7"/>
      <c r="BB23" s="7"/>
    </row>
    <row r="24" spans="1:54" ht="280.5" customHeight="1">
      <c r="A24" s="80" t="s">
        <v>434</v>
      </c>
      <c r="B24" s="80" t="s">
        <v>434</v>
      </c>
      <c r="C24" s="80" t="s">
        <v>434</v>
      </c>
      <c r="D24" s="80" t="s">
        <v>486</v>
      </c>
      <c r="E24" s="81" t="s">
        <v>487</v>
      </c>
      <c r="F24" s="82" t="s">
        <v>437</v>
      </c>
      <c r="G24" s="83">
        <v>1</v>
      </c>
      <c r="H24" s="82"/>
      <c r="I24" s="84"/>
      <c r="J24" s="85"/>
      <c r="K24" s="126"/>
      <c r="L24" s="86"/>
      <c r="M24" s="85"/>
      <c r="N24" s="87"/>
      <c r="O24" s="87"/>
      <c r="P24" s="87"/>
      <c r="Q24" s="88" t="s">
        <v>31</v>
      </c>
      <c r="R24" s="89" t="s">
        <v>31</v>
      </c>
      <c r="S24" s="89" t="s">
        <v>31</v>
      </c>
      <c r="T24" s="89" t="s">
        <v>31</v>
      </c>
      <c r="U24" s="89" t="s">
        <v>31</v>
      </c>
      <c r="V24" s="90" t="s">
        <v>434</v>
      </c>
      <c r="W24" s="91" t="s">
        <v>434</v>
      </c>
      <c r="X24" s="127" t="s">
        <v>434</v>
      </c>
      <c r="Y24" s="92" t="s">
        <v>434</v>
      </c>
      <c r="Z24" s="128" t="s">
        <v>438</v>
      </c>
      <c r="AA24" s="93" t="s">
        <v>434</v>
      </c>
      <c r="AB24" s="93" t="s">
        <v>434</v>
      </c>
      <c r="AC24" s="93" t="s">
        <v>434</v>
      </c>
      <c r="AD24" s="94" t="s">
        <v>434</v>
      </c>
      <c r="AE24" s="95" t="s">
        <v>434</v>
      </c>
      <c r="AF24" s="95">
        <f t="shared" si="23"/>
        <v>1409391.5966386555</v>
      </c>
      <c r="AG24" s="95">
        <f t="shared" si="24"/>
        <v>267784.40336134454</v>
      </c>
      <c r="AH24" s="95">
        <v>1677176</v>
      </c>
      <c r="AI24" s="96" t="s">
        <v>434</v>
      </c>
      <c r="AJ24" s="97" t="s">
        <v>434</v>
      </c>
      <c r="AK24" s="98" t="s">
        <v>434</v>
      </c>
      <c r="AL24" s="99" t="s">
        <v>434</v>
      </c>
      <c r="AM24" s="100" t="s">
        <v>439</v>
      </c>
      <c r="AN24" s="101" t="s">
        <v>434</v>
      </c>
      <c r="AO24" s="101" t="s">
        <v>434</v>
      </c>
      <c r="AP24" s="129" t="s">
        <v>434</v>
      </c>
      <c r="AQ24" s="102">
        <v>1361860</v>
      </c>
      <c r="AR24" s="103">
        <v>258753</v>
      </c>
      <c r="AS24" s="103">
        <v>1620614</v>
      </c>
      <c r="AT24" s="103">
        <v>1361860</v>
      </c>
      <c r="AU24" s="103">
        <v>1620614</v>
      </c>
      <c r="AV24" s="104">
        <f t="shared" si="13"/>
        <v>1515003</v>
      </c>
      <c r="AW24" s="104">
        <f t="shared" si="14"/>
        <v>1515003</v>
      </c>
      <c r="AX24" s="104" t="str">
        <f t="shared" si="15"/>
        <v/>
      </c>
      <c r="AY24" s="105">
        <v>2.4299999999999999E-2</v>
      </c>
      <c r="AZ24" s="5"/>
      <c r="BA24" s="7"/>
      <c r="BB24" s="7"/>
    </row>
    <row r="25" spans="1:54" ht="280.5" customHeight="1">
      <c r="A25" s="80" t="s">
        <v>434</v>
      </c>
      <c r="B25" s="80" t="s">
        <v>434</v>
      </c>
      <c r="C25" s="80" t="s">
        <v>434</v>
      </c>
      <c r="D25" s="80" t="s">
        <v>488</v>
      </c>
      <c r="E25" s="81" t="s">
        <v>489</v>
      </c>
      <c r="F25" s="82" t="s">
        <v>437</v>
      </c>
      <c r="G25" s="83">
        <v>1</v>
      </c>
      <c r="H25" s="82"/>
      <c r="I25" s="84"/>
      <c r="J25" s="85"/>
      <c r="K25" s="126"/>
      <c r="L25" s="86"/>
      <c r="M25" s="85"/>
      <c r="N25" s="87"/>
      <c r="O25" s="87"/>
      <c r="P25" s="87"/>
      <c r="Q25" s="88" t="s">
        <v>31</v>
      </c>
      <c r="R25" s="89" t="s">
        <v>31</v>
      </c>
      <c r="S25" s="89" t="s">
        <v>31</v>
      </c>
      <c r="T25" s="89" t="s">
        <v>31</v>
      </c>
      <c r="U25" s="89" t="s">
        <v>31</v>
      </c>
      <c r="V25" s="90" t="s">
        <v>434</v>
      </c>
      <c r="W25" s="91" t="s">
        <v>434</v>
      </c>
      <c r="X25" s="127" t="s">
        <v>434</v>
      </c>
      <c r="Y25" s="92" t="s">
        <v>434</v>
      </c>
      <c r="Z25" s="128" t="s">
        <v>438</v>
      </c>
      <c r="AA25" s="93" t="s">
        <v>434</v>
      </c>
      <c r="AB25" s="93" t="s">
        <v>434</v>
      </c>
      <c r="AC25" s="93" t="s">
        <v>434</v>
      </c>
      <c r="AD25" s="94" t="s">
        <v>434</v>
      </c>
      <c r="AE25" s="95" t="s">
        <v>434</v>
      </c>
      <c r="AF25" s="95">
        <f t="shared" si="23"/>
        <v>331316.80672268907</v>
      </c>
      <c r="AG25" s="95">
        <f t="shared" si="24"/>
        <v>62950.193277310922</v>
      </c>
      <c r="AH25" s="95">
        <v>394267</v>
      </c>
      <c r="AI25" s="96" t="s">
        <v>434</v>
      </c>
      <c r="AJ25" s="97" t="s">
        <v>434</v>
      </c>
      <c r="AK25" s="98" t="s">
        <v>434</v>
      </c>
      <c r="AL25" s="99" t="s">
        <v>434</v>
      </c>
      <c r="AM25" s="100" t="s">
        <v>439</v>
      </c>
      <c r="AN25" s="101" t="s">
        <v>434</v>
      </c>
      <c r="AO25" s="101" t="s">
        <v>434</v>
      </c>
      <c r="AP25" s="129" t="s">
        <v>434</v>
      </c>
      <c r="AQ25" s="102">
        <v>326420</v>
      </c>
      <c r="AR25" s="103">
        <v>62020</v>
      </c>
      <c r="AS25" s="103">
        <v>388440</v>
      </c>
      <c r="AT25" s="103">
        <v>326420</v>
      </c>
      <c r="AU25" s="103">
        <v>388440</v>
      </c>
      <c r="AV25" s="104">
        <f t="shared" si="13"/>
        <v>359878</v>
      </c>
      <c r="AW25" s="104">
        <f t="shared" si="14"/>
        <v>359878</v>
      </c>
      <c r="AX25" s="104" t="str">
        <f t="shared" si="15"/>
        <v/>
      </c>
      <c r="AY25" s="105">
        <v>1.0500000000000001E-2</v>
      </c>
      <c r="AZ25" s="5"/>
      <c r="BA25" s="7"/>
      <c r="BB25" s="7"/>
    </row>
    <row r="26" spans="1:54" ht="280.5" customHeight="1">
      <c r="A26" s="80" t="s">
        <v>434</v>
      </c>
      <c r="B26" s="80" t="s">
        <v>434</v>
      </c>
      <c r="C26" s="80" t="s">
        <v>434</v>
      </c>
      <c r="D26" s="80" t="s">
        <v>490</v>
      </c>
      <c r="E26" s="81" t="s">
        <v>491</v>
      </c>
      <c r="F26" s="82" t="s">
        <v>437</v>
      </c>
      <c r="G26" s="83">
        <v>1</v>
      </c>
      <c r="H26" s="82"/>
      <c r="I26" s="84"/>
      <c r="J26" s="85"/>
      <c r="K26" s="126"/>
      <c r="L26" s="86"/>
      <c r="M26" s="85"/>
      <c r="N26" s="87"/>
      <c r="O26" s="87"/>
      <c r="P26" s="87"/>
      <c r="Q26" s="88" t="s">
        <v>31</v>
      </c>
      <c r="R26" s="89" t="s">
        <v>31</v>
      </c>
      <c r="S26" s="89" t="s">
        <v>31</v>
      </c>
      <c r="T26" s="89" t="s">
        <v>31</v>
      </c>
      <c r="U26" s="89" t="s">
        <v>31</v>
      </c>
      <c r="V26" s="90" t="s">
        <v>434</v>
      </c>
      <c r="W26" s="91" t="s">
        <v>434</v>
      </c>
      <c r="X26" s="127" t="s">
        <v>434</v>
      </c>
      <c r="Y26" s="92" t="s">
        <v>434</v>
      </c>
      <c r="Z26" s="128" t="s">
        <v>438</v>
      </c>
      <c r="AA26" s="93" t="s">
        <v>434</v>
      </c>
      <c r="AB26" s="93" t="s">
        <v>434</v>
      </c>
      <c r="AC26" s="93" t="s">
        <v>434</v>
      </c>
      <c r="AD26" s="94" t="s">
        <v>434</v>
      </c>
      <c r="AE26" s="95" t="s">
        <v>434</v>
      </c>
      <c r="AF26" s="95">
        <f t="shared" si="23"/>
        <v>385870.58823529416</v>
      </c>
      <c r="AG26" s="95">
        <f t="shared" si="24"/>
        <v>73315.411764705888</v>
      </c>
      <c r="AH26" s="95">
        <v>459186</v>
      </c>
      <c r="AI26" s="96" t="s">
        <v>434</v>
      </c>
      <c r="AJ26" s="97" t="s">
        <v>434</v>
      </c>
      <c r="AK26" s="98" t="s">
        <v>434</v>
      </c>
      <c r="AL26" s="99" t="s">
        <v>434</v>
      </c>
      <c r="AM26" s="100" t="s">
        <v>439</v>
      </c>
      <c r="AN26" s="101" t="s">
        <v>434</v>
      </c>
      <c r="AO26" s="101" t="s">
        <v>434</v>
      </c>
      <c r="AP26" s="129" t="s">
        <v>434</v>
      </c>
      <c r="AQ26" s="102">
        <v>380168</v>
      </c>
      <c r="AR26" s="103">
        <v>72232</v>
      </c>
      <c r="AS26" s="103">
        <v>452400</v>
      </c>
      <c r="AT26" s="103">
        <v>380168</v>
      </c>
      <c r="AU26" s="103">
        <v>452400</v>
      </c>
      <c r="AV26" s="104">
        <f t="shared" si="13"/>
        <v>419135</v>
      </c>
      <c r="AW26" s="104">
        <f t="shared" si="14"/>
        <v>419135</v>
      </c>
      <c r="AX26" s="104" t="str">
        <f t="shared" si="15"/>
        <v/>
      </c>
      <c r="AY26" s="105">
        <v>1.0500000000000001E-2</v>
      </c>
      <c r="AZ26" s="5"/>
      <c r="BA26" s="7"/>
      <c r="BB26" s="7"/>
    </row>
    <row r="27" spans="1:54" ht="51" customHeight="1">
      <c r="A27" s="80" t="s">
        <v>367</v>
      </c>
      <c r="B27" s="80" t="s">
        <v>423</v>
      </c>
      <c r="C27" s="80">
        <v>49121503</v>
      </c>
      <c r="D27" s="80" t="s">
        <v>492</v>
      </c>
      <c r="E27" s="81" t="s">
        <v>493</v>
      </c>
      <c r="F27" s="82" t="s">
        <v>69</v>
      </c>
      <c r="G27" s="83">
        <v>1</v>
      </c>
      <c r="H27" s="82" t="s">
        <v>70</v>
      </c>
      <c r="I27" s="84" t="s">
        <v>416</v>
      </c>
      <c r="J27" s="85">
        <v>46153</v>
      </c>
      <c r="K27" s="126" t="s">
        <v>494</v>
      </c>
      <c r="L27" s="86" t="s">
        <v>378</v>
      </c>
      <c r="M27" s="85" t="s">
        <v>495</v>
      </c>
      <c r="N27" s="87">
        <v>450000</v>
      </c>
      <c r="O27" s="87" t="s">
        <v>382</v>
      </c>
      <c r="P27" s="87" t="s">
        <v>376</v>
      </c>
      <c r="Q27" s="88">
        <f>IF(O27="IVA Incluido",(N27/1.19),N27)</f>
        <v>450000</v>
      </c>
      <c r="R27" s="89">
        <f>IF(P27="Si tiene IVA",Q27*19%,0)</f>
        <v>85500</v>
      </c>
      <c r="S27" s="89">
        <f>Q27+R27</f>
        <v>535500</v>
      </c>
      <c r="T27" s="89">
        <f>IF(B27="","",(N27*G27))</f>
        <v>450000</v>
      </c>
      <c r="U27" s="89">
        <f>IF(B27="","",(S27*G27))</f>
        <v>535500</v>
      </c>
      <c r="V27" s="90" t="s">
        <v>371</v>
      </c>
      <c r="W27" s="91">
        <v>46153</v>
      </c>
      <c r="X27" s="127" t="s">
        <v>457</v>
      </c>
      <c r="Y27" s="92" t="s">
        <v>373</v>
      </c>
      <c r="Z27" s="128" t="s">
        <v>121</v>
      </c>
      <c r="AA27" s="93">
        <v>304500</v>
      </c>
      <c r="AB27" s="93" t="s">
        <v>382</v>
      </c>
      <c r="AC27" s="93" t="s">
        <v>376</v>
      </c>
      <c r="AD27" s="94">
        <f>IF(AB27="IVA Incluido",(AA27/1.19),AA27)</f>
        <v>304500</v>
      </c>
      <c r="AE27" s="95">
        <f>IF(AC27="Si tiene IVA",AD27*19%,0)</f>
        <v>57855</v>
      </c>
      <c r="AF27" s="95">
        <f>AD27+AE27</f>
        <v>362355</v>
      </c>
      <c r="AG27" s="95">
        <f>IF(O27="","",(AA27*G27))</f>
        <v>304500</v>
      </c>
      <c r="AH27" s="95">
        <f>IF(O27="","",(AF27*G27))</f>
        <v>362355</v>
      </c>
      <c r="AI27" s="96" t="s">
        <v>496</v>
      </c>
      <c r="AJ27" s="97">
        <v>46135</v>
      </c>
      <c r="AK27" s="98" t="s">
        <v>497</v>
      </c>
      <c r="AL27" s="99" t="s">
        <v>373</v>
      </c>
      <c r="AM27" s="100" t="s">
        <v>498</v>
      </c>
      <c r="AN27" s="101">
        <v>315126</v>
      </c>
      <c r="AO27" s="101" t="s">
        <v>382</v>
      </c>
      <c r="AP27" s="129" t="s">
        <v>376</v>
      </c>
      <c r="AQ27" s="102">
        <f>IF(AO27="IVA Incluido",(AN27/1.19),AN27)</f>
        <v>315126</v>
      </c>
      <c r="AR27" s="103">
        <f>IF(AP27="Si tiene IVA",AQ27*19%,0)</f>
        <v>59873.94</v>
      </c>
      <c r="AS27" s="103">
        <f>AQ27+AR27</f>
        <v>374999.94</v>
      </c>
      <c r="AT27" s="103">
        <f>IF(AB27="","",(AN27*G27))</f>
        <v>315126</v>
      </c>
      <c r="AU27" s="103">
        <f>IF(AB27="","",(AS27*G27))</f>
        <v>374999.94</v>
      </c>
      <c r="AV27" s="104">
        <f t="shared" si="13"/>
        <v>424285</v>
      </c>
      <c r="AW27" s="104">
        <f t="shared" si="14"/>
        <v>424285</v>
      </c>
      <c r="AX27" s="104">
        <f t="shared" si="15"/>
        <v>96522</v>
      </c>
      <c r="AY27" s="105">
        <f>IF(N27="","",(AX27/AW27))</f>
        <v>0.22749331227830349</v>
      </c>
      <c r="AZ27" s="5"/>
      <c r="BA27" s="7">
        <f>COUNTA(M27,Z27,AM27)</f>
        <v>3</v>
      </c>
      <c r="BB27" s="7"/>
    </row>
    <row r="28" spans="1:54" ht="280.5" customHeight="1">
      <c r="A28" s="80" t="s">
        <v>434</v>
      </c>
      <c r="B28" s="80" t="s">
        <v>434</v>
      </c>
      <c r="C28" s="80" t="s">
        <v>434</v>
      </c>
      <c r="D28" s="80" t="s">
        <v>499</v>
      </c>
      <c r="E28" s="81" t="s">
        <v>500</v>
      </c>
      <c r="F28" s="82" t="s">
        <v>437</v>
      </c>
      <c r="G28" s="83">
        <v>1</v>
      </c>
      <c r="H28" s="82"/>
      <c r="I28" s="84"/>
      <c r="J28" s="85"/>
      <c r="K28" s="126"/>
      <c r="L28" s="86"/>
      <c r="M28" s="85"/>
      <c r="N28" s="87"/>
      <c r="O28" s="87"/>
      <c r="P28" s="87"/>
      <c r="Q28" s="88" t="s">
        <v>31</v>
      </c>
      <c r="R28" s="89" t="s">
        <v>31</v>
      </c>
      <c r="S28" s="89" t="s">
        <v>31</v>
      </c>
      <c r="T28" s="89" t="s">
        <v>31</v>
      </c>
      <c r="U28" s="89" t="s">
        <v>31</v>
      </c>
      <c r="V28" s="90" t="s">
        <v>434</v>
      </c>
      <c r="W28" s="91" t="s">
        <v>434</v>
      </c>
      <c r="X28" s="127" t="s">
        <v>434</v>
      </c>
      <c r="Y28" s="92" t="s">
        <v>434</v>
      </c>
      <c r="Z28" s="128" t="s">
        <v>438</v>
      </c>
      <c r="AA28" s="93" t="s">
        <v>434</v>
      </c>
      <c r="AB28" s="93" t="s">
        <v>434</v>
      </c>
      <c r="AC28" s="93" t="s">
        <v>434</v>
      </c>
      <c r="AD28" s="94" t="s">
        <v>434</v>
      </c>
      <c r="AE28" s="95" t="s">
        <v>434</v>
      </c>
      <c r="AF28" s="95">
        <f>AH28/1.19</f>
        <v>2494852.9411764708</v>
      </c>
      <c r="AG28" s="95">
        <f>AF28*19%</f>
        <v>474022.05882352946</v>
      </c>
      <c r="AH28" s="95">
        <v>2968875</v>
      </c>
      <c r="AI28" s="96" t="s">
        <v>434</v>
      </c>
      <c r="AJ28" s="97" t="s">
        <v>434</v>
      </c>
      <c r="AK28" s="98" t="s">
        <v>434</v>
      </c>
      <c r="AL28" s="99" t="s">
        <v>434</v>
      </c>
      <c r="AM28" s="100" t="s">
        <v>439</v>
      </c>
      <c r="AN28" s="101" t="s">
        <v>434</v>
      </c>
      <c r="AO28" s="101" t="s">
        <v>434</v>
      </c>
      <c r="AP28" s="129" t="s">
        <v>434</v>
      </c>
      <c r="AQ28" s="102">
        <v>2457983</v>
      </c>
      <c r="AR28" s="103">
        <v>467017</v>
      </c>
      <c r="AS28" s="103">
        <v>2925000</v>
      </c>
      <c r="AT28" s="103">
        <v>2457983</v>
      </c>
      <c r="AU28" s="103">
        <v>2925000</v>
      </c>
      <c r="AV28" s="104">
        <f t="shared" si="13"/>
        <v>2709926</v>
      </c>
      <c r="AW28" s="104">
        <f t="shared" si="14"/>
        <v>2709926</v>
      </c>
      <c r="AX28" s="104" t="str">
        <f t="shared" si="15"/>
        <v/>
      </c>
      <c r="AY28" s="105">
        <v>1.0500000000000001E-2</v>
      </c>
      <c r="AZ28" s="5"/>
      <c r="BA28" s="7"/>
      <c r="BB28" s="7"/>
    </row>
    <row r="29" spans="1:54" ht="280.5" customHeight="1">
      <c r="A29" s="80" t="s">
        <v>434</v>
      </c>
      <c r="B29" s="80" t="s">
        <v>434</v>
      </c>
      <c r="C29" s="80" t="s">
        <v>434</v>
      </c>
      <c r="D29" s="80" t="s">
        <v>501</v>
      </c>
      <c r="E29" s="81" t="s">
        <v>502</v>
      </c>
      <c r="F29" s="82" t="s">
        <v>437</v>
      </c>
      <c r="G29" s="83">
        <v>1</v>
      </c>
      <c r="H29" s="82"/>
      <c r="I29" s="84"/>
      <c r="J29" s="85"/>
      <c r="K29" s="126"/>
      <c r="L29" s="86"/>
      <c r="M29" s="85"/>
      <c r="N29" s="87"/>
      <c r="O29" s="87"/>
      <c r="P29" s="87"/>
      <c r="Q29" s="88" t="s">
        <v>31</v>
      </c>
      <c r="R29" s="89" t="s">
        <v>31</v>
      </c>
      <c r="S29" s="89" t="s">
        <v>31</v>
      </c>
      <c r="T29" s="89" t="s">
        <v>31</v>
      </c>
      <c r="U29" s="89" t="s">
        <v>31</v>
      </c>
      <c r="V29" s="90" t="s">
        <v>434</v>
      </c>
      <c r="W29" s="91" t="s">
        <v>434</v>
      </c>
      <c r="X29" s="127" t="s">
        <v>434</v>
      </c>
      <c r="Y29" s="92" t="s">
        <v>434</v>
      </c>
      <c r="Z29" s="128" t="s">
        <v>438</v>
      </c>
      <c r="AA29" s="93" t="s">
        <v>434</v>
      </c>
      <c r="AB29" s="93" t="s">
        <v>434</v>
      </c>
      <c r="AC29" s="93" t="s">
        <v>434</v>
      </c>
      <c r="AD29" s="94" t="s">
        <v>434</v>
      </c>
      <c r="AE29" s="95" t="s">
        <v>434</v>
      </c>
      <c r="AF29" s="95">
        <f>AH29/1.19</f>
        <v>450182.3529411765</v>
      </c>
      <c r="AG29" s="95">
        <f>AF29*19%</f>
        <v>85534.647058823539</v>
      </c>
      <c r="AH29" s="95">
        <v>535717</v>
      </c>
      <c r="AI29" s="96" t="s">
        <v>434</v>
      </c>
      <c r="AJ29" s="97" t="s">
        <v>434</v>
      </c>
      <c r="AK29" s="98" t="s">
        <v>434</v>
      </c>
      <c r="AL29" s="99" t="s">
        <v>434</v>
      </c>
      <c r="AM29" s="100" t="s">
        <v>439</v>
      </c>
      <c r="AN29" s="101" t="s">
        <v>434</v>
      </c>
      <c r="AO29" s="101" t="s">
        <v>434</v>
      </c>
      <c r="AP29" s="129" t="s">
        <v>434</v>
      </c>
      <c r="AQ29" s="102">
        <v>443529</v>
      </c>
      <c r="AR29" s="103">
        <v>84271</v>
      </c>
      <c r="AS29" s="103">
        <v>527800</v>
      </c>
      <c r="AT29" s="103">
        <v>443529</v>
      </c>
      <c r="AU29" s="103">
        <v>527800</v>
      </c>
      <c r="AV29" s="104">
        <f t="shared" si="13"/>
        <v>488991</v>
      </c>
      <c r="AW29" s="104">
        <f t="shared" si="14"/>
        <v>488991</v>
      </c>
      <c r="AX29" s="104" t="str">
        <f t="shared" si="15"/>
        <v/>
      </c>
      <c r="AY29" s="105">
        <v>1.0500000000000001E-2</v>
      </c>
      <c r="AZ29" s="5"/>
      <c r="BA29" s="7"/>
      <c r="BB29" s="7"/>
    </row>
    <row r="30" spans="1:54" ht="51" customHeight="1">
      <c r="A30" s="80" t="s">
        <v>434</v>
      </c>
      <c r="B30" s="80" t="s">
        <v>434</v>
      </c>
      <c r="C30" s="80" t="s">
        <v>434</v>
      </c>
      <c r="D30" s="80" t="s">
        <v>503</v>
      </c>
      <c r="E30" s="81" t="s">
        <v>504</v>
      </c>
      <c r="F30" s="82" t="s">
        <v>437</v>
      </c>
      <c r="G30" s="83">
        <v>1</v>
      </c>
      <c r="H30" s="82"/>
      <c r="I30" s="84" t="s">
        <v>434</v>
      </c>
      <c r="J30" s="85" t="s">
        <v>434</v>
      </c>
      <c r="K30" s="126" t="s">
        <v>434</v>
      </c>
      <c r="L30" s="86" t="s">
        <v>434</v>
      </c>
      <c r="M30" s="106" t="s">
        <v>505</v>
      </c>
      <c r="N30" s="87"/>
      <c r="O30" s="87"/>
      <c r="P30" s="87"/>
      <c r="Q30" s="88">
        <f>5280/1.19</f>
        <v>4436.9747899159665</v>
      </c>
      <c r="R30" s="89">
        <f>Q30*19%</f>
        <v>843.02521008403369</v>
      </c>
      <c r="S30" s="89">
        <v>5280</v>
      </c>
      <c r="T30" s="89">
        <v>4437</v>
      </c>
      <c r="U30" s="89">
        <v>5280</v>
      </c>
      <c r="V30" s="90" t="s">
        <v>434</v>
      </c>
      <c r="W30" s="91" t="s">
        <v>434</v>
      </c>
      <c r="X30" s="127" t="s">
        <v>434</v>
      </c>
      <c r="Y30" s="92" t="s">
        <v>434</v>
      </c>
      <c r="Z30" s="128" t="s">
        <v>439</v>
      </c>
      <c r="AA30" s="93" t="s">
        <v>434</v>
      </c>
      <c r="AB30" s="93" t="s">
        <v>434</v>
      </c>
      <c r="AC30" s="93" t="s">
        <v>434</v>
      </c>
      <c r="AD30" s="94">
        <v>4198.8900000000003</v>
      </c>
      <c r="AE30" s="95">
        <f>AD30*19%</f>
        <v>797.78910000000008</v>
      </c>
      <c r="AF30" s="95">
        <f>AD30+AE30</f>
        <v>4996.6791000000003</v>
      </c>
      <c r="AG30" s="95">
        <f>AD30</f>
        <v>4198.8900000000003</v>
      </c>
      <c r="AH30" s="95">
        <f>AF30</f>
        <v>4996.6791000000003</v>
      </c>
      <c r="AI30" s="96" t="s">
        <v>434</v>
      </c>
      <c r="AJ30" s="97" t="s">
        <v>434</v>
      </c>
      <c r="AK30" s="98" t="s">
        <v>434</v>
      </c>
      <c r="AL30" s="99" t="s">
        <v>434</v>
      </c>
      <c r="AM30" s="100" t="s">
        <v>498</v>
      </c>
      <c r="AN30" s="101" t="s">
        <v>434</v>
      </c>
      <c r="AO30" s="101" t="s">
        <v>434</v>
      </c>
      <c r="AP30" s="129" t="s">
        <v>434</v>
      </c>
      <c r="AQ30" s="102">
        <v>4033.61</v>
      </c>
      <c r="AR30" s="103">
        <v>766.39</v>
      </c>
      <c r="AS30" s="103">
        <v>4800</v>
      </c>
      <c r="AT30" s="103">
        <v>4034</v>
      </c>
      <c r="AU30" s="103">
        <v>4800</v>
      </c>
      <c r="AV30" s="104">
        <f t="shared" si="13"/>
        <v>5026</v>
      </c>
      <c r="AW30" s="104">
        <f t="shared" si="14"/>
        <v>5026</v>
      </c>
      <c r="AX30" s="104" t="str">
        <f t="shared" si="15"/>
        <v/>
      </c>
      <c r="AY30" s="105" t="e">
        <f>IF(C30="","",(AX30/AW30))</f>
        <v>#VALUE!</v>
      </c>
      <c r="AZ30" s="5"/>
      <c r="BA30" s="7"/>
      <c r="BB30" s="7"/>
    </row>
    <row r="31" spans="1:54" ht="280.5" customHeight="1">
      <c r="A31" s="80" t="s">
        <v>434</v>
      </c>
      <c r="B31" s="80" t="s">
        <v>434</v>
      </c>
      <c r="C31" s="80" t="s">
        <v>434</v>
      </c>
      <c r="D31" s="80" t="s">
        <v>506</v>
      </c>
      <c r="E31" s="81" t="s">
        <v>507</v>
      </c>
      <c r="F31" s="82" t="s">
        <v>437</v>
      </c>
      <c r="G31" s="83">
        <v>1</v>
      </c>
      <c r="H31" s="82"/>
      <c r="I31" s="84"/>
      <c r="J31" s="85"/>
      <c r="K31" s="126"/>
      <c r="L31" s="86"/>
      <c r="M31" s="85"/>
      <c r="N31" s="87"/>
      <c r="O31" s="87"/>
      <c r="P31" s="87"/>
      <c r="Q31" s="88" t="s">
        <v>31</v>
      </c>
      <c r="R31" s="89" t="s">
        <v>31</v>
      </c>
      <c r="S31" s="89" t="s">
        <v>31</v>
      </c>
      <c r="T31" s="89" t="s">
        <v>31</v>
      </c>
      <c r="U31" s="89" t="s">
        <v>31</v>
      </c>
      <c r="V31" s="90" t="s">
        <v>434</v>
      </c>
      <c r="W31" s="91" t="s">
        <v>434</v>
      </c>
      <c r="X31" s="127" t="s">
        <v>434</v>
      </c>
      <c r="Y31" s="92" t="s">
        <v>434</v>
      </c>
      <c r="Z31" s="128" t="s">
        <v>438</v>
      </c>
      <c r="AA31" s="93" t="s">
        <v>434</v>
      </c>
      <c r="AB31" s="93" t="s">
        <v>434</v>
      </c>
      <c r="AC31" s="93" t="s">
        <v>434</v>
      </c>
      <c r="AD31" s="94" t="s">
        <v>434</v>
      </c>
      <c r="AE31" s="95" t="s">
        <v>434</v>
      </c>
      <c r="AF31" s="95">
        <f t="shared" ref="AF31:AF45" si="25">AH31/1.19</f>
        <v>22338.655462184874</v>
      </c>
      <c r="AG31" s="95">
        <f t="shared" ref="AG31:AG45" si="26">AF31*19%</f>
        <v>4244.3445378151264</v>
      </c>
      <c r="AH31" s="95">
        <v>26583</v>
      </c>
      <c r="AI31" s="96" t="s">
        <v>434</v>
      </c>
      <c r="AJ31" s="97" t="s">
        <v>434</v>
      </c>
      <c r="AK31" s="98" t="s">
        <v>434</v>
      </c>
      <c r="AL31" s="99" t="s">
        <v>434</v>
      </c>
      <c r="AM31" s="100" t="s">
        <v>439</v>
      </c>
      <c r="AN31" s="101" t="s">
        <v>434</v>
      </c>
      <c r="AO31" s="101" t="s">
        <v>434</v>
      </c>
      <c r="AP31" s="129" t="s">
        <v>434</v>
      </c>
      <c r="AQ31" s="102">
        <v>22009</v>
      </c>
      <c r="AR31" s="103">
        <v>4182</v>
      </c>
      <c r="AS31" s="103">
        <v>26191</v>
      </c>
      <c r="AT31" s="103">
        <v>22009</v>
      </c>
      <c r="AU31" s="103">
        <v>26191</v>
      </c>
      <c r="AV31" s="104">
        <f t="shared" si="13"/>
        <v>24265</v>
      </c>
      <c r="AW31" s="104">
        <f t="shared" si="14"/>
        <v>24265</v>
      </c>
      <c r="AX31" s="104" t="str">
        <f t="shared" si="15"/>
        <v/>
      </c>
      <c r="AY31" s="105">
        <v>1.0500000000000001E-2</v>
      </c>
      <c r="AZ31" s="5"/>
      <c r="BA31" s="7"/>
      <c r="BB31" s="7"/>
    </row>
    <row r="32" spans="1:54" ht="280.5" customHeight="1">
      <c r="A32" s="80" t="s">
        <v>434</v>
      </c>
      <c r="B32" s="80" t="s">
        <v>434</v>
      </c>
      <c r="C32" s="80" t="s">
        <v>434</v>
      </c>
      <c r="D32" s="80" t="s">
        <v>508</v>
      </c>
      <c r="E32" s="81" t="s">
        <v>509</v>
      </c>
      <c r="F32" s="82" t="s">
        <v>437</v>
      </c>
      <c r="G32" s="83">
        <v>1</v>
      </c>
      <c r="H32" s="82"/>
      <c r="I32" s="84"/>
      <c r="J32" s="85"/>
      <c r="K32" s="126"/>
      <c r="L32" s="86"/>
      <c r="M32" s="85"/>
      <c r="N32" s="87"/>
      <c r="O32" s="87"/>
      <c r="P32" s="87"/>
      <c r="Q32" s="88" t="s">
        <v>31</v>
      </c>
      <c r="R32" s="89" t="s">
        <v>31</v>
      </c>
      <c r="S32" s="89" t="s">
        <v>31</v>
      </c>
      <c r="T32" s="89" t="s">
        <v>31</v>
      </c>
      <c r="U32" s="89" t="s">
        <v>31</v>
      </c>
      <c r="V32" s="90" t="s">
        <v>434</v>
      </c>
      <c r="W32" s="91" t="s">
        <v>434</v>
      </c>
      <c r="X32" s="127" t="s">
        <v>434</v>
      </c>
      <c r="Y32" s="92" t="s">
        <v>434</v>
      </c>
      <c r="Z32" s="128" t="s">
        <v>438</v>
      </c>
      <c r="AA32" s="93" t="s">
        <v>434</v>
      </c>
      <c r="AB32" s="93" t="s">
        <v>434</v>
      </c>
      <c r="AC32" s="93" t="s">
        <v>434</v>
      </c>
      <c r="AD32" s="94" t="s">
        <v>434</v>
      </c>
      <c r="AE32" s="95" t="s">
        <v>434</v>
      </c>
      <c r="AF32" s="95">
        <f t="shared" si="25"/>
        <v>2252537.8151260507</v>
      </c>
      <c r="AG32" s="95">
        <f t="shared" si="26"/>
        <v>427982.18487394962</v>
      </c>
      <c r="AH32" s="95">
        <v>2680520</v>
      </c>
      <c r="AI32" s="96" t="s">
        <v>434</v>
      </c>
      <c r="AJ32" s="97" t="s">
        <v>434</v>
      </c>
      <c r="AK32" s="98" t="s">
        <v>434</v>
      </c>
      <c r="AL32" s="99" t="s">
        <v>434</v>
      </c>
      <c r="AM32" s="100" t="s">
        <v>439</v>
      </c>
      <c r="AN32" s="101" t="s">
        <v>434</v>
      </c>
      <c r="AO32" s="101" t="s">
        <v>434</v>
      </c>
      <c r="AP32" s="129" t="s">
        <v>434</v>
      </c>
      <c r="AQ32" s="102">
        <v>2240588</v>
      </c>
      <c r="AR32" s="103">
        <v>425712</v>
      </c>
      <c r="AS32" s="103">
        <v>2666300</v>
      </c>
      <c r="AT32" s="103">
        <v>2240588</v>
      </c>
      <c r="AU32" s="103">
        <v>2666300</v>
      </c>
      <c r="AV32" s="104">
        <f t="shared" si="13"/>
        <v>2459419</v>
      </c>
      <c r="AW32" s="104">
        <f t="shared" si="14"/>
        <v>2459419</v>
      </c>
      <c r="AX32" s="104" t="str">
        <f t="shared" si="15"/>
        <v/>
      </c>
      <c r="AY32" s="105">
        <v>3.8E-3</v>
      </c>
      <c r="AZ32" s="5"/>
      <c r="BA32" s="7"/>
      <c r="BB32" s="7"/>
    </row>
    <row r="33" spans="1:54" ht="280.5" customHeight="1">
      <c r="A33" s="80" t="s">
        <v>434</v>
      </c>
      <c r="B33" s="80" t="s">
        <v>434</v>
      </c>
      <c r="C33" s="80" t="s">
        <v>434</v>
      </c>
      <c r="D33" s="80" t="s">
        <v>510</v>
      </c>
      <c r="E33" s="81" t="s">
        <v>511</v>
      </c>
      <c r="F33" s="82" t="s">
        <v>437</v>
      </c>
      <c r="G33" s="83">
        <v>1</v>
      </c>
      <c r="H33" s="82"/>
      <c r="I33" s="84"/>
      <c r="J33" s="85"/>
      <c r="K33" s="126"/>
      <c r="L33" s="86"/>
      <c r="M33" s="85"/>
      <c r="N33" s="87"/>
      <c r="O33" s="87"/>
      <c r="P33" s="87"/>
      <c r="Q33" s="88" t="s">
        <v>31</v>
      </c>
      <c r="R33" s="89" t="s">
        <v>31</v>
      </c>
      <c r="S33" s="89" t="s">
        <v>31</v>
      </c>
      <c r="T33" s="89" t="s">
        <v>31</v>
      </c>
      <c r="U33" s="89" t="s">
        <v>31</v>
      </c>
      <c r="V33" s="90" t="s">
        <v>434</v>
      </c>
      <c r="W33" s="91" t="s">
        <v>434</v>
      </c>
      <c r="X33" s="127" t="s">
        <v>434</v>
      </c>
      <c r="Y33" s="92" t="s">
        <v>434</v>
      </c>
      <c r="Z33" s="128" t="s">
        <v>438</v>
      </c>
      <c r="AA33" s="93" t="s">
        <v>434</v>
      </c>
      <c r="AB33" s="93" t="s">
        <v>434</v>
      </c>
      <c r="AC33" s="93" t="s">
        <v>434</v>
      </c>
      <c r="AD33" s="94" t="s">
        <v>434</v>
      </c>
      <c r="AE33" s="95" t="s">
        <v>434</v>
      </c>
      <c r="AF33" s="95">
        <f t="shared" si="25"/>
        <v>111281.51260504202</v>
      </c>
      <c r="AG33" s="95">
        <f t="shared" si="26"/>
        <v>21143.487394957985</v>
      </c>
      <c r="AH33" s="95">
        <v>132425</v>
      </c>
      <c r="AI33" s="96" t="s">
        <v>434</v>
      </c>
      <c r="AJ33" s="97" t="s">
        <v>434</v>
      </c>
      <c r="AK33" s="98" t="s">
        <v>434</v>
      </c>
      <c r="AL33" s="99" t="s">
        <v>434</v>
      </c>
      <c r="AM33" s="100" t="s">
        <v>439</v>
      </c>
      <c r="AN33" s="101" t="s">
        <v>434</v>
      </c>
      <c r="AO33" s="101" t="s">
        <v>434</v>
      </c>
      <c r="AP33" s="129" t="s">
        <v>434</v>
      </c>
      <c r="AQ33" s="102">
        <v>107529</v>
      </c>
      <c r="AR33" s="103">
        <v>20430</v>
      </c>
      <c r="AS33" s="103">
        <v>127959</v>
      </c>
      <c r="AT33" s="103">
        <v>107529</v>
      </c>
      <c r="AU33" s="103">
        <v>127959</v>
      </c>
      <c r="AV33" s="104">
        <f t="shared" si="13"/>
        <v>119620</v>
      </c>
      <c r="AW33" s="104">
        <f t="shared" si="14"/>
        <v>119620</v>
      </c>
      <c r="AX33" s="104" t="str">
        <f t="shared" si="15"/>
        <v/>
      </c>
      <c r="AY33" s="105">
        <v>2.4299999999999999E-2</v>
      </c>
      <c r="AZ33" s="5"/>
      <c r="BA33" s="7"/>
      <c r="BB33" s="7"/>
    </row>
    <row r="34" spans="1:54" ht="280.5" customHeight="1">
      <c r="A34" s="80" t="s">
        <v>434</v>
      </c>
      <c r="B34" s="80" t="s">
        <v>434</v>
      </c>
      <c r="C34" s="80" t="s">
        <v>434</v>
      </c>
      <c r="D34" s="80" t="s">
        <v>512</v>
      </c>
      <c r="E34" s="81" t="s">
        <v>513</v>
      </c>
      <c r="F34" s="82" t="s">
        <v>437</v>
      </c>
      <c r="G34" s="83">
        <v>1</v>
      </c>
      <c r="H34" s="82"/>
      <c r="I34" s="84"/>
      <c r="J34" s="85"/>
      <c r="K34" s="126"/>
      <c r="L34" s="86"/>
      <c r="M34" s="85"/>
      <c r="N34" s="87"/>
      <c r="O34" s="87"/>
      <c r="P34" s="87"/>
      <c r="Q34" s="88" t="s">
        <v>31</v>
      </c>
      <c r="R34" s="89" t="s">
        <v>31</v>
      </c>
      <c r="S34" s="89" t="s">
        <v>31</v>
      </c>
      <c r="T34" s="89" t="s">
        <v>31</v>
      </c>
      <c r="U34" s="89" t="s">
        <v>31</v>
      </c>
      <c r="V34" s="90" t="s">
        <v>434</v>
      </c>
      <c r="W34" s="91" t="s">
        <v>434</v>
      </c>
      <c r="X34" s="127" t="s">
        <v>434</v>
      </c>
      <c r="Y34" s="92" t="s">
        <v>434</v>
      </c>
      <c r="Z34" s="128" t="s">
        <v>438</v>
      </c>
      <c r="AA34" s="93" t="s">
        <v>434</v>
      </c>
      <c r="AB34" s="93" t="s">
        <v>434</v>
      </c>
      <c r="AC34" s="93" t="s">
        <v>434</v>
      </c>
      <c r="AD34" s="94" t="s">
        <v>434</v>
      </c>
      <c r="AE34" s="95" t="s">
        <v>434</v>
      </c>
      <c r="AF34" s="95">
        <f t="shared" si="25"/>
        <v>255826.89075630254</v>
      </c>
      <c r="AG34" s="95">
        <f t="shared" si="26"/>
        <v>48607.109243697487</v>
      </c>
      <c r="AH34" s="95">
        <v>304434</v>
      </c>
      <c r="AI34" s="96" t="s">
        <v>434</v>
      </c>
      <c r="AJ34" s="97" t="s">
        <v>434</v>
      </c>
      <c r="AK34" s="98" t="s">
        <v>434</v>
      </c>
      <c r="AL34" s="99" t="s">
        <v>434</v>
      </c>
      <c r="AM34" s="100" t="s">
        <v>439</v>
      </c>
      <c r="AN34" s="101" t="s">
        <v>434</v>
      </c>
      <c r="AO34" s="101" t="s">
        <v>434</v>
      </c>
      <c r="AP34" s="129" t="s">
        <v>434</v>
      </c>
      <c r="AQ34" s="102">
        <v>247199</v>
      </c>
      <c r="AR34" s="103">
        <v>46968</v>
      </c>
      <c r="AS34" s="103">
        <v>294167</v>
      </c>
      <c r="AT34" s="103">
        <v>247199</v>
      </c>
      <c r="AU34" s="103">
        <v>294167</v>
      </c>
      <c r="AV34" s="104">
        <f t="shared" si="13"/>
        <v>274997</v>
      </c>
      <c r="AW34" s="104">
        <f t="shared" si="14"/>
        <v>274997</v>
      </c>
      <c r="AX34" s="104" t="str">
        <f t="shared" si="15"/>
        <v/>
      </c>
      <c r="AY34" s="105">
        <v>2.4299999999999999E-2</v>
      </c>
      <c r="AZ34" s="5"/>
      <c r="BA34" s="7"/>
      <c r="BB34" s="7"/>
    </row>
    <row r="35" spans="1:54" ht="280.5" customHeight="1">
      <c r="A35" s="80" t="s">
        <v>434</v>
      </c>
      <c r="B35" s="80" t="s">
        <v>434</v>
      </c>
      <c r="C35" s="80" t="s">
        <v>434</v>
      </c>
      <c r="D35" s="80" t="s">
        <v>514</v>
      </c>
      <c r="E35" s="81" t="s">
        <v>515</v>
      </c>
      <c r="F35" s="82" t="s">
        <v>437</v>
      </c>
      <c r="G35" s="83">
        <v>1</v>
      </c>
      <c r="H35" s="82"/>
      <c r="I35" s="84"/>
      <c r="J35" s="85"/>
      <c r="K35" s="126"/>
      <c r="L35" s="86"/>
      <c r="M35" s="85"/>
      <c r="N35" s="87"/>
      <c r="O35" s="87"/>
      <c r="P35" s="87"/>
      <c r="Q35" s="88" t="s">
        <v>31</v>
      </c>
      <c r="R35" s="89" t="s">
        <v>31</v>
      </c>
      <c r="S35" s="89" t="s">
        <v>31</v>
      </c>
      <c r="T35" s="89" t="s">
        <v>31</v>
      </c>
      <c r="U35" s="89" t="s">
        <v>31</v>
      </c>
      <c r="V35" s="90" t="s">
        <v>434</v>
      </c>
      <c r="W35" s="91" t="s">
        <v>434</v>
      </c>
      <c r="X35" s="127" t="s">
        <v>434</v>
      </c>
      <c r="Y35" s="92" t="s">
        <v>434</v>
      </c>
      <c r="Z35" s="128" t="s">
        <v>438</v>
      </c>
      <c r="AA35" s="93" t="s">
        <v>434</v>
      </c>
      <c r="AB35" s="93" t="s">
        <v>434</v>
      </c>
      <c r="AC35" s="93" t="s">
        <v>434</v>
      </c>
      <c r="AD35" s="94" t="s">
        <v>434</v>
      </c>
      <c r="AE35" s="95" t="s">
        <v>434</v>
      </c>
      <c r="AF35" s="95">
        <f t="shared" si="25"/>
        <v>305235.29411764705</v>
      </c>
      <c r="AG35" s="95">
        <f t="shared" si="26"/>
        <v>57994.705882352937</v>
      </c>
      <c r="AH35" s="95">
        <v>363230</v>
      </c>
      <c r="AI35" s="96" t="s">
        <v>434</v>
      </c>
      <c r="AJ35" s="97" t="s">
        <v>434</v>
      </c>
      <c r="AK35" s="98" t="s">
        <v>434</v>
      </c>
      <c r="AL35" s="99" t="s">
        <v>434</v>
      </c>
      <c r="AM35" s="100" t="s">
        <v>439</v>
      </c>
      <c r="AN35" s="101" t="s">
        <v>434</v>
      </c>
      <c r="AO35" s="101" t="s">
        <v>434</v>
      </c>
      <c r="AP35" s="129" t="s">
        <v>434</v>
      </c>
      <c r="AQ35" s="102">
        <v>294942</v>
      </c>
      <c r="AR35" s="103">
        <v>56039</v>
      </c>
      <c r="AS35" s="103">
        <v>350980</v>
      </c>
      <c r="AT35" s="103">
        <v>294942</v>
      </c>
      <c r="AU35" s="103">
        <v>350980</v>
      </c>
      <c r="AV35" s="104">
        <f t="shared" si="13"/>
        <v>328108</v>
      </c>
      <c r="AW35" s="104">
        <f t="shared" si="14"/>
        <v>328108</v>
      </c>
      <c r="AX35" s="104" t="str">
        <f t="shared" si="15"/>
        <v/>
      </c>
      <c r="AY35" s="105">
        <v>2.4299999999999999E-2</v>
      </c>
      <c r="AZ35" s="5"/>
      <c r="BA35" s="7"/>
      <c r="BB35" s="7"/>
    </row>
    <row r="36" spans="1:54" ht="280.5" customHeight="1">
      <c r="A36" s="80" t="s">
        <v>434</v>
      </c>
      <c r="B36" s="80" t="s">
        <v>434</v>
      </c>
      <c r="C36" s="80" t="s">
        <v>434</v>
      </c>
      <c r="D36" s="80" t="s">
        <v>516</v>
      </c>
      <c r="E36" s="81" t="s">
        <v>517</v>
      </c>
      <c r="F36" s="82" t="s">
        <v>437</v>
      </c>
      <c r="G36" s="83">
        <v>1</v>
      </c>
      <c r="H36" s="82"/>
      <c r="I36" s="84"/>
      <c r="J36" s="85"/>
      <c r="K36" s="126"/>
      <c r="L36" s="86"/>
      <c r="M36" s="85"/>
      <c r="N36" s="87"/>
      <c r="O36" s="87"/>
      <c r="P36" s="87"/>
      <c r="Q36" s="88" t="s">
        <v>31</v>
      </c>
      <c r="R36" s="89" t="s">
        <v>31</v>
      </c>
      <c r="S36" s="89" t="s">
        <v>31</v>
      </c>
      <c r="T36" s="89" t="s">
        <v>31</v>
      </c>
      <c r="U36" s="89" t="s">
        <v>31</v>
      </c>
      <c r="V36" s="90" t="s">
        <v>434</v>
      </c>
      <c r="W36" s="91" t="s">
        <v>434</v>
      </c>
      <c r="X36" s="127" t="s">
        <v>434</v>
      </c>
      <c r="Y36" s="92" t="s">
        <v>434</v>
      </c>
      <c r="Z36" s="128" t="s">
        <v>438</v>
      </c>
      <c r="AA36" s="93" t="s">
        <v>434</v>
      </c>
      <c r="AB36" s="93" t="s">
        <v>434</v>
      </c>
      <c r="AC36" s="93" t="s">
        <v>434</v>
      </c>
      <c r="AD36" s="94" t="s">
        <v>434</v>
      </c>
      <c r="AE36" s="95" t="s">
        <v>434</v>
      </c>
      <c r="AF36" s="95">
        <f t="shared" si="25"/>
        <v>121837.81512605042</v>
      </c>
      <c r="AG36" s="95">
        <f t="shared" si="26"/>
        <v>23149.18487394958</v>
      </c>
      <c r="AH36" s="95">
        <v>144987</v>
      </c>
      <c r="AI36" s="96" t="s">
        <v>434</v>
      </c>
      <c r="AJ36" s="97" t="s">
        <v>434</v>
      </c>
      <c r="AK36" s="98" t="s">
        <v>434</v>
      </c>
      <c r="AL36" s="99" t="s">
        <v>434</v>
      </c>
      <c r="AM36" s="100" t="s">
        <v>439</v>
      </c>
      <c r="AN36" s="101" t="s">
        <v>434</v>
      </c>
      <c r="AO36" s="101" t="s">
        <v>434</v>
      </c>
      <c r="AP36" s="129" t="s">
        <v>434</v>
      </c>
      <c r="AQ36" s="102">
        <v>117729</v>
      </c>
      <c r="AR36" s="103">
        <v>22368</v>
      </c>
      <c r="AS36" s="103">
        <v>140097</v>
      </c>
      <c r="AT36" s="103">
        <v>117729</v>
      </c>
      <c r="AU36" s="103">
        <v>140097</v>
      </c>
      <c r="AV36" s="104">
        <f t="shared" si="13"/>
        <v>130967</v>
      </c>
      <c r="AW36" s="104">
        <f t="shared" si="14"/>
        <v>130967</v>
      </c>
      <c r="AX36" s="104" t="str">
        <f t="shared" si="15"/>
        <v/>
      </c>
      <c r="AY36" s="105">
        <v>2.4299999999999999E-2</v>
      </c>
      <c r="AZ36" s="5"/>
      <c r="BA36" s="7"/>
      <c r="BB36" s="7"/>
    </row>
    <row r="37" spans="1:54" ht="280.5" customHeight="1">
      <c r="A37" s="80" t="s">
        <v>434</v>
      </c>
      <c r="B37" s="80" t="s">
        <v>434</v>
      </c>
      <c r="C37" s="80" t="s">
        <v>434</v>
      </c>
      <c r="D37" s="80" t="s">
        <v>516</v>
      </c>
      <c r="E37" s="81" t="s">
        <v>518</v>
      </c>
      <c r="F37" s="82" t="s">
        <v>437</v>
      </c>
      <c r="G37" s="83">
        <v>1</v>
      </c>
      <c r="H37" s="82"/>
      <c r="I37" s="84"/>
      <c r="J37" s="85"/>
      <c r="K37" s="126"/>
      <c r="L37" s="86"/>
      <c r="M37" s="85"/>
      <c r="N37" s="87"/>
      <c r="O37" s="87"/>
      <c r="P37" s="87"/>
      <c r="Q37" s="88" t="s">
        <v>31</v>
      </c>
      <c r="R37" s="89" t="s">
        <v>31</v>
      </c>
      <c r="S37" s="89" t="s">
        <v>31</v>
      </c>
      <c r="T37" s="89" t="s">
        <v>31</v>
      </c>
      <c r="U37" s="89" t="s">
        <v>31</v>
      </c>
      <c r="V37" s="90" t="s">
        <v>434</v>
      </c>
      <c r="W37" s="91" t="s">
        <v>434</v>
      </c>
      <c r="X37" s="127" t="s">
        <v>434</v>
      </c>
      <c r="Y37" s="92" t="s">
        <v>434</v>
      </c>
      <c r="Z37" s="128" t="s">
        <v>438</v>
      </c>
      <c r="AA37" s="93" t="s">
        <v>434</v>
      </c>
      <c r="AB37" s="93" t="s">
        <v>434</v>
      </c>
      <c r="AC37" s="93" t="s">
        <v>434</v>
      </c>
      <c r="AD37" s="94" t="s">
        <v>434</v>
      </c>
      <c r="AE37" s="95" t="s">
        <v>434</v>
      </c>
      <c r="AF37" s="95">
        <f t="shared" si="25"/>
        <v>258664.70588235295</v>
      </c>
      <c r="AG37" s="95">
        <f t="shared" si="26"/>
        <v>49146.294117647063</v>
      </c>
      <c r="AH37" s="95">
        <v>307811</v>
      </c>
      <c r="AI37" s="96" t="s">
        <v>434</v>
      </c>
      <c r="AJ37" s="97" t="s">
        <v>434</v>
      </c>
      <c r="AK37" s="98" t="s">
        <v>434</v>
      </c>
      <c r="AL37" s="99" t="s">
        <v>434</v>
      </c>
      <c r="AM37" s="100" t="s">
        <v>439</v>
      </c>
      <c r="AN37" s="101" t="s">
        <v>434</v>
      </c>
      <c r="AO37" s="101" t="s">
        <v>434</v>
      </c>
      <c r="AP37" s="129" t="s">
        <v>434</v>
      </c>
      <c r="AQ37" s="102">
        <v>249942</v>
      </c>
      <c r="AR37" s="103">
        <v>47489</v>
      </c>
      <c r="AS37" s="103">
        <v>297430</v>
      </c>
      <c r="AT37" s="103">
        <v>249942</v>
      </c>
      <c r="AU37" s="103">
        <v>297430</v>
      </c>
      <c r="AV37" s="104">
        <f t="shared" si="13"/>
        <v>278047</v>
      </c>
      <c r="AW37" s="104">
        <f t="shared" si="14"/>
        <v>278047</v>
      </c>
      <c r="AX37" s="104" t="str">
        <f t="shared" si="15"/>
        <v/>
      </c>
      <c r="AY37" s="105">
        <v>2.4299999999999999E-2</v>
      </c>
      <c r="AZ37" s="5"/>
      <c r="BA37" s="7"/>
      <c r="BB37" s="7"/>
    </row>
    <row r="38" spans="1:54" ht="280.5" customHeight="1">
      <c r="A38" s="80" t="s">
        <v>434</v>
      </c>
      <c r="B38" s="80" t="s">
        <v>434</v>
      </c>
      <c r="C38" s="80" t="s">
        <v>434</v>
      </c>
      <c r="D38" s="80" t="s">
        <v>516</v>
      </c>
      <c r="E38" s="81" t="s">
        <v>519</v>
      </c>
      <c r="F38" s="82" t="s">
        <v>437</v>
      </c>
      <c r="G38" s="83">
        <v>1</v>
      </c>
      <c r="H38" s="82"/>
      <c r="I38" s="84"/>
      <c r="J38" s="85"/>
      <c r="K38" s="126"/>
      <c r="L38" s="86"/>
      <c r="M38" s="85"/>
      <c r="N38" s="87"/>
      <c r="O38" s="87"/>
      <c r="P38" s="87"/>
      <c r="Q38" s="88" t="s">
        <v>31</v>
      </c>
      <c r="R38" s="89" t="s">
        <v>31</v>
      </c>
      <c r="S38" s="89" t="s">
        <v>31</v>
      </c>
      <c r="T38" s="89" t="s">
        <v>31</v>
      </c>
      <c r="U38" s="89" t="s">
        <v>31</v>
      </c>
      <c r="V38" s="90" t="s">
        <v>434</v>
      </c>
      <c r="W38" s="91" t="s">
        <v>434</v>
      </c>
      <c r="X38" s="127" t="s">
        <v>434</v>
      </c>
      <c r="Y38" s="92" t="s">
        <v>434</v>
      </c>
      <c r="Z38" s="128" t="s">
        <v>438</v>
      </c>
      <c r="AA38" s="93" t="s">
        <v>434</v>
      </c>
      <c r="AB38" s="93" t="s">
        <v>434</v>
      </c>
      <c r="AC38" s="93" t="s">
        <v>434</v>
      </c>
      <c r="AD38" s="94" t="s">
        <v>434</v>
      </c>
      <c r="AE38" s="95" t="s">
        <v>434</v>
      </c>
      <c r="AF38" s="95">
        <f t="shared" si="25"/>
        <v>305235.29411764705</v>
      </c>
      <c r="AG38" s="95">
        <f t="shared" si="26"/>
        <v>57994.705882352937</v>
      </c>
      <c r="AH38" s="95">
        <v>363230</v>
      </c>
      <c r="AI38" s="96" t="s">
        <v>434</v>
      </c>
      <c r="AJ38" s="97" t="s">
        <v>434</v>
      </c>
      <c r="AK38" s="98" t="s">
        <v>434</v>
      </c>
      <c r="AL38" s="99" t="s">
        <v>434</v>
      </c>
      <c r="AM38" s="100" t="s">
        <v>439</v>
      </c>
      <c r="AN38" s="101" t="s">
        <v>434</v>
      </c>
      <c r="AO38" s="101" t="s">
        <v>434</v>
      </c>
      <c r="AP38" s="129" t="s">
        <v>434</v>
      </c>
      <c r="AQ38" s="102">
        <v>294942</v>
      </c>
      <c r="AR38" s="103">
        <v>56039</v>
      </c>
      <c r="AS38" s="103">
        <v>350980</v>
      </c>
      <c r="AT38" s="103">
        <v>294942</v>
      </c>
      <c r="AU38" s="103">
        <v>350980</v>
      </c>
      <c r="AV38" s="104">
        <f t="shared" si="13"/>
        <v>328108</v>
      </c>
      <c r="AW38" s="104">
        <f t="shared" si="14"/>
        <v>328108</v>
      </c>
      <c r="AX38" s="104" t="str">
        <f t="shared" si="15"/>
        <v/>
      </c>
      <c r="AY38" s="105">
        <v>2.4299999999999999E-2</v>
      </c>
      <c r="AZ38" s="5"/>
      <c r="BA38" s="7"/>
      <c r="BB38" s="7"/>
    </row>
    <row r="39" spans="1:54" ht="280.5" customHeight="1">
      <c r="A39" s="80" t="s">
        <v>434</v>
      </c>
      <c r="B39" s="80" t="s">
        <v>434</v>
      </c>
      <c r="C39" s="80" t="s">
        <v>434</v>
      </c>
      <c r="D39" s="80" t="s">
        <v>520</v>
      </c>
      <c r="E39" s="81" t="s">
        <v>521</v>
      </c>
      <c r="F39" s="82" t="s">
        <v>437</v>
      </c>
      <c r="G39" s="83">
        <v>1</v>
      </c>
      <c r="H39" s="82"/>
      <c r="I39" s="84"/>
      <c r="J39" s="85"/>
      <c r="K39" s="126"/>
      <c r="L39" s="86"/>
      <c r="M39" s="85"/>
      <c r="N39" s="87"/>
      <c r="O39" s="87"/>
      <c r="P39" s="87"/>
      <c r="Q39" s="88" t="s">
        <v>31</v>
      </c>
      <c r="R39" s="89" t="s">
        <v>31</v>
      </c>
      <c r="S39" s="89" t="s">
        <v>31</v>
      </c>
      <c r="T39" s="89" t="s">
        <v>31</v>
      </c>
      <c r="U39" s="89" t="s">
        <v>31</v>
      </c>
      <c r="V39" s="90" t="s">
        <v>434</v>
      </c>
      <c r="W39" s="91" t="s">
        <v>434</v>
      </c>
      <c r="X39" s="127" t="s">
        <v>434</v>
      </c>
      <c r="Y39" s="92" t="s">
        <v>434</v>
      </c>
      <c r="Z39" s="128" t="s">
        <v>438</v>
      </c>
      <c r="AA39" s="93" t="s">
        <v>434</v>
      </c>
      <c r="AB39" s="93" t="s">
        <v>434</v>
      </c>
      <c r="AC39" s="93" t="s">
        <v>434</v>
      </c>
      <c r="AD39" s="94" t="s">
        <v>434</v>
      </c>
      <c r="AE39" s="95" t="s">
        <v>434</v>
      </c>
      <c r="AF39" s="95">
        <f t="shared" si="25"/>
        <v>809750.42016806721</v>
      </c>
      <c r="AG39" s="95">
        <f t="shared" si="26"/>
        <v>153852.57983193276</v>
      </c>
      <c r="AH39" s="95">
        <v>963603</v>
      </c>
      <c r="AI39" s="96" t="s">
        <v>434</v>
      </c>
      <c r="AJ39" s="97" t="s">
        <v>434</v>
      </c>
      <c r="AK39" s="98" t="s">
        <v>434</v>
      </c>
      <c r="AL39" s="99" t="s">
        <v>434</v>
      </c>
      <c r="AM39" s="100" t="s">
        <v>439</v>
      </c>
      <c r="AN39" s="101" t="s">
        <v>434</v>
      </c>
      <c r="AO39" s="101" t="s">
        <v>434</v>
      </c>
      <c r="AP39" s="129" t="s">
        <v>434</v>
      </c>
      <c r="AQ39" s="102">
        <v>805455</v>
      </c>
      <c r="AR39" s="103">
        <v>153036</v>
      </c>
      <c r="AS39" s="103">
        <v>958491</v>
      </c>
      <c r="AT39" s="103">
        <v>805455</v>
      </c>
      <c r="AU39" s="103">
        <v>958491</v>
      </c>
      <c r="AV39" s="104">
        <f t="shared" si="13"/>
        <v>884121</v>
      </c>
      <c r="AW39" s="104">
        <f t="shared" si="14"/>
        <v>884121</v>
      </c>
      <c r="AX39" s="104" t="str">
        <f t="shared" si="15"/>
        <v/>
      </c>
      <c r="AY39" s="105">
        <v>3.8E-3</v>
      </c>
      <c r="AZ39" s="5"/>
      <c r="BA39" s="7"/>
      <c r="BB39" s="7"/>
    </row>
    <row r="40" spans="1:54" ht="280.5" customHeight="1">
      <c r="A40" s="80" t="s">
        <v>434</v>
      </c>
      <c r="B40" s="80" t="s">
        <v>434</v>
      </c>
      <c r="C40" s="80" t="s">
        <v>434</v>
      </c>
      <c r="D40" s="80" t="s">
        <v>522</v>
      </c>
      <c r="E40" s="81" t="s">
        <v>523</v>
      </c>
      <c r="F40" s="82" t="s">
        <v>437</v>
      </c>
      <c r="G40" s="83">
        <v>1</v>
      </c>
      <c r="H40" s="82"/>
      <c r="I40" s="84"/>
      <c r="J40" s="85"/>
      <c r="K40" s="126"/>
      <c r="L40" s="86"/>
      <c r="M40" s="85"/>
      <c r="N40" s="87"/>
      <c r="O40" s="87"/>
      <c r="P40" s="87"/>
      <c r="Q40" s="88" t="s">
        <v>31</v>
      </c>
      <c r="R40" s="89" t="s">
        <v>31</v>
      </c>
      <c r="S40" s="89" t="s">
        <v>31</v>
      </c>
      <c r="T40" s="89" t="s">
        <v>31</v>
      </c>
      <c r="U40" s="89" t="s">
        <v>31</v>
      </c>
      <c r="V40" s="90" t="s">
        <v>434</v>
      </c>
      <c r="W40" s="91" t="s">
        <v>434</v>
      </c>
      <c r="X40" s="127" t="s">
        <v>434</v>
      </c>
      <c r="Y40" s="92" t="s">
        <v>434</v>
      </c>
      <c r="Z40" s="128" t="s">
        <v>438</v>
      </c>
      <c r="AA40" s="93" t="s">
        <v>434</v>
      </c>
      <c r="AB40" s="93" t="s">
        <v>434</v>
      </c>
      <c r="AC40" s="93" t="s">
        <v>434</v>
      </c>
      <c r="AD40" s="94" t="s">
        <v>434</v>
      </c>
      <c r="AE40" s="95" t="s">
        <v>434</v>
      </c>
      <c r="AF40" s="95">
        <f t="shared" si="25"/>
        <v>3706663.0252100844</v>
      </c>
      <c r="AG40" s="95">
        <f t="shared" si="26"/>
        <v>704265.97478991607</v>
      </c>
      <c r="AH40" s="95">
        <v>4410929</v>
      </c>
      <c r="AI40" s="96" t="s">
        <v>434</v>
      </c>
      <c r="AJ40" s="97" t="s">
        <v>434</v>
      </c>
      <c r="AK40" s="98" t="s">
        <v>434</v>
      </c>
      <c r="AL40" s="99" t="s">
        <v>434</v>
      </c>
      <c r="AM40" s="100" t="s">
        <v>439</v>
      </c>
      <c r="AN40" s="101" t="s">
        <v>434</v>
      </c>
      <c r="AO40" s="101" t="s">
        <v>434</v>
      </c>
      <c r="AP40" s="129" t="s">
        <v>434</v>
      </c>
      <c r="AQ40" s="102">
        <v>3686999</v>
      </c>
      <c r="AR40" s="103">
        <v>700530</v>
      </c>
      <c r="AS40" s="103">
        <v>4387529</v>
      </c>
      <c r="AT40" s="103">
        <v>3686999</v>
      </c>
      <c r="AU40" s="103">
        <v>4387529</v>
      </c>
      <c r="AV40" s="104">
        <f t="shared" si="13"/>
        <v>4047096</v>
      </c>
      <c r="AW40" s="104">
        <f t="shared" si="14"/>
        <v>4047096</v>
      </c>
      <c r="AX40" s="104" t="str">
        <f t="shared" si="15"/>
        <v/>
      </c>
      <c r="AY40" s="105">
        <v>3.8E-3</v>
      </c>
      <c r="AZ40" s="5"/>
      <c r="BA40" s="7"/>
      <c r="BB40" s="7"/>
    </row>
    <row r="41" spans="1:54" ht="280.5" customHeight="1">
      <c r="A41" s="80" t="s">
        <v>434</v>
      </c>
      <c r="B41" s="80" t="s">
        <v>434</v>
      </c>
      <c r="C41" s="80" t="s">
        <v>434</v>
      </c>
      <c r="D41" s="80" t="s">
        <v>524</v>
      </c>
      <c r="E41" s="81" t="s">
        <v>525</v>
      </c>
      <c r="F41" s="82" t="s">
        <v>437</v>
      </c>
      <c r="G41" s="83">
        <v>1</v>
      </c>
      <c r="H41" s="82"/>
      <c r="I41" s="84"/>
      <c r="J41" s="85"/>
      <c r="K41" s="126"/>
      <c r="L41" s="86"/>
      <c r="M41" s="85"/>
      <c r="N41" s="87"/>
      <c r="O41" s="87"/>
      <c r="P41" s="87"/>
      <c r="Q41" s="88" t="s">
        <v>31</v>
      </c>
      <c r="R41" s="89" t="s">
        <v>31</v>
      </c>
      <c r="S41" s="89" t="s">
        <v>31</v>
      </c>
      <c r="T41" s="89" t="s">
        <v>31</v>
      </c>
      <c r="U41" s="89" t="s">
        <v>31</v>
      </c>
      <c r="V41" s="90" t="s">
        <v>434</v>
      </c>
      <c r="W41" s="91" t="s">
        <v>434</v>
      </c>
      <c r="X41" s="127" t="s">
        <v>434</v>
      </c>
      <c r="Y41" s="92" t="s">
        <v>434</v>
      </c>
      <c r="Z41" s="128" t="s">
        <v>438</v>
      </c>
      <c r="AA41" s="93" t="s">
        <v>434</v>
      </c>
      <c r="AB41" s="93" t="s">
        <v>434</v>
      </c>
      <c r="AC41" s="93" t="s">
        <v>434</v>
      </c>
      <c r="AD41" s="94" t="s">
        <v>434</v>
      </c>
      <c r="AE41" s="95" t="s">
        <v>434</v>
      </c>
      <c r="AF41" s="95">
        <f t="shared" si="25"/>
        <v>53632.773109243702</v>
      </c>
      <c r="AG41" s="95">
        <f t="shared" si="26"/>
        <v>10190.226890756303</v>
      </c>
      <c r="AH41" s="95">
        <v>63823</v>
      </c>
      <c r="AI41" s="96" t="s">
        <v>434</v>
      </c>
      <c r="AJ41" s="97" t="s">
        <v>434</v>
      </c>
      <c r="AK41" s="98" t="s">
        <v>434</v>
      </c>
      <c r="AL41" s="99" t="s">
        <v>434</v>
      </c>
      <c r="AM41" s="100" t="s">
        <v>439</v>
      </c>
      <c r="AN41" s="101" t="s">
        <v>434</v>
      </c>
      <c r="AO41" s="101" t="s">
        <v>434</v>
      </c>
      <c r="AP41" s="129" t="s">
        <v>434</v>
      </c>
      <c r="AQ41" s="102">
        <v>53348</v>
      </c>
      <c r="AR41" s="103">
        <v>10136</v>
      </c>
      <c r="AS41" s="103">
        <v>63485</v>
      </c>
      <c r="AT41" s="103">
        <v>53348</v>
      </c>
      <c r="AU41" s="103">
        <v>63485</v>
      </c>
      <c r="AV41" s="104">
        <f t="shared" si="13"/>
        <v>58559</v>
      </c>
      <c r="AW41" s="104">
        <f t="shared" si="14"/>
        <v>58559</v>
      </c>
      <c r="AX41" s="104" t="str">
        <f t="shared" si="15"/>
        <v/>
      </c>
      <c r="AY41" s="105">
        <v>3.8E-3</v>
      </c>
      <c r="AZ41" s="5"/>
      <c r="BA41" s="7"/>
      <c r="BB41" s="7"/>
    </row>
    <row r="42" spans="1:54" ht="280.5" customHeight="1">
      <c r="A42" s="80" t="s">
        <v>434</v>
      </c>
      <c r="B42" s="80" t="s">
        <v>434</v>
      </c>
      <c r="C42" s="80" t="s">
        <v>434</v>
      </c>
      <c r="D42" s="80" t="s">
        <v>526</v>
      </c>
      <c r="E42" s="81" t="s">
        <v>527</v>
      </c>
      <c r="F42" s="82" t="s">
        <v>437</v>
      </c>
      <c r="G42" s="83">
        <v>1</v>
      </c>
      <c r="H42" s="82"/>
      <c r="I42" s="84"/>
      <c r="J42" s="85"/>
      <c r="K42" s="126"/>
      <c r="L42" s="86"/>
      <c r="M42" s="85"/>
      <c r="N42" s="87"/>
      <c r="O42" s="87"/>
      <c r="P42" s="87"/>
      <c r="Q42" s="88" t="s">
        <v>31</v>
      </c>
      <c r="R42" s="89" t="s">
        <v>31</v>
      </c>
      <c r="S42" s="89" t="s">
        <v>31</v>
      </c>
      <c r="T42" s="89" t="s">
        <v>31</v>
      </c>
      <c r="U42" s="89" t="s">
        <v>31</v>
      </c>
      <c r="V42" s="90" t="s">
        <v>434</v>
      </c>
      <c r="W42" s="91" t="s">
        <v>434</v>
      </c>
      <c r="X42" s="127" t="s">
        <v>434</v>
      </c>
      <c r="Y42" s="92" t="s">
        <v>434</v>
      </c>
      <c r="Z42" s="128" t="s">
        <v>438</v>
      </c>
      <c r="AA42" s="93" t="s">
        <v>434</v>
      </c>
      <c r="AB42" s="93" t="s">
        <v>434</v>
      </c>
      <c r="AC42" s="93" t="s">
        <v>434</v>
      </c>
      <c r="AD42" s="94" t="s">
        <v>434</v>
      </c>
      <c r="AE42" s="95" t="s">
        <v>434</v>
      </c>
      <c r="AF42" s="95">
        <f t="shared" si="25"/>
        <v>1128785.7142857143</v>
      </c>
      <c r="AG42" s="95">
        <f t="shared" si="26"/>
        <v>214469.28571428571</v>
      </c>
      <c r="AH42" s="95">
        <v>1343255</v>
      </c>
      <c r="AI42" s="96" t="s">
        <v>434</v>
      </c>
      <c r="AJ42" s="97" t="s">
        <v>434</v>
      </c>
      <c r="AK42" s="98" t="s">
        <v>434</v>
      </c>
      <c r="AL42" s="99" t="s">
        <v>434</v>
      </c>
      <c r="AM42" s="100" t="s">
        <v>439</v>
      </c>
      <c r="AN42" s="101" t="s">
        <v>434</v>
      </c>
      <c r="AO42" s="101" t="s">
        <v>434</v>
      </c>
      <c r="AP42" s="129" t="s">
        <v>434</v>
      </c>
      <c r="AQ42" s="102">
        <v>1090717</v>
      </c>
      <c r="AR42" s="103">
        <v>207236</v>
      </c>
      <c r="AS42" s="103">
        <v>1297954</v>
      </c>
      <c r="AT42" s="103">
        <v>1090717</v>
      </c>
      <c r="AU42" s="103">
        <v>1297954</v>
      </c>
      <c r="AV42" s="104">
        <f t="shared" si="13"/>
        <v>1213370</v>
      </c>
      <c r="AW42" s="104">
        <f t="shared" si="14"/>
        <v>1213370</v>
      </c>
      <c r="AX42" s="104" t="str">
        <f t="shared" si="15"/>
        <v/>
      </c>
      <c r="AY42" s="105">
        <v>2.4299999999999999E-2</v>
      </c>
      <c r="AZ42" s="5"/>
      <c r="BA42" s="7"/>
      <c r="BB42" s="7"/>
    </row>
    <row r="43" spans="1:54" ht="280.5" customHeight="1">
      <c r="A43" s="80" t="s">
        <v>434</v>
      </c>
      <c r="B43" s="80" t="s">
        <v>434</v>
      </c>
      <c r="C43" s="80" t="s">
        <v>434</v>
      </c>
      <c r="D43" s="80" t="s">
        <v>528</v>
      </c>
      <c r="E43" s="81" t="s">
        <v>529</v>
      </c>
      <c r="F43" s="82" t="s">
        <v>437</v>
      </c>
      <c r="G43" s="83">
        <v>1</v>
      </c>
      <c r="H43" s="82"/>
      <c r="I43" s="84"/>
      <c r="J43" s="85"/>
      <c r="K43" s="126"/>
      <c r="L43" s="86"/>
      <c r="M43" s="85"/>
      <c r="N43" s="87"/>
      <c r="O43" s="87"/>
      <c r="P43" s="87"/>
      <c r="Q43" s="88" t="s">
        <v>31</v>
      </c>
      <c r="R43" s="89" t="s">
        <v>31</v>
      </c>
      <c r="S43" s="89" t="s">
        <v>31</v>
      </c>
      <c r="T43" s="89" t="s">
        <v>31</v>
      </c>
      <c r="U43" s="89" t="s">
        <v>31</v>
      </c>
      <c r="V43" s="90" t="s">
        <v>434</v>
      </c>
      <c r="W43" s="91" t="s">
        <v>434</v>
      </c>
      <c r="X43" s="127" t="s">
        <v>434</v>
      </c>
      <c r="Y43" s="92" t="s">
        <v>434</v>
      </c>
      <c r="Z43" s="128" t="s">
        <v>438</v>
      </c>
      <c r="AA43" s="93" t="s">
        <v>434</v>
      </c>
      <c r="AB43" s="93" t="s">
        <v>434</v>
      </c>
      <c r="AC43" s="93" t="s">
        <v>434</v>
      </c>
      <c r="AD43" s="94" t="s">
        <v>434</v>
      </c>
      <c r="AE43" s="95" t="s">
        <v>434</v>
      </c>
      <c r="AF43" s="95">
        <f t="shared" si="25"/>
        <v>2252912.6050420171</v>
      </c>
      <c r="AG43" s="95">
        <f t="shared" si="26"/>
        <v>428053.39495798323</v>
      </c>
      <c r="AH43" s="95">
        <v>2680966</v>
      </c>
      <c r="AI43" s="96" t="s">
        <v>434</v>
      </c>
      <c r="AJ43" s="97" t="s">
        <v>434</v>
      </c>
      <c r="AK43" s="98" t="s">
        <v>434</v>
      </c>
      <c r="AL43" s="99" t="s">
        <v>434</v>
      </c>
      <c r="AM43" s="100" t="s">
        <v>439</v>
      </c>
      <c r="AN43" s="101" t="s">
        <v>434</v>
      </c>
      <c r="AO43" s="101" t="s">
        <v>434</v>
      </c>
      <c r="AP43" s="129" t="s">
        <v>434</v>
      </c>
      <c r="AQ43" s="102">
        <v>2176933</v>
      </c>
      <c r="AR43" s="103">
        <v>413617</v>
      </c>
      <c r="AS43" s="103">
        <v>2590551</v>
      </c>
      <c r="AT43" s="103">
        <v>2176933</v>
      </c>
      <c r="AU43" s="103">
        <v>2590551</v>
      </c>
      <c r="AV43" s="104">
        <f t="shared" si="13"/>
        <v>2421732</v>
      </c>
      <c r="AW43" s="104">
        <f t="shared" si="14"/>
        <v>2421732</v>
      </c>
      <c r="AX43" s="104" t="str">
        <f t="shared" si="15"/>
        <v/>
      </c>
      <c r="AY43" s="105">
        <v>2.4299999999999999E-2</v>
      </c>
      <c r="AZ43" s="5"/>
      <c r="BA43" s="7"/>
      <c r="BB43" s="7"/>
    </row>
    <row r="44" spans="1:54" ht="280.5" customHeight="1">
      <c r="A44" s="80" t="s">
        <v>434</v>
      </c>
      <c r="B44" s="80" t="s">
        <v>434</v>
      </c>
      <c r="C44" s="80" t="s">
        <v>434</v>
      </c>
      <c r="D44" s="80" t="s">
        <v>530</v>
      </c>
      <c r="E44" s="81" t="s">
        <v>531</v>
      </c>
      <c r="F44" s="82" t="s">
        <v>437</v>
      </c>
      <c r="G44" s="83">
        <v>1</v>
      </c>
      <c r="H44" s="82"/>
      <c r="I44" s="84"/>
      <c r="J44" s="85"/>
      <c r="K44" s="126"/>
      <c r="L44" s="86"/>
      <c r="M44" s="85"/>
      <c r="N44" s="87"/>
      <c r="O44" s="87"/>
      <c r="P44" s="87"/>
      <c r="Q44" s="88" t="s">
        <v>31</v>
      </c>
      <c r="R44" s="89" t="s">
        <v>31</v>
      </c>
      <c r="S44" s="89" t="s">
        <v>31</v>
      </c>
      <c r="T44" s="89" t="s">
        <v>31</v>
      </c>
      <c r="U44" s="89" t="s">
        <v>31</v>
      </c>
      <c r="V44" s="90" t="s">
        <v>434</v>
      </c>
      <c r="W44" s="91" t="s">
        <v>434</v>
      </c>
      <c r="X44" s="127" t="s">
        <v>434</v>
      </c>
      <c r="Y44" s="92" t="s">
        <v>434</v>
      </c>
      <c r="Z44" s="128" t="s">
        <v>438</v>
      </c>
      <c r="AA44" s="93" t="s">
        <v>434</v>
      </c>
      <c r="AB44" s="93" t="s">
        <v>434</v>
      </c>
      <c r="AC44" s="93" t="s">
        <v>434</v>
      </c>
      <c r="AD44" s="94" t="s">
        <v>434</v>
      </c>
      <c r="AE44" s="95" t="s">
        <v>434</v>
      </c>
      <c r="AF44" s="95">
        <f t="shared" si="25"/>
        <v>2860672.2689075633</v>
      </c>
      <c r="AG44" s="95">
        <f t="shared" si="26"/>
        <v>543527.73109243705</v>
      </c>
      <c r="AH44" s="95">
        <v>3404200</v>
      </c>
      <c r="AI44" s="96" t="s">
        <v>434</v>
      </c>
      <c r="AJ44" s="97" t="s">
        <v>434</v>
      </c>
      <c r="AK44" s="98" t="s">
        <v>434</v>
      </c>
      <c r="AL44" s="99" t="s">
        <v>434</v>
      </c>
      <c r="AM44" s="100" t="s">
        <v>439</v>
      </c>
      <c r="AN44" s="101" t="s">
        <v>434</v>
      </c>
      <c r="AO44" s="101" t="s">
        <v>434</v>
      </c>
      <c r="AP44" s="129" t="s">
        <v>434</v>
      </c>
      <c r="AQ44" s="102">
        <v>2764196</v>
      </c>
      <c r="AR44" s="103">
        <v>525197</v>
      </c>
      <c r="AS44" s="103">
        <v>3289393</v>
      </c>
      <c r="AT44" s="103">
        <v>2764196</v>
      </c>
      <c r="AU44" s="103">
        <v>3289393</v>
      </c>
      <c r="AV44" s="104">
        <f t="shared" si="13"/>
        <v>3075033</v>
      </c>
      <c r="AW44" s="104">
        <f t="shared" si="14"/>
        <v>3075033</v>
      </c>
      <c r="AX44" s="104" t="str">
        <f t="shared" si="15"/>
        <v/>
      </c>
      <c r="AY44" s="105">
        <v>2.4299999999999999E-2</v>
      </c>
      <c r="AZ44" s="5"/>
      <c r="BA44" s="7"/>
      <c r="BB44" s="7"/>
    </row>
    <row r="45" spans="1:54" ht="280.5" customHeight="1">
      <c r="A45" s="80" t="s">
        <v>434</v>
      </c>
      <c r="B45" s="80" t="s">
        <v>434</v>
      </c>
      <c r="C45" s="80" t="s">
        <v>434</v>
      </c>
      <c r="D45" s="80" t="s">
        <v>532</v>
      </c>
      <c r="E45" s="81" t="s">
        <v>533</v>
      </c>
      <c r="F45" s="82" t="s">
        <v>437</v>
      </c>
      <c r="G45" s="83">
        <v>1</v>
      </c>
      <c r="H45" s="82"/>
      <c r="I45" s="84"/>
      <c r="J45" s="85"/>
      <c r="K45" s="126"/>
      <c r="L45" s="86"/>
      <c r="M45" s="85"/>
      <c r="N45" s="87"/>
      <c r="O45" s="87"/>
      <c r="P45" s="87"/>
      <c r="Q45" s="88" t="s">
        <v>31</v>
      </c>
      <c r="R45" s="89" t="s">
        <v>31</v>
      </c>
      <c r="S45" s="89" t="s">
        <v>31</v>
      </c>
      <c r="T45" s="89" t="s">
        <v>31</v>
      </c>
      <c r="U45" s="89" t="s">
        <v>31</v>
      </c>
      <c r="V45" s="90" t="s">
        <v>434</v>
      </c>
      <c r="W45" s="91" t="s">
        <v>434</v>
      </c>
      <c r="X45" s="127" t="s">
        <v>434</v>
      </c>
      <c r="Y45" s="92" t="s">
        <v>434</v>
      </c>
      <c r="Z45" s="128" t="s">
        <v>438</v>
      </c>
      <c r="AA45" s="93" t="s">
        <v>434</v>
      </c>
      <c r="AB45" s="93" t="s">
        <v>434</v>
      </c>
      <c r="AC45" s="93" t="s">
        <v>434</v>
      </c>
      <c r="AD45" s="94" t="s">
        <v>434</v>
      </c>
      <c r="AE45" s="95" t="s">
        <v>434</v>
      </c>
      <c r="AF45" s="95">
        <f t="shared" si="25"/>
        <v>3215490.7563025211</v>
      </c>
      <c r="AG45" s="95">
        <f t="shared" si="26"/>
        <v>610943.24369747902</v>
      </c>
      <c r="AH45" s="95">
        <v>3826434</v>
      </c>
      <c r="AI45" s="96" t="s">
        <v>434</v>
      </c>
      <c r="AJ45" s="97" t="s">
        <v>434</v>
      </c>
      <c r="AK45" s="98" t="s">
        <v>434</v>
      </c>
      <c r="AL45" s="99" t="s">
        <v>434</v>
      </c>
      <c r="AM45" s="100" t="s">
        <v>439</v>
      </c>
      <c r="AN45" s="101" t="s">
        <v>434</v>
      </c>
      <c r="AO45" s="101" t="s">
        <v>434</v>
      </c>
      <c r="AP45" s="129" t="s">
        <v>434</v>
      </c>
      <c r="AQ45" s="102">
        <v>3107049</v>
      </c>
      <c r="AR45" s="103">
        <v>590339</v>
      </c>
      <c r="AS45" s="103">
        <v>3697388</v>
      </c>
      <c r="AT45" s="103">
        <v>3107049</v>
      </c>
      <c r="AU45" s="103">
        <v>3697388</v>
      </c>
      <c r="AV45" s="104">
        <f t="shared" si="13"/>
        <v>3456439</v>
      </c>
      <c r="AW45" s="104">
        <f t="shared" si="14"/>
        <v>3456439</v>
      </c>
      <c r="AX45" s="104" t="str">
        <f t="shared" si="15"/>
        <v/>
      </c>
      <c r="AY45" s="105">
        <v>2.4299999999999999E-2</v>
      </c>
      <c r="AZ45" s="5"/>
      <c r="BA45" s="7"/>
      <c r="BB45" s="7"/>
    </row>
    <row r="46" spans="1:54" ht="51" customHeight="1">
      <c r="A46" s="80" t="s">
        <v>367</v>
      </c>
      <c r="B46" s="80" t="s">
        <v>423</v>
      </c>
      <c r="C46" s="80" t="s">
        <v>534</v>
      </c>
      <c r="D46" s="80" t="s">
        <v>535</v>
      </c>
      <c r="E46" s="81" t="s">
        <v>536</v>
      </c>
      <c r="F46" s="82" t="s">
        <v>451</v>
      </c>
      <c r="G46" s="83">
        <v>1</v>
      </c>
      <c r="H46" s="82" t="s">
        <v>70</v>
      </c>
      <c r="I46" s="84" t="s">
        <v>371</v>
      </c>
      <c r="J46" s="85">
        <v>46134</v>
      </c>
      <c r="K46" s="126" t="s">
        <v>537</v>
      </c>
      <c r="L46" s="86" t="s">
        <v>378</v>
      </c>
      <c r="M46" s="85" t="s">
        <v>538</v>
      </c>
      <c r="N46" s="87">
        <v>1320000</v>
      </c>
      <c r="O46" s="87" t="s">
        <v>382</v>
      </c>
      <c r="P46" s="87" t="s">
        <v>376</v>
      </c>
      <c r="Q46" s="88">
        <f>IF(O46="IVA Incluido",(N46/1.19),N46)</f>
        <v>1320000</v>
      </c>
      <c r="R46" s="89">
        <f>IF(P46="Si tiene IVA",Q46*19%,0)</f>
        <v>250800</v>
      </c>
      <c r="S46" s="89">
        <f>Q46+R46</f>
        <v>1570800</v>
      </c>
      <c r="T46" s="89">
        <f>IF(B46="","",(N46*G46))</f>
        <v>1320000</v>
      </c>
      <c r="U46" s="89">
        <f>IF(B46="","",(S46*G46))</f>
        <v>1570800</v>
      </c>
      <c r="V46" s="90" t="s">
        <v>371</v>
      </c>
      <c r="W46" s="91">
        <v>46134</v>
      </c>
      <c r="X46" s="127" t="s">
        <v>457</v>
      </c>
      <c r="Y46" s="92" t="s">
        <v>378</v>
      </c>
      <c r="Z46" s="128" t="s">
        <v>121</v>
      </c>
      <c r="AA46" s="93">
        <v>1261500</v>
      </c>
      <c r="AB46" s="93" t="s">
        <v>382</v>
      </c>
      <c r="AC46" s="93" t="s">
        <v>376</v>
      </c>
      <c r="AD46" s="94">
        <f>IF(AB46="IVA Incluido",(AA46/1.19),AA46)</f>
        <v>1261500</v>
      </c>
      <c r="AE46" s="95">
        <f>IF(AC46="Si tiene IVA",AD46*19%,0)</f>
        <v>239685</v>
      </c>
      <c r="AF46" s="95">
        <f>AD46+AE46</f>
        <v>1501185</v>
      </c>
      <c r="AG46" s="95">
        <f>IF(O46="","",(AA46*G46))</f>
        <v>1261500</v>
      </c>
      <c r="AH46" s="95">
        <f>IF(O46="","",(AF46*G46))</f>
        <v>1501185</v>
      </c>
      <c r="AI46" s="96" t="s">
        <v>371</v>
      </c>
      <c r="AJ46" s="97">
        <v>46080</v>
      </c>
      <c r="AK46" s="98" t="s">
        <v>494</v>
      </c>
      <c r="AL46" s="99" t="s">
        <v>378</v>
      </c>
      <c r="AM46" s="100" t="s">
        <v>495</v>
      </c>
      <c r="AN46" s="101">
        <v>1600000</v>
      </c>
      <c r="AO46" s="101" t="s">
        <v>382</v>
      </c>
      <c r="AP46" s="129" t="s">
        <v>376</v>
      </c>
      <c r="AQ46" s="102">
        <f>IF(AO46="IVA Incluido",(AN46/1.19),AN46)</f>
        <v>1600000</v>
      </c>
      <c r="AR46" s="103">
        <f>IF(AP46="Si tiene IVA",AQ46*19%,0)</f>
        <v>304000</v>
      </c>
      <c r="AS46" s="103">
        <f>AQ46+AR46</f>
        <v>1904000</v>
      </c>
      <c r="AT46" s="103">
        <f>IF(AB46="","",(AN46*G46))</f>
        <v>1600000</v>
      </c>
      <c r="AU46" s="103">
        <f>IF(AB46="","",(AS46*G46))</f>
        <v>1904000</v>
      </c>
      <c r="AV46" s="104">
        <f t="shared" si="13"/>
        <v>1658662</v>
      </c>
      <c r="AW46" s="104">
        <f t="shared" si="14"/>
        <v>1658662</v>
      </c>
      <c r="AX46" s="104">
        <f t="shared" si="15"/>
        <v>215301</v>
      </c>
      <c r="AY46" s="105">
        <f>IF(N46="","",(AX46/AW46))</f>
        <v>0.1298040227605142</v>
      </c>
      <c r="AZ46" s="5"/>
      <c r="BA46" s="7">
        <f>COUNTA(M46,Z46,AM46)</f>
        <v>3</v>
      </c>
      <c r="BB46" s="7"/>
    </row>
    <row r="47" spans="1:54" ht="280.5" customHeight="1">
      <c r="A47" s="80" t="s">
        <v>434</v>
      </c>
      <c r="B47" s="80" t="s">
        <v>434</v>
      </c>
      <c r="C47" s="80" t="s">
        <v>434</v>
      </c>
      <c r="D47" s="80" t="s">
        <v>539</v>
      </c>
      <c r="E47" s="81" t="s">
        <v>540</v>
      </c>
      <c r="F47" s="82" t="s">
        <v>437</v>
      </c>
      <c r="G47" s="83">
        <v>1</v>
      </c>
      <c r="H47" s="82"/>
      <c r="I47" s="84"/>
      <c r="J47" s="85"/>
      <c r="K47" s="126"/>
      <c r="L47" s="86"/>
      <c r="M47" s="85"/>
      <c r="N47" s="87"/>
      <c r="O47" s="87"/>
      <c r="P47" s="87"/>
      <c r="Q47" s="88" t="s">
        <v>31</v>
      </c>
      <c r="R47" s="89" t="s">
        <v>31</v>
      </c>
      <c r="S47" s="89" t="s">
        <v>31</v>
      </c>
      <c r="T47" s="89" t="s">
        <v>31</v>
      </c>
      <c r="U47" s="89" t="s">
        <v>31</v>
      </c>
      <c r="V47" s="90" t="s">
        <v>434</v>
      </c>
      <c r="W47" s="91" t="s">
        <v>434</v>
      </c>
      <c r="X47" s="127" t="s">
        <v>434</v>
      </c>
      <c r="Y47" s="92" t="s">
        <v>434</v>
      </c>
      <c r="Z47" s="128" t="s">
        <v>438</v>
      </c>
      <c r="AA47" s="93" t="s">
        <v>434</v>
      </c>
      <c r="AB47" s="93" t="s">
        <v>434</v>
      </c>
      <c r="AC47" s="93" t="s">
        <v>434</v>
      </c>
      <c r="AD47" s="94" t="s">
        <v>434</v>
      </c>
      <c r="AE47" s="95" t="s">
        <v>434</v>
      </c>
      <c r="AF47" s="95">
        <f>AH47/1.19</f>
        <v>1633309.2436974791</v>
      </c>
      <c r="AG47" s="95">
        <f>AF47*19%</f>
        <v>310328.75630252104</v>
      </c>
      <c r="AH47" s="95">
        <v>1943638</v>
      </c>
      <c r="AI47" s="96" t="s">
        <v>434</v>
      </c>
      <c r="AJ47" s="97" t="s">
        <v>434</v>
      </c>
      <c r="AK47" s="98" t="s">
        <v>434</v>
      </c>
      <c r="AL47" s="99" t="s">
        <v>434</v>
      </c>
      <c r="AM47" s="100" t="s">
        <v>439</v>
      </c>
      <c r="AN47" s="101" t="s">
        <v>434</v>
      </c>
      <c r="AO47" s="101" t="s">
        <v>434</v>
      </c>
      <c r="AP47" s="129" t="s">
        <v>434</v>
      </c>
      <c r="AQ47" s="102">
        <v>1578226</v>
      </c>
      <c r="AR47" s="103">
        <v>299863</v>
      </c>
      <c r="AS47" s="103">
        <v>1878089</v>
      </c>
      <c r="AT47" s="103">
        <v>1578226</v>
      </c>
      <c r="AU47" s="103">
        <v>1878089</v>
      </c>
      <c r="AV47" s="104">
        <f t="shared" si="13"/>
        <v>1755699</v>
      </c>
      <c r="AW47" s="104">
        <f t="shared" si="14"/>
        <v>1755699</v>
      </c>
      <c r="AX47" s="104" t="str">
        <f t="shared" si="15"/>
        <v/>
      </c>
      <c r="AY47" s="105">
        <v>2.4299999999999999E-2</v>
      </c>
      <c r="AZ47" s="5"/>
      <c r="BA47" s="7"/>
      <c r="BB47" s="7"/>
    </row>
    <row r="48" spans="1:54" ht="280.5" customHeight="1">
      <c r="A48" s="80" t="s">
        <v>434</v>
      </c>
      <c r="B48" s="80" t="s">
        <v>434</v>
      </c>
      <c r="C48" s="80" t="s">
        <v>434</v>
      </c>
      <c r="D48" s="80" t="s">
        <v>541</v>
      </c>
      <c r="E48" s="81" t="s">
        <v>542</v>
      </c>
      <c r="F48" s="82" t="s">
        <v>437</v>
      </c>
      <c r="G48" s="83">
        <v>1</v>
      </c>
      <c r="H48" s="82"/>
      <c r="I48" s="84"/>
      <c r="J48" s="85"/>
      <c r="K48" s="126"/>
      <c r="L48" s="86"/>
      <c r="M48" s="85"/>
      <c r="N48" s="87"/>
      <c r="O48" s="87"/>
      <c r="P48" s="87"/>
      <c r="Q48" s="88" t="s">
        <v>31</v>
      </c>
      <c r="R48" s="89" t="s">
        <v>31</v>
      </c>
      <c r="S48" s="89" t="s">
        <v>31</v>
      </c>
      <c r="T48" s="89" t="s">
        <v>31</v>
      </c>
      <c r="U48" s="89" t="s">
        <v>31</v>
      </c>
      <c r="V48" s="90" t="s">
        <v>434</v>
      </c>
      <c r="W48" s="91" t="s">
        <v>434</v>
      </c>
      <c r="X48" s="127" t="s">
        <v>434</v>
      </c>
      <c r="Y48" s="92" t="s">
        <v>434</v>
      </c>
      <c r="Z48" s="128" t="s">
        <v>438</v>
      </c>
      <c r="AA48" s="93" t="s">
        <v>434</v>
      </c>
      <c r="AB48" s="93" t="s">
        <v>434</v>
      </c>
      <c r="AC48" s="93" t="s">
        <v>434</v>
      </c>
      <c r="AD48" s="94" t="s">
        <v>434</v>
      </c>
      <c r="AE48" s="95" t="s">
        <v>434</v>
      </c>
      <c r="AF48" s="95">
        <f>AH48/1.19</f>
        <v>184506.72268907563</v>
      </c>
      <c r="AG48" s="95">
        <f>AF48*19%</f>
        <v>35056.277310924372</v>
      </c>
      <c r="AH48" s="95">
        <v>219563</v>
      </c>
      <c r="AI48" s="96" t="s">
        <v>434</v>
      </c>
      <c r="AJ48" s="97" t="s">
        <v>434</v>
      </c>
      <c r="AK48" s="98" t="s">
        <v>434</v>
      </c>
      <c r="AL48" s="99" t="s">
        <v>434</v>
      </c>
      <c r="AM48" s="100" t="s">
        <v>439</v>
      </c>
      <c r="AN48" s="101" t="s">
        <v>434</v>
      </c>
      <c r="AO48" s="101" t="s">
        <v>434</v>
      </c>
      <c r="AP48" s="129" t="s">
        <v>434</v>
      </c>
      <c r="AQ48" s="102">
        <v>178284</v>
      </c>
      <c r="AR48" s="103">
        <v>33874</v>
      </c>
      <c r="AS48" s="103">
        <v>212158</v>
      </c>
      <c r="AT48" s="103">
        <v>178284</v>
      </c>
      <c r="AU48" s="103">
        <v>212158</v>
      </c>
      <c r="AV48" s="104">
        <f t="shared" si="13"/>
        <v>198332</v>
      </c>
      <c r="AW48" s="104">
        <f t="shared" si="14"/>
        <v>198332</v>
      </c>
      <c r="AX48" s="104" t="str">
        <f t="shared" si="15"/>
        <v/>
      </c>
      <c r="AY48" s="105">
        <v>2.4299999999999999E-2</v>
      </c>
      <c r="AZ48" s="5"/>
      <c r="BA48" s="7"/>
      <c r="BB48" s="7"/>
    </row>
    <row r="49" spans="1:54" ht="280.5" customHeight="1">
      <c r="A49" s="80" t="s">
        <v>434</v>
      </c>
      <c r="B49" s="80" t="s">
        <v>434</v>
      </c>
      <c r="C49" s="80" t="s">
        <v>434</v>
      </c>
      <c r="D49" s="80" t="s">
        <v>543</v>
      </c>
      <c r="E49" s="81" t="s">
        <v>544</v>
      </c>
      <c r="F49" s="82" t="s">
        <v>437</v>
      </c>
      <c r="G49" s="83">
        <v>1</v>
      </c>
      <c r="H49" s="82"/>
      <c r="I49" s="84"/>
      <c r="J49" s="85"/>
      <c r="K49" s="126"/>
      <c r="L49" s="86"/>
      <c r="M49" s="85"/>
      <c r="N49" s="87"/>
      <c r="O49" s="87"/>
      <c r="P49" s="87"/>
      <c r="Q49" s="88" t="s">
        <v>31</v>
      </c>
      <c r="R49" s="89" t="s">
        <v>31</v>
      </c>
      <c r="S49" s="89" t="s">
        <v>31</v>
      </c>
      <c r="T49" s="89" t="s">
        <v>31</v>
      </c>
      <c r="U49" s="89" t="s">
        <v>31</v>
      </c>
      <c r="V49" s="90" t="s">
        <v>434</v>
      </c>
      <c r="W49" s="91" t="s">
        <v>434</v>
      </c>
      <c r="X49" s="127" t="s">
        <v>434</v>
      </c>
      <c r="Y49" s="92" t="s">
        <v>434</v>
      </c>
      <c r="Z49" s="128" t="s">
        <v>438</v>
      </c>
      <c r="AA49" s="93" t="s">
        <v>434</v>
      </c>
      <c r="AB49" s="93" t="s">
        <v>434</v>
      </c>
      <c r="AC49" s="93" t="s">
        <v>434</v>
      </c>
      <c r="AD49" s="94" t="s">
        <v>434</v>
      </c>
      <c r="AE49" s="95" t="s">
        <v>434</v>
      </c>
      <c r="AF49" s="95">
        <f>AH49/1.19</f>
        <v>81027.731092436981</v>
      </c>
      <c r="AG49" s="95">
        <f>AF49*19%</f>
        <v>15395.268907563026</v>
      </c>
      <c r="AH49" s="95">
        <v>96423</v>
      </c>
      <c r="AI49" s="96" t="s">
        <v>434</v>
      </c>
      <c r="AJ49" s="97" t="s">
        <v>434</v>
      </c>
      <c r="AK49" s="98" t="s">
        <v>434</v>
      </c>
      <c r="AL49" s="99" t="s">
        <v>434</v>
      </c>
      <c r="AM49" s="100" t="s">
        <v>439</v>
      </c>
      <c r="AN49" s="101" t="s">
        <v>434</v>
      </c>
      <c r="AO49" s="101" t="s">
        <v>434</v>
      </c>
      <c r="AP49" s="129" t="s">
        <v>434</v>
      </c>
      <c r="AQ49" s="102">
        <v>78295</v>
      </c>
      <c r="AR49" s="103">
        <v>14876</v>
      </c>
      <c r="AS49" s="103">
        <v>93171</v>
      </c>
      <c r="AT49" s="103">
        <v>78295</v>
      </c>
      <c r="AU49" s="103">
        <v>93171</v>
      </c>
      <c r="AV49" s="104">
        <f t="shared" si="13"/>
        <v>87099</v>
      </c>
      <c r="AW49" s="104">
        <f t="shared" si="14"/>
        <v>87099</v>
      </c>
      <c r="AX49" s="104" t="str">
        <f t="shared" si="15"/>
        <v/>
      </c>
      <c r="AY49" s="105">
        <v>2.4299999999999999E-2</v>
      </c>
      <c r="AZ49" s="5"/>
      <c r="BA49" s="7"/>
      <c r="BB49" s="7"/>
    </row>
    <row r="50" spans="1:54" ht="280.5" customHeight="1">
      <c r="A50" s="80" t="s">
        <v>434</v>
      </c>
      <c r="B50" s="80" t="s">
        <v>434</v>
      </c>
      <c r="C50" s="80" t="s">
        <v>434</v>
      </c>
      <c r="D50" s="80" t="s">
        <v>545</v>
      </c>
      <c r="E50" s="81" t="s">
        <v>546</v>
      </c>
      <c r="F50" s="82" t="s">
        <v>437</v>
      </c>
      <c r="G50" s="83">
        <v>1</v>
      </c>
      <c r="H50" s="82"/>
      <c r="I50" s="84"/>
      <c r="J50" s="85"/>
      <c r="K50" s="126"/>
      <c r="L50" s="86"/>
      <c r="M50" s="85"/>
      <c r="N50" s="87"/>
      <c r="O50" s="87"/>
      <c r="P50" s="87"/>
      <c r="Q50" s="88" t="s">
        <v>31</v>
      </c>
      <c r="R50" s="89" t="s">
        <v>31</v>
      </c>
      <c r="S50" s="89" t="s">
        <v>31</v>
      </c>
      <c r="T50" s="89" t="s">
        <v>31</v>
      </c>
      <c r="U50" s="89" t="s">
        <v>31</v>
      </c>
      <c r="V50" s="90" t="s">
        <v>434</v>
      </c>
      <c r="W50" s="91" t="s">
        <v>434</v>
      </c>
      <c r="X50" s="127" t="s">
        <v>434</v>
      </c>
      <c r="Y50" s="92" t="s">
        <v>434</v>
      </c>
      <c r="Z50" s="128" t="s">
        <v>438</v>
      </c>
      <c r="AA50" s="93" t="s">
        <v>434</v>
      </c>
      <c r="AB50" s="93" t="s">
        <v>434</v>
      </c>
      <c r="AC50" s="93" t="s">
        <v>434</v>
      </c>
      <c r="AD50" s="94" t="s">
        <v>434</v>
      </c>
      <c r="AE50" s="95" t="s">
        <v>434</v>
      </c>
      <c r="AF50" s="95">
        <f>AH50/1.19</f>
        <v>975838.65546218492</v>
      </c>
      <c r="AG50" s="95">
        <f>AF50*19%</f>
        <v>185409.34453781514</v>
      </c>
      <c r="AH50" s="95">
        <v>1161248</v>
      </c>
      <c r="AI50" s="96" t="s">
        <v>434</v>
      </c>
      <c r="AJ50" s="97" t="s">
        <v>434</v>
      </c>
      <c r="AK50" s="98" t="s">
        <v>434</v>
      </c>
      <c r="AL50" s="99" t="s">
        <v>434</v>
      </c>
      <c r="AM50" s="100" t="s">
        <v>439</v>
      </c>
      <c r="AN50" s="101" t="s">
        <v>434</v>
      </c>
      <c r="AO50" s="101" t="s">
        <v>434</v>
      </c>
      <c r="AP50" s="129" t="s">
        <v>434</v>
      </c>
      <c r="AQ50" s="102">
        <v>961418</v>
      </c>
      <c r="AR50" s="103">
        <v>182669</v>
      </c>
      <c r="AS50" s="103">
        <v>1144087</v>
      </c>
      <c r="AT50" s="103">
        <v>961418</v>
      </c>
      <c r="AU50" s="103">
        <v>1144087</v>
      </c>
      <c r="AV50" s="104">
        <f t="shared" si="13"/>
        <v>1059963</v>
      </c>
      <c r="AW50" s="104">
        <f t="shared" si="14"/>
        <v>1059963</v>
      </c>
      <c r="AX50" s="104" t="str">
        <f t="shared" si="15"/>
        <v/>
      </c>
      <c r="AY50" s="105">
        <v>1.0500000000000001E-2</v>
      </c>
      <c r="AZ50" s="5"/>
      <c r="BA50" s="7"/>
      <c r="BB50" s="7"/>
    </row>
    <row r="51" spans="1:54" ht="76.5" customHeight="1">
      <c r="A51" s="80" t="s">
        <v>367</v>
      </c>
      <c r="B51" s="80" t="s">
        <v>423</v>
      </c>
      <c r="C51" s="80" t="s">
        <v>464</v>
      </c>
      <c r="D51" s="80" t="s">
        <v>547</v>
      </c>
      <c r="E51" s="81" t="s">
        <v>548</v>
      </c>
      <c r="F51" s="82" t="s">
        <v>69</v>
      </c>
      <c r="G51" s="83">
        <v>1</v>
      </c>
      <c r="H51" s="82" t="s">
        <v>70</v>
      </c>
      <c r="I51" s="84" t="s">
        <v>371</v>
      </c>
      <c r="J51" s="85">
        <v>46152</v>
      </c>
      <c r="K51" s="126" t="s">
        <v>467</v>
      </c>
      <c r="L51" s="86" t="s">
        <v>373</v>
      </c>
      <c r="M51" s="85" t="s">
        <v>468</v>
      </c>
      <c r="N51" s="87">
        <v>1150000</v>
      </c>
      <c r="O51" s="87" t="s">
        <v>382</v>
      </c>
      <c r="P51" s="87" t="s">
        <v>376</v>
      </c>
      <c r="Q51" s="88">
        <f>IF(O51="IVA Incluido",(N51/1.19),N51)</f>
        <v>1150000</v>
      </c>
      <c r="R51" s="89">
        <f>IF(P51="Si tiene IVA",Q51*19%,0)</f>
        <v>218500</v>
      </c>
      <c r="S51" s="89">
        <f>Q51+R51</f>
        <v>1368500</v>
      </c>
      <c r="T51" s="89">
        <f>IF(B51="","",(N51*G51))</f>
        <v>1150000</v>
      </c>
      <c r="U51" s="89">
        <f>IF(B51="","",(S51*G51))</f>
        <v>1368500</v>
      </c>
      <c r="V51" s="90" t="s">
        <v>371</v>
      </c>
      <c r="W51" s="91">
        <v>46152</v>
      </c>
      <c r="X51" s="127" t="s">
        <v>549</v>
      </c>
      <c r="Y51" s="92" t="s">
        <v>378</v>
      </c>
      <c r="Z51" s="128" t="s">
        <v>550</v>
      </c>
      <c r="AA51" s="93">
        <v>1008403</v>
      </c>
      <c r="AB51" s="93" t="s">
        <v>382</v>
      </c>
      <c r="AC51" s="93" t="s">
        <v>376</v>
      </c>
      <c r="AD51" s="94">
        <f>IF(AB51="IVA Incluido",(AA51/1.19),AA51)</f>
        <v>1008403</v>
      </c>
      <c r="AE51" s="95">
        <f>IF(AC51="Si tiene IVA",AD51*19%,0)</f>
        <v>191596.57</v>
      </c>
      <c r="AF51" s="95">
        <f>AD51+AE51</f>
        <v>1199999.57</v>
      </c>
      <c r="AG51" s="95">
        <f>IF(O51="","",(AA51*G51))</f>
        <v>1008403</v>
      </c>
      <c r="AH51" s="95">
        <f>IF(O51="","",(AF51*G51))</f>
        <v>1199999.57</v>
      </c>
      <c r="AI51" s="96" t="s">
        <v>551</v>
      </c>
      <c r="AJ51" s="97">
        <v>46071</v>
      </c>
      <c r="AK51" s="98" t="s">
        <v>471</v>
      </c>
      <c r="AL51" s="99" t="s">
        <v>378</v>
      </c>
      <c r="AM51" s="100" t="s">
        <v>472</v>
      </c>
      <c r="AN51" s="101">
        <v>1100000</v>
      </c>
      <c r="AO51" s="101" t="s">
        <v>382</v>
      </c>
      <c r="AP51" s="129" t="s">
        <v>376</v>
      </c>
      <c r="AQ51" s="102">
        <f>IF(AO51="IVA Incluido",(AN51/1.19),AN51)</f>
        <v>1100000</v>
      </c>
      <c r="AR51" s="103">
        <f>IF(AP51="Si tiene IVA",AQ51*19%,0)</f>
        <v>209000</v>
      </c>
      <c r="AS51" s="103">
        <f>AQ51+AR51</f>
        <v>1309000</v>
      </c>
      <c r="AT51" s="103">
        <f>IF(AB51="","",(AN51*G51))</f>
        <v>1100000</v>
      </c>
      <c r="AU51" s="103">
        <f>IF(AB51="","",(AS51*G51))</f>
        <v>1309000</v>
      </c>
      <c r="AV51" s="104">
        <f t="shared" si="13"/>
        <v>1292500</v>
      </c>
      <c r="AW51" s="104">
        <f t="shared" si="14"/>
        <v>1292500</v>
      </c>
      <c r="AX51" s="104">
        <f t="shared" si="15"/>
        <v>85453</v>
      </c>
      <c r="AY51" s="105">
        <f>IF(N51="","",(AX51/AW51))</f>
        <v>6.6114506769825915E-2</v>
      </c>
      <c r="AZ51" s="5"/>
      <c r="BA51" s="7">
        <f>COUNTA(M51,Z51,AM51)</f>
        <v>3</v>
      </c>
      <c r="BB51" s="7"/>
    </row>
    <row r="52" spans="1:54" ht="280.5" customHeight="1">
      <c r="A52" s="80" t="s">
        <v>434</v>
      </c>
      <c r="B52" s="80" t="s">
        <v>434</v>
      </c>
      <c r="C52" s="80" t="s">
        <v>434</v>
      </c>
      <c r="D52" s="80" t="s">
        <v>552</v>
      </c>
      <c r="E52" s="81" t="s">
        <v>553</v>
      </c>
      <c r="F52" s="82" t="s">
        <v>437</v>
      </c>
      <c r="G52" s="83">
        <v>1</v>
      </c>
      <c r="H52" s="82"/>
      <c r="I52" s="84"/>
      <c r="J52" s="85"/>
      <c r="K52" s="126"/>
      <c r="L52" s="86"/>
      <c r="M52" s="85"/>
      <c r="N52" s="87"/>
      <c r="O52" s="87"/>
      <c r="P52" s="87"/>
      <c r="Q52" s="88" t="s">
        <v>31</v>
      </c>
      <c r="R52" s="89" t="s">
        <v>31</v>
      </c>
      <c r="S52" s="89" t="s">
        <v>31</v>
      </c>
      <c r="T52" s="89" t="s">
        <v>31</v>
      </c>
      <c r="U52" s="89" t="s">
        <v>31</v>
      </c>
      <c r="V52" s="90" t="s">
        <v>434</v>
      </c>
      <c r="W52" s="91" t="s">
        <v>434</v>
      </c>
      <c r="X52" s="127" t="s">
        <v>434</v>
      </c>
      <c r="Y52" s="92" t="s">
        <v>434</v>
      </c>
      <c r="Z52" s="128" t="s">
        <v>438</v>
      </c>
      <c r="AA52" s="93" t="s">
        <v>434</v>
      </c>
      <c r="AB52" s="93" t="s">
        <v>434</v>
      </c>
      <c r="AC52" s="93" t="s">
        <v>434</v>
      </c>
      <c r="AD52" s="94" t="s">
        <v>434</v>
      </c>
      <c r="AE52" s="95" t="s">
        <v>434</v>
      </c>
      <c r="AF52" s="95">
        <f>AH52/1.19</f>
        <v>1997464.705882353</v>
      </c>
      <c r="AG52" s="95">
        <f>AF52*19%</f>
        <v>379518.29411764705</v>
      </c>
      <c r="AH52" s="95">
        <v>2376983</v>
      </c>
      <c r="AI52" s="96" t="s">
        <v>434</v>
      </c>
      <c r="AJ52" s="97" t="s">
        <v>434</v>
      </c>
      <c r="AK52" s="98" t="s">
        <v>434</v>
      </c>
      <c r="AL52" s="99" t="s">
        <v>434</v>
      </c>
      <c r="AM52" s="100" t="s">
        <v>439</v>
      </c>
      <c r="AN52" s="101" t="s">
        <v>434</v>
      </c>
      <c r="AO52" s="101" t="s">
        <v>434</v>
      </c>
      <c r="AP52" s="129" t="s">
        <v>434</v>
      </c>
      <c r="AQ52" s="102">
        <v>1986868</v>
      </c>
      <c r="AR52" s="103">
        <v>377505</v>
      </c>
      <c r="AS52" s="103">
        <v>2364373</v>
      </c>
      <c r="AT52" s="103">
        <v>1986868</v>
      </c>
      <c r="AU52" s="103">
        <v>2364373</v>
      </c>
      <c r="AV52" s="104">
        <f t="shared" si="13"/>
        <v>2180919</v>
      </c>
      <c r="AW52" s="104">
        <f t="shared" si="14"/>
        <v>2180919</v>
      </c>
      <c r="AX52" s="104" t="str">
        <f t="shared" si="15"/>
        <v/>
      </c>
      <c r="AY52" s="105">
        <v>3.8E-3</v>
      </c>
      <c r="AZ52" s="5"/>
      <c r="BA52" s="7"/>
      <c r="BB52" s="7"/>
    </row>
    <row r="53" spans="1:54" ht="280.5" customHeight="1">
      <c r="A53" s="80" t="s">
        <v>434</v>
      </c>
      <c r="B53" s="80" t="s">
        <v>434</v>
      </c>
      <c r="C53" s="80" t="s">
        <v>434</v>
      </c>
      <c r="D53" s="80" t="s">
        <v>554</v>
      </c>
      <c r="E53" s="81" t="s">
        <v>555</v>
      </c>
      <c r="F53" s="82" t="s">
        <v>437</v>
      </c>
      <c r="G53" s="83">
        <v>1</v>
      </c>
      <c r="H53" s="82"/>
      <c r="I53" s="84"/>
      <c r="J53" s="85"/>
      <c r="K53" s="126"/>
      <c r="L53" s="86"/>
      <c r="M53" s="85"/>
      <c r="N53" s="87"/>
      <c r="O53" s="87"/>
      <c r="P53" s="87"/>
      <c r="Q53" s="88" t="s">
        <v>31</v>
      </c>
      <c r="R53" s="89" t="s">
        <v>31</v>
      </c>
      <c r="S53" s="89" t="s">
        <v>31</v>
      </c>
      <c r="T53" s="89" t="s">
        <v>31</v>
      </c>
      <c r="U53" s="89" t="s">
        <v>31</v>
      </c>
      <c r="V53" s="90" t="s">
        <v>434</v>
      </c>
      <c r="W53" s="91" t="s">
        <v>434</v>
      </c>
      <c r="X53" s="127" t="s">
        <v>434</v>
      </c>
      <c r="Y53" s="92" t="s">
        <v>434</v>
      </c>
      <c r="Z53" s="128" t="s">
        <v>438</v>
      </c>
      <c r="AA53" s="93" t="s">
        <v>434</v>
      </c>
      <c r="AB53" s="93" t="s">
        <v>434</v>
      </c>
      <c r="AC53" s="93" t="s">
        <v>434</v>
      </c>
      <c r="AD53" s="94" t="s">
        <v>434</v>
      </c>
      <c r="AE53" s="95" t="s">
        <v>434</v>
      </c>
      <c r="AF53" s="95">
        <f>AH53/1.19</f>
        <v>2363376.4705882352</v>
      </c>
      <c r="AG53" s="95">
        <f>AF53*19%</f>
        <v>449041.5294117647</v>
      </c>
      <c r="AH53" s="95">
        <v>2812418</v>
      </c>
      <c r="AI53" s="96" t="s">
        <v>434</v>
      </c>
      <c r="AJ53" s="97" t="s">
        <v>434</v>
      </c>
      <c r="AK53" s="98" t="s">
        <v>434</v>
      </c>
      <c r="AL53" s="99" t="s">
        <v>434</v>
      </c>
      <c r="AM53" s="100" t="s">
        <v>439</v>
      </c>
      <c r="AN53" s="101" t="s">
        <v>434</v>
      </c>
      <c r="AO53" s="101" t="s">
        <v>434</v>
      </c>
      <c r="AP53" s="129" t="s">
        <v>434</v>
      </c>
      <c r="AQ53" s="102">
        <v>2350838</v>
      </c>
      <c r="AR53" s="103">
        <v>446659</v>
      </c>
      <c r="AS53" s="103">
        <v>2797498</v>
      </c>
      <c r="AT53" s="103">
        <v>2350838</v>
      </c>
      <c r="AU53" s="103">
        <v>2797498</v>
      </c>
      <c r="AV53" s="104">
        <f t="shared" si="13"/>
        <v>2580437</v>
      </c>
      <c r="AW53" s="104">
        <f t="shared" si="14"/>
        <v>2580437</v>
      </c>
      <c r="AX53" s="104" t="str">
        <f t="shared" si="15"/>
        <v/>
      </c>
      <c r="AY53" s="105">
        <v>3.8E-3</v>
      </c>
      <c r="AZ53" s="5"/>
      <c r="BA53" s="7"/>
      <c r="BB53" s="7"/>
    </row>
    <row r="54" spans="1:54" ht="51" customHeight="1">
      <c r="A54" s="80" t="s">
        <v>367</v>
      </c>
      <c r="B54" s="80" t="s">
        <v>423</v>
      </c>
      <c r="C54" s="80" t="s">
        <v>556</v>
      </c>
      <c r="D54" s="80" t="s">
        <v>557</v>
      </c>
      <c r="E54" s="81" t="s">
        <v>558</v>
      </c>
      <c r="F54" s="82" t="s">
        <v>69</v>
      </c>
      <c r="G54" s="83">
        <v>1</v>
      </c>
      <c r="H54" s="82" t="s">
        <v>70</v>
      </c>
      <c r="I54" s="84" t="s">
        <v>559</v>
      </c>
      <c r="J54" s="85">
        <v>46056</v>
      </c>
      <c r="K54" s="126" t="s">
        <v>560</v>
      </c>
      <c r="L54" s="86" t="s">
        <v>378</v>
      </c>
      <c r="M54" s="85" t="s">
        <v>121</v>
      </c>
      <c r="N54" s="87">
        <v>1050000</v>
      </c>
      <c r="O54" s="87" t="s">
        <v>382</v>
      </c>
      <c r="P54" s="87" t="s">
        <v>376</v>
      </c>
      <c r="Q54" s="88">
        <f>IF(O54="IVA Incluido",(N54/1.19),N54)</f>
        <v>1050000</v>
      </c>
      <c r="R54" s="89">
        <f>IF(P54="Si tiene IVA",Q54*19%,0)</f>
        <v>199500</v>
      </c>
      <c r="S54" s="89">
        <f>Q54+R54</f>
        <v>1249500</v>
      </c>
      <c r="T54" s="89">
        <f>IF(B54="","",(N54*G54))</f>
        <v>1050000</v>
      </c>
      <c r="U54" s="89">
        <f>IF(B54="","",(S54*G54))</f>
        <v>1249500</v>
      </c>
      <c r="V54" s="90" t="s">
        <v>559</v>
      </c>
      <c r="W54" s="91">
        <v>46070</v>
      </c>
      <c r="X54" s="127" t="s">
        <v>561</v>
      </c>
      <c r="Y54" s="92" t="s">
        <v>378</v>
      </c>
      <c r="Z54" s="128" t="s">
        <v>562</v>
      </c>
      <c r="AA54" s="93">
        <v>1500000</v>
      </c>
      <c r="AB54" s="93" t="s">
        <v>382</v>
      </c>
      <c r="AC54" s="93" t="s">
        <v>376</v>
      </c>
      <c r="AD54" s="94">
        <f>IF(AB54="IVA Incluido",(AA54/1.19),AA54)</f>
        <v>1500000</v>
      </c>
      <c r="AE54" s="95">
        <f>IF(AC54="Si tiene IVA",AD54*19%,0)</f>
        <v>285000</v>
      </c>
      <c r="AF54" s="95">
        <f>AD54+AE54</f>
        <v>1785000</v>
      </c>
      <c r="AG54" s="95">
        <f>IF(O54="","",(AA54*G54))</f>
        <v>1500000</v>
      </c>
      <c r="AH54" s="95">
        <f>IF(O54="","",(AF54*G54))</f>
        <v>1785000</v>
      </c>
      <c r="AI54" s="96" t="s">
        <v>559</v>
      </c>
      <c r="AJ54" s="97">
        <v>46105</v>
      </c>
      <c r="AK54" s="98" t="s">
        <v>549</v>
      </c>
      <c r="AL54" s="99" t="s">
        <v>378</v>
      </c>
      <c r="AM54" s="100" t="s">
        <v>550</v>
      </c>
      <c r="AN54" s="101">
        <v>1260504</v>
      </c>
      <c r="AO54" s="101" t="s">
        <v>382</v>
      </c>
      <c r="AP54" s="129" t="s">
        <v>376</v>
      </c>
      <c r="AQ54" s="102">
        <f>IF(AO54="IVA Incluido",(AN54/1.19),AN54)</f>
        <v>1260504</v>
      </c>
      <c r="AR54" s="103">
        <f>IF(AP54="Si tiene IVA",AQ54*19%,0)</f>
        <v>239495.76</v>
      </c>
      <c r="AS54" s="103">
        <f>AQ54+AR54</f>
        <v>1499999.76</v>
      </c>
      <c r="AT54" s="103">
        <f>IF(AB54="","",(AN54*G54))</f>
        <v>1260504</v>
      </c>
      <c r="AU54" s="103">
        <f>IF(AB54="","",(AS54*G54))</f>
        <v>1499999.76</v>
      </c>
      <c r="AV54" s="104">
        <f t="shared" si="13"/>
        <v>1511500</v>
      </c>
      <c r="AW54" s="104">
        <f t="shared" si="14"/>
        <v>1511500</v>
      </c>
      <c r="AX54" s="104">
        <f t="shared" si="15"/>
        <v>267935</v>
      </c>
      <c r="AY54" s="105">
        <f>IF(N54="","",(AX54/AW54))</f>
        <v>0.17726430697982137</v>
      </c>
      <c r="AZ54" s="5"/>
      <c r="BA54" s="7">
        <f>COUNTA(M54,Z54,AM54)</f>
        <v>3</v>
      </c>
      <c r="BB54" s="7"/>
    </row>
    <row r="55" spans="1:54" ht="51" customHeight="1">
      <c r="A55" s="80" t="s">
        <v>367</v>
      </c>
      <c r="B55" s="80" t="s">
        <v>423</v>
      </c>
      <c r="C55" s="80" t="s">
        <v>556</v>
      </c>
      <c r="D55" s="80" t="s">
        <v>563</v>
      </c>
      <c r="E55" s="81" t="s">
        <v>564</v>
      </c>
      <c r="F55" s="82" t="s">
        <v>69</v>
      </c>
      <c r="G55" s="83">
        <v>1</v>
      </c>
      <c r="H55" s="82" t="s">
        <v>70</v>
      </c>
      <c r="I55" s="84" t="s">
        <v>559</v>
      </c>
      <c r="J55" s="85">
        <v>46056</v>
      </c>
      <c r="K55" s="126" t="s">
        <v>560</v>
      </c>
      <c r="L55" s="86" t="s">
        <v>378</v>
      </c>
      <c r="M55" s="85" t="s">
        <v>121</v>
      </c>
      <c r="N55" s="87">
        <v>1050000</v>
      </c>
      <c r="O55" s="87" t="s">
        <v>382</v>
      </c>
      <c r="P55" s="87" t="s">
        <v>376</v>
      </c>
      <c r="Q55" s="88">
        <f>IF(O55="IVA Incluido",(N55/1.19),N55)</f>
        <v>1050000</v>
      </c>
      <c r="R55" s="89">
        <f>IF(P55="Si tiene IVA",Q55*19%,0)</f>
        <v>199500</v>
      </c>
      <c r="S55" s="89">
        <f>Q55+R55</f>
        <v>1249500</v>
      </c>
      <c r="T55" s="89">
        <f>IF(B55="","",(N55*G55))</f>
        <v>1050000</v>
      </c>
      <c r="U55" s="89">
        <f>IF(B55="","",(S55*G55))</f>
        <v>1249500</v>
      </c>
      <c r="V55" s="90" t="s">
        <v>559</v>
      </c>
      <c r="W55" s="91">
        <v>46070</v>
      </c>
      <c r="X55" s="127" t="s">
        <v>561</v>
      </c>
      <c r="Y55" s="92" t="s">
        <v>378</v>
      </c>
      <c r="Z55" s="128" t="s">
        <v>562</v>
      </c>
      <c r="AA55" s="93">
        <v>1500000</v>
      </c>
      <c r="AB55" s="93" t="s">
        <v>382</v>
      </c>
      <c r="AC55" s="93" t="s">
        <v>376</v>
      </c>
      <c r="AD55" s="94">
        <f>IF(AB55="IVA Incluido",(AA55/1.19),AA55)</f>
        <v>1500000</v>
      </c>
      <c r="AE55" s="95">
        <f>IF(AC55="Si tiene IVA",AD55*19%,0)</f>
        <v>285000</v>
      </c>
      <c r="AF55" s="95">
        <f>AD55+AE55</f>
        <v>1785000</v>
      </c>
      <c r="AG55" s="95">
        <f>IF(O55="","",(AA55*G55))</f>
        <v>1500000</v>
      </c>
      <c r="AH55" s="95">
        <f>IF(O55="","",(AF55*G55))</f>
        <v>1785000</v>
      </c>
      <c r="AI55" s="96" t="s">
        <v>559</v>
      </c>
      <c r="AJ55" s="97">
        <v>46105</v>
      </c>
      <c r="AK55" s="98" t="s">
        <v>549</v>
      </c>
      <c r="AL55" s="99" t="s">
        <v>378</v>
      </c>
      <c r="AM55" s="100" t="s">
        <v>550</v>
      </c>
      <c r="AN55" s="101">
        <v>1260504</v>
      </c>
      <c r="AO55" s="101" t="s">
        <v>382</v>
      </c>
      <c r="AP55" s="129" t="s">
        <v>376</v>
      </c>
      <c r="AQ55" s="102">
        <f>IF(AO55="IVA Incluido",(AN55/1.19),AN55)</f>
        <v>1260504</v>
      </c>
      <c r="AR55" s="103">
        <f>IF(AP55="Si tiene IVA",AQ55*19%,0)</f>
        <v>239495.76</v>
      </c>
      <c r="AS55" s="103">
        <f>AQ55+AR55</f>
        <v>1499999.76</v>
      </c>
      <c r="AT55" s="103">
        <f>IF(AB55="","",(AN55*G55))</f>
        <v>1260504</v>
      </c>
      <c r="AU55" s="103">
        <f>IF(AB55="","",(AS55*G55))</f>
        <v>1499999.76</v>
      </c>
      <c r="AV55" s="104">
        <f t="shared" si="13"/>
        <v>1511500</v>
      </c>
      <c r="AW55" s="104">
        <f t="shared" si="14"/>
        <v>1511500</v>
      </c>
      <c r="AX55" s="104">
        <f t="shared" si="15"/>
        <v>267935</v>
      </c>
      <c r="AY55" s="105">
        <f>IF(N55="","",(AX55/AW55))</f>
        <v>0.17726430697982137</v>
      </c>
      <c r="AZ55" s="5"/>
      <c r="BA55" s="7">
        <f>COUNTA(M55,Z55,AM55)</f>
        <v>3</v>
      </c>
      <c r="BB55" s="7"/>
    </row>
    <row r="56" spans="1:54" ht="102" customHeight="1">
      <c r="A56" s="80" t="s">
        <v>367</v>
      </c>
      <c r="B56" s="80" t="s">
        <v>423</v>
      </c>
      <c r="C56" s="80" t="s">
        <v>556</v>
      </c>
      <c r="D56" s="80" t="s">
        <v>565</v>
      </c>
      <c r="E56" s="81" t="s">
        <v>566</v>
      </c>
      <c r="F56" s="82" t="s">
        <v>69</v>
      </c>
      <c r="G56" s="83">
        <v>1</v>
      </c>
      <c r="H56" s="82" t="s">
        <v>70</v>
      </c>
      <c r="I56" s="84" t="s">
        <v>371</v>
      </c>
      <c r="J56" s="85">
        <v>46134</v>
      </c>
      <c r="K56" s="126" t="s">
        <v>457</v>
      </c>
      <c r="L56" s="86" t="s">
        <v>378</v>
      </c>
      <c r="M56" s="85" t="s">
        <v>121</v>
      </c>
      <c r="N56" s="87">
        <v>4590000</v>
      </c>
      <c r="O56" s="87" t="s">
        <v>382</v>
      </c>
      <c r="P56" s="87" t="s">
        <v>376</v>
      </c>
      <c r="Q56" s="88">
        <f>IF(O56="IVA Incluido",(N56/1.19),N56)</f>
        <v>4590000</v>
      </c>
      <c r="R56" s="89">
        <f>IF(P56="Si tiene IVA",Q56*19%,0)</f>
        <v>872100</v>
      </c>
      <c r="S56" s="89">
        <f>Q56+R56</f>
        <v>5462100</v>
      </c>
      <c r="T56" s="89">
        <f>IF(B56="","",(N56*G56))</f>
        <v>4590000</v>
      </c>
      <c r="U56" s="89">
        <f>IF(B56="","",(S56*G56))</f>
        <v>5462100</v>
      </c>
      <c r="V56" s="90" t="s">
        <v>371</v>
      </c>
      <c r="W56" s="91">
        <v>46134</v>
      </c>
      <c r="X56" s="127" t="s">
        <v>567</v>
      </c>
      <c r="Y56" s="92" t="s">
        <v>378</v>
      </c>
      <c r="Z56" s="128" t="s">
        <v>478</v>
      </c>
      <c r="AA56" s="93">
        <v>4550000</v>
      </c>
      <c r="AB56" s="93" t="s">
        <v>375</v>
      </c>
      <c r="AC56" s="93" t="s">
        <v>376</v>
      </c>
      <c r="AD56" s="94">
        <f>IF(AB56="IVA Incluido",(AA56/1.19),AA56)</f>
        <v>3823529.411764706</v>
      </c>
      <c r="AE56" s="95">
        <f>IF(AC56="Si tiene IVA",AD56*19%,0)</f>
        <v>726470.5882352941</v>
      </c>
      <c r="AF56" s="95">
        <f>AD56+AE56</f>
        <v>4550000</v>
      </c>
      <c r="AG56" s="95">
        <f>IF(O56="","",(AA56*G56))</f>
        <v>4550000</v>
      </c>
      <c r="AH56" s="95">
        <f>IF(O56="","",(AF56*G56))</f>
        <v>4550000</v>
      </c>
      <c r="AI56" s="96"/>
      <c r="AJ56" s="97"/>
      <c r="AK56" s="98"/>
      <c r="AL56" s="99"/>
      <c r="AM56" s="100"/>
      <c r="AN56" s="101"/>
      <c r="AO56" s="101"/>
      <c r="AP56" s="129"/>
      <c r="AQ56" s="102"/>
      <c r="AR56" s="103"/>
      <c r="AS56" s="103"/>
      <c r="AT56" s="103"/>
      <c r="AU56" s="103"/>
      <c r="AV56" s="104">
        <f t="shared" si="13"/>
        <v>5006050</v>
      </c>
      <c r="AW56" s="104">
        <f t="shared" si="14"/>
        <v>5006050</v>
      </c>
      <c r="AX56" s="104">
        <f t="shared" si="15"/>
        <v>644952</v>
      </c>
      <c r="AY56" s="105">
        <f>IF(N56="","",(AX56/AW56))</f>
        <v>0.12883451024260645</v>
      </c>
      <c r="AZ56" s="5"/>
      <c r="BA56" s="7">
        <f>COUNTA(M56,Z56,AM56)</f>
        <v>2</v>
      </c>
      <c r="BB56" s="7"/>
    </row>
    <row r="57" spans="1:54" ht="280.5" customHeight="1">
      <c r="A57" s="80" t="s">
        <v>434</v>
      </c>
      <c r="B57" s="80" t="s">
        <v>434</v>
      </c>
      <c r="C57" s="80" t="s">
        <v>434</v>
      </c>
      <c r="D57" s="80" t="s">
        <v>568</v>
      </c>
      <c r="E57" s="81" t="s">
        <v>569</v>
      </c>
      <c r="F57" s="82" t="s">
        <v>437</v>
      </c>
      <c r="G57" s="83">
        <v>1</v>
      </c>
      <c r="H57" s="82"/>
      <c r="I57" s="84"/>
      <c r="J57" s="85"/>
      <c r="K57" s="126"/>
      <c r="L57" s="86"/>
      <c r="M57" s="85"/>
      <c r="N57" s="87"/>
      <c r="O57" s="87"/>
      <c r="P57" s="87"/>
      <c r="Q57" s="88" t="s">
        <v>31</v>
      </c>
      <c r="R57" s="89" t="s">
        <v>31</v>
      </c>
      <c r="S57" s="89" t="s">
        <v>31</v>
      </c>
      <c r="T57" s="89" t="s">
        <v>31</v>
      </c>
      <c r="U57" s="89" t="s">
        <v>31</v>
      </c>
      <c r="V57" s="90" t="s">
        <v>434</v>
      </c>
      <c r="W57" s="91" t="s">
        <v>434</v>
      </c>
      <c r="X57" s="127" t="s">
        <v>434</v>
      </c>
      <c r="Y57" s="92" t="s">
        <v>434</v>
      </c>
      <c r="Z57" s="128" t="s">
        <v>438</v>
      </c>
      <c r="AA57" s="93" t="s">
        <v>434</v>
      </c>
      <c r="AB57" s="93" t="s">
        <v>434</v>
      </c>
      <c r="AC57" s="93" t="s">
        <v>434</v>
      </c>
      <c r="AD57" s="94" t="s">
        <v>434</v>
      </c>
      <c r="AE57" s="95" t="s">
        <v>434</v>
      </c>
      <c r="AF57" s="95">
        <f>AH57/1.19</f>
        <v>2692327.7310924372</v>
      </c>
      <c r="AG57" s="95">
        <f>AF57*19%</f>
        <v>511542.26890756306</v>
      </c>
      <c r="AH57" s="95">
        <v>3203870</v>
      </c>
      <c r="AI57" s="96" t="s">
        <v>434</v>
      </c>
      <c r="AJ57" s="97" t="s">
        <v>434</v>
      </c>
      <c r="AK57" s="98" t="s">
        <v>434</v>
      </c>
      <c r="AL57" s="99" t="s">
        <v>434</v>
      </c>
      <c r="AM57" s="100" t="s">
        <v>439</v>
      </c>
      <c r="AN57" s="101" t="s">
        <v>434</v>
      </c>
      <c r="AO57" s="101" t="s">
        <v>434</v>
      </c>
      <c r="AP57" s="129" t="s">
        <v>434</v>
      </c>
      <c r="AQ57" s="102">
        <v>2601529</v>
      </c>
      <c r="AR57" s="103">
        <v>494290</v>
      </c>
      <c r="AS57" s="103">
        <v>3095819</v>
      </c>
      <c r="AT57" s="103">
        <v>2601529</v>
      </c>
      <c r="AU57" s="103">
        <v>3095819</v>
      </c>
      <c r="AV57" s="104">
        <f t="shared" si="13"/>
        <v>2894073</v>
      </c>
      <c r="AW57" s="104">
        <f t="shared" si="14"/>
        <v>2894073</v>
      </c>
      <c r="AX57" s="104" t="str">
        <f t="shared" si="15"/>
        <v/>
      </c>
      <c r="AY57" s="105">
        <v>2.4299999999999999E-2</v>
      </c>
      <c r="AZ57" s="5"/>
      <c r="BA57" s="7"/>
      <c r="BB57" s="7"/>
    </row>
    <row r="58" spans="1:54" ht="51" customHeight="1">
      <c r="A58" s="80" t="s">
        <v>367</v>
      </c>
      <c r="B58" s="80" t="s">
        <v>423</v>
      </c>
      <c r="C58" s="80" t="s">
        <v>556</v>
      </c>
      <c r="D58" s="80" t="s">
        <v>570</v>
      </c>
      <c r="E58" s="81" t="s">
        <v>571</v>
      </c>
      <c r="F58" s="82" t="s">
        <v>69</v>
      </c>
      <c r="G58" s="83">
        <v>1</v>
      </c>
      <c r="H58" s="82" t="s">
        <v>70</v>
      </c>
      <c r="I58" s="84" t="s">
        <v>559</v>
      </c>
      <c r="J58" s="85">
        <v>46056</v>
      </c>
      <c r="K58" s="126" t="s">
        <v>560</v>
      </c>
      <c r="L58" s="86" t="s">
        <v>378</v>
      </c>
      <c r="M58" s="85" t="s">
        <v>121</v>
      </c>
      <c r="N58" s="87">
        <v>1650000</v>
      </c>
      <c r="O58" s="87" t="s">
        <v>382</v>
      </c>
      <c r="P58" s="87" t="s">
        <v>376</v>
      </c>
      <c r="Q58" s="88">
        <f>IF(O58="IVA Incluido",(N58/1.19),N58)</f>
        <v>1650000</v>
      </c>
      <c r="R58" s="89">
        <f>IF(P58="Si tiene IVA",Q58*19%,0)</f>
        <v>313500</v>
      </c>
      <c r="S58" s="89">
        <f>Q58+R58</f>
        <v>1963500</v>
      </c>
      <c r="T58" s="89">
        <f>IF(B58="","",(N58*G58))</f>
        <v>1650000</v>
      </c>
      <c r="U58" s="89">
        <f>IF(B58="","",(S58*G58))</f>
        <v>1963500</v>
      </c>
      <c r="V58" s="90" t="s">
        <v>572</v>
      </c>
      <c r="W58" s="91">
        <v>46070</v>
      </c>
      <c r="X58" s="127" t="s">
        <v>561</v>
      </c>
      <c r="Y58" s="92" t="s">
        <v>378</v>
      </c>
      <c r="Z58" s="128" t="s">
        <v>562</v>
      </c>
      <c r="AA58" s="93">
        <v>2000000</v>
      </c>
      <c r="AB58" s="93" t="s">
        <v>382</v>
      </c>
      <c r="AC58" s="93" t="s">
        <v>376</v>
      </c>
      <c r="AD58" s="94">
        <f>IF(AB58="IVA Incluido",(AA58/1.19),AA58)</f>
        <v>2000000</v>
      </c>
      <c r="AE58" s="95">
        <f>IF(AC58="Si tiene IVA",AD58*19%,0)</f>
        <v>380000</v>
      </c>
      <c r="AF58" s="95">
        <f>AD58+AE58</f>
        <v>2380000</v>
      </c>
      <c r="AG58" s="95">
        <f>IF(O58="","",(AA58*G58))</f>
        <v>2000000</v>
      </c>
      <c r="AH58" s="95">
        <f>IF(O58="","",(AF58*G58))</f>
        <v>2380000</v>
      </c>
      <c r="AI58" s="96" t="s">
        <v>559</v>
      </c>
      <c r="AJ58" s="97">
        <v>46105</v>
      </c>
      <c r="AK58" s="98" t="s">
        <v>549</v>
      </c>
      <c r="AL58" s="99" t="s">
        <v>378</v>
      </c>
      <c r="AM58" s="100" t="s">
        <v>550</v>
      </c>
      <c r="AN58" s="101">
        <v>1680672</v>
      </c>
      <c r="AO58" s="101" t="s">
        <v>382</v>
      </c>
      <c r="AP58" s="129" t="s">
        <v>376</v>
      </c>
      <c r="AQ58" s="102">
        <f>IF(AO58="IVA Incluido",(AN58/1.19),AN58)</f>
        <v>1680672</v>
      </c>
      <c r="AR58" s="103">
        <f>IF(AP58="Si tiene IVA",AQ58*19%,0)</f>
        <v>319327.68</v>
      </c>
      <c r="AS58" s="103">
        <f>AQ58+AR58</f>
        <v>1999999.68</v>
      </c>
      <c r="AT58" s="103">
        <f>IF(AB58="","",(AN58*G58))</f>
        <v>1680672</v>
      </c>
      <c r="AU58" s="103">
        <f>IF(AB58="","",(AS58*G58))</f>
        <v>1999999.68</v>
      </c>
      <c r="AV58" s="104">
        <f t="shared" si="13"/>
        <v>2114500</v>
      </c>
      <c r="AW58" s="104">
        <f t="shared" si="14"/>
        <v>2114500</v>
      </c>
      <c r="AX58" s="104">
        <f t="shared" si="15"/>
        <v>230653</v>
      </c>
      <c r="AY58" s="105">
        <f>IF(N58="","",(AX58/AW58))</f>
        <v>0.10908157956963821</v>
      </c>
      <c r="AZ58" s="5"/>
      <c r="BA58" s="7">
        <f>COUNTA(M58,Z58,AM58)</f>
        <v>3</v>
      </c>
      <c r="BB58" s="7"/>
    </row>
    <row r="59" spans="1:54" ht="51" customHeight="1">
      <c r="A59" s="80" t="s">
        <v>367</v>
      </c>
      <c r="B59" s="80" t="s">
        <v>423</v>
      </c>
      <c r="C59" s="80" t="s">
        <v>556</v>
      </c>
      <c r="D59" s="80" t="s">
        <v>573</v>
      </c>
      <c r="E59" s="81" t="s">
        <v>574</v>
      </c>
      <c r="F59" s="82" t="s">
        <v>69</v>
      </c>
      <c r="G59" s="83">
        <v>1</v>
      </c>
      <c r="H59" s="82" t="s">
        <v>70</v>
      </c>
      <c r="I59" s="84" t="s">
        <v>559</v>
      </c>
      <c r="J59" s="85">
        <v>46056</v>
      </c>
      <c r="K59" s="126" t="s">
        <v>560</v>
      </c>
      <c r="L59" s="86" t="s">
        <v>378</v>
      </c>
      <c r="M59" s="85" t="s">
        <v>121</v>
      </c>
      <c r="N59" s="87">
        <v>1650000</v>
      </c>
      <c r="O59" s="87" t="s">
        <v>382</v>
      </c>
      <c r="P59" s="87" t="s">
        <v>376</v>
      </c>
      <c r="Q59" s="88">
        <f>IF(O59="IVA Incluido",(N59/1.19),N59)</f>
        <v>1650000</v>
      </c>
      <c r="R59" s="89">
        <f>IF(P59="Si tiene IVA",Q59*19%,0)</f>
        <v>313500</v>
      </c>
      <c r="S59" s="89">
        <f>Q59+R59</f>
        <v>1963500</v>
      </c>
      <c r="T59" s="89">
        <f>IF(B59="","",(N59*G59))</f>
        <v>1650000</v>
      </c>
      <c r="U59" s="89">
        <f>IF(B59="","",(S59*G59))</f>
        <v>1963500</v>
      </c>
      <c r="V59" s="90" t="s">
        <v>559</v>
      </c>
      <c r="W59" s="91">
        <v>46070</v>
      </c>
      <c r="X59" s="127" t="s">
        <v>561</v>
      </c>
      <c r="Y59" s="92" t="s">
        <v>378</v>
      </c>
      <c r="Z59" s="128" t="s">
        <v>562</v>
      </c>
      <c r="AA59" s="93">
        <v>2000000</v>
      </c>
      <c r="AB59" s="93" t="s">
        <v>382</v>
      </c>
      <c r="AC59" s="93" t="s">
        <v>376</v>
      </c>
      <c r="AD59" s="94">
        <f>IF(AB59="IVA Incluido",(AA59/1.19),AA59)</f>
        <v>2000000</v>
      </c>
      <c r="AE59" s="95">
        <f>IF(AC59="Si tiene IVA",AD59*19%,0)</f>
        <v>380000</v>
      </c>
      <c r="AF59" s="95">
        <f>AD59+AE59</f>
        <v>2380000</v>
      </c>
      <c r="AG59" s="95">
        <f>IF(AB59="","",(AA59*G59))</f>
        <v>2000000</v>
      </c>
      <c r="AH59" s="95">
        <f>IF(O59="","",(AF59*G59))</f>
        <v>2380000</v>
      </c>
      <c r="AI59" s="96" t="s">
        <v>559</v>
      </c>
      <c r="AJ59" s="97">
        <v>46105</v>
      </c>
      <c r="AK59" s="98" t="s">
        <v>549</v>
      </c>
      <c r="AL59" s="99" t="s">
        <v>378</v>
      </c>
      <c r="AM59" s="100" t="s">
        <v>550</v>
      </c>
      <c r="AN59" s="101">
        <v>1680672</v>
      </c>
      <c r="AO59" s="101" t="s">
        <v>382</v>
      </c>
      <c r="AP59" s="129" t="s">
        <v>376</v>
      </c>
      <c r="AQ59" s="102">
        <f>IF(AO59="IVA Incluido",(AN59/1.19),AN59)</f>
        <v>1680672</v>
      </c>
      <c r="AR59" s="103">
        <f>IF(AP59="Si tiene IVA",AQ59*19%,0)</f>
        <v>319327.68</v>
      </c>
      <c r="AS59" s="103">
        <f>AQ59+AR59</f>
        <v>1999999.68</v>
      </c>
      <c r="AT59" s="103">
        <f>IF(AB59="","",(AN59*G59))</f>
        <v>1680672</v>
      </c>
      <c r="AU59" s="103">
        <f>IF(AB59="","",(AS59*G59))</f>
        <v>1999999.68</v>
      </c>
      <c r="AV59" s="104">
        <f t="shared" si="13"/>
        <v>2114500</v>
      </c>
      <c r="AW59" s="104">
        <f t="shared" si="14"/>
        <v>2114500</v>
      </c>
      <c r="AX59" s="104">
        <f t="shared" si="15"/>
        <v>230653</v>
      </c>
      <c r="AY59" s="105">
        <f>IF(N59="","",(AX59/AW59))</f>
        <v>0.10908157956963821</v>
      </c>
      <c r="AZ59" s="5"/>
      <c r="BA59" s="7">
        <f>COUNTA(M59,Z59,AM59)</f>
        <v>3</v>
      </c>
      <c r="BB59" s="7"/>
    </row>
    <row r="60" spans="1:54" ht="165.75" customHeight="1">
      <c r="A60" s="80" t="s">
        <v>367</v>
      </c>
      <c r="B60" s="80" t="s">
        <v>423</v>
      </c>
      <c r="C60" s="80" t="s">
        <v>556</v>
      </c>
      <c r="D60" s="80" t="s">
        <v>575</v>
      </c>
      <c r="E60" s="81" t="s">
        <v>576</v>
      </c>
      <c r="F60" s="82" t="s">
        <v>69</v>
      </c>
      <c r="G60" s="83">
        <v>1</v>
      </c>
      <c r="H60" s="82" t="s">
        <v>70</v>
      </c>
      <c r="I60" s="84" t="s">
        <v>559</v>
      </c>
      <c r="J60" s="85">
        <v>46056</v>
      </c>
      <c r="K60" s="126" t="s">
        <v>560</v>
      </c>
      <c r="L60" s="86" t="s">
        <v>378</v>
      </c>
      <c r="M60" s="85" t="s">
        <v>121</v>
      </c>
      <c r="N60" s="87">
        <v>2150000</v>
      </c>
      <c r="O60" s="87" t="s">
        <v>382</v>
      </c>
      <c r="P60" s="87" t="s">
        <v>376</v>
      </c>
      <c r="Q60" s="88">
        <f>IF(O60="IVA Incluido",(N60/1.19),N60)</f>
        <v>2150000</v>
      </c>
      <c r="R60" s="89">
        <f>IF(P60="Si tiene IVA",Q60*19%,0)</f>
        <v>408500</v>
      </c>
      <c r="S60" s="89">
        <f>Q60+R60</f>
        <v>2558500</v>
      </c>
      <c r="T60" s="89">
        <f>IF(B60="","",(N60*G60))</f>
        <v>2150000</v>
      </c>
      <c r="U60" s="89">
        <f>IF(B60="","",(S60*G60))</f>
        <v>2558500</v>
      </c>
      <c r="V60" s="90" t="s">
        <v>559</v>
      </c>
      <c r="W60" s="91">
        <v>46070</v>
      </c>
      <c r="X60" s="127" t="s">
        <v>561</v>
      </c>
      <c r="Y60" s="92" t="s">
        <v>378</v>
      </c>
      <c r="Z60" s="128" t="s">
        <v>562</v>
      </c>
      <c r="AA60" s="93">
        <v>3000000</v>
      </c>
      <c r="AB60" s="93" t="s">
        <v>382</v>
      </c>
      <c r="AC60" s="93" t="s">
        <v>376</v>
      </c>
      <c r="AD60" s="94">
        <f>IF(AB60="IVA Incluido",(AA60/1.19),AA60)</f>
        <v>3000000</v>
      </c>
      <c r="AE60" s="95">
        <f>IF(AC60="Si tiene IVA",AD60*19%,0)</f>
        <v>570000</v>
      </c>
      <c r="AF60" s="95">
        <f>AD60+AE60</f>
        <v>3570000</v>
      </c>
      <c r="AG60" s="95">
        <f>IF(AB60="","",(AA60*G60))</f>
        <v>3000000</v>
      </c>
      <c r="AH60" s="95">
        <f>IF(AB60="","",(AF60*G60))</f>
        <v>3570000</v>
      </c>
      <c r="AI60" s="96" t="s">
        <v>559</v>
      </c>
      <c r="AJ60" s="97">
        <v>46105</v>
      </c>
      <c r="AK60" s="98" t="s">
        <v>549</v>
      </c>
      <c r="AL60" s="99" t="s">
        <v>378</v>
      </c>
      <c r="AM60" s="100" t="s">
        <v>550</v>
      </c>
      <c r="AN60" s="101">
        <v>2521008</v>
      </c>
      <c r="AO60" s="101" t="s">
        <v>382</v>
      </c>
      <c r="AP60" s="129" t="s">
        <v>376</v>
      </c>
      <c r="AQ60" s="102">
        <f>IF(AO60="IVA Incluido",(AN60/1.19),AN60)</f>
        <v>2521008</v>
      </c>
      <c r="AR60" s="103">
        <f>IF(AP60="Si tiene IVA",AQ60*19%,0)</f>
        <v>478991.52</v>
      </c>
      <c r="AS60" s="103">
        <f>AQ60+AR60</f>
        <v>2999999.52</v>
      </c>
      <c r="AT60" s="103">
        <f>IF(AB60="","",(AN60*G60))</f>
        <v>2521008</v>
      </c>
      <c r="AU60" s="103">
        <f>IF(AB60="","",(AS60*G60))</f>
        <v>2999999.52</v>
      </c>
      <c r="AV60" s="104">
        <f t="shared" si="13"/>
        <v>3042833</v>
      </c>
      <c r="AW60" s="104">
        <f t="shared" si="14"/>
        <v>3042833</v>
      </c>
      <c r="AX60" s="104">
        <f t="shared" si="15"/>
        <v>507109</v>
      </c>
      <c r="AY60" s="105">
        <f>IF(N60="","",(AX60/AW60))</f>
        <v>0.16665686220702877</v>
      </c>
      <c r="AZ60" s="5"/>
      <c r="BA60" s="7">
        <f>COUNTA(M60,Z60,AM60)</f>
        <v>3</v>
      </c>
      <c r="BB60" s="7"/>
    </row>
    <row r="61" spans="1:54" ht="280.5" customHeight="1">
      <c r="A61" s="80" t="s">
        <v>434</v>
      </c>
      <c r="B61" s="80" t="s">
        <v>434</v>
      </c>
      <c r="C61" s="80" t="s">
        <v>434</v>
      </c>
      <c r="D61" s="80" t="s">
        <v>577</v>
      </c>
      <c r="E61" s="81" t="s">
        <v>578</v>
      </c>
      <c r="F61" s="82" t="s">
        <v>437</v>
      </c>
      <c r="G61" s="83">
        <v>1</v>
      </c>
      <c r="H61" s="82"/>
      <c r="I61" s="84"/>
      <c r="J61" s="85"/>
      <c r="K61" s="126"/>
      <c r="L61" s="86"/>
      <c r="M61" s="85"/>
      <c r="N61" s="87"/>
      <c r="O61" s="87"/>
      <c r="P61" s="87"/>
      <c r="Q61" s="88" t="s">
        <v>31</v>
      </c>
      <c r="R61" s="89" t="s">
        <v>31</v>
      </c>
      <c r="S61" s="89" t="s">
        <v>31</v>
      </c>
      <c r="T61" s="89" t="s">
        <v>31</v>
      </c>
      <c r="U61" s="89" t="s">
        <v>31</v>
      </c>
      <c r="V61" s="90" t="s">
        <v>434</v>
      </c>
      <c r="W61" s="91" t="s">
        <v>434</v>
      </c>
      <c r="X61" s="127" t="s">
        <v>434</v>
      </c>
      <c r="Y61" s="92" t="s">
        <v>434</v>
      </c>
      <c r="Z61" s="128" t="s">
        <v>438</v>
      </c>
      <c r="AA61" s="93" t="s">
        <v>434</v>
      </c>
      <c r="AB61" s="93" t="s">
        <v>434</v>
      </c>
      <c r="AC61" s="93" t="s">
        <v>434</v>
      </c>
      <c r="AD61" s="94" t="s">
        <v>434</v>
      </c>
      <c r="AE61" s="95" t="s">
        <v>434</v>
      </c>
      <c r="AF61" s="95">
        <f>AH61/1.19</f>
        <v>4425640.3361344542</v>
      </c>
      <c r="AG61" s="95">
        <f>AF61*19%</f>
        <v>840871.66386554635</v>
      </c>
      <c r="AH61" s="95">
        <v>5266512</v>
      </c>
      <c r="AI61" s="96" t="s">
        <v>434</v>
      </c>
      <c r="AJ61" s="97" t="s">
        <v>434</v>
      </c>
      <c r="AK61" s="98" t="s">
        <v>434</v>
      </c>
      <c r="AL61" s="99" t="s">
        <v>434</v>
      </c>
      <c r="AM61" s="100" t="s">
        <v>439</v>
      </c>
      <c r="AN61" s="101" t="s">
        <v>434</v>
      </c>
      <c r="AO61" s="101" t="s">
        <v>434</v>
      </c>
      <c r="AP61" s="129" t="s">
        <v>434</v>
      </c>
      <c r="AQ61" s="102">
        <v>4276386</v>
      </c>
      <c r="AR61" s="103">
        <v>812513</v>
      </c>
      <c r="AS61" s="103">
        <v>5088899</v>
      </c>
      <c r="AT61" s="103">
        <v>4276386</v>
      </c>
      <c r="AU61" s="103">
        <v>5088899</v>
      </c>
      <c r="AV61" s="104">
        <f t="shared" si="13"/>
        <v>4757270</v>
      </c>
      <c r="AW61" s="104">
        <f t="shared" si="14"/>
        <v>4757270</v>
      </c>
      <c r="AX61" s="104" t="str">
        <f t="shared" si="15"/>
        <v/>
      </c>
      <c r="AY61" s="105">
        <v>2.4299999999999999E-2</v>
      </c>
      <c r="AZ61" s="5"/>
      <c r="BA61" s="7"/>
      <c r="BB61" s="7"/>
    </row>
    <row r="62" spans="1:54" ht="280.5" customHeight="1">
      <c r="A62" s="80" t="s">
        <v>434</v>
      </c>
      <c r="B62" s="80" t="s">
        <v>434</v>
      </c>
      <c r="C62" s="80" t="s">
        <v>434</v>
      </c>
      <c r="D62" s="80" t="s">
        <v>579</v>
      </c>
      <c r="E62" s="81" t="s">
        <v>580</v>
      </c>
      <c r="F62" s="82" t="s">
        <v>437</v>
      </c>
      <c r="G62" s="83">
        <v>1</v>
      </c>
      <c r="H62" s="82"/>
      <c r="I62" s="84"/>
      <c r="J62" s="85"/>
      <c r="K62" s="126"/>
      <c r="L62" s="86"/>
      <c r="M62" s="85"/>
      <c r="N62" s="87"/>
      <c r="O62" s="87"/>
      <c r="P62" s="87"/>
      <c r="Q62" s="88" t="s">
        <v>31</v>
      </c>
      <c r="R62" s="89" t="s">
        <v>31</v>
      </c>
      <c r="S62" s="89" t="s">
        <v>31</v>
      </c>
      <c r="T62" s="89" t="s">
        <v>31</v>
      </c>
      <c r="U62" s="89" t="s">
        <v>31</v>
      </c>
      <c r="V62" s="90" t="s">
        <v>434</v>
      </c>
      <c r="W62" s="91" t="s">
        <v>434</v>
      </c>
      <c r="X62" s="127" t="s">
        <v>434</v>
      </c>
      <c r="Y62" s="92" t="s">
        <v>434</v>
      </c>
      <c r="Z62" s="128" t="s">
        <v>438</v>
      </c>
      <c r="AA62" s="93" t="s">
        <v>434</v>
      </c>
      <c r="AB62" s="93" t="s">
        <v>434</v>
      </c>
      <c r="AC62" s="93" t="s">
        <v>434</v>
      </c>
      <c r="AD62" s="94" t="s">
        <v>434</v>
      </c>
      <c r="AE62" s="95" t="s">
        <v>434</v>
      </c>
      <c r="AF62" s="95">
        <f>AH62/1.19</f>
        <v>4790127.7310924372</v>
      </c>
      <c r="AG62" s="95">
        <f>AF62*19%</f>
        <v>910124.26890756306</v>
      </c>
      <c r="AH62" s="95">
        <v>5700252</v>
      </c>
      <c r="AI62" s="96" t="s">
        <v>434</v>
      </c>
      <c r="AJ62" s="97" t="s">
        <v>434</v>
      </c>
      <c r="AK62" s="98" t="s">
        <v>434</v>
      </c>
      <c r="AL62" s="99" t="s">
        <v>434</v>
      </c>
      <c r="AM62" s="100" t="s">
        <v>439</v>
      </c>
      <c r="AN62" s="101" t="s">
        <v>434</v>
      </c>
      <c r="AO62" s="101" t="s">
        <v>434</v>
      </c>
      <c r="AP62" s="129" t="s">
        <v>434</v>
      </c>
      <c r="AQ62" s="102">
        <v>4628581</v>
      </c>
      <c r="AR62" s="103">
        <v>879430</v>
      </c>
      <c r="AS62" s="103">
        <v>5508011</v>
      </c>
      <c r="AT62" s="103">
        <v>4628581</v>
      </c>
      <c r="AU62" s="103">
        <v>5508011</v>
      </c>
      <c r="AV62" s="104">
        <f t="shared" si="13"/>
        <v>5149069</v>
      </c>
      <c r="AW62" s="104">
        <f t="shared" si="14"/>
        <v>5149069</v>
      </c>
      <c r="AX62" s="104" t="str">
        <f t="shared" si="15"/>
        <v/>
      </c>
      <c r="AY62" s="105">
        <v>2.4299999999999999E-2</v>
      </c>
      <c r="AZ62" s="5"/>
      <c r="BA62" s="7"/>
      <c r="BB62" s="7"/>
    </row>
    <row r="63" spans="1:54" ht="280.5" customHeight="1">
      <c r="A63" s="80" t="s">
        <v>434</v>
      </c>
      <c r="B63" s="80" t="s">
        <v>434</v>
      </c>
      <c r="C63" s="80" t="s">
        <v>434</v>
      </c>
      <c r="D63" s="80" t="s">
        <v>581</v>
      </c>
      <c r="E63" s="81" t="s">
        <v>582</v>
      </c>
      <c r="F63" s="82" t="s">
        <v>437</v>
      </c>
      <c r="G63" s="83">
        <v>1</v>
      </c>
      <c r="H63" s="82"/>
      <c r="I63" s="84"/>
      <c r="J63" s="85"/>
      <c r="K63" s="126"/>
      <c r="L63" s="86"/>
      <c r="M63" s="85"/>
      <c r="N63" s="87"/>
      <c r="O63" s="87"/>
      <c r="P63" s="87"/>
      <c r="Q63" s="88" t="s">
        <v>31</v>
      </c>
      <c r="R63" s="89" t="s">
        <v>31</v>
      </c>
      <c r="S63" s="89" t="s">
        <v>31</v>
      </c>
      <c r="T63" s="89" t="s">
        <v>31</v>
      </c>
      <c r="U63" s="89" t="s">
        <v>31</v>
      </c>
      <c r="V63" s="90" t="s">
        <v>434</v>
      </c>
      <c r="W63" s="91" t="s">
        <v>434</v>
      </c>
      <c r="X63" s="127" t="s">
        <v>434</v>
      </c>
      <c r="Y63" s="92" t="s">
        <v>434</v>
      </c>
      <c r="Z63" s="128" t="s">
        <v>438</v>
      </c>
      <c r="AA63" s="93" t="s">
        <v>434</v>
      </c>
      <c r="AB63" s="93" t="s">
        <v>434</v>
      </c>
      <c r="AC63" s="93" t="s">
        <v>434</v>
      </c>
      <c r="AD63" s="94" t="s">
        <v>434</v>
      </c>
      <c r="AE63" s="95" t="s">
        <v>434</v>
      </c>
      <c r="AF63" s="95">
        <f>AH63/1.19</f>
        <v>6741667.2268907567</v>
      </c>
      <c r="AG63" s="95">
        <f>AF63*19%</f>
        <v>1280916.7731092437</v>
      </c>
      <c r="AH63" s="95">
        <v>8022584</v>
      </c>
      <c r="AI63" s="96" t="s">
        <v>434</v>
      </c>
      <c r="AJ63" s="97" t="s">
        <v>434</v>
      </c>
      <c r="AK63" s="98" t="s">
        <v>434</v>
      </c>
      <c r="AL63" s="99" t="s">
        <v>434</v>
      </c>
      <c r="AM63" s="100" t="s">
        <v>439</v>
      </c>
      <c r="AN63" s="101" t="s">
        <v>434</v>
      </c>
      <c r="AO63" s="101" t="s">
        <v>434</v>
      </c>
      <c r="AP63" s="129" t="s">
        <v>434</v>
      </c>
      <c r="AQ63" s="102">
        <v>6705902</v>
      </c>
      <c r="AR63" s="103">
        <v>1274121</v>
      </c>
      <c r="AS63" s="103">
        <v>7980024</v>
      </c>
      <c r="AT63" s="103">
        <v>6705902</v>
      </c>
      <c r="AU63" s="103">
        <v>7980024</v>
      </c>
      <c r="AV63" s="104">
        <f t="shared" si="13"/>
        <v>7360846</v>
      </c>
      <c r="AW63" s="104">
        <f t="shared" si="14"/>
        <v>7360846</v>
      </c>
      <c r="AX63" s="104" t="str">
        <f t="shared" si="15"/>
        <v/>
      </c>
      <c r="AY63" s="105">
        <v>3.8E-3</v>
      </c>
      <c r="AZ63" s="5"/>
      <c r="BA63" s="7"/>
      <c r="BB63" s="7"/>
    </row>
    <row r="64" spans="1:54" ht="280.5" customHeight="1">
      <c r="A64" s="80" t="s">
        <v>434</v>
      </c>
      <c r="B64" s="80" t="s">
        <v>434</v>
      </c>
      <c r="C64" s="80" t="s">
        <v>434</v>
      </c>
      <c r="D64" s="80" t="s">
        <v>583</v>
      </c>
      <c r="E64" s="81" t="s">
        <v>584</v>
      </c>
      <c r="F64" s="82" t="s">
        <v>437</v>
      </c>
      <c r="G64" s="83">
        <v>1</v>
      </c>
      <c r="H64" s="82"/>
      <c r="I64" s="84"/>
      <c r="J64" s="85"/>
      <c r="K64" s="126"/>
      <c r="L64" s="86"/>
      <c r="M64" s="85"/>
      <c r="N64" s="87"/>
      <c r="O64" s="87"/>
      <c r="P64" s="87"/>
      <c r="Q64" s="88" t="s">
        <v>31</v>
      </c>
      <c r="R64" s="89" t="s">
        <v>31</v>
      </c>
      <c r="S64" s="89" t="s">
        <v>31</v>
      </c>
      <c r="T64" s="89" t="s">
        <v>31</v>
      </c>
      <c r="U64" s="89" t="s">
        <v>31</v>
      </c>
      <c r="V64" s="90" t="s">
        <v>434</v>
      </c>
      <c r="W64" s="91" t="s">
        <v>434</v>
      </c>
      <c r="X64" s="127" t="s">
        <v>434</v>
      </c>
      <c r="Y64" s="92" t="s">
        <v>434</v>
      </c>
      <c r="Z64" s="128" t="s">
        <v>438</v>
      </c>
      <c r="AA64" s="93" t="s">
        <v>434</v>
      </c>
      <c r="AB64" s="93" t="s">
        <v>434</v>
      </c>
      <c r="AC64" s="93" t="s">
        <v>434</v>
      </c>
      <c r="AD64" s="94" t="s">
        <v>434</v>
      </c>
      <c r="AE64" s="95" t="s">
        <v>434</v>
      </c>
      <c r="AF64" s="95">
        <f>AH64/1.19</f>
        <v>88516.806722689085</v>
      </c>
      <c r="AG64" s="95">
        <f>AF64*19%</f>
        <v>16818.193277310926</v>
      </c>
      <c r="AH64" s="95">
        <v>105335</v>
      </c>
      <c r="AI64" s="96" t="s">
        <v>434</v>
      </c>
      <c r="AJ64" s="97" t="s">
        <v>434</v>
      </c>
      <c r="AK64" s="98" t="s">
        <v>434</v>
      </c>
      <c r="AL64" s="99" t="s">
        <v>434</v>
      </c>
      <c r="AM64" s="100" t="s">
        <v>439</v>
      </c>
      <c r="AN64" s="101" t="s">
        <v>434</v>
      </c>
      <c r="AO64" s="101" t="s">
        <v>434</v>
      </c>
      <c r="AP64" s="129" t="s">
        <v>434</v>
      </c>
      <c r="AQ64" s="102">
        <v>85532</v>
      </c>
      <c r="AR64" s="103">
        <v>16251</v>
      </c>
      <c r="AS64" s="103">
        <v>101783</v>
      </c>
      <c r="AT64" s="103">
        <v>85532</v>
      </c>
      <c r="AU64" s="103">
        <v>101783</v>
      </c>
      <c r="AV64" s="104">
        <f t="shared" si="13"/>
        <v>95150</v>
      </c>
      <c r="AW64" s="104">
        <f t="shared" si="14"/>
        <v>95150</v>
      </c>
      <c r="AX64" s="104" t="str">
        <f t="shared" si="15"/>
        <v/>
      </c>
      <c r="AY64" s="105">
        <v>2.4299999999999999E-2</v>
      </c>
      <c r="AZ64" s="5"/>
      <c r="BA64" s="7"/>
      <c r="BB64" s="7"/>
    </row>
    <row r="65" spans="1:54" ht="89.25" customHeight="1">
      <c r="A65" s="80" t="s">
        <v>367</v>
      </c>
      <c r="B65" s="80" t="s">
        <v>423</v>
      </c>
      <c r="C65" s="80" t="s">
        <v>464</v>
      </c>
      <c r="D65" s="80" t="s">
        <v>585</v>
      </c>
      <c r="E65" s="81" t="s">
        <v>586</v>
      </c>
      <c r="F65" s="82" t="s">
        <v>69</v>
      </c>
      <c r="G65" s="83">
        <v>1</v>
      </c>
      <c r="H65" s="82" t="s">
        <v>70</v>
      </c>
      <c r="I65" s="84" t="s">
        <v>559</v>
      </c>
      <c r="J65" s="85">
        <v>46071</v>
      </c>
      <c r="K65" s="126" t="s">
        <v>467</v>
      </c>
      <c r="L65" s="86" t="s">
        <v>378</v>
      </c>
      <c r="M65" s="85" t="s">
        <v>468</v>
      </c>
      <c r="N65" s="87">
        <v>3280000</v>
      </c>
      <c r="O65" s="87" t="s">
        <v>382</v>
      </c>
      <c r="P65" s="87" t="s">
        <v>376</v>
      </c>
      <c r="Q65" s="88">
        <f>IF(O65="IVA Incluido",(N65/1.19),N65)</f>
        <v>3280000</v>
      </c>
      <c r="R65" s="89">
        <f>IF(P65="Si tiene IVA",Q65*19%,0)</f>
        <v>623200</v>
      </c>
      <c r="S65" s="89">
        <f>Q65+R65</f>
        <v>3903200</v>
      </c>
      <c r="T65" s="89">
        <f>IF(B65="","",(N65*G65))</f>
        <v>3280000</v>
      </c>
      <c r="U65" s="89">
        <f>IF(B65="","",(S65*G65))</f>
        <v>3903200</v>
      </c>
      <c r="V65" s="90" t="s">
        <v>551</v>
      </c>
      <c r="W65" s="91">
        <v>46071</v>
      </c>
      <c r="X65" s="127" t="s">
        <v>469</v>
      </c>
      <c r="Y65" s="92" t="s">
        <v>378</v>
      </c>
      <c r="Z65" s="128" t="s">
        <v>470</v>
      </c>
      <c r="AA65" s="93">
        <v>5000000</v>
      </c>
      <c r="AB65" s="93" t="s">
        <v>382</v>
      </c>
      <c r="AC65" s="93" t="s">
        <v>376</v>
      </c>
      <c r="AD65" s="94">
        <f>IF(AB65="IVA Incluido",(AA65/1.19),AA65)</f>
        <v>5000000</v>
      </c>
      <c r="AE65" s="95">
        <f>IF(AC65="Si tiene IVA",AD65*19%,0)</f>
        <v>950000</v>
      </c>
      <c r="AF65" s="95">
        <f>AD65+AE65</f>
        <v>5950000</v>
      </c>
      <c r="AG65" s="95">
        <f>IF(O65="","",(AA65*G65))</f>
        <v>5000000</v>
      </c>
      <c r="AH65" s="95">
        <f>IF(O65="","",(AF65*G65))</f>
        <v>5950000</v>
      </c>
      <c r="AI65" s="96" t="s">
        <v>551</v>
      </c>
      <c r="AJ65" s="97">
        <v>46071</v>
      </c>
      <c r="AK65" s="98" t="s">
        <v>471</v>
      </c>
      <c r="AL65" s="99" t="s">
        <v>378</v>
      </c>
      <c r="AM65" s="100" t="s">
        <v>472</v>
      </c>
      <c r="AN65" s="101">
        <v>4200000</v>
      </c>
      <c r="AO65" s="101" t="s">
        <v>382</v>
      </c>
      <c r="AP65" s="129" t="s">
        <v>376</v>
      </c>
      <c r="AQ65" s="102">
        <f>IF(AO65="IVA Incluido",(AN65/1.19),AN65)</f>
        <v>4200000</v>
      </c>
      <c r="AR65" s="103">
        <f>IF(AP65="Si tiene IVA",AQ65*19%,0)</f>
        <v>798000</v>
      </c>
      <c r="AS65" s="103">
        <f>AQ65+AR65</f>
        <v>4998000</v>
      </c>
      <c r="AT65" s="103">
        <f>IF(AB65="","",(AN65*G65))</f>
        <v>4200000</v>
      </c>
      <c r="AU65" s="103">
        <f>IF(AB65="","",(AS65*G65))</f>
        <v>4998000</v>
      </c>
      <c r="AV65" s="104">
        <f t="shared" si="13"/>
        <v>4950400</v>
      </c>
      <c r="AW65" s="104">
        <f t="shared" si="14"/>
        <v>4950400</v>
      </c>
      <c r="AX65" s="104">
        <f t="shared" si="15"/>
        <v>1024230</v>
      </c>
      <c r="AY65" s="105">
        <f>IF(N65="","",(AX65/AW65))</f>
        <v>0.20689843244990302</v>
      </c>
      <c r="AZ65" s="5"/>
      <c r="BA65" s="7">
        <f>COUNTA(M65,Z65,AM65)</f>
        <v>3</v>
      </c>
      <c r="BB65" s="7"/>
    </row>
    <row r="66" spans="1:54" ht="102" customHeight="1">
      <c r="A66" s="80" t="s">
        <v>367</v>
      </c>
      <c r="B66" s="80" t="s">
        <v>423</v>
      </c>
      <c r="C66" s="80" t="s">
        <v>464</v>
      </c>
      <c r="D66" s="80" t="s">
        <v>587</v>
      </c>
      <c r="E66" s="81" t="s">
        <v>588</v>
      </c>
      <c r="F66" s="82" t="s">
        <v>69</v>
      </c>
      <c r="G66" s="83">
        <v>1</v>
      </c>
      <c r="H66" s="82" t="s">
        <v>70</v>
      </c>
      <c r="I66" s="84" t="s">
        <v>559</v>
      </c>
      <c r="J66" s="85">
        <v>46105</v>
      </c>
      <c r="K66" s="126" t="s">
        <v>549</v>
      </c>
      <c r="L66" s="86" t="s">
        <v>378</v>
      </c>
      <c r="M66" s="85" t="s">
        <v>550</v>
      </c>
      <c r="N66" s="87">
        <v>756303</v>
      </c>
      <c r="O66" s="87" t="s">
        <v>382</v>
      </c>
      <c r="P66" s="87" t="s">
        <v>376</v>
      </c>
      <c r="Q66" s="88">
        <f>IF(O66="IVA Incluido",(N66/1.19),N66)</f>
        <v>756303</v>
      </c>
      <c r="R66" s="89">
        <f>IF(P66="Si tiene IVA",Q66*19%,0)</f>
        <v>143697.57</v>
      </c>
      <c r="S66" s="89">
        <f>Q66+R66</f>
        <v>900000.57000000007</v>
      </c>
      <c r="T66" s="89">
        <f>IF(B66="","",(N66*G66))</f>
        <v>756303</v>
      </c>
      <c r="U66" s="89">
        <f>IF(B66="","",(S66*G66))</f>
        <v>900000.57000000007</v>
      </c>
      <c r="V66" s="90" t="s">
        <v>559</v>
      </c>
      <c r="W66" s="91">
        <v>46056</v>
      </c>
      <c r="X66" s="127" t="s">
        <v>560</v>
      </c>
      <c r="Y66" s="92" t="s">
        <v>378</v>
      </c>
      <c r="Z66" s="128" t="s">
        <v>121</v>
      </c>
      <c r="AA66" s="93">
        <v>815000</v>
      </c>
      <c r="AB66" s="93" t="s">
        <v>382</v>
      </c>
      <c r="AC66" s="93" t="s">
        <v>376</v>
      </c>
      <c r="AD66" s="94">
        <f>IF(AB66="IVA Incluido",(AA66/1.19),AA66)</f>
        <v>815000</v>
      </c>
      <c r="AE66" s="95">
        <f>IF(AC66="Si tiene IVA",AD66*19%,0)</f>
        <v>154850</v>
      </c>
      <c r="AF66" s="95">
        <f>AD66+AE66</f>
        <v>969850</v>
      </c>
      <c r="AG66" s="95">
        <f>IF(AB66="","",(AA66*G66))</f>
        <v>815000</v>
      </c>
      <c r="AH66" s="95">
        <f>IF(AB66="","",(AF66*G66))</f>
        <v>969850</v>
      </c>
      <c r="AI66" s="96"/>
      <c r="AJ66" s="97"/>
      <c r="AK66" s="98"/>
      <c r="AL66" s="99"/>
      <c r="AM66" s="100"/>
      <c r="AN66" s="101"/>
      <c r="AO66" s="101"/>
      <c r="AP66" s="129"/>
      <c r="AQ66" s="102"/>
      <c r="AR66" s="103"/>
      <c r="AS66" s="103"/>
      <c r="AT66" s="103"/>
      <c r="AU66" s="103"/>
      <c r="AV66" s="104">
        <f t="shared" si="13"/>
        <v>934925</v>
      </c>
      <c r="AW66" s="104">
        <f t="shared" si="14"/>
        <v>934925</v>
      </c>
      <c r="AX66" s="104">
        <f t="shared" si="15"/>
        <v>49391</v>
      </c>
      <c r="AY66" s="105">
        <f>IF(N66="","",(AX66/AW66))</f>
        <v>5.2828836537690188E-2</v>
      </c>
      <c r="AZ66" s="5"/>
      <c r="BA66" s="7">
        <f>COUNTA(M66,Z66,AM66)</f>
        <v>2</v>
      </c>
      <c r="BB66" s="7"/>
    </row>
    <row r="67" spans="1:54" ht="102" customHeight="1">
      <c r="A67" s="80" t="s">
        <v>367</v>
      </c>
      <c r="B67" s="80" t="s">
        <v>423</v>
      </c>
      <c r="C67" s="80" t="s">
        <v>464</v>
      </c>
      <c r="D67" s="80" t="s">
        <v>589</v>
      </c>
      <c r="E67" s="81" t="s">
        <v>590</v>
      </c>
      <c r="F67" s="82" t="s">
        <v>69</v>
      </c>
      <c r="G67" s="83">
        <v>1</v>
      </c>
      <c r="H67" s="82" t="s">
        <v>70</v>
      </c>
      <c r="I67" s="84" t="s">
        <v>559</v>
      </c>
      <c r="J67" s="85">
        <v>46056</v>
      </c>
      <c r="K67" s="126" t="s">
        <v>560</v>
      </c>
      <c r="L67" s="86" t="s">
        <v>378</v>
      </c>
      <c r="M67" s="85" t="s">
        <v>121</v>
      </c>
      <c r="N67" s="87">
        <v>710000</v>
      </c>
      <c r="O67" s="87" t="s">
        <v>382</v>
      </c>
      <c r="P67" s="87" t="s">
        <v>376</v>
      </c>
      <c r="Q67" s="88">
        <f>IF(O67="IVA Incluido",(N67/1.19),N67)</f>
        <v>710000</v>
      </c>
      <c r="R67" s="89">
        <f>IF(P67="Si tiene IVA",Q67*19%,0)</f>
        <v>134900</v>
      </c>
      <c r="S67" s="89">
        <f>Q67+R67</f>
        <v>844900</v>
      </c>
      <c r="T67" s="89">
        <f>IF(B67="","",(N67*G67))</f>
        <v>710000</v>
      </c>
      <c r="U67" s="89">
        <f>IF(B67="","",(S67*G67))</f>
        <v>844900</v>
      </c>
      <c r="V67" s="90" t="s">
        <v>559</v>
      </c>
      <c r="W67" s="91">
        <v>46105</v>
      </c>
      <c r="X67" s="127" t="s">
        <v>549</v>
      </c>
      <c r="Y67" s="92" t="s">
        <v>378</v>
      </c>
      <c r="Z67" s="128" t="s">
        <v>550</v>
      </c>
      <c r="AA67" s="93">
        <v>756303</v>
      </c>
      <c r="AB67" s="93" t="s">
        <v>382</v>
      </c>
      <c r="AC67" s="93" t="s">
        <v>376</v>
      </c>
      <c r="AD67" s="94">
        <f>IF(AB67="IVA Incluido",(AA67/1.19),AA67)</f>
        <v>756303</v>
      </c>
      <c r="AE67" s="95">
        <f>IF(AC67="Si tiene IVA",AD67*19%,0)</f>
        <v>143697.57</v>
      </c>
      <c r="AF67" s="95">
        <f>AD67+AE67</f>
        <v>900000.57000000007</v>
      </c>
      <c r="AG67" s="95">
        <f>IF(O67="","",(AA67*G67))</f>
        <v>756303</v>
      </c>
      <c r="AH67" s="95">
        <f>IF(O67="","",(AF67*G67))</f>
        <v>900000.57000000007</v>
      </c>
      <c r="AI67" s="96"/>
      <c r="AJ67" s="97"/>
      <c r="AK67" s="98"/>
      <c r="AL67" s="99"/>
      <c r="AM67" s="100"/>
      <c r="AN67" s="101"/>
      <c r="AO67" s="101"/>
      <c r="AP67" s="129"/>
      <c r="AQ67" s="102"/>
      <c r="AR67" s="103"/>
      <c r="AS67" s="103"/>
      <c r="AT67" s="103"/>
      <c r="AU67" s="103"/>
      <c r="AV67" s="104">
        <f t="shared" ref="AV67:AV130" si="27">IF(A67="","",ROUND(AVERAGE(S67,AF67,AS67),0))</f>
        <v>872450</v>
      </c>
      <c r="AW67" s="104">
        <f t="shared" ref="AW67:AW130" si="28">IF(A67="","",AV67*G67)</f>
        <v>872450</v>
      </c>
      <c r="AX67" s="104">
        <f t="shared" ref="AX67:AX130" si="29">IF(N67="","",ROUND(STDEV(U67,AH67,AU67),0))</f>
        <v>38962</v>
      </c>
      <c r="AY67" s="105">
        <f>IF(N67="","",(AX67/AW67))</f>
        <v>4.4658146598658952E-2</v>
      </c>
      <c r="AZ67" s="5"/>
      <c r="BA67" s="7">
        <f>COUNTA(M67,Z67,AM67)</f>
        <v>2</v>
      </c>
      <c r="BB67" s="7"/>
    </row>
    <row r="68" spans="1:54" ht="280.5" customHeight="1">
      <c r="A68" s="80" t="s">
        <v>434</v>
      </c>
      <c r="B68" s="80" t="s">
        <v>434</v>
      </c>
      <c r="C68" s="80" t="s">
        <v>434</v>
      </c>
      <c r="D68" s="80" t="s">
        <v>591</v>
      </c>
      <c r="E68" s="81" t="s">
        <v>592</v>
      </c>
      <c r="F68" s="82" t="s">
        <v>437</v>
      </c>
      <c r="G68" s="83">
        <v>1</v>
      </c>
      <c r="H68" s="82"/>
      <c r="I68" s="84"/>
      <c r="J68" s="85"/>
      <c r="K68" s="126"/>
      <c r="L68" s="86"/>
      <c r="M68" s="85"/>
      <c r="N68" s="87"/>
      <c r="O68" s="87"/>
      <c r="P68" s="87"/>
      <c r="Q68" s="88" t="s">
        <v>31</v>
      </c>
      <c r="R68" s="89" t="s">
        <v>31</v>
      </c>
      <c r="S68" s="89" t="s">
        <v>31</v>
      </c>
      <c r="T68" s="89" t="s">
        <v>31</v>
      </c>
      <c r="U68" s="89" t="s">
        <v>31</v>
      </c>
      <c r="V68" s="90" t="s">
        <v>434</v>
      </c>
      <c r="W68" s="91" t="s">
        <v>434</v>
      </c>
      <c r="X68" s="127" t="s">
        <v>434</v>
      </c>
      <c r="Y68" s="92" t="s">
        <v>434</v>
      </c>
      <c r="Z68" s="128" t="s">
        <v>438</v>
      </c>
      <c r="AA68" s="93" t="s">
        <v>434</v>
      </c>
      <c r="AB68" s="93" t="s">
        <v>434</v>
      </c>
      <c r="AC68" s="93" t="s">
        <v>434</v>
      </c>
      <c r="AD68" s="94" t="s">
        <v>434</v>
      </c>
      <c r="AE68" s="95" t="s">
        <v>434</v>
      </c>
      <c r="AF68" s="95">
        <f>AH68/1.19</f>
        <v>1974890.7563025211</v>
      </c>
      <c r="AG68" s="95">
        <f>AF68*19%</f>
        <v>375229.24369747902</v>
      </c>
      <c r="AH68" s="95">
        <v>2350120</v>
      </c>
      <c r="AI68" s="96" t="s">
        <v>434</v>
      </c>
      <c r="AJ68" s="97" t="s">
        <v>434</v>
      </c>
      <c r="AK68" s="98" t="s">
        <v>434</v>
      </c>
      <c r="AL68" s="99" t="s">
        <v>434</v>
      </c>
      <c r="AM68" s="100" t="s">
        <v>439</v>
      </c>
      <c r="AN68" s="101" t="s">
        <v>434</v>
      </c>
      <c r="AO68" s="101" t="s">
        <v>434</v>
      </c>
      <c r="AP68" s="129" t="s">
        <v>434</v>
      </c>
      <c r="AQ68" s="102">
        <v>1945705</v>
      </c>
      <c r="AR68" s="103">
        <v>369684</v>
      </c>
      <c r="AS68" s="103">
        <v>2315389</v>
      </c>
      <c r="AT68" s="103">
        <v>1945705</v>
      </c>
      <c r="AU68" s="103">
        <v>2315389</v>
      </c>
      <c r="AV68" s="104">
        <f t="shared" si="27"/>
        <v>2145140</v>
      </c>
      <c r="AW68" s="104">
        <f t="shared" si="28"/>
        <v>2145140</v>
      </c>
      <c r="AX68" s="104" t="str">
        <f t="shared" si="29"/>
        <v/>
      </c>
      <c r="AY68" s="105">
        <v>1.0500000000000001E-2</v>
      </c>
      <c r="AZ68" s="5"/>
      <c r="BA68" s="7"/>
      <c r="BB68" s="7"/>
    </row>
    <row r="69" spans="1:54" ht="102" customHeight="1">
      <c r="A69" s="80" t="s">
        <v>367</v>
      </c>
      <c r="B69" s="80" t="s">
        <v>423</v>
      </c>
      <c r="C69" s="80" t="s">
        <v>464</v>
      </c>
      <c r="D69" s="80" t="s">
        <v>593</v>
      </c>
      <c r="E69" s="81" t="s">
        <v>594</v>
      </c>
      <c r="F69" s="82" t="s">
        <v>69</v>
      </c>
      <c r="G69" s="83">
        <v>1</v>
      </c>
      <c r="H69" s="82" t="s">
        <v>70</v>
      </c>
      <c r="I69" s="84" t="s">
        <v>559</v>
      </c>
      <c r="J69" s="85">
        <v>46056</v>
      </c>
      <c r="K69" s="126" t="s">
        <v>560</v>
      </c>
      <c r="L69" s="86" t="s">
        <v>378</v>
      </c>
      <c r="M69" s="85" t="s">
        <v>121</v>
      </c>
      <c r="N69" s="87">
        <v>890000</v>
      </c>
      <c r="O69" s="87" t="s">
        <v>382</v>
      </c>
      <c r="P69" s="87" t="s">
        <v>376</v>
      </c>
      <c r="Q69" s="88">
        <f>IF(O69="IVA Incluido",(N69/1.19),N69)</f>
        <v>890000</v>
      </c>
      <c r="R69" s="89">
        <f>IF(P69="Si tiene IVA",Q69*19%,0)</f>
        <v>169100</v>
      </c>
      <c r="S69" s="89">
        <f>Q69+R69</f>
        <v>1059100</v>
      </c>
      <c r="T69" s="89">
        <f>IF(B69="","",(N69*G69))</f>
        <v>890000</v>
      </c>
      <c r="U69" s="89">
        <f>IF(B69="","",(S69*G69))</f>
        <v>1059100</v>
      </c>
      <c r="V69" s="90" t="s">
        <v>572</v>
      </c>
      <c r="W69" s="91">
        <v>46105</v>
      </c>
      <c r="X69" s="127" t="s">
        <v>549</v>
      </c>
      <c r="Y69" s="92" t="s">
        <v>378</v>
      </c>
      <c r="Z69" s="128" t="s">
        <v>550</v>
      </c>
      <c r="AA69" s="93">
        <v>840336</v>
      </c>
      <c r="AB69" s="93" t="s">
        <v>382</v>
      </c>
      <c r="AC69" s="93" t="s">
        <v>376</v>
      </c>
      <c r="AD69" s="94">
        <f>IF(AB69="IVA Incluido",(AA69/1.19),AA69)</f>
        <v>840336</v>
      </c>
      <c r="AE69" s="95">
        <f>IF(AC69="Si tiene IVA",AD69*19%,0)</f>
        <v>159663.84</v>
      </c>
      <c r="AF69" s="95">
        <f>AD69+AE69</f>
        <v>999999.84</v>
      </c>
      <c r="AG69" s="95">
        <f>IF(O69="","",(AA69*G69))</f>
        <v>840336</v>
      </c>
      <c r="AH69" s="95">
        <f>IF(O69="","",(AF69*G69))</f>
        <v>999999.84</v>
      </c>
      <c r="AI69" s="96" t="s">
        <v>572</v>
      </c>
      <c r="AJ69" s="97">
        <v>46070</v>
      </c>
      <c r="AK69" s="98" t="s">
        <v>595</v>
      </c>
      <c r="AL69" s="99" t="s">
        <v>378</v>
      </c>
      <c r="AM69" s="100" t="s">
        <v>596</v>
      </c>
      <c r="AN69" s="101">
        <v>650000</v>
      </c>
      <c r="AO69" s="101" t="s">
        <v>382</v>
      </c>
      <c r="AP69" s="129" t="s">
        <v>376</v>
      </c>
      <c r="AQ69" s="102">
        <f>IF(AO69="IVA Incluido",(AN69/1.19),AN69)</f>
        <v>650000</v>
      </c>
      <c r="AR69" s="103">
        <f>IF(AP69="Si tiene IVA",AQ69*19%,0)</f>
        <v>123500</v>
      </c>
      <c r="AS69" s="103">
        <f>AQ69+AR69</f>
        <v>773500</v>
      </c>
      <c r="AT69" s="103">
        <f>IF(AB69="","",(AN69*G69))</f>
        <v>650000</v>
      </c>
      <c r="AU69" s="103">
        <f>IF(AB69="","",(AS69*G69))</f>
        <v>773500</v>
      </c>
      <c r="AV69" s="104">
        <f t="shared" si="27"/>
        <v>944200</v>
      </c>
      <c r="AW69" s="104">
        <f t="shared" si="28"/>
        <v>944200</v>
      </c>
      <c r="AX69" s="104">
        <f t="shared" si="29"/>
        <v>150755</v>
      </c>
      <c r="AY69" s="105">
        <f>IF(N69="","",(AX69/AW69))</f>
        <v>0.15966426604532938</v>
      </c>
      <c r="AZ69" s="5"/>
      <c r="BA69" s="7">
        <f>COUNTA(M69,Z69,AM69)</f>
        <v>3</v>
      </c>
      <c r="BB69" s="7"/>
    </row>
    <row r="70" spans="1:54" ht="280.5" customHeight="1">
      <c r="A70" s="80" t="s">
        <v>434</v>
      </c>
      <c r="B70" s="80" t="s">
        <v>434</v>
      </c>
      <c r="C70" s="80" t="s">
        <v>434</v>
      </c>
      <c r="D70" s="80" t="s">
        <v>597</v>
      </c>
      <c r="E70" s="81" t="s">
        <v>598</v>
      </c>
      <c r="F70" s="82" t="s">
        <v>437</v>
      </c>
      <c r="G70" s="83">
        <v>1</v>
      </c>
      <c r="H70" s="82"/>
      <c r="I70" s="84"/>
      <c r="J70" s="85"/>
      <c r="K70" s="126"/>
      <c r="L70" s="86"/>
      <c r="M70" s="85"/>
      <c r="N70" s="87"/>
      <c r="O70" s="87"/>
      <c r="P70" s="87"/>
      <c r="Q70" s="88" t="s">
        <v>31</v>
      </c>
      <c r="R70" s="89" t="s">
        <v>31</v>
      </c>
      <c r="S70" s="89" t="s">
        <v>31</v>
      </c>
      <c r="T70" s="89" t="s">
        <v>31</v>
      </c>
      <c r="U70" s="89" t="s">
        <v>31</v>
      </c>
      <c r="V70" s="90" t="s">
        <v>434</v>
      </c>
      <c r="W70" s="91" t="s">
        <v>434</v>
      </c>
      <c r="X70" s="127" t="s">
        <v>434</v>
      </c>
      <c r="Y70" s="92" t="s">
        <v>434</v>
      </c>
      <c r="Z70" s="128" t="s">
        <v>438</v>
      </c>
      <c r="AA70" s="93" t="s">
        <v>434</v>
      </c>
      <c r="AB70" s="93" t="s">
        <v>434</v>
      </c>
      <c r="AC70" s="93" t="s">
        <v>434</v>
      </c>
      <c r="AD70" s="94" t="s">
        <v>434</v>
      </c>
      <c r="AE70" s="95" t="s">
        <v>434</v>
      </c>
      <c r="AF70" s="95">
        <f>AH70/1.19</f>
        <v>1218534.4537815126</v>
      </c>
      <c r="AG70" s="95">
        <f>AF70*19%</f>
        <v>231521.54621848738</v>
      </c>
      <c r="AH70" s="95">
        <v>1450056</v>
      </c>
      <c r="AI70" s="96" t="s">
        <v>434</v>
      </c>
      <c r="AJ70" s="97" t="s">
        <v>434</v>
      </c>
      <c r="AK70" s="98" t="s">
        <v>434</v>
      </c>
      <c r="AL70" s="99" t="s">
        <v>434</v>
      </c>
      <c r="AM70" s="100" t="s">
        <v>439</v>
      </c>
      <c r="AN70" s="101" t="s">
        <v>434</v>
      </c>
      <c r="AO70" s="101" t="s">
        <v>434</v>
      </c>
      <c r="AP70" s="129" t="s">
        <v>434</v>
      </c>
      <c r="AQ70" s="102">
        <v>1200527</v>
      </c>
      <c r="AR70" s="103">
        <v>228100</v>
      </c>
      <c r="AS70" s="103">
        <v>1428627</v>
      </c>
      <c r="AT70" s="103">
        <v>1200527</v>
      </c>
      <c r="AU70" s="103">
        <v>1428627</v>
      </c>
      <c r="AV70" s="104">
        <f t="shared" si="27"/>
        <v>1323581</v>
      </c>
      <c r="AW70" s="104">
        <f t="shared" si="28"/>
        <v>1323581</v>
      </c>
      <c r="AX70" s="104" t="str">
        <f t="shared" si="29"/>
        <v/>
      </c>
      <c r="AY70" s="105">
        <v>1.0500000000000001E-2</v>
      </c>
      <c r="AZ70" s="5"/>
      <c r="BA70" s="7"/>
      <c r="BB70" s="7"/>
    </row>
    <row r="71" spans="1:54" ht="280.5" customHeight="1">
      <c r="A71" s="80" t="s">
        <v>434</v>
      </c>
      <c r="B71" s="80" t="s">
        <v>434</v>
      </c>
      <c r="C71" s="80" t="s">
        <v>434</v>
      </c>
      <c r="D71" s="80" t="s">
        <v>599</v>
      </c>
      <c r="E71" s="81" t="s">
        <v>600</v>
      </c>
      <c r="F71" s="82" t="s">
        <v>437</v>
      </c>
      <c r="G71" s="83">
        <v>1</v>
      </c>
      <c r="H71" s="82"/>
      <c r="I71" s="84"/>
      <c r="J71" s="85"/>
      <c r="K71" s="126"/>
      <c r="L71" s="86"/>
      <c r="M71" s="85"/>
      <c r="N71" s="87"/>
      <c r="O71" s="87"/>
      <c r="P71" s="87"/>
      <c r="Q71" s="88" t="s">
        <v>31</v>
      </c>
      <c r="R71" s="89" t="s">
        <v>31</v>
      </c>
      <c r="S71" s="89" t="s">
        <v>31</v>
      </c>
      <c r="T71" s="89" t="s">
        <v>31</v>
      </c>
      <c r="U71" s="89" t="s">
        <v>31</v>
      </c>
      <c r="V71" s="90" t="s">
        <v>434</v>
      </c>
      <c r="W71" s="91" t="s">
        <v>434</v>
      </c>
      <c r="X71" s="127" t="s">
        <v>434</v>
      </c>
      <c r="Y71" s="92" t="s">
        <v>434</v>
      </c>
      <c r="Z71" s="128" t="s">
        <v>438</v>
      </c>
      <c r="AA71" s="93" t="s">
        <v>434</v>
      </c>
      <c r="AB71" s="93" t="s">
        <v>434</v>
      </c>
      <c r="AC71" s="93" t="s">
        <v>434</v>
      </c>
      <c r="AD71" s="94" t="s">
        <v>434</v>
      </c>
      <c r="AE71" s="95" t="s">
        <v>434</v>
      </c>
      <c r="AF71" s="95">
        <f>AH71/1.19</f>
        <v>1712023.5294117648</v>
      </c>
      <c r="AG71" s="95">
        <f>AF71*19%</f>
        <v>325284.4705882353</v>
      </c>
      <c r="AH71" s="95">
        <v>2037308</v>
      </c>
      <c r="AI71" s="96" t="s">
        <v>434</v>
      </c>
      <c r="AJ71" s="97" t="s">
        <v>434</v>
      </c>
      <c r="AK71" s="98" t="s">
        <v>434</v>
      </c>
      <c r="AL71" s="99" t="s">
        <v>434</v>
      </c>
      <c r="AM71" s="100" t="s">
        <v>439</v>
      </c>
      <c r="AN71" s="101" t="s">
        <v>434</v>
      </c>
      <c r="AO71" s="101" t="s">
        <v>434</v>
      </c>
      <c r="AP71" s="129" t="s">
        <v>434</v>
      </c>
      <c r="AQ71" s="102">
        <v>1686723</v>
      </c>
      <c r="AR71" s="103">
        <v>320477</v>
      </c>
      <c r="AS71" s="103">
        <v>2007200</v>
      </c>
      <c r="AT71" s="103">
        <v>1686723</v>
      </c>
      <c r="AU71" s="103">
        <v>2007200</v>
      </c>
      <c r="AV71" s="104">
        <f t="shared" si="27"/>
        <v>1859612</v>
      </c>
      <c r="AW71" s="104">
        <f t="shared" si="28"/>
        <v>1859612</v>
      </c>
      <c r="AX71" s="104" t="str">
        <f t="shared" si="29"/>
        <v/>
      </c>
      <c r="AY71" s="105">
        <v>1.0500000000000001E-2</v>
      </c>
      <c r="AZ71" s="5"/>
      <c r="BA71" s="7"/>
      <c r="BB71" s="7"/>
    </row>
    <row r="72" spans="1:54" ht="102" customHeight="1">
      <c r="A72" s="80" t="s">
        <v>367</v>
      </c>
      <c r="B72" s="80" t="s">
        <v>423</v>
      </c>
      <c r="C72" s="80" t="s">
        <v>464</v>
      </c>
      <c r="D72" s="80" t="s">
        <v>601</v>
      </c>
      <c r="E72" s="81" t="s">
        <v>602</v>
      </c>
      <c r="F72" s="82" t="s">
        <v>69</v>
      </c>
      <c r="G72" s="83">
        <v>1</v>
      </c>
      <c r="H72" s="82" t="s">
        <v>70</v>
      </c>
      <c r="I72" s="84" t="s">
        <v>559</v>
      </c>
      <c r="J72" s="85">
        <v>46071</v>
      </c>
      <c r="K72" s="126" t="s">
        <v>467</v>
      </c>
      <c r="L72" s="86" t="s">
        <v>378</v>
      </c>
      <c r="M72" s="85" t="s">
        <v>468</v>
      </c>
      <c r="N72" s="87">
        <v>1650000</v>
      </c>
      <c r="O72" s="87" t="s">
        <v>382</v>
      </c>
      <c r="P72" s="87" t="s">
        <v>376</v>
      </c>
      <c r="Q72" s="88">
        <v>1250000</v>
      </c>
      <c r="R72" s="89">
        <f>IF(P72="Si tiene IVA",Q72*19%,0)</f>
        <v>237500</v>
      </c>
      <c r="S72" s="89">
        <f>Q72+R72</f>
        <v>1487500</v>
      </c>
      <c r="T72" s="89">
        <f>IF(B72="","",(N72*G72))</f>
        <v>1650000</v>
      </c>
      <c r="U72" s="89">
        <f>IF(B72="","",(S72*G72))</f>
        <v>1487500</v>
      </c>
      <c r="V72" s="90" t="s">
        <v>371</v>
      </c>
      <c r="W72" s="91">
        <v>46105</v>
      </c>
      <c r="X72" s="127" t="s">
        <v>549</v>
      </c>
      <c r="Y72" s="92" t="s">
        <v>378</v>
      </c>
      <c r="Z72" s="128" t="s">
        <v>550</v>
      </c>
      <c r="AA72" s="93">
        <v>1008403</v>
      </c>
      <c r="AB72" s="93" t="s">
        <v>382</v>
      </c>
      <c r="AC72" s="93" t="s">
        <v>376</v>
      </c>
      <c r="AD72" s="94">
        <f>IF(AB72="IVA Incluido",(AA72/1.19),AA72)</f>
        <v>1008403</v>
      </c>
      <c r="AE72" s="95">
        <f>IF(AC72="Si tiene IVA",AD72*19%,0)</f>
        <v>191596.57</v>
      </c>
      <c r="AF72" s="95">
        <f>AD72+AE72</f>
        <v>1199999.57</v>
      </c>
      <c r="AG72" s="95">
        <f>IF(O72="","",(AA72*G72))</f>
        <v>1008403</v>
      </c>
      <c r="AH72" s="95">
        <f>IF(O72="","",(AF72*G72))</f>
        <v>1199999.57</v>
      </c>
      <c r="AI72" s="96" t="s">
        <v>551</v>
      </c>
      <c r="AJ72" s="97">
        <v>46071</v>
      </c>
      <c r="AK72" s="98" t="s">
        <v>471</v>
      </c>
      <c r="AL72" s="99" t="s">
        <v>378</v>
      </c>
      <c r="AM72" s="100" t="s">
        <v>596</v>
      </c>
      <c r="AN72" s="101">
        <v>1100000</v>
      </c>
      <c r="AO72" s="101" t="s">
        <v>382</v>
      </c>
      <c r="AP72" s="129" t="s">
        <v>376</v>
      </c>
      <c r="AQ72" s="102">
        <f>IF(AO72="IVA Incluido",(AN72/1.19),AN72)</f>
        <v>1100000</v>
      </c>
      <c r="AR72" s="103">
        <f>IF(AP72="Si tiene IVA",AQ72*19%,0)</f>
        <v>209000</v>
      </c>
      <c r="AS72" s="103">
        <f>AQ72+AR72</f>
        <v>1309000</v>
      </c>
      <c r="AT72" s="103">
        <f>IF(AB72="","",(AN72*G72))</f>
        <v>1100000</v>
      </c>
      <c r="AU72" s="103">
        <f>IF(AB72="","",(AS72*G72))</f>
        <v>1309000</v>
      </c>
      <c r="AV72" s="104">
        <f t="shared" si="27"/>
        <v>1332167</v>
      </c>
      <c r="AW72" s="104">
        <f t="shared" si="28"/>
        <v>1332167</v>
      </c>
      <c r="AX72" s="104">
        <f t="shared" si="29"/>
        <v>145144</v>
      </c>
      <c r="AY72" s="105">
        <f>IF(N72="","",(AX72/AW72))</f>
        <v>0.10895330690521533</v>
      </c>
      <c r="AZ72" s="5"/>
      <c r="BA72" s="7">
        <f>COUNTA(M72,Z72,AM72)</f>
        <v>3</v>
      </c>
      <c r="BB72" s="7"/>
    </row>
    <row r="73" spans="1:54" ht="102" customHeight="1">
      <c r="A73" s="80" t="s">
        <v>367</v>
      </c>
      <c r="B73" s="80" t="s">
        <v>423</v>
      </c>
      <c r="C73" s="80" t="s">
        <v>464</v>
      </c>
      <c r="D73" s="80" t="s">
        <v>603</v>
      </c>
      <c r="E73" s="81" t="s">
        <v>604</v>
      </c>
      <c r="F73" s="82" t="s">
        <v>69</v>
      </c>
      <c r="G73" s="83">
        <v>1</v>
      </c>
      <c r="H73" s="82" t="s">
        <v>70</v>
      </c>
      <c r="I73" s="84" t="s">
        <v>559</v>
      </c>
      <c r="J73" s="85">
        <v>46056</v>
      </c>
      <c r="K73" s="126" t="s">
        <v>560</v>
      </c>
      <c r="L73" s="86" t="s">
        <v>378</v>
      </c>
      <c r="M73" s="85" t="s">
        <v>121</v>
      </c>
      <c r="N73" s="87">
        <v>987500</v>
      </c>
      <c r="O73" s="87" t="s">
        <v>382</v>
      </c>
      <c r="P73" s="87" t="s">
        <v>376</v>
      </c>
      <c r="Q73" s="88">
        <f>IF(O73="IVA Incluido",(N73/1.19),N73)</f>
        <v>987500</v>
      </c>
      <c r="R73" s="89">
        <f>IF(P73="Si tiene IVA",Q73*19%,0)</f>
        <v>187625</v>
      </c>
      <c r="S73" s="89">
        <f>Q73+R73</f>
        <v>1175125</v>
      </c>
      <c r="T73" s="89">
        <f>IF(B73="","",(N73*G73))</f>
        <v>987500</v>
      </c>
      <c r="U73" s="89">
        <f>IF(B73="","",(S73*G73))</f>
        <v>1175125</v>
      </c>
      <c r="V73" s="90" t="s">
        <v>559</v>
      </c>
      <c r="W73" s="91">
        <v>46105</v>
      </c>
      <c r="X73" s="127" t="s">
        <v>549</v>
      </c>
      <c r="Y73" s="92" t="s">
        <v>378</v>
      </c>
      <c r="Z73" s="128" t="s">
        <v>550</v>
      </c>
      <c r="AA73" s="93">
        <v>1008403</v>
      </c>
      <c r="AB73" s="93" t="s">
        <v>382</v>
      </c>
      <c r="AC73" s="93" t="s">
        <v>376</v>
      </c>
      <c r="AD73" s="94">
        <f>IF(AB73="IVA Incluido",(AA73/1.19),AA73)</f>
        <v>1008403</v>
      </c>
      <c r="AE73" s="95">
        <f>IF(AC73="Si tiene IVA",AD73*19%,0)</f>
        <v>191596.57</v>
      </c>
      <c r="AF73" s="95">
        <f>AD73+AE73</f>
        <v>1199999.57</v>
      </c>
      <c r="AG73" s="95">
        <f>IF(O73="","",(AA73*G73))</f>
        <v>1008403</v>
      </c>
      <c r="AH73" s="95">
        <f>IF(O73="","",(AF73*G73))</f>
        <v>1199999.57</v>
      </c>
      <c r="AI73" s="96"/>
      <c r="AJ73" s="97"/>
      <c r="AK73" s="98"/>
      <c r="AL73" s="99"/>
      <c r="AM73" s="100"/>
      <c r="AN73" s="101"/>
      <c r="AO73" s="101"/>
      <c r="AP73" s="129"/>
      <c r="AQ73" s="102"/>
      <c r="AR73" s="103"/>
      <c r="AS73" s="103"/>
      <c r="AT73" s="103"/>
      <c r="AU73" s="103"/>
      <c r="AV73" s="104">
        <f t="shared" si="27"/>
        <v>1187562</v>
      </c>
      <c r="AW73" s="104">
        <f t="shared" si="28"/>
        <v>1187562</v>
      </c>
      <c r="AX73" s="104">
        <f t="shared" si="29"/>
        <v>17589</v>
      </c>
      <c r="AY73" s="105">
        <f>IF(N73="","",(AX73/AW73))</f>
        <v>1.4811016182734038E-2</v>
      </c>
      <c r="AZ73" s="5"/>
      <c r="BA73" s="7">
        <f>COUNTA(M73,Z73,AM73)</f>
        <v>2</v>
      </c>
      <c r="BB73" s="7"/>
    </row>
    <row r="74" spans="1:54" ht="89.25" customHeight="1">
      <c r="A74" s="80" t="s">
        <v>367</v>
      </c>
      <c r="B74" s="80" t="s">
        <v>423</v>
      </c>
      <c r="C74" s="80" t="s">
        <v>464</v>
      </c>
      <c r="D74" s="80" t="s">
        <v>605</v>
      </c>
      <c r="E74" s="81" t="s">
        <v>606</v>
      </c>
      <c r="F74" s="82" t="s">
        <v>69</v>
      </c>
      <c r="G74" s="83">
        <v>1</v>
      </c>
      <c r="H74" s="82" t="s">
        <v>70</v>
      </c>
      <c r="I74" s="84" t="s">
        <v>559</v>
      </c>
      <c r="J74" s="85">
        <v>46070</v>
      </c>
      <c r="K74" s="126" t="s">
        <v>561</v>
      </c>
      <c r="L74" s="86" t="s">
        <v>378</v>
      </c>
      <c r="M74" s="85" t="s">
        <v>562</v>
      </c>
      <c r="N74" s="87">
        <v>3800000</v>
      </c>
      <c r="O74" s="87" t="s">
        <v>382</v>
      </c>
      <c r="P74" s="87" t="s">
        <v>376</v>
      </c>
      <c r="Q74" s="88">
        <f>IF(O74="IVA Incluido",(N74/1.19),N74)</f>
        <v>3800000</v>
      </c>
      <c r="R74" s="89">
        <f>IF(P74="Si tiene IVA",Q74*19%,0)</f>
        <v>722000</v>
      </c>
      <c r="S74" s="89">
        <f>Q74+R74</f>
        <v>4522000</v>
      </c>
      <c r="T74" s="89">
        <f>IF(B74="","",(N74*G74))</f>
        <v>3800000</v>
      </c>
      <c r="U74" s="89">
        <f>IF(B74="","",(S74*G74))</f>
        <v>4522000</v>
      </c>
      <c r="V74" s="90" t="s">
        <v>559</v>
      </c>
      <c r="W74" s="91">
        <v>46105</v>
      </c>
      <c r="X74" s="127" t="s">
        <v>549</v>
      </c>
      <c r="Y74" s="92" t="s">
        <v>378</v>
      </c>
      <c r="Z74" s="128" t="s">
        <v>550</v>
      </c>
      <c r="AA74" s="93">
        <v>2941177</v>
      </c>
      <c r="AB74" s="93" t="s">
        <v>382</v>
      </c>
      <c r="AC74" s="93" t="s">
        <v>376</v>
      </c>
      <c r="AD74" s="94">
        <f>IF(AB74="IVA Incluido",(AA74/1.19),AA74)</f>
        <v>2941177</v>
      </c>
      <c r="AE74" s="95">
        <f>IF(AC74="Si tiene IVA",AD74*19%,0)</f>
        <v>558823.63</v>
      </c>
      <c r="AF74" s="95">
        <f>AD74+AE74</f>
        <v>3500000.63</v>
      </c>
      <c r="AG74" s="95">
        <f>IF(O74="","",(AA74*G74))</f>
        <v>2941177</v>
      </c>
      <c r="AH74" s="95">
        <f>IF(O74="","",(AF74*G74))</f>
        <v>3500000.63</v>
      </c>
      <c r="AI74" s="96"/>
      <c r="AJ74" s="97"/>
      <c r="AK74" s="98"/>
      <c r="AL74" s="99"/>
      <c r="AM74" s="100"/>
      <c r="AN74" s="101"/>
      <c r="AO74" s="101"/>
      <c r="AP74" s="129"/>
      <c r="AQ74" s="102"/>
      <c r="AR74" s="103"/>
      <c r="AS74" s="103"/>
      <c r="AT74" s="103"/>
      <c r="AU74" s="103"/>
      <c r="AV74" s="104">
        <f t="shared" si="27"/>
        <v>4011000</v>
      </c>
      <c r="AW74" s="104">
        <f t="shared" si="28"/>
        <v>4011000</v>
      </c>
      <c r="AX74" s="104">
        <f t="shared" si="29"/>
        <v>722663</v>
      </c>
      <c r="AY74" s="105">
        <f>IF(N74="","",(AX74/AW74))</f>
        <v>0.18017028172525554</v>
      </c>
      <c r="AZ74" s="5"/>
      <c r="BA74" s="7">
        <f>COUNTA(M74,Z74,AM74)</f>
        <v>2</v>
      </c>
      <c r="BB74" s="7"/>
    </row>
    <row r="75" spans="1:54" ht="89.25" customHeight="1">
      <c r="A75" s="80" t="s">
        <v>367</v>
      </c>
      <c r="B75" s="80" t="s">
        <v>423</v>
      </c>
      <c r="C75" s="80" t="s">
        <v>464</v>
      </c>
      <c r="D75" s="80" t="s">
        <v>607</v>
      </c>
      <c r="E75" s="81" t="s">
        <v>608</v>
      </c>
      <c r="F75" s="82" t="s">
        <v>69</v>
      </c>
      <c r="G75" s="83">
        <v>1</v>
      </c>
      <c r="H75" s="82" t="s">
        <v>70</v>
      </c>
      <c r="I75" s="84" t="s">
        <v>559</v>
      </c>
      <c r="J75" s="85">
        <v>46070</v>
      </c>
      <c r="K75" s="126" t="s">
        <v>561</v>
      </c>
      <c r="L75" s="86" t="s">
        <v>378</v>
      </c>
      <c r="M75" s="85" t="s">
        <v>562</v>
      </c>
      <c r="N75" s="87">
        <v>3800000</v>
      </c>
      <c r="O75" s="87" t="s">
        <v>382</v>
      </c>
      <c r="P75" s="87" t="s">
        <v>376</v>
      </c>
      <c r="Q75" s="88">
        <f>IF(O75="IVA Incluido",(N75/1.19),N75)</f>
        <v>3800000</v>
      </c>
      <c r="R75" s="89">
        <f>IF(P75="Si tiene IVA",Q75*19%,0)</f>
        <v>722000</v>
      </c>
      <c r="S75" s="89">
        <f>Q75+R75</f>
        <v>4522000</v>
      </c>
      <c r="T75" s="89">
        <f>IF(B75="","",(N75*G75))</f>
        <v>3800000</v>
      </c>
      <c r="U75" s="89">
        <f>IF(B75="","",(S75*G75))</f>
        <v>4522000</v>
      </c>
      <c r="V75" s="90" t="s">
        <v>559</v>
      </c>
      <c r="W75" s="91">
        <v>46105</v>
      </c>
      <c r="X75" s="127" t="s">
        <v>549</v>
      </c>
      <c r="Y75" s="92" t="s">
        <v>378</v>
      </c>
      <c r="Z75" s="128" t="s">
        <v>550</v>
      </c>
      <c r="AA75" s="93">
        <v>2941177</v>
      </c>
      <c r="AB75" s="93" t="s">
        <v>382</v>
      </c>
      <c r="AC75" s="93" t="s">
        <v>376</v>
      </c>
      <c r="AD75" s="94">
        <f>IF(AB75="IVA Incluido",(AA75/1.19),AA75)</f>
        <v>2941177</v>
      </c>
      <c r="AE75" s="95">
        <f>IF(AC75="Si tiene IVA",AD75*19%,0)</f>
        <v>558823.63</v>
      </c>
      <c r="AF75" s="95">
        <f>AD75+AE75</f>
        <v>3500000.63</v>
      </c>
      <c r="AG75" s="95">
        <f>IF(O75="","",(AA75*G75))</f>
        <v>2941177</v>
      </c>
      <c r="AH75" s="95">
        <f>IF(O75="","",(AF75*G75))</f>
        <v>3500000.63</v>
      </c>
      <c r="AI75" s="96"/>
      <c r="AJ75" s="97"/>
      <c r="AK75" s="98"/>
      <c r="AL75" s="99"/>
      <c r="AM75" s="100"/>
      <c r="AN75" s="101"/>
      <c r="AO75" s="101"/>
      <c r="AP75" s="129"/>
      <c r="AQ75" s="102"/>
      <c r="AR75" s="103"/>
      <c r="AS75" s="103"/>
      <c r="AT75" s="103"/>
      <c r="AU75" s="103"/>
      <c r="AV75" s="104">
        <f t="shared" si="27"/>
        <v>4011000</v>
      </c>
      <c r="AW75" s="104">
        <f t="shared" si="28"/>
        <v>4011000</v>
      </c>
      <c r="AX75" s="104">
        <f t="shared" si="29"/>
        <v>722663</v>
      </c>
      <c r="AY75" s="105">
        <f>IF(N75="","",(AX75/AW75))</f>
        <v>0.18017028172525554</v>
      </c>
      <c r="AZ75" s="5"/>
      <c r="BA75" s="7">
        <f>COUNTA(M75,Z75,AM75)</f>
        <v>2</v>
      </c>
      <c r="BB75" s="7"/>
    </row>
    <row r="76" spans="1:54" ht="280.5" customHeight="1">
      <c r="A76" s="80" t="s">
        <v>434</v>
      </c>
      <c r="B76" s="80" t="s">
        <v>434</v>
      </c>
      <c r="C76" s="80" t="s">
        <v>434</v>
      </c>
      <c r="D76" s="80" t="s">
        <v>609</v>
      </c>
      <c r="E76" s="81" t="s">
        <v>610</v>
      </c>
      <c r="F76" s="82" t="s">
        <v>437</v>
      </c>
      <c r="G76" s="83">
        <v>1</v>
      </c>
      <c r="H76" s="82"/>
      <c r="I76" s="84"/>
      <c r="J76" s="85"/>
      <c r="K76" s="126"/>
      <c r="L76" s="86"/>
      <c r="M76" s="85"/>
      <c r="N76" s="87"/>
      <c r="O76" s="87"/>
      <c r="P76" s="87"/>
      <c r="Q76" s="88" t="s">
        <v>31</v>
      </c>
      <c r="R76" s="89" t="s">
        <v>31</v>
      </c>
      <c r="S76" s="89" t="s">
        <v>31</v>
      </c>
      <c r="T76" s="89" t="s">
        <v>31</v>
      </c>
      <c r="U76" s="89" t="s">
        <v>31</v>
      </c>
      <c r="V76" s="90" t="s">
        <v>434</v>
      </c>
      <c r="W76" s="91" t="s">
        <v>434</v>
      </c>
      <c r="X76" s="127" t="s">
        <v>434</v>
      </c>
      <c r="Y76" s="92" t="s">
        <v>434</v>
      </c>
      <c r="Z76" s="128" t="s">
        <v>438</v>
      </c>
      <c r="AA76" s="93" t="s">
        <v>434</v>
      </c>
      <c r="AB76" s="93" t="s">
        <v>434</v>
      </c>
      <c r="AC76" s="93" t="s">
        <v>434</v>
      </c>
      <c r="AD76" s="94" t="s">
        <v>434</v>
      </c>
      <c r="AE76" s="95" t="s">
        <v>434</v>
      </c>
      <c r="AF76" s="95">
        <f t="shared" ref="AF76:AF81" si="30">AH76/1.19</f>
        <v>4411356.302521009</v>
      </c>
      <c r="AG76" s="95">
        <f t="shared" ref="AG76:AG81" si="31">AF76*19%</f>
        <v>838157.6974789917</v>
      </c>
      <c r="AH76" s="95">
        <v>5249514</v>
      </c>
      <c r="AI76" s="96" t="s">
        <v>434</v>
      </c>
      <c r="AJ76" s="97" t="s">
        <v>434</v>
      </c>
      <c r="AK76" s="98" t="s">
        <v>434</v>
      </c>
      <c r="AL76" s="99" t="s">
        <v>434</v>
      </c>
      <c r="AM76" s="100" t="s">
        <v>439</v>
      </c>
      <c r="AN76" s="101" t="s">
        <v>434</v>
      </c>
      <c r="AO76" s="101" t="s">
        <v>434</v>
      </c>
      <c r="AP76" s="129" t="s">
        <v>434</v>
      </c>
      <c r="AQ76" s="102">
        <v>4387954</v>
      </c>
      <c r="AR76" s="103">
        <v>833711</v>
      </c>
      <c r="AS76" s="103">
        <v>5221665</v>
      </c>
      <c r="AT76" s="103">
        <v>4387954</v>
      </c>
      <c r="AU76" s="103">
        <v>5221665</v>
      </c>
      <c r="AV76" s="104">
        <f t="shared" si="27"/>
        <v>4816511</v>
      </c>
      <c r="AW76" s="104">
        <f t="shared" si="28"/>
        <v>4816511</v>
      </c>
      <c r="AX76" s="104" t="str">
        <f t="shared" si="29"/>
        <v/>
      </c>
      <c r="AY76" s="105">
        <v>3.8E-3</v>
      </c>
      <c r="AZ76" s="5"/>
      <c r="BA76" s="7"/>
      <c r="BB76" s="7"/>
    </row>
    <row r="77" spans="1:54" ht="280.5" customHeight="1">
      <c r="A77" s="80" t="s">
        <v>434</v>
      </c>
      <c r="B77" s="80" t="s">
        <v>434</v>
      </c>
      <c r="C77" s="80" t="s">
        <v>434</v>
      </c>
      <c r="D77" s="80" t="s">
        <v>611</v>
      </c>
      <c r="E77" s="81" t="s">
        <v>612</v>
      </c>
      <c r="F77" s="82" t="s">
        <v>437</v>
      </c>
      <c r="G77" s="83">
        <v>1</v>
      </c>
      <c r="H77" s="82"/>
      <c r="I77" s="84"/>
      <c r="J77" s="85"/>
      <c r="K77" s="126"/>
      <c r="L77" s="86"/>
      <c r="M77" s="85"/>
      <c r="N77" s="87"/>
      <c r="O77" s="87"/>
      <c r="P77" s="87"/>
      <c r="Q77" s="88" t="s">
        <v>31</v>
      </c>
      <c r="R77" s="89" t="s">
        <v>31</v>
      </c>
      <c r="S77" s="89" t="s">
        <v>31</v>
      </c>
      <c r="T77" s="89" t="s">
        <v>31</v>
      </c>
      <c r="U77" s="89" t="s">
        <v>31</v>
      </c>
      <c r="V77" s="90" t="s">
        <v>434</v>
      </c>
      <c r="W77" s="91" t="s">
        <v>434</v>
      </c>
      <c r="X77" s="127" t="s">
        <v>434</v>
      </c>
      <c r="Y77" s="92" t="s">
        <v>434</v>
      </c>
      <c r="Z77" s="128" t="s">
        <v>438</v>
      </c>
      <c r="AA77" s="93" t="s">
        <v>434</v>
      </c>
      <c r="AB77" s="93" t="s">
        <v>434</v>
      </c>
      <c r="AC77" s="93" t="s">
        <v>434</v>
      </c>
      <c r="AD77" s="94" t="s">
        <v>434</v>
      </c>
      <c r="AE77" s="95" t="s">
        <v>434</v>
      </c>
      <c r="AF77" s="95">
        <f t="shared" si="30"/>
        <v>3227120.1680672271</v>
      </c>
      <c r="AG77" s="95">
        <f t="shared" si="31"/>
        <v>613152.83193277312</v>
      </c>
      <c r="AH77" s="95">
        <v>3840273</v>
      </c>
      <c r="AI77" s="96" t="s">
        <v>434</v>
      </c>
      <c r="AJ77" s="97" t="s">
        <v>434</v>
      </c>
      <c r="AK77" s="98" t="s">
        <v>434</v>
      </c>
      <c r="AL77" s="99" t="s">
        <v>434</v>
      </c>
      <c r="AM77" s="100" t="s">
        <v>439</v>
      </c>
      <c r="AN77" s="101" t="s">
        <v>434</v>
      </c>
      <c r="AO77" s="101" t="s">
        <v>434</v>
      </c>
      <c r="AP77" s="129" t="s">
        <v>434</v>
      </c>
      <c r="AQ77" s="102">
        <v>3210000</v>
      </c>
      <c r="AR77" s="103">
        <v>609900</v>
      </c>
      <c r="AS77" s="103">
        <v>3819900</v>
      </c>
      <c r="AT77" s="103">
        <v>3210000</v>
      </c>
      <c r="AU77" s="103">
        <v>3819900</v>
      </c>
      <c r="AV77" s="104">
        <f t="shared" si="27"/>
        <v>3523510</v>
      </c>
      <c r="AW77" s="104">
        <f t="shared" si="28"/>
        <v>3523510</v>
      </c>
      <c r="AX77" s="104" t="str">
        <f t="shared" si="29"/>
        <v/>
      </c>
      <c r="AY77" s="105">
        <v>3.8E-3</v>
      </c>
      <c r="AZ77" s="5"/>
      <c r="BA77" s="7"/>
      <c r="BB77" s="7"/>
    </row>
    <row r="78" spans="1:54" ht="280.5" customHeight="1">
      <c r="A78" s="80" t="s">
        <v>434</v>
      </c>
      <c r="B78" s="80" t="s">
        <v>434</v>
      </c>
      <c r="C78" s="80" t="s">
        <v>434</v>
      </c>
      <c r="D78" s="80" t="s">
        <v>613</v>
      </c>
      <c r="E78" s="81" t="s">
        <v>614</v>
      </c>
      <c r="F78" s="82" t="s">
        <v>437</v>
      </c>
      <c r="G78" s="83">
        <v>1</v>
      </c>
      <c r="H78" s="82"/>
      <c r="I78" s="84"/>
      <c r="J78" s="85"/>
      <c r="K78" s="126"/>
      <c r="L78" s="86"/>
      <c r="M78" s="85"/>
      <c r="N78" s="87"/>
      <c r="O78" s="87"/>
      <c r="P78" s="87"/>
      <c r="Q78" s="88" t="s">
        <v>31</v>
      </c>
      <c r="R78" s="89" t="s">
        <v>31</v>
      </c>
      <c r="S78" s="89" t="s">
        <v>31</v>
      </c>
      <c r="T78" s="89" t="s">
        <v>31</v>
      </c>
      <c r="U78" s="89" t="s">
        <v>31</v>
      </c>
      <c r="V78" s="90" t="s">
        <v>434</v>
      </c>
      <c r="W78" s="91" t="s">
        <v>434</v>
      </c>
      <c r="X78" s="127" t="s">
        <v>434</v>
      </c>
      <c r="Y78" s="92" t="s">
        <v>434</v>
      </c>
      <c r="Z78" s="128" t="s">
        <v>438</v>
      </c>
      <c r="AA78" s="93" t="s">
        <v>434</v>
      </c>
      <c r="AB78" s="93" t="s">
        <v>434</v>
      </c>
      <c r="AC78" s="93" t="s">
        <v>434</v>
      </c>
      <c r="AD78" s="94" t="s">
        <v>434</v>
      </c>
      <c r="AE78" s="95" t="s">
        <v>434</v>
      </c>
      <c r="AF78" s="95">
        <f t="shared" si="30"/>
        <v>32826.89075630252</v>
      </c>
      <c r="AG78" s="95">
        <f t="shared" si="31"/>
        <v>6237.1092436974786</v>
      </c>
      <c r="AH78" s="95">
        <v>39064</v>
      </c>
      <c r="AI78" s="96" t="s">
        <v>434</v>
      </c>
      <c r="AJ78" s="97" t="s">
        <v>434</v>
      </c>
      <c r="AK78" s="98" t="s">
        <v>434</v>
      </c>
      <c r="AL78" s="99" t="s">
        <v>434</v>
      </c>
      <c r="AM78" s="100" t="s">
        <v>439</v>
      </c>
      <c r="AN78" s="101" t="s">
        <v>434</v>
      </c>
      <c r="AO78" s="101" t="s">
        <v>434</v>
      </c>
      <c r="AP78" s="129" t="s">
        <v>434</v>
      </c>
      <c r="AQ78" s="102">
        <v>31719</v>
      </c>
      <c r="AR78" s="103">
        <v>6027</v>
      </c>
      <c r="AS78" s="103">
        <v>37746</v>
      </c>
      <c r="AT78" s="103">
        <v>31719</v>
      </c>
      <c r="AU78" s="103">
        <v>37746</v>
      </c>
      <c r="AV78" s="104">
        <f t="shared" si="27"/>
        <v>35286</v>
      </c>
      <c r="AW78" s="104">
        <f t="shared" si="28"/>
        <v>35286</v>
      </c>
      <c r="AX78" s="104" t="str">
        <f t="shared" si="29"/>
        <v/>
      </c>
      <c r="AY78" s="105">
        <v>2.4299999999999999E-2</v>
      </c>
      <c r="AZ78" s="5"/>
      <c r="BA78" s="7"/>
      <c r="BB78" s="7"/>
    </row>
    <row r="79" spans="1:54" ht="280.5" customHeight="1">
      <c r="A79" s="80" t="s">
        <v>434</v>
      </c>
      <c r="B79" s="80" t="s">
        <v>434</v>
      </c>
      <c r="C79" s="80" t="s">
        <v>434</v>
      </c>
      <c r="D79" s="80" t="s">
        <v>615</v>
      </c>
      <c r="E79" s="81" t="s">
        <v>616</v>
      </c>
      <c r="F79" s="82" t="s">
        <v>437</v>
      </c>
      <c r="G79" s="83">
        <v>1</v>
      </c>
      <c r="H79" s="82"/>
      <c r="I79" s="84"/>
      <c r="J79" s="85"/>
      <c r="K79" s="126"/>
      <c r="L79" s="86"/>
      <c r="M79" s="85"/>
      <c r="N79" s="87"/>
      <c r="O79" s="87"/>
      <c r="P79" s="87"/>
      <c r="Q79" s="88" t="s">
        <v>31</v>
      </c>
      <c r="R79" s="89" t="s">
        <v>31</v>
      </c>
      <c r="S79" s="89" t="s">
        <v>31</v>
      </c>
      <c r="T79" s="89" t="s">
        <v>31</v>
      </c>
      <c r="U79" s="89" t="s">
        <v>31</v>
      </c>
      <c r="V79" s="90" t="s">
        <v>434</v>
      </c>
      <c r="W79" s="91" t="s">
        <v>434</v>
      </c>
      <c r="X79" s="127" t="s">
        <v>434</v>
      </c>
      <c r="Y79" s="92" t="s">
        <v>434</v>
      </c>
      <c r="Z79" s="128" t="s">
        <v>438</v>
      </c>
      <c r="AA79" s="93" t="s">
        <v>434</v>
      </c>
      <c r="AB79" s="93" t="s">
        <v>434</v>
      </c>
      <c r="AC79" s="93" t="s">
        <v>434</v>
      </c>
      <c r="AD79" s="94" t="s">
        <v>434</v>
      </c>
      <c r="AE79" s="95" t="s">
        <v>434</v>
      </c>
      <c r="AF79" s="95">
        <f t="shared" si="30"/>
        <v>1347710.924369748</v>
      </c>
      <c r="AG79" s="95">
        <f t="shared" si="31"/>
        <v>256065.07563025213</v>
      </c>
      <c r="AH79" s="95">
        <v>1603776</v>
      </c>
      <c r="AI79" s="96" t="s">
        <v>434</v>
      </c>
      <c r="AJ79" s="97" t="s">
        <v>434</v>
      </c>
      <c r="AK79" s="98" t="s">
        <v>434</v>
      </c>
      <c r="AL79" s="99" t="s">
        <v>434</v>
      </c>
      <c r="AM79" s="100" t="s">
        <v>439</v>
      </c>
      <c r="AN79" s="101" t="s">
        <v>434</v>
      </c>
      <c r="AO79" s="101" t="s">
        <v>434</v>
      </c>
      <c r="AP79" s="129" t="s">
        <v>434</v>
      </c>
      <c r="AQ79" s="102">
        <v>1302260</v>
      </c>
      <c r="AR79" s="103">
        <v>247429</v>
      </c>
      <c r="AS79" s="103">
        <v>1549689</v>
      </c>
      <c r="AT79" s="103">
        <v>1302260</v>
      </c>
      <c r="AU79" s="103">
        <v>1549689</v>
      </c>
      <c r="AV79" s="104">
        <f t="shared" si="27"/>
        <v>1448700</v>
      </c>
      <c r="AW79" s="104">
        <f t="shared" si="28"/>
        <v>1448700</v>
      </c>
      <c r="AX79" s="104" t="str">
        <f t="shared" si="29"/>
        <v/>
      </c>
      <c r="AY79" s="105">
        <v>2.4299999999999999E-2</v>
      </c>
      <c r="AZ79" s="5"/>
      <c r="BA79" s="7"/>
      <c r="BB79" s="7"/>
    </row>
    <row r="80" spans="1:54" ht="280.5" customHeight="1">
      <c r="A80" s="80" t="s">
        <v>434</v>
      </c>
      <c r="B80" s="80" t="s">
        <v>434</v>
      </c>
      <c r="C80" s="80" t="s">
        <v>434</v>
      </c>
      <c r="D80" s="80" t="s">
        <v>617</v>
      </c>
      <c r="E80" s="81" t="s">
        <v>618</v>
      </c>
      <c r="F80" s="82" t="s">
        <v>437</v>
      </c>
      <c r="G80" s="83">
        <v>1</v>
      </c>
      <c r="H80" s="82"/>
      <c r="I80" s="84"/>
      <c r="J80" s="85"/>
      <c r="K80" s="126"/>
      <c r="L80" s="86"/>
      <c r="M80" s="85"/>
      <c r="N80" s="87"/>
      <c r="O80" s="87"/>
      <c r="P80" s="87"/>
      <c r="Q80" s="88" t="s">
        <v>31</v>
      </c>
      <c r="R80" s="89" t="s">
        <v>31</v>
      </c>
      <c r="S80" s="89" t="s">
        <v>31</v>
      </c>
      <c r="T80" s="89" t="s">
        <v>31</v>
      </c>
      <c r="U80" s="89" t="s">
        <v>31</v>
      </c>
      <c r="V80" s="90" t="s">
        <v>434</v>
      </c>
      <c r="W80" s="91" t="s">
        <v>434</v>
      </c>
      <c r="X80" s="127" t="s">
        <v>434</v>
      </c>
      <c r="Y80" s="92" t="s">
        <v>434</v>
      </c>
      <c r="Z80" s="128" t="s">
        <v>438</v>
      </c>
      <c r="AA80" s="93" t="s">
        <v>434</v>
      </c>
      <c r="AB80" s="93" t="s">
        <v>434</v>
      </c>
      <c r="AC80" s="93" t="s">
        <v>434</v>
      </c>
      <c r="AD80" s="94" t="s">
        <v>434</v>
      </c>
      <c r="AE80" s="95" t="s">
        <v>434</v>
      </c>
      <c r="AF80" s="95">
        <f t="shared" si="30"/>
        <v>121305.04201680672</v>
      </c>
      <c r="AG80" s="95">
        <f t="shared" si="31"/>
        <v>23047.957983193279</v>
      </c>
      <c r="AH80" s="95">
        <v>144353</v>
      </c>
      <c r="AI80" s="96" t="s">
        <v>434</v>
      </c>
      <c r="AJ80" s="97" t="s">
        <v>434</v>
      </c>
      <c r="AK80" s="98" t="s">
        <v>434</v>
      </c>
      <c r="AL80" s="99" t="s">
        <v>434</v>
      </c>
      <c r="AM80" s="100" t="s">
        <v>439</v>
      </c>
      <c r="AN80" s="101" t="s">
        <v>434</v>
      </c>
      <c r="AO80" s="101" t="s">
        <v>434</v>
      </c>
      <c r="AP80" s="129" t="s">
        <v>434</v>
      </c>
      <c r="AQ80" s="102">
        <v>117214</v>
      </c>
      <c r="AR80" s="103">
        <v>22271</v>
      </c>
      <c r="AS80" s="103">
        <v>139485</v>
      </c>
      <c r="AT80" s="103">
        <v>117214</v>
      </c>
      <c r="AU80" s="103">
        <v>139485</v>
      </c>
      <c r="AV80" s="104">
        <f t="shared" si="27"/>
        <v>130395</v>
      </c>
      <c r="AW80" s="104">
        <f t="shared" si="28"/>
        <v>130395</v>
      </c>
      <c r="AX80" s="104" t="str">
        <f t="shared" si="29"/>
        <v/>
      </c>
      <c r="AY80" s="105">
        <v>2.4299999999999999E-2</v>
      </c>
      <c r="AZ80" s="5"/>
      <c r="BA80" s="7"/>
      <c r="BB80" s="7"/>
    </row>
    <row r="81" spans="1:54" ht="280.5" customHeight="1">
      <c r="A81" s="80" t="s">
        <v>434</v>
      </c>
      <c r="B81" s="80" t="s">
        <v>434</v>
      </c>
      <c r="C81" s="80" t="s">
        <v>434</v>
      </c>
      <c r="D81" s="80" t="s">
        <v>619</v>
      </c>
      <c r="E81" s="81" t="s">
        <v>620</v>
      </c>
      <c r="F81" s="82" t="s">
        <v>437</v>
      </c>
      <c r="G81" s="83">
        <v>1</v>
      </c>
      <c r="H81" s="82"/>
      <c r="I81" s="84"/>
      <c r="J81" s="85"/>
      <c r="K81" s="126"/>
      <c r="L81" s="86"/>
      <c r="M81" s="85"/>
      <c r="N81" s="87"/>
      <c r="O81" s="87"/>
      <c r="P81" s="87"/>
      <c r="Q81" s="88" t="s">
        <v>31</v>
      </c>
      <c r="R81" s="89" t="s">
        <v>31</v>
      </c>
      <c r="S81" s="89" t="s">
        <v>31</v>
      </c>
      <c r="T81" s="89" t="s">
        <v>31</v>
      </c>
      <c r="U81" s="89" t="s">
        <v>31</v>
      </c>
      <c r="V81" s="90" t="s">
        <v>434</v>
      </c>
      <c r="W81" s="91" t="s">
        <v>434</v>
      </c>
      <c r="X81" s="127" t="s">
        <v>434</v>
      </c>
      <c r="Y81" s="92" t="s">
        <v>434</v>
      </c>
      <c r="Z81" s="128" t="s">
        <v>438</v>
      </c>
      <c r="AA81" s="93" t="s">
        <v>434</v>
      </c>
      <c r="AB81" s="93" t="s">
        <v>434</v>
      </c>
      <c r="AC81" s="93" t="s">
        <v>434</v>
      </c>
      <c r="AD81" s="94" t="s">
        <v>434</v>
      </c>
      <c r="AE81" s="95" t="s">
        <v>434</v>
      </c>
      <c r="AF81" s="95">
        <f t="shared" si="30"/>
        <v>514745.37815126055</v>
      </c>
      <c r="AG81" s="95">
        <f t="shared" si="31"/>
        <v>97801.621848739509</v>
      </c>
      <c r="AH81" s="95">
        <v>612547</v>
      </c>
      <c r="AI81" s="96" t="s">
        <v>434</v>
      </c>
      <c r="AJ81" s="97" t="s">
        <v>434</v>
      </c>
      <c r="AK81" s="98" t="s">
        <v>434</v>
      </c>
      <c r="AL81" s="99" t="s">
        <v>434</v>
      </c>
      <c r="AM81" s="100" t="s">
        <v>439</v>
      </c>
      <c r="AN81" s="101" t="s">
        <v>434</v>
      </c>
      <c r="AO81" s="101" t="s">
        <v>434</v>
      </c>
      <c r="AP81" s="129" t="s">
        <v>434</v>
      </c>
      <c r="AQ81" s="102">
        <v>497386</v>
      </c>
      <c r="AR81" s="103">
        <v>94503</v>
      </c>
      <c r="AS81" s="103">
        <v>591889</v>
      </c>
      <c r="AT81" s="103">
        <v>497386</v>
      </c>
      <c r="AU81" s="103">
        <v>591889</v>
      </c>
      <c r="AV81" s="104">
        <f t="shared" si="27"/>
        <v>553317</v>
      </c>
      <c r="AW81" s="104">
        <f t="shared" si="28"/>
        <v>553317</v>
      </c>
      <c r="AX81" s="104" t="str">
        <f t="shared" si="29"/>
        <v/>
      </c>
      <c r="AY81" s="105">
        <v>2.4299999999999999E-2</v>
      </c>
      <c r="AZ81" s="5"/>
      <c r="BA81" s="7"/>
      <c r="BB81" s="7"/>
    </row>
    <row r="82" spans="1:54" ht="38.25" customHeight="1">
      <c r="A82" s="80" t="s">
        <v>367</v>
      </c>
      <c r="B82" s="80" t="s">
        <v>440</v>
      </c>
      <c r="C82" s="80">
        <v>11111808</v>
      </c>
      <c r="D82" s="80" t="s">
        <v>621</v>
      </c>
      <c r="E82" s="81" t="s">
        <v>622</v>
      </c>
      <c r="F82" s="82" t="s">
        <v>69</v>
      </c>
      <c r="G82" s="83">
        <v>1</v>
      </c>
      <c r="H82" s="82" t="s">
        <v>75</v>
      </c>
      <c r="I82" s="84" t="s">
        <v>384</v>
      </c>
      <c r="J82" s="85">
        <v>46070</v>
      </c>
      <c r="K82" s="126" t="s">
        <v>445</v>
      </c>
      <c r="L82" s="86" t="s">
        <v>378</v>
      </c>
      <c r="M82" s="85" t="s">
        <v>446</v>
      </c>
      <c r="N82" s="87">
        <v>4000</v>
      </c>
      <c r="O82" s="87" t="s">
        <v>382</v>
      </c>
      <c r="P82" s="87" t="s">
        <v>376</v>
      </c>
      <c r="Q82" s="88">
        <f>IF(O82="IVA Incluido",(N82/1.19),N82)</f>
        <v>4000</v>
      </c>
      <c r="R82" s="89">
        <f>IF(P82="Si tiene IVA",Q82*19%,0)</f>
        <v>760</v>
      </c>
      <c r="S82" s="89">
        <f>Q82+R82</f>
        <v>4760</v>
      </c>
      <c r="T82" s="89">
        <f>IF(B82="","",(N82*G82))</f>
        <v>4000</v>
      </c>
      <c r="U82" s="89">
        <f>IF(B82="","",(S82*G82))</f>
        <v>4760</v>
      </c>
      <c r="V82" s="90" t="s">
        <v>384</v>
      </c>
      <c r="W82" s="91">
        <v>46062</v>
      </c>
      <c r="X82" s="127" t="s">
        <v>623</v>
      </c>
      <c r="Y82" s="92" t="s">
        <v>378</v>
      </c>
      <c r="Z82" s="128" t="s">
        <v>624</v>
      </c>
      <c r="AA82" s="93">
        <v>5600</v>
      </c>
      <c r="AB82" s="93" t="s">
        <v>375</v>
      </c>
      <c r="AC82" s="93" t="s">
        <v>376</v>
      </c>
      <c r="AD82" s="94">
        <f>IF(AB82="IVA Incluido",(AA82/1.19),AA82)</f>
        <v>4705.8823529411766</v>
      </c>
      <c r="AE82" s="95">
        <f>IF(AC82="Si tiene IVA",AD82*19%,0)</f>
        <v>894.11764705882354</v>
      </c>
      <c r="AF82" s="95">
        <f>AD82+AE82</f>
        <v>5600</v>
      </c>
      <c r="AG82" s="95">
        <f>IF(O82="","",(AA82*G82))</f>
        <v>5600</v>
      </c>
      <c r="AH82" s="95">
        <f>IF(O82="","",(AF82*G82))</f>
        <v>5600</v>
      </c>
      <c r="AI82" s="96" t="s">
        <v>384</v>
      </c>
      <c r="AJ82" s="97">
        <v>46064</v>
      </c>
      <c r="AK82" s="98" t="s">
        <v>625</v>
      </c>
      <c r="AL82" s="99" t="s">
        <v>378</v>
      </c>
      <c r="AM82" s="100" t="s">
        <v>626</v>
      </c>
      <c r="AN82" s="101">
        <v>5500</v>
      </c>
      <c r="AO82" s="101" t="s">
        <v>375</v>
      </c>
      <c r="AP82" s="129" t="s">
        <v>376</v>
      </c>
      <c r="AQ82" s="102">
        <f>IF(AO82="IVA Incluido",(AN82/1.19),AN82)</f>
        <v>4621.8487394957983</v>
      </c>
      <c r="AR82" s="103">
        <f>IF(AP82="Si tiene IVA",AQ82*19%,0)</f>
        <v>878.15126050420167</v>
      </c>
      <c r="AS82" s="103">
        <f>AQ82+AR82</f>
        <v>5500</v>
      </c>
      <c r="AT82" s="103">
        <f>IF(AB82="","",(AN82*G82))</f>
        <v>5500</v>
      </c>
      <c r="AU82" s="103">
        <f>IF(AB82="","",(AS82*G82))</f>
        <v>5500</v>
      </c>
      <c r="AV82" s="104">
        <f t="shared" si="27"/>
        <v>5287</v>
      </c>
      <c r="AW82" s="104">
        <f t="shared" si="28"/>
        <v>5287</v>
      </c>
      <c r="AX82" s="104">
        <f t="shared" si="29"/>
        <v>459</v>
      </c>
      <c r="AY82" s="105">
        <f>IF(N82="","",(AX82/AW82))</f>
        <v>8.6816720257234734E-2</v>
      </c>
      <c r="AZ82" s="5"/>
      <c r="BA82" s="7">
        <f>COUNTA(M82,Z82,AM82)</f>
        <v>3</v>
      </c>
      <c r="BB82" s="7"/>
    </row>
    <row r="83" spans="1:54" ht="280.5" customHeight="1">
      <c r="A83" s="80" t="s">
        <v>434</v>
      </c>
      <c r="B83" s="80" t="s">
        <v>434</v>
      </c>
      <c r="C83" s="80" t="s">
        <v>434</v>
      </c>
      <c r="D83" s="80" t="s">
        <v>627</v>
      </c>
      <c r="E83" s="81" t="s">
        <v>628</v>
      </c>
      <c r="F83" s="82" t="s">
        <v>437</v>
      </c>
      <c r="G83" s="83">
        <v>1</v>
      </c>
      <c r="H83" s="82"/>
      <c r="I83" s="84"/>
      <c r="J83" s="85"/>
      <c r="K83" s="126"/>
      <c r="L83" s="86"/>
      <c r="M83" s="85"/>
      <c r="N83" s="87"/>
      <c r="O83" s="87"/>
      <c r="P83" s="87"/>
      <c r="Q83" s="88" t="s">
        <v>31</v>
      </c>
      <c r="R83" s="89" t="s">
        <v>31</v>
      </c>
      <c r="S83" s="89" t="s">
        <v>31</v>
      </c>
      <c r="T83" s="89" t="s">
        <v>31</v>
      </c>
      <c r="U83" s="89" t="s">
        <v>31</v>
      </c>
      <c r="V83" s="90" t="s">
        <v>434</v>
      </c>
      <c r="W83" s="91" t="s">
        <v>434</v>
      </c>
      <c r="X83" s="127" t="s">
        <v>434</v>
      </c>
      <c r="Y83" s="92" t="s">
        <v>434</v>
      </c>
      <c r="Z83" s="128" t="s">
        <v>438</v>
      </c>
      <c r="AA83" s="93" t="s">
        <v>434</v>
      </c>
      <c r="AB83" s="93" t="s">
        <v>434</v>
      </c>
      <c r="AC83" s="93" t="s">
        <v>434</v>
      </c>
      <c r="AD83" s="94" t="s">
        <v>434</v>
      </c>
      <c r="AE83" s="95" t="s">
        <v>434</v>
      </c>
      <c r="AF83" s="95">
        <f>AH83/1.19</f>
        <v>3503882.3529411769</v>
      </c>
      <c r="AG83" s="95">
        <f>AF83*19%</f>
        <v>665737.64705882361</v>
      </c>
      <c r="AH83" s="95">
        <v>4169620</v>
      </c>
      <c r="AI83" s="96" t="s">
        <v>434</v>
      </c>
      <c r="AJ83" s="97" t="s">
        <v>434</v>
      </c>
      <c r="AK83" s="98" t="s">
        <v>434</v>
      </c>
      <c r="AL83" s="99" t="s">
        <v>434</v>
      </c>
      <c r="AM83" s="100" t="s">
        <v>439</v>
      </c>
      <c r="AN83" s="101" t="s">
        <v>434</v>
      </c>
      <c r="AO83" s="101" t="s">
        <v>434</v>
      </c>
      <c r="AP83" s="129" t="s">
        <v>434</v>
      </c>
      <c r="AQ83" s="102">
        <v>3402311</v>
      </c>
      <c r="AR83" s="103">
        <v>646439</v>
      </c>
      <c r="AS83" s="103">
        <v>4048750</v>
      </c>
      <c r="AT83" s="103">
        <v>3402311</v>
      </c>
      <c r="AU83" s="103">
        <v>4048750</v>
      </c>
      <c r="AV83" s="104">
        <f t="shared" si="27"/>
        <v>3776316</v>
      </c>
      <c r="AW83" s="104">
        <f t="shared" si="28"/>
        <v>3776316</v>
      </c>
      <c r="AX83" s="104" t="str">
        <f t="shared" si="29"/>
        <v/>
      </c>
      <c r="AY83" s="105">
        <v>2.0799999999999999E-2</v>
      </c>
      <c r="AZ83" s="5"/>
      <c r="BA83" s="7"/>
      <c r="BB83" s="7"/>
    </row>
    <row r="84" spans="1:54" ht="280.5" customHeight="1">
      <c r="A84" s="80" t="s">
        <v>434</v>
      </c>
      <c r="B84" s="80" t="s">
        <v>434</v>
      </c>
      <c r="C84" s="80" t="s">
        <v>434</v>
      </c>
      <c r="D84" s="80" t="s">
        <v>629</v>
      </c>
      <c r="E84" s="81" t="s">
        <v>630</v>
      </c>
      <c r="F84" s="82" t="s">
        <v>437</v>
      </c>
      <c r="G84" s="83">
        <v>1</v>
      </c>
      <c r="H84" s="82"/>
      <c r="I84" s="84"/>
      <c r="J84" s="85"/>
      <c r="K84" s="126"/>
      <c r="L84" s="86"/>
      <c r="M84" s="85"/>
      <c r="N84" s="87"/>
      <c r="O84" s="87"/>
      <c r="P84" s="87"/>
      <c r="Q84" s="88" t="s">
        <v>31</v>
      </c>
      <c r="R84" s="89" t="s">
        <v>31</v>
      </c>
      <c r="S84" s="89" t="s">
        <v>31</v>
      </c>
      <c r="T84" s="89" t="s">
        <v>31</v>
      </c>
      <c r="U84" s="89" t="s">
        <v>31</v>
      </c>
      <c r="V84" s="90" t="s">
        <v>434</v>
      </c>
      <c r="W84" s="91" t="s">
        <v>434</v>
      </c>
      <c r="X84" s="127" t="s">
        <v>434</v>
      </c>
      <c r="Y84" s="92" t="s">
        <v>434</v>
      </c>
      <c r="Z84" s="128" t="s">
        <v>438</v>
      </c>
      <c r="AA84" s="93" t="s">
        <v>434</v>
      </c>
      <c r="AB84" s="93" t="s">
        <v>434</v>
      </c>
      <c r="AC84" s="93" t="s">
        <v>434</v>
      </c>
      <c r="AD84" s="94" t="s">
        <v>434</v>
      </c>
      <c r="AE84" s="95" t="s">
        <v>434</v>
      </c>
      <c r="AF84" s="95">
        <f>AH84/1.19</f>
        <v>2300276.4705882352</v>
      </c>
      <c r="AG84" s="95">
        <f>AF84*19%</f>
        <v>437052.5294117647</v>
      </c>
      <c r="AH84" s="95">
        <v>2737329</v>
      </c>
      <c r="AI84" s="96" t="s">
        <v>434</v>
      </c>
      <c r="AJ84" s="97" t="s">
        <v>434</v>
      </c>
      <c r="AK84" s="98" t="s">
        <v>434</v>
      </c>
      <c r="AL84" s="99" t="s">
        <v>434</v>
      </c>
      <c r="AM84" s="100" t="s">
        <v>439</v>
      </c>
      <c r="AN84" s="101" t="s">
        <v>434</v>
      </c>
      <c r="AO84" s="101" t="s">
        <v>434</v>
      </c>
      <c r="AP84" s="129" t="s">
        <v>434</v>
      </c>
      <c r="AQ84" s="102">
        <v>2233596</v>
      </c>
      <c r="AR84" s="103">
        <v>424383</v>
      </c>
      <c r="AS84" s="103">
        <v>2657979</v>
      </c>
      <c r="AT84" s="103">
        <v>2233596</v>
      </c>
      <c r="AU84" s="103">
        <v>2657979</v>
      </c>
      <c r="AV84" s="104">
        <f t="shared" si="27"/>
        <v>2479128</v>
      </c>
      <c r="AW84" s="104">
        <f t="shared" si="28"/>
        <v>2479128</v>
      </c>
      <c r="AX84" s="104" t="str">
        <f t="shared" si="29"/>
        <v/>
      </c>
      <c r="AY84" s="105">
        <v>2.0799999999999999E-2</v>
      </c>
      <c r="AZ84" s="5"/>
      <c r="BA84" s="7"/>
      <c r="BB84" s="7"/>
    </row>
    <row r="85" spans="1:54" ht="153" customHeight="1">
      <c r="A85" s="80" t="s">
        <v>367</v>
      </c>
      <c r="B85" s="80" t="s">
        <v>631</v>
      </c>
      <c r="C85" s="80" t="s">
        <v>632</v>
      </c>
      <c r="D85" s="80" t="s">
        <v>633</v>
      </c>
      <c r="E85" s="81" t="s">
        <v>634</v>
      </c>
      <c r="F85" s="82" t="s">
        <v>69</v>
      </c>
      <c r="G85" s="83">
        <v>1</v>
      </c>
      <c r="H85" s="82" t="s">
        <v>70</v>
      </c>
      <c r="I85" s="84" t="s">
        <v>635</v>
      </c>
      <c r="J85" s="85">
        <v>46149</v>
      </c>
      <c r="K85" s="126" t="s">
        <v>636</v>
      </c>
      <c r="L85" s="86" t="s">
        <v>373</v>
      </c>
      <c r="M85" s="85" t="s">
        <v>637</v>
      </c>
      <c r="N85" s="87">
        <v>2200000</v>
      </c>
      <c r="O85" s="87" t="s">
        <v>382</v>
      </c>
      <c r="P85" s="87" t="s">
        <v>376</v>
      </c>
      <c r="Q85" s="88">
        <f>IF(O85="IVA Incluido",(N85/1.19),N85)</f>
        <v>2200000</v>
      </c>
      <c r="R85" s="89">
        <f>IF(P85="Si tiene IVA",Q85*19%,0)</f>
        <v>418000</v>
      </c>
      <c r="S85" s="89">
        <f>Q85+R85</f>
        <v>2618000</v>
      </c>
      <c r="T85" s="89">
        <f>IF(B85="","",(N85*G85))</f>
        <v>2200000</v>
      </c>
      <c r="U85" s="89">
        <f>IF(B85="","",(S85*G85))</f>
        <v>2618000</v>
      </c>
      <c r="V85" s="90" t="s">
        <v>371</v>
      </c>
      <c r="W85" s="91">
        <v>46078</v>
      </c>
      <c r="X85" s="127" t="s">
        <v>638</v>
      </c>
      <c r="Y85" s="92" t="s">
        <v>373</v>
      </c>
      <c r="Z85" s="128" t="s">
        <v>639</v>
      </c>
      <c r="AA85" s="93">
        <v>1848742</v>
      </c>
      <c r="AB85" s="93" t="s">
        <v>382</v>
      </c>
      <c r="AC85" s="93" t="s">
        <v>376</v>
      </c>
      <c r="AD85" s="94">
        <f>IF(AB85="IVA Incluido",(AA85/1.19),AA85)</f>
        <v>1848742</v>
      </c>
      <c r="AE85" s="95">
        <f>IF(AC85="Si tiene IVA",AD85*19%,0)</f>
        <v>351260.98</v>
      </c>
      <c r="AF85" s="95">
        <f>AD85+AE85</f>
        <v>2200002.98</v>
      </c>
      <c r="AG85" s="95">
        <f>IF(O85="","",(AA85*G85))</f>
        <v>1848742</v>
      </c>
      <c r="AH85" s="95">
        <f>IF(O85="","",(AF85*G85))</f>
        <v>2200002.98</v>
      </c>
      <c r="AI85" s="96" t="s">
        <v>384</v>
      </c>
      <c r="AJ85" s="97">
        <v>46142</v>
      </c>
      <c r="AK85" s="98" t="s">
        <v>640</v>
      </c>
      <c r="AL85" s="99" t="s">
        <v>373</v>
      </c>
      <c r="AM85" s="100" t="s">
        <v>641</v>
      </c>
      <c r="AN85" s="101">
        <v>1583193</v>
      </c>
      <c r="AO85" s="101" t="s">
        <v>382</v>
      </c>
      <c r="AP85" s="129" t="s">
        <v>376</v>
      </c>
      <c r="AQ85" s="102">
        <f>IF(AO85="IVA Incluido",(AN85/1.19),AN85)</f>
        <v>1583193</v>
      </c>
      <c r="AR85" s="103">
        <f>IF(AP85="Si tiene IVA",AQ85*19%,0)</f>
        <v>300806.67</v>
      </c>
      <c r="AS85" s="103">
        <f>AQ85+AR85</f>
        <v>1883999.67</v>
      </c>
      <c r="AT85" s="103">
        <f>IF(AB85="","",(AN85*G85))</f>
        <v>1583193</v>
      </c>
      <c r="AU85" s="103">
        <f>IF(AB85="","",(AS85*G85))</f>
        <v>1883999.67</v>
      </c>
      <c r="AV85" s="104">
        <f t="shared" si="27"/>
        <v>2234001</v>
      </c>
      <c r="AW85" s="104">
        <f t="shared" si="28"/>
        <v>2234001</v>
      </c>
      <c r="AX85" s="104">
        <f t="shared" si="29"/>
        <v>368179</v>
      </c>
      <c r="AY85" s="105">
        <f>IF(N85="","",(AX85/AW85))</f>
        <v>0.16480699874350996</v>
      </c>
      <c r="AZ85" s="5"/>
      <c r="BA85" s="7">
        <f>COUNTA(M85,Z85,AM85)</f>
        <v>3</v>
      </c>
      <c r="BB85" s="7"/>
    </row>
    <row r="86" spans="1:54" ht="280.5" customHeight="1">
      <c r="A86" s="80" t="s">
        <v>434</v>
      </c>
      <c r="B86" s="80" t="s">
        <v>434</v>
      </c>
      <c r="C86" s="80" t="s">
        <v>434</v>
      </c>
      <c r="D86" s="80" t="s">
        <v>642</v>
      </c>
      <c r="E86" s="81" t="s">
        <v>643</v>
      </c>
      <c r="F86" s="82" t="s">
        <v>437</v>
      </c>
      <c r="G86" s="83">
        <v>1</v>
      </c>
      <c r="H86" s="82"/>
      <c r="I86" s="84"/>
      <c r="J86" s="85"/>
      <c r="K86" s="126"/>
      <c r="L86" s="86"/>
      <c r="M86" s="85"/>
      <c r="N86" s="87"/>
      <c r="O86" s="87"/>
      <c r="P86" s="87"/>
      <c r="Q86" s="88" t="s">
        <v>31</v>
      </c>
      <c r="R86" s="89" t="s">
        <v>31</v>
      </c>
      <c r="S86" s="89" t="s">
        <v>31</v>
      </c>
      <c r="T86" s="89" t="s">
        <v>31</v>
      </c>
      <c r="U86" s="89" t="s">
        <v>31</v>
      </c>
      <c r="V86" s="90" t="s">
        <v>434</v>
      </c>
      <c r="W86" s="91" t="s">
        <v>434</v>
      </c>
      <c r="X86" s="127" t="s">
        <v>434</v>
      </c>
      <c r="Y86" s="92" t="s">
        <v>434</v>
      </c>
      <c r="Z86" s="128" t="s">
        <v>438</v>
      </c>
      <c r="AA86" s="93" t="s">
        <v>434</v>
      </c>
      <c r="AB86" s="93" t="s">
        <v>434</v>
      </c>
      <c r="AC86" s="93" t="s">
        <v>434</v>
      </c>
      <c r="AD86" s="94" t="s">
        <v>434</v>
      </c>
      <c r="AE86" s="95" t="s">
        <v>434</v>
      </c>
      <c r="AF86" s="95">
        <f>AH86/1.19</f>
        <v>1563573.9495798319</v>
      </c>
      <c r="AG86" s="95">
        <f>AF86*19%</f>
        <v>297079.05042016809</v>
      </c>
      <c r="AH86" s="95">
        <v>1860653</v>
      </c>
      <c r="AI86" s="96" t="s">
        <v>434</v>
      </c>
      <c r="AJ86" s="97" t="s">
        <v>434</v>
      </c>
      <c r="AK86" s="98" t="s">
        <v>434</v>
      </c>
      <c r="AL86" s="99" t="s">
        <v>434</v>
      </c>
      <c r="AM86" s="100" t="s">
        <v>439</v>
      </c>
      <c r="AN86" s="101" t="s">
        <v>434</v>
      </c>
      <c r="AO86" s="101" t="s">
        <v>434</v>
      </c>
      <c r="AP86" s="129" t="s">
        <v>434</v>
      </c>
      <c r="AQ86" s="102">
        <v>1518249</v>
      </c>
      <c r="AR86" s="103">
        <v>288467</v>
      </c>
      <c r="AS86" s="103">
        <v>1806716</v>
      </c>
      <c r="AT86" s="103">
        <v>1518249</v>
      </c>
      <c r="AU86" s="103">
        <v>1806716</v>
      </c>
      <c r="AV86" s="104">
        <f t="shared" si="27"/>
        <v>1685145</v>
      </c>
      <c r="AW86" s="104">
        <f t="shared" si="28"/>
        <v>1685145</v>
      </c>
      <c r="AX86" s="104" t="str">
        <f t="shared" si="29"/>
        <v/>
      </c>
      <c r="AY86" s="105">
        <v>2.0799999999999999E-2</v>
      </c>
      <c r="AZ86" s="5"/>
      <c r="BA86" s="7"/>
      <c r="BB86" s="7"/>
    </row>
    <row r="87" spans="1:54" ht="127.5" customHeight="1">
      <c r="A87" s="80" t="s">
        <v>367</v>
      </c>
      <c r="B87" s="80" t="s">
        <v>631</v>
      </c>
      <c r="C87" s="80" t="s">
        <v>632</v>
      </c>
      <c r="D87" s="80" t="s">
        <v>644</v>
      </c>
      <c r="E87" s="81" t="s">
        <v>645</v>
      </c>
      <c r="F87" s="82" t="s">
        <v>69</v>
      </c>
      <c r="G87" s="83">
        <v>1</v>
      </c>
      <c r="H87" s="82" t="s">
        <v>70</v>
      </c>
      <c r="I87" s="84" t="s">
        <v>559</v>
      </c>
      <c r="J87" s="85">
        <v>46056</v>
      </c>
      <c r="K87" s="126" t="s">
        <v>560</v>
      </c>
      <c r="L87" s="86" t="s">
        <v>378</v>
      </c>
      <c r="M87" s="85" t="s">
        <v>121</v>
      </c>
      <c r="N87" s="87">
        <v>3150000</v>
      </c>
      <c r="O87" s="87" t="s">
        <v>382</v>
      </c>
      <c r="P87" s="87" t="s">
        <v>376</v>
      </c>
      <c r="Q87" s="88">
        <f t="shared" ref="Q87:Q104" si="32">IF(O87="IVA Incluido",(N87/1.19),N87)</f>
        <v>3150000</v>
      </c>
      <c r="R87" s="89">
        <f t="shared" ref="R87:R95" si="33">IF(P87="Si tiene IVA",Q87*19%,0)</f>
        <v>598500</v>
      </c>
      <c r="S87" s="89">
        <f t="shared" ref="S87:S104" si="34">Q87+R87</f>
        <v>3748500</v>
      </c>
      <c r="T87" s="89">
        <f t="shared" ref="T87:T104" si="35">IF(B87="","",(N87*G87))</f>
        <v>3150000</v>
      </c>
      <c r="U87" s="89">
        <f t="shared" ref="U87:U104" si="36">IF(B87="","",(S87*G87))</f>
        <v>3748500</v>
      </c>
      <c r="V87" s="90" t="s">
        <v>384</v>
      </c>
      <c r="W87" s="91">
        <v>46142</v>
      </c>
      <c r="X87" s="127" t="s">
        <v>549</v>
      </c>
      <c r="Y87" s="92" t="s">
        <v>373</v>
      </c>
      <c r="Z87" s="128" t="s">
        <v>646</v>
      </c>
      <c r="AA87" s="93">
        <v>3200000</v>
      </c>
      <c r="AB87" s="93" t="s">
        <v>382</v>
      </c>
      <c r="AC87" s="93" t="s">
        <v>376</v>
      </c>
      <c r="AD87" s="94">
        <f t="shared" ref="AD87:AD104" si="37">IF(AB87="IVA Incluido",(AA87/1.19),AA87)</f>
        <v>3200000</v>
      </c>
      <c r="AE87" s="95">
        <f t="shared" ref="AE87:AE104" si="38">IF(AC87="Si tiene IVA",AD87*19%,0)</f>
        <v>608000</v>
      </c>
      <c r="AF87" s="95">
        <f t="shared" ref="AF87:AF104" si="39">AD87+AE87</f>
        <v>3808000</v>
      </c>
      <c r="AG87" s="95">
        <f t="shared" ref="AG87:AG104" si="40">IF(O87="","",(AA87*G87))</f>
        <v>3200000</v>
      </c>
      <c r="AH87" s="95">
        <f t="shared" ref="AH87:AH104" si="41">IF(O87="","",(AF87*G87))</f>
        <v>3808000</v>
      </c>
      <c r="AI87" s="96" t="s">
        <v>647</v>
      </c>
      <c r="AJ87" s="97">
        <v>46132</v>
      </c>
      <c r="AK87" s="98" t="s">
        <v>648</v>
      </c>
      <c r="AL87" s="99" t="s">
        <v>373</v>
      </c>
      <c r="AM87" s="100" t="s">
        <v>649</v>
      </c>
      <c r="AN87" s="101">
        <v>2865546.22</v>
      </c>
      <c r="AO87" s="101" t="s">
        <v>382</v>
      </c>
      <c r="AP87" s="129" t="s">
        <v>376</v>
      </c>
      <c r="AQ87" s="102">
        <f t="shared" ref="AQ87:AQ104" si="42">IF(AO87="IVA Incluido",(AN87/1.19),AN87)</f>
        <v>2865546.22</v>
      </c>
      <c r="AR87" s="103">
        <f t="shared" ref="AR87:AR104" si="43">IF(AP87="Si tiene IVA",AQ87*19%,0)</f>
        <v>544453.7818</v>
      </c>
      <c r="AS87" s="103">
        <f t="shared" ref="AS87:AS104" si="44">AQ87+AR87</f>
        <v>3410000.0018000002</v>
      </c>
      <c r="AT87" s="103">
        <f t="shared" ref="AT87:AT104" si="45">IF(AB87="","",(AN87*G87))</f>
        <v>2865546.22</v>
      </c>
      <c r="AU87" s="103">
        <f t="shared" ref="AU87:AU104" si="46">IF(AB87="","",(AS87*G87))</f>
        <v>3410000.0018000002</v>
      </c>
      <c r="AV87" s="104">
        <f t="shared" si="27"/>
        <v>3655500</v>
      </c>
      <c r="AW87" s="104">
        <f t="shared" si="28"/>
        <v>3655500</v>
      </c>
      <c r="AX87" s="104">
        <f t="shared" si="29"/>
        <v>214681</v>
      </c>
      <c r="AY87" s="105">
        <f t="shared" ref="AY87:AY104" si="47">IF(N87="","",(AX87/AW87))</f>
        <v>5.8728217754069209E-2</v>
      </c>
      <c r="AZ87" s="5"/>
      <c r="BA87" s="7">
        <f t="shared" ref="BA87:BA104" si="48">COUNTA(M87,Z87,AM87)</f>
        <v>3</v>
      </c>
      <c r="BB87" s="7"/>
    </row>
    <row r="88" spans="1:54" ht="102" customHeight="1">
      <c r="A88" s="80" t="s">
        <v>367</v>
      </c>
      <c r="B88" s="80" t="s">
        <v>440</v>
      </c>
      <c r="C88" s="80"/>
      <c r="D88" s="80" t="s">
        <v>650</v>
      </c>
      <c r="E88" s="81" t="s">
        <v>651</v>
      </c>
      <c r="F88" s="82" t="s">
        <v>69</v>
      </c>
      <c r="G88" s="83">
        <v>1</v>
      </c>
      <c r="H88" s="82" t="s">
        <v>75</v>
      </c>
      <c r="I88" s="84" t="s">
        <v>384</v>
      </c>
      <c r="J88" s="85">
        <v>46069</v>
      </c>
      <c r="K88" s="126" t="s">
        <v>652</v>
      </c>
      <c r="L88" s="86" t="s">
        <v>378</v>
      </c>
      <c r="M88" s="85" t="s">
        <v>653</v>
      </c>
      <c r="N88" s="87">
        <v>10990</v>
      </c>
      <c r="O88" s="87" t="s">
        <v>375</v>
      </c>
      <c r="P88" s="87" t="s">
        <v>376</v>
      </c>
      <c r="Q88" s="88">
        <f t="shared" si="32"/>
        <v>9235.2941176470595</v>
      </c>
      <c r="R88" s="89">
        <f t="shared" si="33"/>
        <v>1754.7058823529412</v>
      </c>
      <c r="S88" s="89">
        <f t="shared" si="34"/>
        <v>10990</v>
      </c>
      <c r="T88" s="89">
        <f t="shared" si="35"/>
        <v>10990</v>
      </c>
      <c r="U88" s="89">
        <f t="shared" si="36"/>
        <v>10990</v>
      </c>
      <c r="V88" s="90" t="s">
        <v>384</v>
      </c>
      <c r="W88" s="91">
        <v>46069</v>
      </c>
      <c r="X88" s="127" t="s">
        <v>654</v>
      </c>
      <c r="Y88" s="92" t="s">
        <v>378</v>
      </c>
      <c r="Z88" s="128" t="s">
        <v>655</v>
      </c>
      <c r="AA88" s="93">
        <v>10725</v>
      </c>
      <c r="AB88" s="93" t="s">
        <v>375</v>
      </c>
      <c r="AC88" s="93" t="s">
        <v>376</v>
      </c>
      <c r="AD88" s="94">
        <f t="shared" si="37"/>
        <v>9012.6050420168067</v>
      </c>
      <c r="AE88" s="95">
        <f t="shared" si="38"/>
        <v>1712.3949579831933</v>
      </c>
      <c r="AF88" s="95">
        <f t="shared" si="39"/>
        <v>10725</v>
      </c>
      <c r="AG88" s="95">
        <f t="shared" si="40"/>
        <v>10725</v>
      </c>
      <c r="AH88" s="95">
        <f t="shared" si="41"/>
        <v>10725</v>
      </c>
      <c r="AI88" s="96" t="s">
        <v>384</v>
      </c>
      <c r="AJ88" s="97">
        <v>46069</v>
      </c>
      <c r="AK88" s="98" t="s">
        <v>656</v>
      </c>
      <c r="AL88" s="99" t="s">
        <v>378</v>
      </c>
      <c r="AM88" s="100" t="s">
        <v>657</v>
      </c>
      <c r="AN88" s="101">
        <v>9990</v>
      </c>
      <c r="AO88" s="101" t="s">
        <v>375</v>
      </c>
      <c r="AP88" s="129" t="s">
        <v>376</v>
      </c>
      <c r="AQ88" s="102">
        <f t="shared" si="42"/>
        <v>8394.957983193277</v>
      </c>
      <c r="AR88" s="103">
        <f t="shared" si="43"/>
        <v>1595.0420168067226</v>
      </c>
      <c r="AS88" s="103">
        <f t="shared" si="44"/>
        <v>9990</v>
      </c>
      <c r="AT88" s="103">
        <f t="shared" si="45"/>
        <v>9990</v>
      </c>
      <c r="AU88" s="103">
        <f t="shared" si="46"/>
        <v>9990</v>
      </c>
      <c r="AV88" s="104">
        <f t="shared" si="27"/>
        <v>10568</v>
      </c>
      <c r="AW88" s="104">
        <f t="shared" si="28"/>
        <v>10568</v>
      </c>
      <c r="AX88" s="104">
        <f t="shared" si="29"/>
        <v>518</v>
      </c>
      <c r="AY88" s="105">
        <f t="shared" si="47"/>
        <v>4.9015897047691145E-2</v>
      </c>
      <c r="AZ88" s="5"/>
      <c r="BA88" s="7">
        <f t="shared" si="48"/>
        <v>3</v>
      </c>
      <c r="BB88" s="7"/>
    </row>
    <row r="89" spans="1:54" ht="63.75" customHeight="1">
      <c r="A89" s="80" t="s">
        <v>367</v>
      </c>
      <c r="B89" s="80" t="s">
        <v>440</v>
      </c>
      <c r="C89" s="80">
        <v>14111531</v>
      </c>
      <c r="D89" s="80" t="s">
        <v>658</v>
      </c>
      <c r="E89" s="81" t="s">
        <v>659</v>
      </c>
      <c r="F89" s="82" t="s">
        <v>69</v>
      </c>
      <c r="G89" s="83">
        <v>1</v>
      </c>
      <c r="H89" s="82" t="s">
        <v>75</v>
      </c>
      <c r="I89" s="84" t="s">
        <v>384</v>
      </c>
      <c r="J89" s="85">
        <v>46069</v>
      </c>
      <c r="K89" s="126" t="s">
        <v>625</v>
      </c>
      <c r="L89" s="86" t="s">
        <v>378</v>
      </c>
      <c r="M89" s="85" t="s">
        <v>135</v>
      </c>
      <c r="N89" s="87">
        <v>11000</v>
      </c>
      <c r="O89" s="87" t="s">
        <v>375</v>
      </c>
      <c r="P89" s="87" t="s">
        <v>376</v>
      </c>
      <c r="Q89" s="88">
        <f t="shared" si="32"/>
        <v>9243.6974789915967</v>
      </c>
      <c r="R89" s="89">
        <f t="shared" si="33"/>
        <v>1756.3025210084033</v>
      </c>
      <c r="S89" s="89">
        <f t="shared" si="34"/>
        <v>11000</v>
      </c>
      <c r="T89" s="89">
        <f t="shared" si="35"/>
        <v>11000</v>
      </c>
      <c r="U89" s="89">
        <f t="shared" si="36"/>
        <v>11000</v>
      </c>
      <c r="V89" s="90" t="s">
        <v>384</v>
      </c>
      <c r="W89" s="91">
        <v>46069</v>
      </c>
      <c r="X89" s="127" t="s">
        <v>623</v>
      </c>
      <c r="Y89" s="92" t="s">
        <v>378</v>
      </c>
      <c r="Z89" s="128" t="s">
        <v>660</v>
      </c>
      <c r="AA89" s="93">
        <v>9400</v>
      </c>
      <c r="AB89" s="93" t="s">
        <v>375</v>
      </c>
      <c r="AC89" s="93" t="s">
        <v>376</v>
      </c>
      <c r="AD89" s="94">
        <f t="shared" si="37"/>
        <v>7899.1596638655465</v>
      </c>
      <c r="AE89" s="95">
        <f t="shared" si="38"/>
        <v>1500.8403361344538</v>
      </c>
      <c r="AF89" s="95">
        <f t="shared" si="39"/>
        <v>9400</v>
      </c>
      <c r="AG89" s="95">
        <f t="shared" si="40"/>
        <v>9400</v>
      </c>
      <c r="AH89" s="95">
        <f t="shared" si="41"/>
        <v>9400</v>
      </c>
      <c r="AI89" s="96" t="s">
        <v>384</v>
      </c>
      <c r="AJ89" s="97">
        <v>46069</v>
      </c>
      <c r="AK89" s="98" t="s">
        <v>661</v>
      </c>
      <c r="AL89" s="99" t="s">
        <v>378</v>
      </c>
      <c r="AM89" s="100" t="s">
        <v>662</v>
      </c>
      <c r="AN89" s="101">
        <v>11900</v>
      </c>
      <c r="AO89" s="101" t="s">
        <v>375</v>
      </c>
      <c r="AP89" s="129" t="s">
        <v>376</v>
      </c>
      <c r="AQ89" s="102">
        <f t="shared" si="42"/>
        <v>10000</v>
      </c>
      <c r="AR89" s="103">
        <f t="shared" si="43"/>
        <v>1900</v>
      </c>
      <c r="AS89" s="103">
        <f t="shared" si="44"/>
        <v>11900</v>
      </c>
      <c r="AT89" s="103">
        <f t="shared" si="45"/>
        <v>11900</v>
      </c>
      <c r="AU89" s="103">
        <f t="shared" si="46"/>
        <v>11900</v>
      </c>
      <c r="AV89" s="104">
        <f t="shared" si="27"/>
        <v>10767</v>
      </c>
      <c r="AW89" s="104">
        <f t="shared" si="28"/>
        <v>10767</v>
      </c>
      <c r="AX89" s="104">
        <f t="shared" si="29"/>
        <v>1266</v>
      </c>
      <c r="AY89" s="105">
        <f t="shared" si="47"/>
        <v>0.11758149902479799</v>
      </c>
      <c r="AZ89" s="5"/>
      <c r="BA89" s="7">
        <f t="shared" si="48"/>
        <v>3</v>
      </c>
      <c r="BB89" s="7"/>
    </row>
    <row r="90" spans="1:54" ht="63.75" customHeight="1">
      <c r="A90" s="80" t="s">
        <v>367</v>
      </c>
      <c r="B90" s="80" t="s">
        <v>440</v>
      </c>
      <c r="C90" s="80">
        <v>14111514</v>
      </c>
      <c r="D90" s="80" t="s">
        <v>663</v>
      </c>
      <c r="E90" s="81" t="s">
        <v>664</v>
      </c>
      <c r="F90" s="82" t="s">
        <v>69</v>
      </c>
      <c r="G90" s="83">
        <v>1</v>
      </c>
      <c r="H90" s="82" t="s">
        <v>75</v>
      </c>
      <c r="I90" s="84" t="s">
        <v>384</v>
      </c>
      <c r="J90" s="85">
        <v>46070</v>
      </c>
      <c r="K90" s="126" t="s">
        <v>445</v>
      </c>
      <c r="L90" s="86" t="s">
        <v>378</v>
      </c>
      <c r="M90" s="85" t="s">
        <v>446</v>
      </c>
      <c r="N90" s="87">
        <v>2700</v>
      </c>
      <c r="O90" s="87" t="s">
        <v>382</v>
      </c>
      <c r="P90" s="87" t="s">
        <v>376</v>
      </c>
      <c r="Q90" s="88">
        <f t="shared" si="32"/>
        <v>2700</v>
      </c>
      <c r="R90" s="89">
        <f t="shared" si="33"/>
        <v>513</v>
      </c>
      <c r="S90" s="89">
        <f t="shared" si="34"/>
        <v>3213</v>
      </c>
      <c r="T90" s="89">
        <f t="shared" si="35"/>
        <v>2700</v>
      </c>
      <c r="U90" s="89">
        <f t="shared" si="36"/>
        <v>3213</v>
      </c>
      <c r="V90" s="90" t="s">
        <v>384</v>
      </c>
      <c r="W90" s="91">
        <v>46070</v>
      </c>
      <c r="X90" s="127" t="s">
        <v>665</v>
      </c>
      <c r="Y90" s="92" t="s">
        <v>378</v>
      </c>
      <c r="Z90" s="128" t="s">
        <v>666</v>
      </c>
      <c r="AA90" s="93">
        <v>2706</v>
      </c>
      <c r="AB90" s="93" t="s">
        <v>375</v>
      </c>
      <c r="AC90" s="93" t="s">
        <v>376</v>
      </c>
      <c r="AD90" s="94">
        <f t="shared" si="37"/>
        <v>2273.9495798319331</v>
      </c>
      <c r="AE90" s="95">
        <f t="shared" si="38"/>
        <v>432.05042016806726</v>
      </c>
      <c r="AF90" s="95">
        <f t="shared" si="39"/>
        <v>2706.0000000000005</v>
      </c>
      <c r="AG90" s="95">
        <f t="shared" si="40"/>
        <v>2706</v>
      </c>
      <c r="AH90" s="95">
        <f t="shared" si="41"/>
        <v>2706.0000000000005</v>
      </c>
      <c r="AI90" s="96" t="s">
        <v>384</v>
      </c>
      <c r="AJ90" s="97">
        <v>46070</v>
      </c>
      <c r="AK90" s="98" t="s">
        <v>667</v>
      </c>
      <c r="AL90" s="99" t="s">
        <v>378</v>
      </c>
      <c r="AM90" s="100" t="s">
        <v>149</v>
      </c>
      <c r="AN90" s="101">
        <v>3026</v>
      </c>
      <c r="AO90" s="101" t="s">
        <v>382</v>
      </c>
      <c r="AP90" s="129" t="s">
        <v>376</v>
      </c>
      <c r="AQ90" s="102">
        <f t="shared" si="42"/>
        <v>3026</v>
      </c>
      <c r="AR90" s="103">
        <f t="shared" si="43"/>
        <v>574.94000000000005</v>
      </c>
      <c r="AS90" s="103">
        <f t="shared" si="44"/>
        <v>3600.94</v>
      </c>
      <c r="AT90" s="103">
        <f t="shared" si="45"/>
        <v>3026</v>
      </c>
      <c r="AU90" s="103">
        <f t="shared" si="46"/>
        <v>3600.94</v>
      </c>
      <c r="AV90" s="104">
        <f t="shared" si="27"/>
        <v>3173</v>
      </c>
      <c r="AW90" s="104">
        <f t="shared" si="28"/>
        <v>3173</v>
      </c>
      <c r="AX90" s="104">
        <f t="shared" si="29"/>
        <v>449</v>
      </c>
      <c r="AY90" s="105">
        <f t="shared" si="47"/>
        <v>0.14150646076268517</v>
      </c>
      <c r="AZ90" s="5"/>
      <c r="BA90" s="7">
        <f t="shared" si="48"/>
        <v>3</v>
      </c>
      <c r="BB90" s="7"/>
    </row>
    <row r="91" spans="1:54" ht="63.75" customHeight="1">
      <c r="A91" s="80" t="s">
        <v>367</v>
      </c>
      <c r="B91" s="80" t="s">
        <v>440</v>
      </c>
      <c r="C91" s="80">
        <v>14111514</v>
      </c>
      <c r="D91" s="80" t="s">
        <v>668</v>
      </c>
      <c r="E91" s="81" t="s">
        <v>669</v>
      </c>
      <c r="F91" s="82" t="s">
        <v>69</v>
      </c>
      <c r="G91" s="83">
        <v>1</v>
      </c>
      <c r="H91" s="82" t="s">
        <v>75</v>
      </c>
      <c r="I91" s="84" t="s">
        <v>384</v>
      </c>
      <c r="J91" s="85">
        <v>46070</v>
      </c>
      <c r="K91" s="126" t="s">
        <v>665</v>
      </c>
      <c r="L91" s="86" t="s">
        <v>378</v>
      </c>
      <c r="M91" s="85" t="s">
        <v>666</v>
      </c>
      <c r="N91" s="87">
        <v>2898</v>
      </c>
      <c r="O91" s="87" t="s">
        <v>382</v>
      </c>
      <c r="P91" s="87" t="s">
        <v>376</v>
      </c>
      <c r="Q91" s="88">
        <f t="shared" si="32"/>
        <v>2898</v>
      </c>
      <c r="R91" s="89">
        <f t="shared" si="33"/>
        <v>550.62</v>
      </c>
      <c r="S91" s="89">
        <f t="shared" si="34"/>
        <v>3448.62</v>
      </c>
      <c r="T91" s="89">
        <f t="shared" si="35"/>
        <v>2898</v>
      </c>
      <c r="U91" s="89">
        <f t="shared" si="36"/>
        <v>3448.62</v>
      </c>
      <c r="V91" s="90" t="s">
        <v>384</v>
      </c>
      <c r="W91" s="91">
        <v>46070</v>
      </c>
      <c r="X91" s="127" t="s">
        <v>445</v>
      </c>
      <c r="Y91" s="92" t="s">
        <v>378</v>
      </c>
      <c r="Z91" s="128" t="s">
        <v>446</v>
      </c>
      <c r="AA91" s="93">
        <v>3400</v>
      </c>
      <c r="AB91" s="93" t="s">
        <v>382</v>
      </c>
      <c r="AC91" s="93" t="s">
        <v>376</v>
      </c>
      <c r="AD91" s="94">
        <f t="shared" si="37"/>
        <v>3400</v>
      </c>
      <c r="AE91" s="95">
        <f t="shared" si="38"/>
        <v>646</v>
      </c>
      <c r="AF91" s="95">
        <f t="shared" si="39"/>
        <v>4046</v>
      </c>
      <c r="AG91" s="95">
        <f t="shared" si="40"/>
        <v>3400</v>
      </c>
      <c r="AH91" s="95">
        <f t="shared" si="41"/>
        <v>4046</v>
      </c>
      <c r="AI91" s="96" t="s">
        <v>384</v>
      </c>
      <c r="AJ91" s="97">
        <v>46070</v>
      </c>
      <c r="AK91" s="98" t="s">
        <v>667</v>
      </c>
      <c r="AL91" s="99" t="s">
        <v>378</v>
      </c>
      <c r="AM91" s="100" t="s">
        <v>149</v>
      </c>
      <c r="AN91" s="101">
        <v>3361</v>
      </c>
      <c r="AO91" s="101" t="s">
        <v>382</v>
      </c>
      <c r="AP91" s="129" t="s">
        <v>376</v>
      </c>
      <c r="AQ91" s="102">
        <f t="shared" si="42"/>
        <v>3361</v>
      </c>
      <c r="AR91" s="103">
        <f t="shared" si="43"/>
        <v>638.59</v>
      </c>
      <c r="AS91" s="103">
        <f t="shared" si="44"/>
        <v>3999.59</v>
      </c>
      <c r="AT91" s="103">
        <f t="shared" si="45"/>
        <v>3361</v>
      </c>
      <c r="AU91" s="103">
        <f t="shared" si="46"/>
        <v>3999.59</v>
      </c>
      <c r="AV91" s="104">
        <f t="shared" si="27"/>
        <v>3831</v>
      </c>
      <c r="AW91" s="104">
        <f t="shared" si="28"/>
        <v>3831</v>
      </c>
      <c r="AX91" s="104">
        <f t="shared" si="29"/>
        <v>332</v>
      </c>
      <c r="AY91" s="105">
        <f t="shared" si="47"/>
        <v>8.6661446097624648E-2</v>
      </c>
      <c r="AZ91" s="5"/>
      <c r="BA91" s="7">
        <f t="shared" si="48"/>
        <v>3</v>
      </c>
      <c r="BB91" s="7"/>
    </row>
    <row r="92" spans="1:54" ht="38.25" customHeight="1">
      <c r="A92" s="80" t="s">
        <v>367</v>
      </c>
      <c r="B92" s="80" t="s">
        <v>440</v>
      </c>
      <c r="C92" s="80">
        <v>60121109</v>
      </c>
      <c r="D92" s="80" t="s">
        <v>670</v>
      </c>
      <c r="E92" s="81" t="s">
        <v>671</v>
      </c>
      <c r="F92" s="82" t="s">
        <v>69</v>
      </c>
      <c r="G92" s="83">
        <v>1</v>
      </c>
      <c r="H92" s="82" t="s">
        <v>75</v>
      </c>
      <c r="I92" s="84" t="s">
        <v>384</v>
      </c>
      <c r="J92" s="85">
        <v>46069</v>
      </c>
      <c r="K92" s="126" t="s">
        <v>672</v>
      </c>
      <c r="L92" s="86" t="s">
        <v>378</v>
      </c>
      <c r="M92" s="85" t="s">
        <v>666</v>
      </c>
      <c r="N92" s="87">
        <v>49411</v>
      </c>
      <c r="O92" s="87" t="s">
        <v>382</v>
      </c>
      <c r="P92" s="87" t="s">
        <v>376</v>
      </c>
      <c r="Q92" s="88">
        <f t="shared" si="32"/>
        <v>49411</v>
      </c>
      <c r="R92" s="89">
        <f t="shared" si="33"/>
        <v>9388.09</v>
      </c>
      <c r="S92" s="89">
        <f t="shared" si="34"/>
        <v>58799.09</v>
      </c>
      <c r="T92" s="89">
        <f t="shared" si="35"/>
        <v>49411</v>
      </c>
      <c r="U92" s="89">
        <f t="shared" si="36"/>
        <v>58799.09</v>
      </c>
      <c r="V92" s="90" t="s">
        <v>384</v>
      </c>
      <c r="W92" s="91">
        <v>46069</v>
      </c>
      <c r="X92" s="127" t="s">
        <v>445</v>
      </c>
      <c r="Y92" s="92" t="s">
        <v>378</v>
      </c>
      <c r="Z92" s="128" t="s">
        <v>673</v>
      </c>
      <c r="AA92" s="93">
        <v>45900</v>
      </c>
      <c r="AB92" s="93" t="s">
        <v>382</v>
      </c>
      <c r="AC92" s="93" t="s">
        <v>376</v>
      </c>
      <c r="AD92" s="94">
        <f t="shared" si="37"/>
        <v>45900</v>
      </c>
      <c r="AE92" s="95">
        <f t="shared" si="38"/>
        <v>8721</v>
      </c>
      <c r="AF92" s="95">
        <f t="shared" si="39"/>
        <v>54621</v>
      </c>
      <c r="AG92" s="95">
        <f t="shared" si="40"/>
        <v>45900</v>
      </c>
      <c r="AH92" s="95">
        <f t="shared" si="41"/>
        <v>54621</v>
      </c>
      <c r="AI92" s="96" t="s">
        <v>384</v>
      </c>
      <c r="AJ92" s="97">
        <v>46069</v>
      </c>
      <c r="AK92" s="98" t="s">
        <v>625</v>
      </c>
      <c r="AL92" s="99" t="s">
        <v>378</v>
      </c>
      <c r="AM92" s="100" t="s">
        <v>135</v>
      </c>
      <c r="AN92" s="101">
        <v>49000</v>
      </c>
      <c r="AO92" s="101" t="s">
        <v>375</v>
      </c>
      <c r="AP92" s="129" t="s">
        <v>376</v>
      </c>
      <c r="AQ92" s="102">
        <f t="shared" si="42"/>
        <v>41176.470588235294</v>
      </c>
      <c r="AR92" s="103">
        <f t="shared" si="43"/>
        <v>7823.5294117647063</v>
      </c>
      <c r="AS92" s="103">
        <f t="shared" si="44"/>
        <v>49000</v>
      </c>
      <c r="AT92" s="103">
        <f t="shared" si="45"/>
        <v>49000</v>
      </c>
      <c r="AU92" s="103">
        <f t="shared" si="46"/>
        <v>49000</v>
      </c>
      <c r="AV92" s="104">
        <f t="shared" si="27"/>
        <v>54140</v>
      </c>
      <c r="AW92" s="104">
        <f t="shared" si="28"/>
        <v>54140</v>
      </c>
      <c r="AX92" s="104">
        <f t="shared" si="29"/>
        <v>4917</v>
      </c>
      <c r="AY92" s="105">
        <f t="shared" si="47"/>
        <v>9.0820096047284818E-2</v>
      </c>
      <c r="AZ92" s="5"/>
      <c r="BA92" s="7">
        <f t="shared" si="48"/>
        <v>3</v>
      </c>
      <c r="BB92" s="7"/>
    </row>
    <row r="93" spans="1:54" ht="38.25" customHeight="1">
      <c r="A93" s="80" t="s">
        <v>367</v>
      </c>
      <c r="B93" s="80" t="s">
        <v>440</v>
      </c>
      <c r="C93" s="80">
        <v>14111514</v>
      </c>
      <c r="D93" s="80" t="s">
        <v>674</v>
      </c>
      <c r="E93" s="81" t="s">
        <v>675</v>
      </c>
      <c r="F93" s="82" t="s">
        <v>69</v>
      </c>
      <c r="G93" s="83">
        <v>1</v>
      </c>
      <c r="H93" s="82" t="s">
        <v>75</v>
      </c>
      <c r="I93" s="84" t="s">
        <v>384</v>
      </c>
      <c r="J93" s="85">
        <v>46070</v>
      </c>
      <c r="K93" s="126" t="s">
        <v>625</v>
      </c>
      <c r="L93" s="86" t="s">
        <v>378</v>
      </c>
      <c r="M93" s="85" t="s">
        <v>135</v>
      </c>
      <c r="N93" s="87">
        <v>5000</v>
      </c>
      <c r="O93" s="87" t="s">
        <v>375</v>
      </c>
      <c r="P93" s="87" t="s">
        <v>376</v>
      </c>
      <c r="Q93" s="88">
        <f t="shared" si="32"/>
        <v>4201.680672268908</v>
      </c>
      <c r="R93" s="89">
        <f t="shared" si="33"/>
        <v>798.31932773109247</v>
      </c>
      <c r="S93" s="89">
        <f t="shared" si="34"/>
        <v>5000</v>
      </c>
      <c r="T93" s="89">
        <f t="shared" si="35"/>
        <v>5000</v>
      </c>
      <c r="U93" s="89">
        <f t="shared" si="36"/>
        <v>5000</v>
      </c>
      <c r="V93" s="90" t="s">
        <v>384</v>
      </c>
      <c r="W93" s="91">
        <v>46070</v>
      </c>
      <c r="X93" s="127" t="s">
        <v>445</v>
      </c>
      <c r="Y93" s="92" t="s">
        <v>378</v>
      </c>
      <c r="Z93" s="128" t="s">
        <v>446</v>
      </c>
      <c r="AA93" s="93">
        <v>4875</v>
      </c>
      <c r="AB93" s="93" t="s">
        <v>375</v>
      </c>
      <c r="AC93" s="93" t="s">
        <v>376</v>
      </c>
      <c r="AD93" s="94">
        <f t="shared" si="37"/>
        <v>4096.6386554621849</v>
      </c>
      <c r="AE93" s="95">
        <f t="shared" si="38"/>
        <v>778.36134453781517</v>
      </c>
      <c r="AF93" s="95">
        <f t="shared" si="39"/>
        <v>4875</v>
      </c>
      <c r="AG93" s="95">
        <f t="shared" si="40"/>
        <v>4875</v>
      </c>
      <c r="AH93" s="95">
        <f t="shared" si="41"/>
        <v>4875</v>
      </c>
      <c r="AI93" s="96" t="s">
        <v>384</v>
      </c>
      <c r="AJ93" s="97">
        <v>46070</v>
      </c>
      <c r="AK93" s="98" t="s">
        <v>447</v>
      </c>
      <c r="AL93" s="99" t="s">
        <v>378</v>
      </c>
      <c r="AM93" s="100" t="s">
        <v>448</v>
      </c>
      <c r="AN93" s="101">
        <v>6200</v>
      </c>
      <c r="AO93" s="101" t="s">
        <v>375</v>
      </c>
      <c r="AP93" s="129" t="s">
        <v>376</v>
      </c>
      <c r="AQ93" s="102">
        <f t="shared" si="42"/>
        <v>5210.0840336134452</v>
      </c>
      <c r="AR93" s="103">
        <f t="shared" si="43"/>
        <v>989.9159663865546</v>
      </c>
      <c r="AS93" s="103">
        <f t="shared" si="44"/>
        <v>6200</v>
      </c>
      <c r="AT93" s="103">
        <f t="shared" si="45"/>
        <v>6200</v>
      </c>
      <c r="AU93" s="103">
        <f t="shared" si="46"/>
        <v>6200</v>
      </c>
      <c r="AV93" s="104">
        <f t="shared" si="27"/>
        <v>5358</v>
      </c>
      <c r="AW93" s="104">
        <f t="shared" si="28"/>
        <v>5358</v>
      </c>
      <c r="AX93" s="104">
        <f t="shared" si="29"/>
        <v>732</v>
      </c>
      <c r="AY93" s="105">
        <f t="shared" si="47"/>
        <v>0.1366181410974244</v>
      </c>
      <c r="AZ93" s="5"/>
      <c r="BA93" s="7">
        <f t="shared" si="48"/>
        <v>3</v>
      </c>
      <c r="BB93" s="7"/>
    </row>
    <row r="94" spans="1:54" ht="76.5" customHeight="1">
      <c r="A94" s="80" t="s">
        <v>367</v>
      </c>
      <c r="B94" s="80" t="s">
        <v>440</v>
      </c>
      <c r="C94" s="80">
        <v>14111514</v>
      </c>
      <c r="D94" s="80" t="s">
        <v>676</v>
      </c>
      <c r="E94" s="81" t="s">
        <v>677</v>
      </c>
      <c r="F94" s="82" t="s">
        <v>69</v>
      </c>
      <c r="G94" s="83">
        <v>1</v>
      </c>
      <c r="H94" s="82" t="s">
        <v>75</v>
      </c>
      <c r="I94" s="84" t="s">
        <v>384</v>
      </c>
      <c r="J94" s="85">
        <v>46069</v>
      </c>
      <c r="K94" s="126" t="s">
        <v>625</v>
      </c>
      <c r="L94" s="86" t="s">
        <v>378</v>
      </c>
      <c r="M94" s="85" t="s">
        <v>135</v>
      </c>
      <c r="N94" s="87">
        <v>4400</v>
      </c>
      <c r="O94" s="87" t="s">
        <v>375</v>
      </c>
      <c r="P94" s="87" t="s">
        <v>376</v>
      </c>
      <c r="Q94" s="88">
        <f t="shared" si="32"/>
        <v>3697.4789915966389</v>
      </c>
      <c r="R94" s="89">
        <f t="shared" si="33"/>
        <v>702.52100840336141</v>
      </c>
      <c r="S94" s="89">
        <f t="shared" si="34"/>
        <v>4400</v>
      </c>
      <c r="T94" s="89">
        <f t="shared" si="35"/>
        <v>4400</v>
      </c>
      <c r="U94" s="89">
        <f t="shared" si="36"/>
        <v>4400</v>
      </c>
      <c r="V94" s="90" t="s">
        <v>384</v>
      </c>
      <c r="W94" s="91">
        <v>46069</v>
      </c>
      <c r="X94" s="127" t="s">
        <v>667</v>
      </c>
      <c r="Y94" s="92" t="s">
        <v>378</v>
      </c>
      <c r="Z94" s="128" t="s">
        <v>149</v>
      </c>
      <c r="AA94" s="93">
        <v>3950</v>
      </c>
      <c r="AB94" s="93" t="s">
        <v>382</v>
      </c>
      <c r="AC94" s="93" t="s">
        <v>376</v>
      </c>
      <c r="AD94" s="94">
        <f t="shared" si="37"/>
        <v>3950</v>
      </c>
      <c r="AE94" s="95">
        <f t="shared" si="38"/>
        <v>750.5</v>
      </c>
      <c r="AF94" s="95">
        <f t="shared" si="39"/>
        <v>4700.5</v>
      </c>
      <c r="AG94" s="95">
        <f t="shared" si="40"/>
        <v>3950</v>
      </c>
      <c r="AH94" s="95">
        <f t="shared" si="41"/>
        <v>4700.5</v>
      </c>
      <c r="AI94" s="96" t="s">
        <v>384</v>
      </c>
      <c r="AJ94" s="97">
        <v>46069</v>
      </c>
      <c r="AK94" s="98" t="s">
        <v>678</v>
      </c>
      <c r="AL94" s="99" t="s">
        <v>378</v>
      </c>
      <c r="AM94" s="100" t="s">
        <v>679</v>
      </c>
      <c r="AN94" s="101">
        <v>4900</v>
      </c>
      <c r="AO94" s="101" t="s">
        <v>375</v>
      </c>
      <c r="AP94" s="129" t="s">
        <v>376</v>
      </c>
      <c r="AQ94" s="102">
        <f t="shared" si="42"/>
        <v>4117.6470588235297</v>
      </c>
      <c r="AR94" s="103">
        <f t="shared" si="43"/>
        <v>782.35294117647061</v>
      </c>
      <c r="AS94" s="103">
        <f t="shared" si="44"/>
        <v>4900</v>
      </c>
      <c r="AT94" s="103">
        <f t="shared" si="45"/>
        <v>4900</v>
      </c>
      <c r="AU94" s="103">
        <f t="shared" si="46"/>
        <v>4900</v>
      </c>
      <c r="AV94" s="104">
        <f t="shared" si="27"/>
        <v>4667</v>
      </c>
      <c r="AW94" s="104">
        <f t="shared" si="28"/>
        <v>4667</v>
      </c>
      <c r="AX94" s="104">
        <f t="shared" si="29"/>
        <v>252</v>
      </c>
      <c r="AY94" s="105">
        <f t="shared" si="47"/>
        <v>5.399614313263338E-2</v>
      </c>
      <c r="AZ94" s="5"/>
      <c r="BA94" s="7">
        <f t="shared" si="48"/>
        <v>3</v>
      </c>
      <c r="BB94" s="7"/>
    </row>
    <row r="95" spans="1:54" ht="51" customHeight="1">
      <c r="A95" s="80" t="s">
        <v>367</v>
      </c>
      <c r="B95" s="80" t="s">
        <v>440</v>
      </c>
      <c r="C95" s="80"/>
      <c r="D95" s="80" t="s">
        <v>680</v>
      </c>
      <c r="E95" s="81" t="s">
        <v>681</v>
      </c>
      <c r="F95" s="82" t="s">
        <v>69</v>
      </c>
      <c r="G95" s="83">
        <v>1</v>
      </c>
      <c r="H95" s="82" t="s">
        <v>75</v>
      </c>
      <c r="I95" s="84" t="s">
        <v>384</v>
      </c>
      <c r="J95" s="85">
        <v>46070</v>
      </c>
      <c r="K95" s="126" t="s">
        <v>625</v>
      </c>
      <c r="L95" s="86" t="s">
        <v>378</v>
      </c>
      <c r="M95" s="85" t="s">
        <v>135</v>
      </c>
      <c r="N95" s="87">
        <v>5600</v>
      </c>
      <c r="O95" s="87" t="s">
        <v>375</v>
      </c>
      <c r="P95" s="87" t="s">
        <v>376</v>
      </c>
      <c r="Q95" s="88">
        <f t="shared" si="32"/>
        <v>4705.8823529411766</v>
      </c>
      <c r="R95" s="89">
        <f t="shared" si="33"/>
        <v>894.11764705882354</v>
      </c>
      <c r="S95" s="89">
        <f t="shared" si="34"/>
        <v>5600</v>
      </c>
      <c r="T95" s="89">
        <f t="shared" si="35"/>
        <v>5600</v>
      </c>
      <c r="U95" s="89">
        <f t="shared" si="36"/>
        <v>5600</v>
      </c>
      <c r="V95" s="90" t="s">
        <v>384</v>
      </c>
      <c r="W95" s="91">
        <v>46070</v>
      </c>
      <c r="X95" s="127" t="s">
        <v>447</v>
      </c>
      <c r="Y95" s="92" t="s">
        <v>378</v>
      </c>
      <c r="Z95" s="128" t="s">
        <v>136</v>
      </c>
      <c r="AA95" s="93">
        <v>5600</v>
      </c>
      <c r="AB95" s="93" t="s">
        <v>375</v>
      </c>
      <c r="AC95" s="93" t="s">
        <v>376</v>
      </c>
      <c r="AD95" s="94">
        <f t="shared" si="37"/>
        <v>4705.8823529411766</v>
      </c>
      <c r="AE95" s="95">
        <f t="shared" si="38"/>
        <v>894.11764705882354</v>
      </c>
      <c r="AF95" s="95">
        <f t="shared" si="39"/>
        <v>5600</v>
      </c>
      <c r="AG95" s="95">
        <f t="shared" si="40"/>
        <v>5600</v>
      </c>
      <c r="AH95" s="95">
        <f t="shared" si="41"/>
        <v>5600</v>
      </c>
      <c r="AI95" s="96" t="s">
        <v>384</v>
      </c>
      <c r="AJ95" s="97">
        <v>46070</v>
      </c>
      <c r="AK95" s="98" t="s">
        <v>682</v>
      </c>
      <c r="AL95" s="99" t="s">
        <v>378</v>
      </c>
      <c r="AM95" s="100" t="s">
        <v>683</v>
      </c>
      <c r="AN95" s="101">
        <v>5000</v>
      </c>
      <c r="AO95" s="101" t="s">
        <v>375</v>
      </c>
      <c r="AP95" s="129" t="s">
        <v>376</v>
      </c>
      <c r="AQ95" s="102">
        <f t="shared" si="42"/>
        <v>4201.680672268908</v>
      </c>
      <c r="AR95" s="103">
        <f t="shared" si="43"/>
        <v>798.31932773109247</v>
      </c>
      <c r="AS95" s="103">
        <f t="shared" si="44"/>
        <v>5000</v>
      </c>
      <c r="AT95" s="103">
        <f t="shared" si="45"/>
        <v>5000</v>
      </c>
      <c r="AU95" s="103">
        <f t="shared" si="46"/>
        <v>5000</v>
      </c>
      <c r="AV95" s="104">
        <f t="shared" si="27"/>
        <v>5400</v>
      </c>
      <c r="AW95" s="104">
        <f t="shared" si="28"/>
        <v>5400</v>
      </c>
      <c r="AX95" s="104">
        <f t="shared" si="29"/>
        <v>346</v>
      </c>
      <c r="AY95" s="105">
        <f t="shared" si="47"/>
        <v>6.4074074074074075E-2</v>
      </c>
      <c r="AZ95" s="5"/>
      <c r="BA95" s="7">
        <f t="shared" si="48"/>
        <v>3</v>
      </c>
      <c r="BB95" s="7"/>
    </row>
    <row r="96" spans="1:54" ht="38.25" customHeight="1">
      <c r="A96" s="80" t="s">
        <v>367</v>
      </c>
      <c r="B96" s="80" t="s">
        <v>440</v>
      </c>
      <c r="C96" s="80">
        <v>60123001</v>
      </c>
      <c r="D96" s="80" t="s">
        <v>684</v>
      </c>
      <c r="E96" s="81" t="s">
        <v>685</v>
      </c>
      <c r="F96" s="82" t="s">
        <v>69</v>
      </c>
      <c r="G96" s="83">
        <v>1</v>
      </c>
      <c r="H96" s="82" t="s">
        <v>75</v>
      </c>
      <c r="I96" s="84" t="s">
        <v>384</v>
      </c>
      <c r="J96" s="85">
        <v>46070</v>
      </c>
      <c r="K96" s="126" t="s">
        <v>665</v>
      </c>
      <c r="L96" s="86" t="s">
        <v>378</v>
      </c>
      <c r="M96" s="85" t="s">
        <v>666</v>
      </c>
      <c r="N96" s="87">
        <v>990</v>
      </c>
      <c r="O96" s="87" t="s">
        <v>382</v>
      </c>
      <c r="P96" s="87" t="s">
        <v>375</v>
      </c>
      <c r="Q96" s="88">
        <f t="shared" si="32"/>
        <v>990</v>
      </c>
      <c r="R96" s="89">
        <v>188</v>
      </c>
      <c r="S96" s="89">
        <f t="shared" si="34"/>
        <v>1178</v>
      </c>
      <c r="T96" s="89">
        <f t="shared" si="35"/>
        <v>990</v>
      </c>
      <c r="U96" s="89">
        <f t="shared" si="36"/>
        <v>1178</v>
      </c>
      <c r="V96" s="90" t="s">
        <v>384</v>
      </c>
      <c r="W96" s="91">
        <v>46070</v>
      </c>
      <c r="X96" s="127" t="s">
        <v>447</v>
      </c>
      <c r="Y96" s="92" t="s">
        <v>378</v>
      </c>
      <c r="Z96" s="128" t="s">
        <v>136</v>
      </c>
      <c r="AA96" s="93">
        <v>1200</v>
      </c>
      <c r="AB96" s="93" t="s">
        <v>375</v>
      </c>
      <c r="AC96" s="93" t="s">
        <v>376</v>
      </c>
      <c r="AD96" s="94">
        <f t="shared" si="37"/>
        <v>1008.4033613445379</v>
      </c>
      <c r="AE96" s="95">
        <f t="shared" si="38"/>
        <v>191.59663865546219</v>
      </c>
      <c r="AF96" s="95">
        <f t="shared" si="39"/>
        <v>1200</v>
      </c>
      <c r="AG96" s="95">
        <f t="shared" si="40"/>
        <v>1200</v>
      </c>
      <c r="AH96" s="95">
        <f t="shared" si="41"/>
        <v>1200</v>
      </c>
      <c r="AI96" s="96" t="s">
        <v>384</v>
      </c>
      <c r="AJ96" s="97">
        <v>46070</v>
      </c>
      <c r="AK96" s="98" t="s">
        <v>623</v>
      </c>
      <c r="AL96" s="99" t="s">
        <v>378</v>
      </c>
      <c r="AM96" s="100" t="s">
        <v>686</v>
      </c>
      <c r="AN96" s="101">
        <v>1000</v>
      </c>
      <c r="AO96" s="101" t="s">
        <v>375</v>
      </c>
      <c r="AP96" s="129" t="s">
        <v>376</v>
      </c>
      <c r="AQ96" s="102">
        <f t="shared" si="42"/>
        <v>840.3361344537816</v>
      </c>
      <c r="AR96" s="103">
        <f t="shared" si="43"/>
        <v>159.66386554621852</v>
      </c>
      <c r="AS96" s="103">
        <f t="shared" si="44"/>
        <v>1000.0000000000001</v>
      </c>
      <c r="AT96" s="103">
        <f t="shared" si="45"/>
        <v>1000</v>
      </c>
      <c r="AU96" s="103">
        <f t="shared" si="46"/>
        <v>1000.0000000000001</v>
      </c>
      <c r="AV96" s="104">
        <f t="shared" si="27"/>
        <v>1126</v>
      </c>
      <c r="AW96" s="104">
        <f t="shared" si="28"/>
        <v>1126</v>
      </c>
      <c r="AX96" s="104">
        <f t="shared" si="29"/>
        <v>110</v>
      </c>
      <c r="AY96" s="105">
        <f t="shared" si="47"/>
        <v>9.7690941385435173E-2</v>
      </c>
      <c r="AZ96" s="5"/>
      <c r="BA96" s="7">
        <f t="shared" si="48"/>
        <v>3</v>
      </c>
      <c r="BB96" s="7"/>
    </row>
    <row r="97" spans="1:54" ht="63.75" customHeight="1">
      <c r="A97" s="80" t="s">
        <v>367</v>
      </c>
      <c r="B97" s="80" t="s">
        <v>440</v>
      </c>
      <c r="C97" s="80">
        <v>60123001</v>
      </c>
      <c r="D97" s="80" t="s">
        <v>687</v>
      </c>
      <c r="E97" s="81" t="s">
        <v>688</v>
      </c>
      <c r="F97" s="82" t="s">
        <v>69</v>
      </c>
      <c r="G97" s="83">
        <v>1</v>
      </c>
      <c r="H97" s="82" t="s">
        <v>75</v>
      </c>
      <c r="I97" s="84" t="s">
        <v>384</v>
      </c>
      <c r="J97" s="85">
        <v>46070</v>
      </c>
      <c r="K97" s="126" t="s">
        <v>447</v>
      </c>
      <c r="L97" s="86" t="s">
        <v>378</v>
      </c>
      <c r="M97" s="85" t="s">
        <v>157</v>
      </c>
      <c r="N97" s="87">
        <v>2200</v>
      </c>
      <c r="O97" s="87" t="s">
        <v>375</v>
      </c>
      <c r="P97" s="87" t="s">
        <v>376</v>
      </c>
      <c r="Q97" s="88">
        <f t="shared" si="32"/>
        <v>1848.7394957983195</v>
      </c>
      <c r="R97" s="89">
        <f t="shared" ref="R97:R104" si="49">IF(P97="Si tiene IVA",Q97*19%,0)</f>
        <v>351.2605042016807</v>
      </c>
      <c r="S97" s="89">
        <f t="shared" si="34"/>
        <v>2200</v>
      </c>
      <c r="T97" s="89">
        <f t="shared" si="35"/>
        <v>2200</v>
      </c>
      <c r="U97" s="89">
        <f t="shared" si="36"/>
        <v>2200</v>
      </c>
      <c r="V97" s="90" t="s">
        <v>384</v>
      </c>
      <c r="W97" s="91">
        <v>46070</v>
      </c>
      <c r="X97" s="127" t="s">
        <v>665</v>
      </c>
      <c r="Y97" s="92" t="s">
        <v>378</v>
      </c>
      <c r="Z97" s="128" t="s">
        <v>666</v>
      </c>
      <c r="AA97" s="93">
        <v>1990</v>
      </c>
      <c r="AB97" s="93" t="s">
        <v>382</v>
      </c>
      <c r="AC97" s="93" t="s">
        <v>376</v>
      </c>
      <c r="AD97" s="94">
        <f t="shared" si="37"/>
        <v>1990</v>
      </c>
      <c r="AE97" s="95">
        <f t="shared" si="38"/>
        <v>378.1</v>
      </c>
      <c r="AF97" s="95">
        <f t="shared" si="39"/>
        <v>2368.1</v>
      </c>
      <c r="AG97" s="95">
        <f t="shared" si="40"/>
        <v>1990</v>
      </c>
      <c r="AH97" s="95">
        <f t="shared" si="41"/>
        <v>2368.1</v>
      </c>
      <c r="AI97" s="96" t="s">
        <v>384</v>
      </c>
      <c r="AJ97" s="97">
        <v>46070</v>
      </c>
      <c r="AK97" s="98" t="s">
        <v>667</v>
      </c>
      <c r="AL97" s="99" t="s">
        <v>378</v>
      </c>
      <c r="AM97" s="100" t="s">
        <v>149</v>
      </c>
      <c r="AN97" s="101">
        <v>2100</v>
      </c>
      <c r="AO97" s="101" t="s">
        <v>382</v>
      </c>
      <c r="AP97" s="129" t="s">
        <v>376</v>
      </c>
      <c r="AQ97" s="102">
        <f t="shared" si="42"/>
        <v>2100</v>
      </c>
      <c r="AR97" s="103">
        <f t="shared" si="43"/>
        <v>399</v>
      </c>
      <c r="AS97" s="103">
        <f t="shared" si="44"/>
        <v>2499</v>
      </c>
      <c r="AT97" s="103">
        <f t="shared" si="45"/>
        <v>2100</v>
      </c>
      <c r="AU97" s="103">
        <f t="shared" si="46"/>
        <v>2499</v>
      </c>
      <c r="AV97" s="104">
        <f t="shared" si="27"/>
        <v>2356</v>
      </c>
      <c r="AW97" s="104">
        <f t="shared" si="28"/>
        <v>2356</v>
      </c>
      <c r="AX97" s="104">
        <f t="shared" si="29"/>
        <v>150</v>
      </c>
      <c r="AY97" s="105">
        <f t="shared" si="47"/>
        <v>6.3667232597623094E-2</v>
      </c>
      <c r="AZ97" s="5"/>
      <c r="BA97" s="7">
        <f t="shared" si="48"/>
        <v>3</v>
      </c>
      <c r="BB97" s="7"/>
    </row>
    <row r="98" spans="1:54" ht="38.25" customHeight="1">
      <c r="A98" s="80" t="s">
        <v>367</v>
      </c>
      <c r="B98" s="80" t="s">
        <v>440</v>
      </c>
      <c r="C98" s="80">
        <v>44121804</v>
      </c>
      <c r="D98" s="80" t="s">
        <v>689</v>
      </c>
      <c r="E98" s="81" t="s">
        <v>690</v>
      </c>
      <c r="F98" s="82" t="s">
        <v>69</v>
      </c>
      <c r="G98" s="83">
        <v>1</v>
      </c>
      <c r="H98" s="82" t="s">
        <v>75</v>
      </c>
      <c r="I98" s="84" t="s">
        <v>384</v>
      </c>
      <c r="J98" s="85">
        <v>46070</v>
      </c>
      <c r="K98" s="126" t="s">
        <v>625</v>
      </c>
      <c r="L98" s="86" t="s">
        <v>378</v>
      </c>
      <c r="M98" s="85" t="s">
        <v>135</v>
      </c>
      <c r="N98" s="87">
        <v>20000</v>
      </c>
      <c r="O98" s="87" t="s">
        <v>375</v>
      </c>
      <c r="P98" s="87" t="s">
        <v>376</v>
      </c>
      <c r="Q98" s="88">
        <f t="shared" si="32"/>
        <v>16806.722689075632</v>
      </c>
      <c r="R98" s="89">
        <f t="shared" si="49"/>
        <v>3193.2773109243699</v>
      </c>
      <c r="S98" s="89">
        <f t="shared" si="34"/>
        <v>20000</v>
      </c>
      <c r="T98" s="89">
        <f t="shared" si="35"/>
        <v>20000</v>
      </c>
      <c r="U98" s="89">
        <f t="shared" si="36"/>
        <v>20000</v>
      </c>
      <c r="V98" s="90" t="s">
        <v>384</v>
      </c>
      <c r="W98" s="91">
        <v>46070</v>
      </c>
      <c r="X98" s="127" t="s">
        <v>667</v>
      </c>
      <c r="Y98" s="92" t="s">
        <v>378</v>
      </c>
      <c r="Z98" s="128" t="s">
        <v>149</v>
      </c>
      <c r="AA98" s="93">
        <v>15126</v>
      </c>
      <c r="AB98" s="93" t="s">
        <v>382</v>
      </c>
      <c r="AC98" s="93" t="s">
        <v>376</v>
      </c>
      <c r="AD98" s="94">
        <f t="shared" si="37"/>
        <v>15126</v>
      </c>
      <c r="AE98" s="95">
        <f t="shared" si="38"/>
        <v>2873.94</v>
      </c>
      <c r="AF98" s="95">
        <f t="shared" si="39"/>
        <v>17999.939999999999</v>
      </c>
      <c r="AG98" s="95">
        <f t="shared" si="40"/>
        <v>15126</v>
      </c>
      <c r="AH98" s="95">
        <f t="shared" si="41"/>
        <v>17999.939999999999</v>
      </c>
      <c r="AI98" s="96" t="s">
        <v>384</v>
      </c>
      <c r="AJ98" s="97">
        <v>46070</v>
      </c>
      <c r="AK98" s="98" t="s">
        <v>623</v>
      </c>
      <c r="AL98" s="99" t="s">
        <v>378</v>
      </c>
      <c r="AM98" s="100" t="s">
        <v>686</v>
      </c>
      <c r="AN98" s="101">
        <v>22000</v>
      </c>
      <c r="AO98" s="101" t="s">
        <v>375</v>
      </c>
      <c r="AP98" s="129" t="s">
        <v>376</v>
      </c>
      <c r="AQ98" s="102">
        <f t="shared" si="42"/>
        <v>18487.394957983193</v>
      </c>
      <c r="AR98" s="103">
        <f t="shared" si="43"/>
        <v>3512.6050420168067</v>
      </c>
      <c r="AS98" s="103">
        <f t="shared" si="44"/>
        <v>22000</v>
      </c>
      <c r="AT98" s="103">
        <f t="shared" si="45"/>
        <v>22000</v>
      </c>
      <c r="AU98" s="103">
        <f t="shared" si="46"/>
        <v>22000</v>
      </c>
      <c r="AV98" s="104">
        <f t="shared" si="27"/>
        <v>20000</v>
      </c>
      <c r="AW98" s="104">
        <f t="shared" si="28"/>
        <v>20000</v>
      </c>
      <c r="AX98" s="104">
        <f t="shared" si="29"/>
        <v>2000</v>
      </c>
      <c r="AY98" s="105">
        <f t="shared" si="47"/>
        <v>0.1</v>
      </c>
      <c r="AZ98" s="5"/>
      <c r="BA98" s="7">
        <f t="shared" si="48"/>
        <v>3</v>
      </c>
      <c r="BB98" s="7"/>
    </row>
    <row r="99" spans="1:54" ht="63.75" customHeight="1">
      <c r="A99" s="80" t="s">
        <v>367</v>
      </c>
      <c r="B99" s="80" t="s">
        <v>440</v>
      </c>
      <c r="C99" s="80">
        <v>44121804</v>
      </c>
      <c r="D99" s="80" t="s">
        <v>691</v>
      </c>
      <c r="E99" s="81" t="s">
        <v>692</v>
      </c>
      <c r="F99" s="82" t="s">
        <v>69</v>
      </c>
      <c r="G99" s="83">
        <v>1</v>
      </c>
      <c r="H99" s="82" t="s">
        <v>75</v>
      </c>
      <c r="I99" s="84" t="s">
        <v>384</v>
      </c>
      <c r="J99" s="85">
        <v>46070</v>
      </c>
      <c r="K99" s="126" t="s">
        <v>445</v>
      </c>
      <c r="L99" s="86" t="s">
        <v>378</v>
      </c>
      <c r="M99" s="85" t="s">
        <v>446</v>
      </c>
      <c r="N99" s="87">
        <v>11500</v>
      </c>
      <c r="O99" s="87" t="s">
        <v>382</v>
      </c>
      <c r="P99" s="87" t="s">
        <v>376</v>
      </c>
      <c r="Q99" s="88">
        <f t="shared" si="32"/>
        <v>11500</v>
      </c>
      <c r="R99" s="89">
        <f t="shared" si="49"/>
        <v>2185</v>
      </c>
      <c r="S99" s="89">
        <f t="shared" si="34"/>
        <v>13685</v>
      </c>
      <c r="T99" s="89">
        <f t="shared" si="35"/>
        <v>11500</v>
      </c>
      <c r="U99" s="89">
        <f t="shared" si="36"/>
        <v>13685</v>
      </c>
      <c r="V99" s="90" t="s">
        <v>384</v>
      </c>
      <c r="W99" s="91">
        <v>46070</v>
      </c>
      <c r="X99" s="127" t="s">
        <v>682</v>
      </c>
      <c r="Y99" s="92" t="s">
        <v>378</v>
      </c>
      <c r="Z99" s="128" t="s">
        <v>693</v>
      </c>
      <c r="AA99" s="93">
        <v>18000</v>
      </c>
      <c r="AB99" s="93" t="s">
        <v>375</v>
      </c>
      <c r="AC99" s="93" t="s">
        <v>376</v>
      </c>
      <c r="AD99" s="94">
        <f t="shared" si="37"/>
        <v>15126.050420168069</v>
      </c>
      <c r="AE99" s="95">
        <f t="shared" si="38"/>
        <v>2873.9495798319331</v>
      </c>
      <c r="AF99" s="95">
        <f t="shared" si="39"/>
        <v>18000</v>
      </c>
      <c r="AG99" s="95">
        <f t="shared" si="40"/>
        <v>18000</v>
      </c>
      <c r="AH99" s="95">
        <f t="shared" si="41"/>
        <v>18000</v>
      </c>
      <c r="AI99" s="96" t="s">
        <v>384</v>
      </c>
      <c r="AJ99" s="97">
        <v>46070</v>
      </c>
      <c r="AK99" s="98" t="s">
        <v>665</v>
      </c>
      <c r="AL99" s="99" t="s">
        <v>378</v>
      </c>
      <c r="AM99" s="100" t="s">
        <v>666</v>
      </c>
      <c r="AN99" s="101">
        <v>13940</v>
      </c>
      <c r="AO99" s="101" t="s">
        <v>382</v>
      </c>
      <c r="AP99" s="129" t="s">
        <v>376</v>
      </c>
      <c r="AQ99" s="102">
        <f t="shared" si="42"/>
        <v>13940</v>
      </c>
      <c r="AR99" s="103">
        <f t="shared" si="43"/>
        <v>2648.6</v>
      </c>
      <c r="AS99" s="103">
        <f t="shared" si="44"/>
        <v>16588.599999999999</v>
      </c>
      <c r="AT99" s="103">
        <f t="shared" si="45"/>
        <v>13940</v>
      </c>
      <c r="AU99" s="103">
        <f t="shared" si="46"/>
        <v>16588.599999999999</v>
      </c>
      <c r="AV99" s="104">
        <f t="shared" si="27"/>
        <v>16091</v>
      </c>
      <c r="AW99" s="104">
        <f t="shared" si="28"/>
        <v>16091</v>
      </c>
      <c r="AX99" s="104">
        <f t="shared" si="29"/>
        <v>2200</v>
      </c>
      <c r="AY99" s="105">
        <f t="shared" si="47"/>
        <v>0.13672239139891865</v>
      </c>
      <c r="AZ99" s="5"/>
      <c r="BA99" s="7">
        <f t="shared" si="48"/>
        <v>3</v>
      </c>
      <c r="BB99" s="7"/>
    </row>
    <row r="100" spans="1:54" ht="63.75" customHeight="1">
      <c r="A100" s="80" t="s">
        <v>367</v>
      </c>
      <c r="B100" s="80" t="s">
        <v>440</v>
      </c>
      <c r="C100" s="80">
        <v>44111912</v>
      </c>
      <c r="D100" s="80" t="s">
        <v>694</v>
      </c>
      <c r="E100" s="81" t="s">
        <v>695</v>
      </c>
      <c r="F100" s="82" t="s">
        <v>69</v>
      </c>
      <c r="G100" s="83">
        <v>1</v>
      </c>
      <c r="H100" s="82" t="s">
        <v>75</v>
      </c>
      <c r="I100" s="84" t="s">
        <v>384</v>
      </c>
      <c r="J100" s="85">
        <v>46070</v>
      </c>
      <c r="K100" s="126" t="s">
        <v>696</v>
      </c>
      <c r="L100" s="86" t="s">
        <v>378</v>
      </c>
      <c r="M100" s="85" t="s">
        <v>697</v>
      </c>
      <c r="N100" s="87">
        <v>1900</v>
      </c>
      <c r="O100" s="87" t="s">
        <v>375</v>
      </c>
      <c r="P100" s="87" t="s">
        <v>376</v>
      </c>
      <c r="Q100" s="88">
        <f t="shared" si="32"/>
        <v>1596.6386554621849</v>
      </c>
      <c r="R100" s="89">
        <f t="shared" si="49"/>
        <v>303.36134453781517</v>
      </c>
      <c r="S100" s="89">
        <f t="shared" si="34"/>
        <v>1900</v>
      </c>
      <c r="T100" s="89">
        <f t="shared" si="35"/>
        <v>1900</v>
      </c>
      <c r="U100" s="89">
        <f t="shared" si="36"/>
        <v>1900</v>
      </c>
      <c r="V100" s="90" t="s">
        <v>384</v>
      </c>
      <c r="W100" s="91">
        <v>46070</v>
      </c>
      <c r="X100" s="127" t="s">
        <v>665</v>
      </c>
      <c r="Y100" s="92" t="s">
        <v>378</v>
      </c>
      <c r="Z100" s="128" t="s">
        <v>666</v>
      </c>
      <c r="AA100" s="93">
        <v>1633</v>
      </c>
      <c r="AB100" s="93" t="s">
        <v>382</v>
      </c>
      <c r="AC100" s="93" t="s">
        <v>376</v>
      </c>
      <c r="AD100" s="94">
        <f t="shared" si="37"/>
        <v>1633</v>
      </c>
      <c r="AE100" s="95">
        <f t="shared" si="38"/>
        <v>310.27</v>
      </c>
      <c r="AF100" s="95">
        <f t="shared" si="39"/>
        <v>1943.27</v>
      </c>
      <c r="AG100" s="95">
        <f t="shared" si="40"/>
        <v>1633</v>
      </c>
      <c r="AH100" s="95">
        <f t="shared" si="41"/>
        <v>1943.27</v>
      </c>
      <c r="AI100" s="96" t="s">
        <v>384</v>
      </c>
      <c r="AJ100" s="97">
        <v>46070</v>
      </c>
      <c r="AK100" s="98" t="s">
        <v>682</v>
      </c>
      <c r="AL100" s="99" t="s">
        <v>378</v>
      </c>
      <c r="AM100" s="100" t="s">
        <v>698</v>
      </c>
      <c r="AN100" s="101">
        <v>1900</v>
      </c>
      <c r="AO100" s="101" t="s">
        <v>375</v>
      </c>
      <c r="AP100" s="129" t="s">
        <v>376</v>
      </c>
      <c r="AQ100" s="102">
        <f t="shared" si="42"/>
        <v>1596.6386554621849</v>
      </c>
      <c r="AR100" s="103">
        <f t="shared" si="43"/>
        <v>303.36134453781517</v>
      </c>
      <c r="AS100" s="103">
        <f t="shared" si="44"/>
        <v>1900</v>
      </c>
      <c r="AT100" s="103">
        <f t="shared" si="45"/>
        <v>1900</v>
      </c>
      <c r="AU100" s="103">
        <f t="shared" si="46"/>
        <v>1900</v>
      </c>
      <c r="AV100" s="104">
        <f t="shared" si="27"/>
        <v>1914</v>
      </c>
      <c r="AW100" s="104">
        <f t="shared" si="28"/>
        <v>1914</v>
      </c>
      <c r="AX100" s="104">
        <f t="shared" si="29"/>
        <v>25</v>
      </c>
      <c r="AY100" s="105">
        <f t="shared" si="47"/>
        <v>1.3061650992685475E-2</v>
      </c>
      <c r="AZ100" s="5"/>
      <c r="BA100" s="7">
        <f t="shared" si="48"/>
        <v>3</v>
      </c>
      <c r="BB100" s="7"/>
    </row>
    <row r="101" spans="1:54" ht="76.5" customHeight="1">
      <c r="A101" s="80" t="s">
        <v>367</v>
      </c>
      <c r="B101" s="80" t="s">
        <v>423</v>
      </c>
      <c r="C101" s="80">
        <v>24122000</v>
      </c>
      <c r="D101" s="80" t="s">
        <v>699</v>
      </c>
      <c r="E101" s="81" t="s">
        <v>700</v>
      </c>
      <c r="F101" s="82" t="s">
        <v>69</v>
      </c>
      <c r="G101" s="83">
        <v>1</v>
      </c>
      <c r="H101" s="82" t="s">
        <v>75</v>
      </c>
      <c r="I101" s="84" t="s">
        <v>371</v>
      </c>
      <c r="J101" s="85">
        <v>46086</v>
      </c>
      <c r="K101" s="126" t="s">
        <v>701</v>
      </c>
      <c r="L101" s="86" t="s">
        <v>378</v>
      </c>
      <c r="M101" s="85" t="s">
        <v>702</v>
      </c>
      <c r="N101" s="87">
        <v>23000</v>
      </c>
      <c r="O101" s="87" t="s">
        <v>375</v>
      </c>
      <c r="P101" s="87" t="s">
        <v>376</v>
      </c>
      <c r="Q101" s="88">
        <f t="shared" si="32"/>
        <v>19327.731092436974</v>
      </c>
      <c r="R101" s="89">
        <f t="shared" si="49"/>
        <v>3672.2689075630251</v>
      </c>
      <c r="S101" s="89">
        <f t="shared" si="34"/>
        <v>23000</v>
      </c>
      <c r="T101" s="89">
        <f t="shared" si="35"/>
        <v>23000</v>
      </c>
      <c r="U101" s="89">
        <f t="shared" si="36"/>
        <v>23000</v>
      </c>
      <c r="V101" s="90" t="s">
        <v>371</v>
      </c>
      <c r="W101" s="91">
        <v>46152</v>
      </c>
      <c r="X101" s="127" t="s">
        <v>703</v>
      </c>
      <c r="Y101" s="92" t="s">
        <v>373</v>
      </c>
      <c r="Z101" s="128" t="s">
        <v>704</v>
      </c>
      <c r="AA101" s="93">
        <v>19099</v>
      </c>
      <c r="AB101" s="93" t="s">
        <v>382</v>
      </c>
      <c r="AC101" s="93" t="s">
        <v>376</v>
      </c>
      <c r="AD101" s="94">
        <f t="shared" si="37"/>
        <v>19099</v>
      </c>
      <c r="AE101" s="95">
        <f t="shared" si="38"/>
        <v>3628.81</v>
      </c>
      <c r="AF101" s="95">
        <f t="shared" si="39"/>
        <v>22727.81</v>
      </c>
      <c r="AG101" s="95">
        <f t="shared" si="40"/>
        <v>19099</v>
      </c>
      <c r="AH101" s="95">
        <f t="shared" si="41"/>
        <v>22727.81</v>
      </c>
      <c r="AI101" s="96" t="s">
        <v>371</v>
      </c>
      <c r="AJ101" s="97">
        <v>46086</v>
      </c>
      <c r="AK101" s="98" t="s">
        <v>705</v>
      </c>
      <c r="AL101" s="99" t="s">
        <v>378</v>
      </c>
      <c r="AM101" s="100" t="s">
        <v>706</v>
      </c>
      <c r="AN101" s="101">
        <v>23600</v>
      </c>
      <c r="AO101" s="101" t="s">
        <v>382</v>
      </c>
      <c r="AP101" s="129" t="s">
        <v>376</v>
      </c>
      <c r="AQ101" s="102">
        <f t="shared" si="42"/>
        <v>23600</v>
      </c>
      <c r="AR101" s="103">
        <f t="shared" si="43"/>
        <v>4484</v>
      </c>
      <c r="AS101" s="103">
        <f t="shared" si="44"/>
        <v>28084</v>
      </c>
      <c r="AT101" s="103">
        <f t="shared" si="45"/>
        <v>23600</v>
      </c>
      <c r="AU101" s="103">
        <f t="shared" si="46"/>
        <v>28084</v>
      </c>
      <c r="AV101" s="104">
        <f t="shared" si="27"/>
        <v>24604</v>
      </c>
      <c r="AW101" s="104">
        <f t="shared" si="28"/>
        <v>24604</v>
      </c>
      <c r="AX101" s="104">
        <f t="shared" si="29"/>
        <v>3017</v>
      </c>
      <c r="AY101" s="105">
        <f t="shared" si="47"/>
        <v>0.12262233783124696</v>
      </c>
      <c r="AZ101" s="5"/>
      <c r="BA101" s="7">
        <f t="shared" si="48"/>
        <v>3</v>
      </c>
      <c r="BB101" s="7"/>
    </row>
    <row r="102" spans="1:54" ht="89.25" customHeight="1">
      <c r="A102" s="80" t="s">
        <v>367</v>
      </c>
      <c r="B102" s="80" t="s">
        <v>423</v>
      </c>
      <c r="C102" s="80" t="s">
        <v>707</v>
      </c>
      <c r="D102" s="80" t="s">
        <v>708</v>
      </c>
      <c r="E102" s="81" t="s">
        <v>709</v>
      </c>
      <c r="F102" s="82" t="s">
        <v>69</v>
      </c>
      <c r="G102" s="83">
        <v>180</v>
      </c>
      <c r="H102" s="82" t="s">
        <v>75</v>
      </c>
      <c r="I102" s="84" t="s">
        <v>371</v>
      </c>
      <c r="J102" s="85">
        <v>46152</v>
      </c>
      <c r="K102" s="126" t="s">
        <v>710</v>
      </c>
      <c r="L102" s="86" t="s">
        <v>378</v>
      </c>
      <c r="M102" s="85" t="s">
        <v>711</v>
      </c>
      <c r="N102" s="87">
        <v>23000</v>
      </c>
      <c r="O102" s="87" t="s">
        <v>375</v>
      </c>
      <c r="P102" s="87" t="s">
        <v>376</v>
      </c>
      <c r="Q102" s="88">
        <f t="shared" si="32"/>
        <v>19327.731092436974</v>
      </c>
      <c r="R102" s="89">
        <f t="shared" si="49"/>
        <v>3672.2689075630251</v>
      </c>
      <c r="S102" s="89">
        <f t="shared" si="34"/>
        <v>23000</v>
      </c>
      <c r="T102" s="89">
        <f t="shared" si="35"/>
        <v>4140000</v>
      </c>
      <c r="U102" s="89">
        <f t="shared" si="36"/>
        <v>4140000</v>
      </c>
      <c r="V102" s="90" t="s">
        <v>416</v>
      </c>
      <c r="W102" s="91">
        <v>46107</v>
      </c>
      <c r="X102" s="127" t="s">
        <v>712</v>
      </c>
      <c r="Y102" s="92" t="s">
        <v>378</v>
      </c>
      <c r="Z102" s="128" t="s">
        <v>704</v>
      </c>
      <c r="AA102" s="93">
        <v>21507</v>
      </c>
      <c r="AB102" s="93" t="s">
        <v>382</v>
      </c>
      <c r="AC102" s="93" t="s">
        <v>376</v>
      </c>
      <c r="AD102" s="94">
        <f t="shared" si="37"/>
        <v>21507</v>
      </c>
      <c r="AE102" s="95">
        <f t="shared" si="38"/>
        <v>4086.33</v>
      </c>
      <c r="AF102" s="95">
        <f t="shared" si="39"/>
        <v>25593.33</v>
      </c>
      <c r="AG102" s="95">
        <f t="shared" si="40"/>
        <v>3871260</v>
      </c>
      <c r="AH102" s="95">
        <f t="shared" si="41"/>
        <v>4606799.4000000004</v>
      </c>
      <c r="AI102" s="96" t="s">
        <v>371</v>
      </c>
      <c r="AJ102" s="97">
        <v>46152</v>
      </c>
      <c r="AK102" s="98" t="s">
        <v>713</v>
      </c>
      <c r="AL102" s="99" t="s">
        <v>378</v>
      </c>
      <c r="AM102" s="100" t="s">
        <v>714</v>
      </c>
      <c r="AN102" s="101">
        <v>22682</v>
      </c>
      <c r="AO102" s="101" t="s">
        <v>382</v>
      </c>
      <c r="AP102" s="129" t="s">
        <v>376</v>
      </c>
      <c r="AQ102" s="102">
        <f t="shared" si="42"/>
        <v>22682</v>
      </c>
      <c r="AR102" s="103">
        <f t="shared" si="43"/>
        <v>4309.58</v>
      </c>
      <c r="AS102" s="103">
        <f t="shared" si="44"/>
        <v>26991.58</v>
      </c>
      <c r="AT102" s="103">
        <f t="shared" si="45"/>
        <v>4082760</v>
      </c>
      <c r="AU102" s="103">
        <f t="shared" si="46"/>
        <v>4858484.4000000004</v>
      </c>
      <c r="AV102" s="104">
        <f t="shared" si="27"/>
        <v>25195</v>
      </c>
      <c r="AW102" s="104">
        <f t="shared" si="28"/>
        <v>4535100</v>
      </c>
      <c r="AX102" s="104">
        <f t="shared" si="29"/>
        <v>364570</v>
      </c>
      <c r="AY102" s="105">
        <f t="shared" si="47"/>
        <v>8.0388525060086882E-2</v>
      </c>
      <c r="AZ102" s="5"/>
      <c r="BA102" s="7">
        <f t="shared" si="48"/>
        <v>3</v>
      </c>
      <c r="BB102" s="7"/>
    </row>
    <row r="103" spans="1:54" ht="85.5" customHeight="1">
      <c r="A103" s="80" t="s">
        <v>367</v>
      </c>
      <c r="B103" s="80" t="s">
        <v>423</v>
      </c>
      <c r="C103" s="80">
        <v>80141607</v>
      </c>
      <c r="D103" s="80" t="s">
        <v>715</v>
      </c>
      <c r="E103" s="81" t="s">
        <v>716</v>
      </c>
      <c r="F103" s="82" t="s">
        <v>69</v>
      </c>
      <c r="G103" s="83">
        <v>1</v>
      </c>
      <c r="H103" s="82" t="s">
        <v>75</v>
      </c>
      <c r="I103" s="84" t="s">
        <v>371</v>
      </c>
      <c r="J103" s="85">
        <v>46153</v>
      </c>
      <c r="K103" s="126" t="s">
        <v>717</v>
      </c>
      <c r="L103" s="86" t="s">
        <v>378</v>
      </c>
      <c r="M103" s="85" t="s">
        <v>432</v>
      </c>
      <c r="N103" s="87">
        <v>14290</v>
      </c>
      <c r="O103" s="87" t="s">
        <v>382</v>
      </c>
      <c r="P103" s="87" t="s">
        <v>400</v>
      </c>
      <c r="Q103" s="88">
        <f t="shared" si="32"/>
        <v>14290</v>
      </c>
      <c r="R103" s="89">
        <f t="shared" si="49"/>
        <v>0</v>
      </c>
      <c r="S103" s="89">
        <f t="shared" si="34"/>
        <v>14290</v>
      </c>
      <c r="T103" s="89">
        <f t="shared" si="35"/>
        <v>14290</v>
      </c>
      <c r="U103" s="89">
        <f t="shared" si="36"/>
        <v>14290</v>
      </c>
      <c r="V103" s="90" t="s">
        <v>371</v>
      </c>
      <c r="W103" s="91">
        <v>46153</v>
      </c>
      <c r="X103" s="127" t="s">
        <v>718</v>
      </c>
      <c r="Y103" s="92" t="s">
        <v>378</v>
      </c>
      <c r="Z103" s="128" t="s">
        <v>719</v>
      </c>
      <c r="AA103" s="93">
        <v>17250</v>
      </c>
      <c r="AB103" s="93" t="s">
        <v>382</v>
      </c>
      <c r="AC103" s="93" t="s">
        <v>400</v>
      </c>
      <c r="AD103" s="94">
        <f t="shared" si="37"/>
        <v>17250</v>
      </c>
      <c r="AE103" s="95">
        <f t="shared" si="38"/>
        <v>0</v>
      </c>
      <c r="AF103" s="95">
        <f t="shared" si="39"/>
        <v>17250</v>
      </c>
      <c r="AG103" s="95">
        <f t="shared" si="40"/>
        <v>17250</v>
      </c>
      <c r="AH103" s="95">
        <f t="shared" si="41"/>
        <v>17250</v>
      </c>
      <c r="AI103" s="96" t="s">
        <v>371</v>
      </c>
      <c r="AJ103" s="97">
        <v>46086</v>
      </c>
      <c r="AK103" s="98" t="s">
        <v>717</v>
      </c>
      <c r="AL103" s="99" t="s">
        <v>378</v>
      </c>
      <c r="AM103" s="100" t="s">
        <v>432</v>
      </c>
      <c r="AN103" s="101">
        <v>14290</v>
      </c>
      <c r="AO103" s="101" t="s">
        <v>382</v>
      </c>
      <c r="AP103" s="129" t="s">
        <v>400</v>
      </c>
      <c r="AQ103" s="102">
        <f t="shared" si="42"/>
        <v>14290</v>
      </c>
      <c r="AR103" s="103">
        <f t="shared" si="43"/>
        <v>0</v>
      </c>
      <c r="AS103" s="103">
        <f t="shared" si="44"/>
        <v>14290</v>
      </c>
      <c r="AT103" s="103">
        <f t="shared" si="45"/>
        <v>14290</v>
      </c>
      <c r="AU103" s="103">
        <f t="shared" si="46"/>
        <v>14290</v>
      </c>
      <c r="AV103" s="104">
        <f t="shared" si="27"/>
        <v>15277</v>
      </c>
      <c r="AW103" s="104">
        <f t="shared" si="28"/>
        <v>15277</v>
      </c>
      <c r="AX103" s="104">
        <f t="shared" si="29"/>
        <v>1709</v>
      </c>
      <c r="AY103" s="105">
        <f t="shared" si="47"/>
        <v>0.11186751325522026</v>
      </c>
      <c r="AZ103" s="5"/>
      <c r="BA103" s="7">
        <f t="shared" si="48"/>
        <v>3</v>
      </c>
      <c r="BB103" s="7" t="s">
        <v>479</v>
      </c>
    </row>
    <row r="104" spans="1:54" ht="102" customHeight="1">
      <c r="A104" s="80" t="s">
        <v>367</v>
      </c>
      <c r="B104" s="80" t="s">
        <v>368</v>
      </c>
      <c r="C104" s="80">
        <v>60101402</v>
      </c>
      <c r="D104" s="80" t="s">
        <v>720</v>
      </c>
      <c r="E104" s="81" t="s">
        <v>721</v>
      </c>
      <c r="F104" s="82" t="s">
        <v>69</v>
      </c>
      <c r="G104" s="83">
        <v>1</v>
      </c>
      <c r="H104" s="82" t="s">
        <v>75</v>
      </c>
      <c r="I104" s="84" t="s">
        <v>416</v>
      </c>
      <c r="J104" s="85">
        <v>46070</v>
      </c>
      <c r="K104" s="126" t="s">
        <v>405</v>
      </c>
      <c r="L104" s="86" t="s">
        <v>378</v>
      </c>
      <c r="M104" s="85" t="s">
        <v>722</v>
      </c>
      <c r="N104" s="87">
        <v>2500</v>
      </c>
      <c r="O104" s="87" t="s">
        <v>382</v>
      </c>
      <c r="P104" s="87" t="s">
        <v>376</v>
      </c>
      <c r="Q104" s="88">
        <f t="shared" si="32"/>
        <v>2500</v>
      </c>
      <c r="R104" s="89">
        <f t="shared" si="49"/>
        <v>475</v>
      </c>
      <c r="S104" s="89">
        <f t="shared" si="34"/>
        <v>2975</v>
      </c>
      <c r="T104" s="89">
        <f t="shared" si="35"/>
        <v>2500</v>
      </c>
      <c r="U104" s="89">
        <f t="shared" si="36"/>
        <v>2975</v>
      </c>
      <c r="V104" s="90" t="s">
        <v>416</v>
      </c>
      <c r="W104" s="91">
        <v>46070</v>
      </c>
      <c r="X104" s="127" t="s">
        <v>417</v>
      </c>
      <c r="Y104" s="92" t="s">
        <v>378</v>
      </c>
      <c r="Z104" s="128" t="s">
        <v>116</v>
      </c>
      <c r="AA104" s="93">
        <v>2500</v>
      </c>
      <c r="AB104" s="93" t="s">
        <v>382</v>
      </c>
      <c r="AC104" s="93" t="s">
        <v>376</v>
      </c>
      <c r="AD104" s="94">
        <f t="shared" si="37"/>
        <v>2500</v>
      </c>
      <c r="AE104" s="95">
        <f t="shared" si="38"/>
        <v>475</v>
      </c>
      <c r="AF104" s="95">
        <f t="shared" si="39"/>
        <v>2975</v>
      </c>
      <c r="AG104" s="95">
        <f t="shared" si="40"/>
        <v>2500</v>
      </c>
      <c r="AH104" s="95">
        <f t="shared" si="41"/>
        <v>2975</v>
      </c>
      <c r="AI104" s="96" t="s">
        <v>416</v>
      </c>
      <c r="AJ104" s="97">
        <v>46071</v>
      </c>
      <c r="AK104" s="98" t="s">
        <v>377</v>
      </c>
      <c r="AL104" s="99" t="s">
        <v>378</v>
      </c>
      <c r="AM104" s="100" t="s">
        <v>389</v>
      </c>
      <c r="AN104" s="101">
        <v>2700</v>
      </c>
      <c r="AO104" s="101" t="s">
        <v>382</v>
      </c>
      <c r="AP104" s="129" t="s">
        <v>400</v>
      </c>
      <c r="AQ104" s="102">
        <f t="shared" si="42"/>
        <v>2700</v>
      </c>
      <c r="AR104" s="103">
        <f t="shared" si="43"/>
        <v>0</v>
      </c>
      <c r="AS104" s="103">
        <f t="shared" si="44"/>
        <v>2700</v>
      </c>
      <c r="AT104" s="103">
        <f t="shared" si="45"/>
        <v>2700</v>
      </c>
      <c r="AU104" s="103">
        <f t="shared" si="46"/>
        <v>2700</v>
      </c>
      <c r="AV104" s="104">
        <f t="shared" si="27"/>
        <v>2883</v>
      </c>
      <c r="AW104" s="104">
        <f t="shared" si="28"/>
        <v>2883</v>
      </c>
      <c r="AX104" s="104">
        <f t="shared" si="29"/>
        <v>159</v>
      </c>
      <c r="AY104" s="105">
        <f t="shared" si="47"/>
        <v>5.5150884495317375E-2</v>
      </c>
      <c r="AZ104" s="5"/>
      <c r="BA104" s="7">
        <f t="shared" si="48"/>
        <v>3</v>
      </c>
      <c r="BB104" s="7" t="s">
        <v>412</v>
      </c>
    </row>
    <row r="105" spans="1:54" ht="280.5" customHeight="1">
      <c r="A105" s="80" t="s">
        <v>434</v>
      </c>
      <c r="B105" s="80" t="s">
        <v>434</v>
      </c>
      <c r="C105" s="80" t="s">
        <v>434</v>
      </c>
      <c r="D105" s="80" t="s">
        <v>723</v>
      </c>
      <c r="E105" s="81" t="s">
        <v>724</v>
      </c>
      <c r="F105" s="82" t="s">
        <v>437</v>
      </c>
      <c r="G105" s="83">
        <v>1</v>
      </c>
      <c r="H105" s="82"/>
      <c r="I105" s="84"/>
      <c r="J105" s="85"/>
      <c r="K105" s="126"/>
      <c r="L105" s="86"/>
      <c r="M105" s="85"/>
      <c r="N105" s="87"/>
      <c r="O105" s="87"/>
      <c r="P105" s="87"/>
      <c r="Q105" s="88" t="s">
        <v>31</v>
      </c>
      <c r="R105" s="89" t="s">
        <v>31</v>
      </c>
      <c r="S105" s="89" t="s">
        <v>31</v>
      </c>
      <c r="T105" s="89" t="s">
        <v>31</v>
      </c>
      <c r="U105" s="89" t="s">
        <v>31</v>
      </c>
      <c r="V105" s="90" t="s">
        <v>434</v>
      </c>
      <c r="W105" s="91" t="s">
        <v>434</v>
      </c>
      <c r="X105" s="127" t="s">
        <v>434</v>
      </c>
      <c r="Y105" s="92" t="s">
        <v>434</v>
      </c>
      <c r="Z105" s="128" t="s">
        <v>438</v>
      </c>
      <c r="AA105" s="93" t="s">
        <v>434</v>
      </c>
      <c r="AB105" s="93" t="s">
        <v>434</v>
      </c>
      <c r="AC105" s="93" t="s">
        <v>434</v>
      </c>
      <c r="AD105" s="94" t="s">
        <v>434</v>
      </c>
      <c r="AE105" s="95" t="s">
        <v>434</v>
      </c>
      <c r="AF105" s="95">
        <f>AH105/1.19</f>
        <v>499971.42857142858</v>
      </c>
      <c r="AG105" s="95">
        <f>AF105*19%</f>
        <v>94994.571428571435</v>
      </c>
      <c r="AH105" s="95">
        <v>594966</v>
      </c>
      <c r="AI105" s="96" t="s">
        <v>434</v>
      </c>
      <c r="AJ105" s="97" t="s">
        <v>434</v>
      </c>
      <c r="AK105" s="98" t="s">
        <v>434</v>
      </c>
      <c r="AL105" s="99" t="s">
        <v>434</v>
      </c>
      <c r="AM105" s="100" t="s">
        <v>439</v>
      </c>
      <c r="AN105" s="101" t="s">
        <v>434</v>
      </c>
      <c r="AO105" s="101" t="s">
        <v>434</v>
      </c>
      <c r="AP105" s="129" t="s">
        <v>434</v>
      </c>
      <c r="AQ105" s="102">
        <v>485478</v>
      </c>
      <c r="AR105" s="103">
        <v>92241</v>
      </c>
      <c r="AS105" s="103">
        <v>577719</v>
      </c>
      <c r="AT105" s="103">
        <v>485478</v>
      </c>
      <c r="AU105" s="103">
        <v>577719</v>
      </c>
      <c r="AV105" s="104">
        <f t="shared" si="27"/>
        <v>538845</v>
      </c>
      <c r="AW105" s="104">
        <f t="shared" si="28"/>
        <v>538845</v>
      </c>
      <c r="AX105" s="104" t="str">
        <f t="shared" si="29"/>
        <v/>
      </c>
      <c r="AY105" s="105">
        <v>2.0799999999999999E-2</v>
      </c>
      <c r="AZ105" s="5"/>
      <c r="BA105" s="7"/>
      <c r="BB105" s="7"/>
    </row>
    <row r="106" spans="1:54" ht="280.5" customHeight="1">
      <c r="A106" s="80" t="s">
        <v>434</v>
      </c>
      <c r="B106" s="80" t="s">
        <v>434</v>
      </c>
      <c r="C106" s="80" t="s">
        <v>434</v>
      </c>
      <c r="D106" s="80" t="s">
        <v>725</v>
      </c>
      <c r="E106" s="81" t="s">
        <v>726</v>
      </c>
      <c r="F106" s="82" t="s">
        <v>437</v>
      </c>
      <c r="G106" s="83">
        <v>1</v>
      </c>
      <c r="H106" s="82"/>
      <c r="I106" s="84"/>
      <c r="J106" s="85"/>
      <c r="K106" s="126"/>
      <c r="L106" s="86"/>
      <c r="M106" s="85"/>
      <c r="N106" s="87"/>
      <c r="O106" s="87"/>
      <c r="P106" s="87"/>
      <c r="Q106" s="88" t="s">
        <v>31</v>
      </c>
      <c r="R106" s="89" t="s">
        <v>31</v>
      </c>
      <c r="S106" s="89" t="s">
        <v>31</v>
      </c>
      <c r="T106" s="89" t="s">
        <v>31</v>
      </c>
      <c r="U106" s="89" t="s">
        <v>31</v>
      </c>
      <c r="V106" s="90" t="s">
        <v>434</v>
      </c>
      <c r="W106" s="91" t="s">
        <v>434</v>
      </c>
      <c r="X106" s="127" t="s">
        <v>434</v>
      </c>
      <c r="Y106" s="92" t="s">
        <v>434</v>
      </c>
      <c r="Z106" s="128" t="s">
        <v>438</v>
      </c>
      <c r="AA106" s="93" t="s">
        <v>434</v>
      </c>
      <c r="AB106" s="93" t="s">
        <v>434</v>
      </c>
      <c r="AC106" s="93" t="s">
        <v>434</v>
      </c>
      <c r="AD106" s="94" t="s">
        <v>434</v>
      </c>
      <c r="AE106" s="95" t="s">
        <v>434</v>
      </c>
      <c r="AF106" s="95">
        <f>AH106/1.19</f>
        <v>338202.52100840339</v>
      </c>
      <c r="AG106" s="95">
        <f>AF106*19%</f>
        <v>64258.478991596647</v>
      </c>
      <c r="AH106" s="95">
        <v>402461</v>
      </c>
      <c r="AI106" s="96" t="s">
        <v>434</v>
      </c>
      <c r="AJ106" s="97" t="s">
        <v>434</v>
      </c>
      <c r="AK106" s="98" t="s">
        <v>434</v>
      </c>
      <c r="AL106" s="99" t="s">
        <v>434</v>
      </c>
      <c r="AM106" s="100" t="s">
        <v>439</v>
      </c>
      <c r="AN106" s="101" t="s">
        <v>434</v>
      </c>
      <c r="AO106" s="101" t="s">
        <v>434</v>
      </c>
      <c r="AP106" s="129" t="s">
        <v>434</v>
      </c>
      <c r="AQ106" s="102">
        <v>326796</v>
      </c>
      <c r="AR106" s="103">
        <v>62091</v>
      </c>
      <c r="AS106" s="103">
        <v>388888</v>
      </c>
      <c r="AT106" s="103">
        <v>326796</v>
      </c>
      <c r="AU106" s="103">
        <v>388888</v>
      </c>
      <c r="AV106" s="104">
        <f t="shared" si="27"/>
        <v>363545</v>
      </c>
      <c r="AW106" s="104">
        <f t="shared" si="28"/>
        <v>363545</v>
      </c>
      <c r="AX106" s="104" t="str">
        <f t="shared" si="29"/>
        <v/>
      </c>
      <c r="AY106" s="105">
        <v>2.4299999999999999E-2</v>
      </c>
      <c r="AZ106" s="5"/>
      <c r="BA106" s="7"/>
      <c r="BB106" s="7"/>
    </row>
    <row r="107" spans="1:54" ht="76.5" customHeight="1">
      <c r="A107" s="80" t="s">
        <v>367</v>
      </c>
      <c r="B107" s="80" t="s">
        <v>368</v>
      </c>
      <c r="C107" s="80">
        <v>53103000</v>
      </c>
      <c r="D107" s="80" t="s">
        <v>727</v>
      </c>
      <c r="E107" s="81" t="s">
        <v>728</v>
      </c>
      <c r="F107" s="82" t="s">
        <v>69</v>
      </c>
      <c r="G107" s="83">
        <v>1</v>
      </c>
      <c r="H107" s="82" t="s">
        <v>75</v>
      </c>
      <c r="I107" s="84" t="s">
        <v>416</v>
      </c>
      <c r="J107" s="85">
        <v>46070</v>
      </c>
      <c r="K107" s="126" t="s">
        <v>385</v>
      </c>
      <c r="L107" s="86" t="s">
        <v>378</v>
      </c>
      <c r="M107" s="85" t="s">
        <v>381</v>
      </c>
      <c r="N107" s="87">
        <v>38000</v>
      </c>
      <c r="O107" s="87" t="s">
        <v>382</v>
      </c>
      <c r="P107" s="87" t="s">
        <v>376</v>
      </c>
      <c r="Q107" s="88">
        <f>IF(O107="IVA Incluido",(N107/1.19),N107)</f>
        <v>38000</v>
      </c>
      <c r="R107" s="89">
        <f>IF(P107="Si tiene IVA",Q107*19%,0)</f>
        <v>7220</v>
      </c>
      <c r="S107" s="89">
        <f>Q107+R107</f>
        <v>45220</v>
      </c>
      <c r="T107" s="89">
        <f>IF(B107="","",(N107*G107))</f>
        <v>38000</v>
      </c>
      <c r="U107" s="89">
        <f>IF(B107="","",(S107*G107))</f>
        <v>45220</v>
      </c>
      <c r="V107" s="90" t="s">
        <v>416</v>
      </c>
      <c r="W107" s="91">
        <v>46070</v>
      </c>
      <c r="X107" s="127" t="s">
        <v>405</v>
      </c>
      <c r="Y107" s="92" t="s">
        <v>378</v>
      </c>
      <c r="Z107" s="128" t="s">
        <v>722</v>
      </c>
      <c r="AA107" s="93">
        <v>38000</v>
      </c>
      <c r="AB107" s="93" t="s">
        <v>382</v>
      </c>
      <c r="AC107" s="93" t="s">
        <v>376</v>
      </c>
      <c r="AD107" s="94">
        <f>IF(AB107="IVA Incluido",(AA107/1.19),AA107)</f>
        <v>38000</v>
      </c>
      <c r="AE107" s="95">
        <f>IF(AC107="Si tiene IVA",AD107*19%,0)</f>
        <v>7220</v>
      </c>
      <c r="AF107" s="95">
        <f>AD107+AE107</f>
        <v>45220</v>
      </c>
      <c r="AG107" s="95">
        <f>IF(O107="","",(AA107*G107))</f>
        <v>38000</v>
      </c>
      <c r="AH107" s="95">
        <f>IF(O107="","",(AF107*G107))</f>
        <v>45220</v>
      </c>
      <c r="AI107" s="96" t="s">
        <v>416</v>
      </c>
      <c r="AJ107" s="97">
        <v>46071</v>
      </c>
      <c r="AK107" s="98" t="s">
        <v>399</v>
      </c>
      <c r="AL107" s="99" t="s">
        <v>378</v>
      </c>
      <c r="AM107" s="100" t="s">
        <v>729</v>
      </c>
      <c r="AN107" s="101">
        <v>38000</v>
      </c>
      <c r="AO107" s="101" t="s">
        <v>382</v>
      </c>
      <c r="AP107" s="129" t="s">
        <v>400</v>
      </c>
      <c r="AQ107" s="102">
        <f>IF(AO107="IVA Incluido",(AN107/1.19),AN107)</f>
        <v>38000</v>
      </c>
      <c r="AR107" s="103">
        <f>IF(AP107="Si tiene IVA",AQ107*19%,0)</f>
        <v>0</v>
      </c>
      <c r="AS107" s="103">
        <f>AQ107+AR107</f>
        <v>38000</v>
      </c>
      <c r="AT107" s="103">
        <f>IF(AB107="","",(AN107*G107))</f>
        <v>38000</v>
      </c>
      <c r="AU107" s="103">
        <f>IF(AB107="","",(AS107*G107))</f>
        <v>38000</v>
      </c>
      <c r="AV107" s="104">
        <f t="shared" si="27"/>
        <v>42813</v>
      </c>
      <c r="AW107" s="104">
        <f t="shared" si="28"/>
        <v>42813</v>
      </c>
      <c r="AX107" s="104">
        <f t="shared" si="29"/>
        <v>4168</v>
      </c>
      <c r="AY107" s="105">
        <f>IF(N107="","",(AX107/AW107))</f>
        <v>9.735360754910892E-2</v>
      </c>
      <c r="AZ107" s="5"/>
      <c r="BA107" s="7">
        <f>COUNTA(M107,Z107,AM107)</f>
        <v>3</v>
      </c>
      <c r="BB107" s="7" t="s">
        <v>412</v>
      </c>
    </row>
    <row r="108" spans="1:54" ht="57" customHeight="1">
      <c r="A108" s="80" t="s">
        <v>367</v>
      </c>
      <c r="B108" s="80" t="s">
        <v>368</v>
      </c>
      <c r="C108" s="80">
        <v>53103000</v>
      </c>
      <c r="D108" s="80" t="s">
        <v>730</v>
      </c>
      <c r="E108" s="81" t="s">
        <v>731</v>
      </c>
      <c r="F108" s="82" t="s">
        <v>69</v>
      </c>
      <c r="G108" s="83">
        <v>1</v>
      </c>
      <c r="H108" s="82" t="s">
        <v>75</v>
      </c>
      <c r="I108" s="84" t="s">
        <v>416</v>
      </c>
      <c r="J108" s="85">
        <v>46072</v>
      </c>
      <c r="K108" s="126" t="s">
        <v>418</v>
      </c>
      <c r="L108" s="86" t="s">
        <v>378</v>
      </c>
      <c r="M108" s="85" t="s">
        <v>419</v>
      </c>
      <c r="N108" s="87">
        <v>22000</v>
      </c>
      <c r="O108" s="87" t="s">
        <v>382</v>
      </c>
      <c r="P108" s="87" t="s">
        <v>400</v>
      </c>
      <c r="Q108" s="88">
        <f>IF(O108="IVA Incluido",(N108/1.19),N108)</f>
        <v>22000</v>
      </c>
      <c r="R108" s="89">
        <f>IF(P108="Si tiene IVA",Q108*19%,0)</f>
        <v>0</v>
      </c>
      <c r="S108" s="89">
        <f>Q108+R108</f>
        <v>22000</v>
      </c>
      <c r="T108" s="89">
        <f>IF(B108="","",(N108*G108))</f>
        <v>22000</v>
      </c>
      <c r="U108" s="89">
        <f>IF(B108="","",(S108*G108))</f>
        <v>22000</v>
      </c>
      <c r="V108" s="90" t="s">
        <v>416</v>
      </c>
      <c r="W108" s="91">
        <v>46072</v>
      </c>
      <c r="X108" s="127" t="s">
        <v>399</v>
      </c>
      <c r="Y108" s="92" t="s">
        <v>378</v>
      </c>
      <c r="Z108" s="128" t="s">
        <v>115</v>
      </c>
      <c r="AA108" s="93">
        <v>28000</v>
      </c>
      <c r="AB108" s="93" t="s">
        <v>382</v>
      </c>
      <c r="AC108" s="93"/>
      <c r="AD108" s="94">
        <f>IF(AB108="IVA Incluido",(AA108/1.19),AA108)</f>
        <v>28000</v>
      </c>
      <c r="AE108" s="95">
        <f>IF(AC108="Si tiene IVA",AD108*19%,0)</f>
        <v>0</v>
      </c>
      <c r="AF108" s="95">
        <f>AD108+AE108</f>
        <v>28000</v>
      </c>
      <c r="AG108" s="95">
        <f>IF(O108="","",(AA108*G108))</f>
        <v>28000</v>
      </c>
      <c r="AH108" s="95">
        <f>IF(O108="","",(AF108*G108))</f>
        <v>28000</v>
      </c>
      <c r="AI108" s="96" t="s">
        <v>416</v>
      </c>
      <c r="AJ108" s="97">
        <v>46072</v>
      </c>
      <c r="AK108" s="98" t="s">
        <v>417</v>
      </c>
      <c r="AL108" s="99" t="s">
        <v>378</v>
      </c>
      <c r="AM108" s="100" t="s">
        <v>116</v>
      </c>
      <c r="AN108" s="101">
        <v>25000</v>
      </c>
      <c r="AO108" s="101" t="s">
        <v>382</v>
      </c>
      <c r="AP108" s="129" t="s">
        <v>376</v>
      </c>
      <c r="AQ108" s="102">
        <f>IF(AO108="IVA Incluido",(AN108/1.19),AN108)</f>
        <v>25000</v>
      </c>
      <c r="AR108" s="103">
        <f>IF(AP108="Si tiene IVA",AQ108*19%,0)</f>
        <v>4750</v>
      </c>
      <c r="AS108" s="103">
        <f>AQ108+AR108</f>
        <v>29750</v>
      </c>
      <c r="AT108" s="103">
        <f>IF(AB108="","",(AN108*G108))</f>
        <v>25000</v>
      </c>
      <c r="AU108" s="103">
        <f>IF(AB108="","",(AS108*G108))</f>
        <v>29750</v>
      </c>
      <c r="AV108" s="104">
        <f t="shared" si="27"/>
        <v>26583</v>
      </c>
      <c r="AW108" s="104">
        <f t="shared" si="28"/>
        <v>26583</v>
      </c>
      <c r="AX108" s="104">
        <f t="shared" si="29"/>
        <v>4065</v>
      </c>
      <c r="AY108" s="105">
        <f>IF(N108="","",(AX108/AW108))</f>
        <v>0.15291727795959825</v>
      </c>
      <c r="AZ108" s="5"/>
      <c r="BA108" s="7">
        <f>COUNTA(M108,Z108,AM108)</f>
        <v>3</v>
      </c>
      <c r="BB108" s="7" t="s">
        <v>732</v>
      </c>
    </row>
    <row r="109" spans="1:54" ht="280.5" customHeight="1">
      <c r="A109" s="80" t="s">
        <v>434</v>
      </c>
      <c r="B109" s="80" t="s">
        <v>434</v>
      </c>
      <c r="C109" s="80" t="s">
        <v>434</v>
      </c>
      <c r="D109" s="80" t="s">
        <v>733</v>
      </c>
      <c r="E109" s="81" t="s">
        <v>734</v>
      </c>
      <c r="F109" s="82" t="s">
        <v>437</v>
      </c>
      <c r="G109" s="83">
        <v>1</v>
      </c>
      <c r="H109" s="82"/>
      <c r="I109" s="84" t="s">
        <v>434</v>
      </c>
      <c r="J109" s="85" t="s">
        <v>434</v>
      </c>
      <c r="K109" s="126" t="s">
        <v>434</v>
      </c>
      <c r="L109" s="86" t="s">
        <v>434</v>
      </c>
      <c r="M109" s="85" t="s">
        <v>434</v>
      </c>
      <c r="N109" s="87"/>
      <c r="O109" s="87"/>
      <c r="P109" s="87"/>
      <c r="Q109" s="88">
        <v>5000000</v>
      </c>
      <c r="R109" s="89">
        <v>950000</v>
      </c>
      <c r="S109" s="89">
        <v>5950000</v>
      </c>
      <c r="T109" s="89">
        <v>5000000</v>
      </c>
      <c r="U109" s="89">
        <v>5950000</v>
      </c>
      <c r="V109" s="90" t="s">
        <v>434</v>
      </c>
      <c r="W109" s="91" t="s">
        <v>434</v>
      </c>
      <c r="X109" s="127" t="s">
        <v>434</v>
      </c>
      <c r="Y109" s="92" t="s">
        <v>434</v>
      </c>
      <c r="Z109" s="128" t="s">
        <v>438</v>
      </c>
      <c r="AA109" s="93" t="s">
        <v>434</v>
      </c>
      <c r="AB109" s="93" t="s">
        <v>434</v>
      </c>
      <c r="AC109" s="93" t="s">
        <v>434</v>
      </c>
      <c r="AD109" s="94" t="s">
        <v>434</v>
      </c>
      <c r="AE109" s="95" t="s">
        <v>434</v>
      </c>
      <c r="AF109" s="95">
        <f>AH109/1.19</f>
        <v>5062650.4201680673</v>
      </c>
      <c r="AG109" s="95">
        <f>AF109*19%</f>
        <v>961903.57983193279</v>
      </c>
      <c r="AH109" s="95">
        <v>6024554</v>
      </c>
      <c r="AI109" s="96" t="s">
        <v>434</v>
      </c>
      <c r="AJ109" s="97" t="s">
        <v>434</v>
      </c>
      <c r="AK109" s="98" t="s">
        <v>434</v>
      </c>
      <c r="AL109" s="99" t="s">
        <v>434</v>
      </c>
      <c r="AM109" s="100" t="s">
        <v>439</v>
      </c>
      <c r="AN109" s="101" t="s">
        <v>434</v>
      </c>
      <c r="AO109" s="101" t="s">
        <v>434</v>
      </c>
      <c r="AP109" s="129" t="s">
        <v>434</v>
      </c>
      <c r="AQ109" s="102">
        <v>4987833</v>
      </c>
      <c r="AR109" s="103">
        <v>947688</v>
      </c>
      <c r="AS109" s="103">
        <v>5935521</v>
      </c>
      <c r="AT109" s="103">
        <v>4987833</v>
      </c>
      <c r="AU109" s="103">
        <v>5935521</v>
      </c>
      <c r="AV109" s="104">
        <f t="shared" si="27"/>
        <v>5649390</v>
      </c>
      <c r="AW109" s="104">
        <f t="shared" si="28"/>
        <v>5649390</v>
      </c>
      <c r="AX109" s="104" t="str">
        <f t="shared" si="29"/>
        <v/>
      </c>
      <c r="AY109" s="105">
        <v>8.0000000000000002E-3</v>
      </c>
      <c r="AZ109" s="5"/>
      <c r="BA109" s="7"/>
      <c r="BB109" s="7"/>
    </row>
    <row r="110" spans="1:54" ht="76.5" customHeight="1">
      <c r="A110" s="80" t="s">
        <v>367</v>
      </c>
      <c r="B110" s="80" t="s">
        <v>440</v>
      </c>
      <c r="C110" s="80">
        <v>60121148</v>
      </c>
      <c r="D110" s="80" t="s">
        <v>735</v>
      </c>
      <c r="E110" s="81" t="s">
        <v>736</v>
      </c>
      <c r="F110" s="82" t="s">
        <v>69</v>
      </c>
      <c r="G110" s="83">
        <v>1</v>
      </c>
      <c r="H110" s="82" t="s">
        <v>75</v>
      </c>
      <c r="I110" s="84" t="s">
        <v>384</v>
      </c>
      <c r="J110" s="85">
        <v>46069</v>
      </c>
      <c r="K110" s="126" t="s">
        <v>665</v>
      </c>
      <c r="L110" s="86" t="s">
        <v>378</v>
      </c>
      <c r="M110" s="85" t="s">
        <v>666</v>
      </c>
      <c r="N110" s="87">
        <v>2171</v>
      </c>
      <c r="O110" s="87" t="s">
        <v>382</v>
      </c>
      <c r="P110" s="87" t="s">
        <v>376</v>
      </c>
      <c r="Q110" s="88">
        <f t="shared" ref="Q110:Q119" si="50">IF(O110="IVA Incluido",(N110/1.19),N110)</f>
        <v>2171</v>
      </c>
      <c r="R110" s="89">
        <f t="shared" ref="R110:R119" si="51">IF(P110="Si tiene IVA",Q110*19%,0)</f>
        <v>412.49</v>
      </c>
      <c r="S110" s="89">
        <f t="shared" ref="S110:S119" si="52">Q110+R110</f>
        <v>2583.4899999999998</v>
      </c>
      <c r="T110" s="89">
        <f t="shared" ref="T110:T119" si="53">IF(B110="","",(N110*G110))</f>
        <v>2171</v>
      </c>
      <c r="U110" s="89" t="s">
        <v>737</v>
      </c>
      <c r="V110" s="90" t="s">
        <v>384</v>
      </c>
      <c r="W110" s="91">
        <v>46069</v>
      </c>
      <c r="X110" s="127" t="s">
        <v>667</v>
      </c>
      <c r="Y110" s="92" t="s">
        <v>378</v>
      </c>
      <c r="Z110" s="128" t="s">
        <v>149</v>
      </c>
      <c r="AA110" s="93">
        <v>2185</v>
      </c>
      <c r="AB110" s="93" t="s">
        <v>382</v>
      </c>
      <c r="AC110" s="93" t="s">
        <v>376</v>
      </c>
      <c r="AD110" s="94">
        <v>2185</v>
      </c>
      <c r="AE110" s="95">
        <f t="shared" ref="AE110:AE119" si="54">IF(AC110="Si tiene IVA",AD110*19%,0)</f>
        <v>415.15</v>
      </c>
      <c r="AF110" s="95">
        <f t="shared" ref="AF110:AF119" si="55">AD110+AE110</f>
        <v>2600.15</v>
      </c>
      <c r="AG110" s="95">
        <f t="shared" ref="AG110:AG119" si="56">IF(O110="","",(AA110*G110))</f>
        <v>2185</v>
      </c>
      <c r="AH110" s="95">
        <f t="shared" ref="AH110:AH119" si="57">IF(O110="","",(AF110*G110))</f>
        <v>2600.15</v>
      </c>
      <c r="AI110" s="96" t="s">
        <v>384</v>
      </c>
      <c r="AJ110" s="97">
        <v>46069</v>
      </c>
      <c r="AK110" s="98" t="s">
        <v>738</v>
      </c>
      <c r="AL110" s="99" t="s">
        <v>378</v>
      </c>
      <c r="AM110" s="100" t="s">
        <v>739</v>
      </c>
      <c r="AN110" s="101">
        <v>2800</v>
      </c>
      <c r="AO110" s="101" t="s">
        <v>375</v>
      </c>
      <c r="AP110" s="129" t="s">
        <v>376</v>
      </c>
      <c r="AQ110" s="102">
        <f t="shared" ref="AQ110:AQ119" si="58">IF(AO110="IVA Incluido",(AN110/1.19),AN110)</f>
        <v>2352.9411764705883</v>
      </c>
      <c r="AR110" s="103">
        <f t="shared" ref="AR110:AR119" si="59">IF(AP110="Si tiene IVA",AQ110*19%,0)</f>
        <v>447.05882352941177</v>
      </c>
      <c r="AS110" s="103">
        <f t="shared" ref="AS110:AS119" si="60">AQ110+AR110</f>
        <v>2800</v>
      </c>
      <c r="AT110" s="103">
        <f t="shared" ref="AT110:AT119" si="61">IF(AB110="","",(AN110*G110))</f>
        <v>2800</v>
      </c>
      <c r="AU110" s="103">
        <f t="shared" ref="AU110:AU119" si="62">IF(AB110="","",(AS110*G110))</f>
        <v>2800</v>
      </c>
      <c r="AV110" s="104">
        <f t="shared" si="27"/>
        <v>2661</v>
      </c>
      <c r="AW110" s="104">
        <f t="shared" si="28"/>
        <v>2661</v>
      </c>
      <c r="AX110" s="104">
        <f t="shared" si="29"/>
        <v>141</v>
      </c>
      <c r="AY110" s="105">
        <f t="shared" ref="AY110:AY119" si="63">IF(N110="","",(AX110/AW110))</f>
        <v>5.2987598647125142E-2</v>
      </c>
      <c r="AZ110" s="5"/>
      <c r="BA110" s="7">
        <f t="shared" ref="BA110:BA119" si="64">COUNTA(M110,Z110,AM110)</f>
        <v>3</v>
      </c>
      <c r="BB110" s="7"/>
    </row>
    <row r="111" spans="1:54" ht="38.25" customHeight="1">
      <c r="A111" s="80" t="s">
        <v>367</v>
      </c>
      <c r="B111" s="80" t="s">
        <v>440</v>
      </c>
      <c r="C111" s="80">
        <v>60121148</v>
      </c>
      <c r="D111" s="80" t="s">
        <v>740</v>
      </c>
      <c r="E111" s="81" t="s">
        <v>741</v>
      </c>
      <c r="F111" s="82" t="s">
        <v>69</v>
      </c>
      <c r="G111" s="83">
        <v>1</v>
      </c>
      <c r="H111" s="82" t="s">
        <v>75</v>
      </c>
      <c r="I111" s="84" t="s">
        <v>384</v>
      </c>
      <c r="J111" s="85">
        <v>46069</v>
      </c>
      <c r="K111" s="126" t="s">
        <v>625</v>
      </c>
      <c r="L111" s="86" t="s">
        <v>378</v>
      </c>
      <c r="M111" s="85" t="s">
        <v>135</v>
      </c>
      <c r="N111" s="87">
        <v>9000</v>
      </c>
      <c r="O111" s="87" t="s">
        <v>375</v>
      </c>
      <c r="P111" s="87" t="s">
        <v>376</v>
      </c>
      <c r="Q111" s="88">
        <f t="shared" si="50"/>
        <v>7563.0252100840344</v>
      </c>
      <c r="R111" s="89">
        <f t="shared" si="51"/>
        <v>1436.9747899159665</v>
      </c>
      <c r="S111" s="89">
        <f t="shared" si="52"/>
        <v>9000</v>
      </c>
      <c r="T111" s="89">
        <f t="shared" si="53"/>
        <v>9000</v>
      </c>
      <c r="U111" s="89">
        <f t="shared" ref="U111:U119" si="65">IF(B111="","",(S111*G111))</f>
        <v>9000</v>
      </c>
      <c r="V111" s="90" t="s">
        <v>384</v>
      </c>
      <c r="W111" s="91">
        <v>46069</v>
      </c>
      <c r="X111" s="127" t="s">
        <v>667</v>
      </c>
      <c r="Y111" s="92" t="s">
        <v>378</v>
      </c>
      <c r="Z111" s="128" t="s">
        <v>149</v>
      </c>
      <c r="AA111" s="93">
        <v>6050</v>
      </c>
      <c r="AB111" s="93" t="s">
        <v>382</v>
      </c>
      <c r="AC111" s="93" t="s">
        <v>376</v>
      </c>
      <c r="AD111" s="94">
        <f t="shared" ref="AD111:AD119" si="66">IF(AB111="IVA Incluido",(AA111/1.19),AA111)</f>
        <v>6050</v>
      </c>
      <c r="AE111" s="95">
        <f t="shared" si="54"/>
        <v>1149.5</v>
      </c>
      <c r="AF111" s="95">
        <f t="shared" si="55"/>
        <v>7199.5</v>
      </c>
      <c r="AG111" s="95">
        <f t="shared" si="56"/>
        <v>6050</v>
      </c>
      <c r="AH111" s="95">
        <f t="shared" si="57"/>
        <v>7199.5</v>
      </c>
      <c r="AI111" s="96" t="s">
        <v>384</v>
      </c>
      <c r="AJ111" s="97">
        <v>46069</v>
      </c>
      <c r="AK111" s="98" t="s">
        <v>623</v>
      </c>
      <c r="AL111" s="99" t="s">
        <v>378</v>
      </c>
      <c r="AM111" s="100" t="s">
        <v>686</v>
      </c>
      <c r="AN111" s="101">
        <v>10000</v>
      </c>
      <c r="AO111" s="101" t="s">
        <v>375</v>
      </c>
      <c r="AP111" s="129" t="s">
        <v>376</v>
      </c>
      <c r="AQ111" s="102">
        <f t="shared" si="58"/>
        <v>8403.361344537816</v>
      </c>
      <c r="AR111" s="103">
        <f t="shared" si="59"/>
        <v>1596.6386554621849</v>
      </c>
      <c r="AS111" s="103">
        <f t="shared" si="60"/>
        <v>10000</v>
      </c>
      <c r="AT111" s="103">
        <f t="shared" si="61"/>
        <v>10000</v>
      </c>
      <c r="AU111" s="103">
        <f t="shared" si="62"/>
        <v>10000</v>
      </c>
      <c r="AV111" s="104">
        <f t="shared" si="27"/>
        <v>8733</v>
      </c>
      <c r="AW111" s="104">
        <f t="shared" si="28"/>
        <v>8733</v>
      </c>
      <c r="AX111" s="104">
        <f t="shared" si="29"/>
        <v>1419</v>
      </c>
      <c r="AY111" s="105">
        <f t="shared" si="63"/>
        <v>0.16248711782892478</v>
      </c>
      <c r="AZ111" s="5"/>
      <c r="BA111" s="7">
        <f t="shared" si="64"/>
        <v>3</v>
      </c>
      <c r="BB111" s="7"/>
    </row>
    <row r="112" spans="1:54" ht="51" customHeight="1">
      <c r="A112" s="80" t="s">
        <v>367</v>
      </c>
      <c r="B112" s="80" t="s">
        <v>440</v>
      </c>
      <c r="C112" s="80"/>
      <c r="D112" s="80" t="s">
        <v>742</v>
      </c>
      <c r="E112" s="81" t="s">
        <v>743</v>
      </c>
      <c r="F112" s="82" t="s">
        <v>69</v>
      </c>
      <c r="G112" s="83">
        <v>1</v>
      </c>
      <c r="H112" s="82" t="s">
        <v>75</v>
      </c>
      <c r="I112" s="84" t="s">
        <v>384</v>
      </c>
      <c r="J112" s="85">
        <v>46070</v>
      </c>
      <c r="K112" s="126" t="s">
        <v>682</v>
      </c>
      <c r="L112" s="86" t="s">
        <v>378</v>
      </c>
      <c r="M112" s="85" t="s">
        <v>744</v>
      </c>
      <c r="N112" s="87">
        <v>2000</v>
      </c>
      <c r="O112" s="87" t="s">
        <v>375</v>
      </c>
      <c r="P112" s="87" t="s">
        <v>376</v>
      </c>
      <c r="Q112" s="88">
        <f t="shared" si="50"/>
        <v>1680.6722689075632</v>
      </c>
      <c r="R112" s="89">
        <f t="shared" si="51"/>
        <v>319.32773109243703</v>
      </c>
      <c r="S112" s="89">
        <f t="shared" si="52"/>
        <v>2000.0000000000002</v>
      </c>
      <c r="T112" s="89">
        <f t="shared" si="53"/>
        <v>2000</v>
      </c>
      <c r="U112" s="89">
        <f t="shared" si="65"/>
        <v>2000.0000000000002</v>
      </c>
      <c r="V112" s="90" t="s">
        <v>384</v>
      </c>
      <c r="W112" s="91">
        <v>46070</v>
      </c>
      <c r="X112" s="127" t="s">
        <v>745</v>
      </c>
      <c r="Y112" s="92" t="s">
        <v>378</v>
      </c>
      <c r="Z112" s="128" t="s">
        <v>746</v>
      </c>
      <c r="AA112" s="93">
        <v>2400</v>
      </c>
      <c r="AB112" s="93" t="s">
        <v>375</v>
      </c>
      <c r="AC112" s="93" t="s">
        <v>376</v>
      </c>
      <c r="AD112" s="94">
        <f t="shared" si="66"/>
        <v>2016.8067226890757</v>
      </c>
      <c r="AE112" s="95">
        <f t="shared" si="54"/>
        <v>383.19327731092437</v>
      </c>
      <c r="AF112" s="95">
        <f t="shared" si="55"/>
        <v>2400</v>
      </c>
      <c r="AG112" s="95">
        <f t="shared" si="56"/>
        <v>2400</v>
      </c>
      <c r="AH112" s="95">
        <f t="shared" si="57"/>
        <v>2400</v>
      </c>
      <c r="AI112" s="96" t="s">
        <v>384</v>
      </c>
      <c r="AJ112" s="97">
        <v>46070</v>
      </c>
      <c r="AK112" s="98" t="s">
        <v>747</v>
      </c>
      <c r="AL112" s="99" t="s">
        <v>378</v>
      </c>
      <c r="AM112" s="100" t="s">
        <v>748</v>
      </c>
      <c r="AN112" s="101">
        <v>2800</v>
      </c>
      <c r="AO112" s="101" t="s">
        <v>375</v>
      </c>
      <c r="AP112" s="129" t="s">
        <v>376</v>
      </c>
      <c r="AQ112" s="102">
        <f t="shared" si="58"/>
        <v>2352.9411764705883</v>
      </c>
      <c r="AR112" s="103">
        <f t="shared" si="59"/>
        <v>447.05882352941177</v>
      </c>
      <c r="AS112" s="103">
        <f t="shared" si="60"/>
        <v>2800</v>
      </c>
      <c r="AT112" s="103">
        <f t="shared" si="61"/>
        <v>2800</v>
      </c>
      <c r="AU112" s="103">
        <f t="shared" si="62"/>
        <v>2800</v>
      </c>
      <c r="AV112" s="104">
        <f t="shared" si="27"/>
        <v>2400</v>
      </c>
      <c r="AW112" s="104">
        <f t="shared" si="28"/>
        <v>2400</v>
      </c>
      <c r="AX112" s="104">
        <f t="shared" si="29"/>
        <v>400</v>
      </c>
      <c r="AY112" s="105">
        <f t="shared" si="63"/>
        <v>0.16666666666666666</v>
      </c>
      <c r="AZ112" s="5"/>
      <c r="BA112" s="7">
        <f t="shared" si="64"/>
        <v>3</v>
      </c>
      <c r="BB112" s="7"/>
    </row>
    <row r="113" spans="1:54" ht="51" customHeight="1">
      <c r="A113" s="80" t="s">
        <v>367</v>
      </c>
      <c r="B113" s="80" t="s">
        <v>440</v>
      </c>
      <c r="C113" s="80">
        <v>14111519</v>
      </c>
      <c r="D113" s="80" t="s">
        <v>749</v>
      </c>
      <c r="E113" s="81" t="s">
        <v>750</v>
      </c>
      <c r="F113" s="82" t="s">
        <v>69</v>
      </c>
      <c r="G113" s="83">
        <v>1</v>
      </c>
      <c r="H113" s="82" t="s">
        <v>75</v>
      </c>
      <c r="I113" s="84" t="s">
        <v>384</v>
      </c>
      <c r="J113" s="85">
        <v>46070</v>
      </c>
      <c r="K113" s="126" t="s">
        <v>665</v>
      </c>
      <c r="L113" s="86" t="s">
        <v>378</v>
      </c>
      <c r="M113" s="85" t="s">
        <v>666</v>
      </c>
      <c r="N113" s="87">
        <v>7990</v>
      </c>
      <c r="O113" s="87" t="s">
        <v>382</v>
      </c>
      <c r="P113" s="87" t="s">
        <v>376</v>
      </c>
      <c r="Q113" s="88">
        <f t="shared" si="50"/>
        <v>7990</v>
      </c>
      <c r="R113" s="89">
        <f t="shared" si="51"/>
        <v>1518.1</v>
      </c>
      <c r="S113" s="89">
        <f t="shared" si="52"/>
        <v>9508.1</v>
      </c>
      <c r="T113" s="89">
        <f t="shared" si="53"/>
        <v>7990</v>
      </c>
      <c r="U113" s="89">
        <f t="shared" si="65"/>
        <v>9508.1</v>
      </c>
      <c r="V113" s="90" t="s">
        <v>384</v>
      </c>
      <c r="W113" s="91">
        <v>46070</v>
      </c>
      <c r="X113" s="127" t="s">
        <v>445</v>
      </c>
      <c r="Y113" s="92" t="s">
        <v>378</v>
      </c>
      <c r="Z113" s="128" t="s">
        <v>446</v>
      </c>
      <c r="AA113" s="93">
        <v>7774</v>
      </c>
      <c r="AB113" s="93" t="s">
        <v>382</v>
      </c>
      <c r="AC113" s="93" t="s">
        <v>376</v>
      </c>
      <c r="AD113" s="94">
        <f t="shared" si="66"/>
        <v>7774</v>
      </c>
      <c r="AE113" s="95">
        <f t="shared" si="54"/>
        <v>1477.06</v>
      </c>
      <c r="AF113" s="95">
        <f t="shared" si="55"/>
        <v>9251.06</v>
      </c>
      <c r="AG113" s="95">
        <f t="shared" si="56"/>
        <v>7774</v>
      </c>
      <c r="AH113" s="95">
        <f t="shared" si="57"/>
        <v>9251.06</v>
      </c>
      <c r="AI113" s="96" t="s">
        <v>384</v>
      </c>
      <c r="AJ113" s="97">
        <v>46070</v>
      </c>
      <c r="AK113" s="98" t="s">
        <v>751</v>
      </c>
      <c r="AL113" s="99" t="s">
        <v>378</v>
      </c>
      <c r="AM113" s="100" t="s">
        <v>752</v>
      </c>
      <c r="AN113" s="101">
        <v>11000</v>
      </c>
      <c r="AO113" s="101" t="s">
        <v>375</v>
      </c>
      <c r="AP113" s="129" t="s">
        <v>376</v>
      </c>
      <c r="AQ113" s="102">
        <f t="shared" si="58"/>
        <v>9243.6974789915967</v>
      </c>
      <c r="AR113" s="103">
        <f t="shared" si="59"/>
        <v>1756.3025210084033</v>
      </c>
      <c r="AS113" s="103">
        <f t="shared" si="60"/>
        <v>11000</v>
      </c>
      <c r="AT113" s="103">
        <f t="shared" si="61"/>
        <v>11000</v>
      </c>
      <c r="AU113" s="103">
        <f t="shared" si="62"/>
        <v>11000</v>
      </c>
      <c r="AV113" s="104">
        <f t="shared" si="27"/>
        <v>9920</v>
      </c>
      <c r="AW113" s="104">
        <f t="shared" si="28"/>
        <v>9920</v>
      </c>
      <c r="AX113" s="104">
        <f t="shared" si="29"/>
        <v>944</v>
      </c>
      <c r="AY113" s="105">
        <f t="shared" si="63"/>
        <v>9.5161290322580638E-2</v>
      </c>
      <c r="AZ113" s="5"/>
      <c r="BA113" s="7">
        <f t="shared" si="64"/>
        <v>3</v>
      </c>
      <c r="BB113" s="7"/>
    </row>
    <row r="114" spans="1:54" ht="38.25" customHeight="1">
      <c r="A114" s="80" t="s">
        <v>367</v>
      </c>
      <c r="B114" s="80" t="s">
        <v>440</v>
      </c>
      <c r="C114" s="80">
        <v>14111519</v>
      </c>
      <c r="D114" s="80" t="s">
        <v>753</v>
      </c>
      <c r="E114" s="81" t="s">
        <v>754</v>
      </c>
      <c r="F114" s="82" t="s">
        <v>69</v>
      </c>
      <c r="G114" s="83">
        <v>1</v>
      </c>
      <c r="H114" s="82" t="s">
        <v>75</v>
      </c>
      <c r="I114" s="84" t="s">
        <v>384</v>
      </c>
      <c r="J114" s="85">
        <v>46070</v>
      </c>
      <c r="K114" s="126" t="s">
        <v>623</v>
      </c>
      <c r="L114" s="86" t="s">
        <v>378</v>
      </c>
      <c r="M114" s="85" t="s">
        <v>686</v>
      </c>
      <c r="N114" s="87">
        <v>1200</v>
      </c>
      <c r="O114" s="87" t="s">
        <v>375</v>
      </c>
      <c r="P114" s="87" t="s">
        <v>376</v>
      </c>
      <c r="Q114" s="88">
        <f t="shared" si="50"/>
        <v>1008.4033613445379</v>
      </c>
      <c r="R114" s="89">
        <f t="shared" si="51"/>
        <v>191.59663865546219</v>
      </c>
      <c r="S114" s="89">
        <f t="shared" si="52"/>
        <v>1200</v>
      </c>
      <c r="T114" s="89">
        <f t="shared" si="53"/>
        <v>1200</v>
      </c>
      <c r="U114" s="89">
        <f t="shared" si="65"/>
        <v>1200</v>
      </c>
      <c r="V114" s="90" t="s">
        <v>384</v>
      </c>
      <c r="W114" s="91">
        <v>46070</v>
      </c>
      <c r="X114" s="127" t="s">
        <v>447</v>
      </c>
      <c r="Y114" s="92" t="s">
        <v>378</v>
      </c>
      <c r="Z114" s="128" t="s">
        <v>136</v>
      </c>
      <c r="AA114" s="93">
        <v>1500</v>
      </c>
      <c r="AB114" s="93" t="s">
        <v>375</v>
      </c>
      <c r="AC114" s="93" t="s">
        <v>376</v>
      </c>
      <c r="AD114" s="94">
        <f t="shared" si="66"/>
        <v>1260.5042016806724</v>
      </c>
      <c r="AE114" s="95">
        <f t="shared" si="54"/>
        <v>239.49579831932775</v>
      </c>
      <c r="AF114" s="95">
        <f t="shared" si="55"/>
        <v>1500.0000000000002</v>
      </c>
      <c r="AG114" s="95">
        <f t="shared" si="56"/>
        <v>1500</v>
      </c>
      <c r="AH114" s="95">
        <f t="shared" si="57"/>
        <v>1500.0000000000002</v>
      </c>
      <c r="AI114" s="96" t="s">
        <v>384</v>
      </c>
      <c r="AJ114" s="97">
        <v>46070</v>
      </c>
      <c r="AK114" s="98" t="s">
        <v>665</v>
      </c>
      <c r="AL114" s="99" t="s">
        <v>378</v>
      </c>
      <c r="AM114" s="100" t="s">
        <v>666</v>
      </c>
      <c r="AN114" s="101">
        <v>1050</v>
      </c>
      <c r="AO114" s="101" t="s">
        <v>382</v>
      </c>
      <c r="AP114" s="129" t="s">
        <v>376</v>
      </c>
      <c r="AQ114" s="102">
        <f t="shared" si="58"/>
        <v>1050</v>
      </c>
      <c r="AR114" s="103">
        <f t="shared" si="59"/>
        <v>199.5</v>
      </c>
      <c r="AS114" s="103">
        <f t="shared" si="60"/>
        <v>1249.5</v>
      </c>
      <c r="AT114" s="103">
        <f t="shared" si="61"/>
        <v>1050</v>
      </c>
      <c r="AU114" s="103">
        <f t="shared" si="62"/>
        <v>1249.5</v>
      </c>
      <c r="AV114" s="104">
        <f t="shared" si="27"/>
        <v>1317</v>
      </c>
      <c r="AW114" s="104">
        <f t="shared" si="28"/>
        <v>1317</v>
      </c>
      <c r="AX114" s="104">
        <f t="shared" si="29"/>
        <v>161</v>
      </c>
      <c r="AY114" s="105">
        <f t="shared" si="63"/>
        <v>0.12224753227031131</v>
      </c>
      <c r="AZ114" s="5"/>
      <c r="BA114" s="7">
        <f t="shared" si="64"/>
        <v>3</v>
      </c>
      <c r="BB114" s="7"/>
    </row>
    <row r="115" spans="1:54" ht="38.25" customHeight="1">
      <c r="A115" s="80" t="s">
        <v>367</v>
      </c>
      <c r="B115" s="80" t="s">
        <v>440</v>
      </c>
      <c r="C115" s="80">
        <v>14111519</v>
      </c>
      <c r="D115" s="80" t="s">
        <v>755</v>
      </c>
      <c r="E115" s="81" t="s">
        <v>756</v>
      </c>
      <c r="F115" s="82" t="s">
        <v>69</v>
      </c>
      <c r="G115" s="83">
        <v>1</v>
      </c>
      <c r="H115" s="82" t="s">
        <v>75</v>
      </c>
      <c r="I115" s="84" t="s">
        <v>384</v>
      </c>
      <c r="J115" s="85">
        <v>46071</v>
      </c>
      <c r="K115" s="126" t="s">
        <v>447</v>
      </c>
      <c r="L115" s="86" t="s">
        <v>378</v>
      </c>
      <c r="M115" s="85" t="s">
        <v>157</v>
      </c>
      <c r="N115" s="87">
        <v>2000</v>
      </c>
      <c r="O115" s="87" t="s">
        <v>375</v>
      </c>
      <c r="P115" s="87" t="s">
        <v>376</v>
      </c>
      <c r="Q115" s="88">
        <f t="shared" si="50"/>
        <v>1680.6722689075632</v>
      </c>
      <c r="R115" s="89">
        <f t="shared" si="51"/>
        <v>319.32773109243703</v>
      </c>
      <c r="S115" s="89">
        <f t="shared" si="52"/>
        <v>2000.0000000000002</v>
      </c>
      <c r="T115" s="89">
        <f t="shared" si="53"/>
        <v>2000</v>
      </c>
      <c r="U115" s="89">
        <f t="shared" si="65"/>
        <v>2000.0000000000002</v>
      </c>
      <c r="V115" s="90" t="s">
        <v>371</v>
      </c>
      <c r="W115" s="91">
        <v>46139</v>
      </c>
      <c r="X115" s="127" t="s">
        <v>667</v>
      </c>
      <c r="Y115" s="92" t="s">
        <v>378</v>
      </c>
      <c r="Z115" s="128" t="s">
        <v>757</v>
      </c>
      <c r="AA115" s="93">
        <v>1681</v>
      </c>
      <c r="AB115" s="93" t="s">
        <v>382</v>
      </c>
      <c r="AC115" s="93" t="s">
        <v>376</v>
      </c>
      <c r="AD115" s="94">
        <f t="shared" si="66"/>
        <v>1681</v>
      </c>
      <c r="AE115" s="95">
        <f t="shared" si="54"/>
        <v>319.39</v>
      </c>
      <c r="AF115" s="95">
        <f t="shared" si="55"/>
        <v>2000.3899999999999</v>
      </c>
      <c r="AG115" s="95">
        <f t="shared" si="56"/>
        <v>1681</v>
      </c>
      <c r="AH115" s="95">
        <f t="shared" si="57"/>
        <v>2000.3899999999999</v>
      </c>
      <c r="AI115" s="96" t="s">
        <v>371</v>
      </c>
      <c r="AJ115" s="97">
        <v>46139</v>
      </c>
      <c r="AK115" s="98" t="s">
        <v>665</v>
      </c>
      <c r="AL115" s="99" t="s">
        <v>378</v>
      </c>
      <c r="AM115" s="100" t="s">
        <v>666</v>
      </c>
      <c r="AN115" s="101">
        <v>1694</v>
      </c>
      <c r="AO115" s="101" t="s">
        <v>382</v>
      </c>
      <c r="AP115" s="129" t="s">
        <v>376</v>
      </c>
      <c r="AQ115" s="102">
        <f t="shared" si="58"/>
        <v>1694</v>
      </c>
      <c r="AR115" s="103">
        <f t="shared" si="59"/>
        <v>321.86</v>
      </c>
      <c r="AS115" s="103">
        <f t="shared" si="60"/>
        <v>2015.8600000000001</v>
      </c>
      <c r="AT115" s="103">
        <f t="shared" si="61"/>
        <v>1694</v>
      </c>
      <c r="AU115" s="103">
        <f t="shared" si="62"/>
        <v>2015.8600000000001</v>
      </c>
      <c r="AV115" s="104">
        <f t="shared" si="27"/>
        <v>2005</v>
      </c>
      <c r="AW115" s="104">
        <f t="shared" si="28"/>
        <v>2005</v>
      </c>
      <c r="AX115" s="104">
        <f t="shared" si="29"/>
        <v>9</v>
      </c>
      <c r="AY115" s="105">
        <f t="shared" si="63"/>
        <v>4.4887780548628431E-3</v>
      </c>
      <c r="AZ115" s="5"/>
      <c r="BA115" s="7">
        <f t="shared" si="64"/>
        <v>3</v>
      </c>
      <c r="BB115" s="7"/>
    </row>
    <row r="116" spans="1:54" ht="38.25" customHeight="1">
      <c r="A116" s="80" t="s">
        <v>367</v>
      </c>
      <c r="B116" s="80" t="s">
        <v>440</v>
      </c>
      <c r="C116" s="80">
        <v>14111519</v>
      </c>
      <c r="D116" s="80" t="s">
        <v>758</v>
      </c>
      <c r="E116" s="81" t="s">
        <v>759</v>
      </c>
      <c r="F116" s="82" t="s">
        <v>69</v>
      </c>
      <c r="G116" s="83">
        <v>1</v>
      </c>
      <c r="H116" s="82" t="s">
        <v>75</v>
      </c>
      <c r="I116" s="84" t="s">
        <v>384</v>
      </c>
      <c r="J116" s="85">
        <v>46071</v>
      </c>
      <c r="K116" s="126" t="s">
        <v>665</v>
      </c>
      <c r="L116" s="86" t="s">
        <v>378</v>
      </c>
      <c r="M116" s="85" t="s">
        <v>666</v>
      </c>
      <c r="N116" s="87">
        <v>13043</v>
      </c>
      <c r="O116" s="87" t="s">
        <v>382</v>
      </c>
      <c r="P116" s="87" t="s">
        <v>376</v>
      </c>
      <c r="Q116" s="88">
        <f t="shared" si="50"/>
        <v>13043</v>
      </c>
      <c r="R116" s="89">
        <f t="shared" si="51"/>
        <v>2478.17</v>
      </c>
      <c r="S116" s="89">
        <f t="shared" si="52"/>
        <v>15521.17</v>
      </c>
      <c r="T116" s="89">
        <f t="shared" si="53"/>
        <v>13043</v>
      </c>
      <c r="U116" s="89">
        <f t="shared" si="65"/>
        <v>15521.17</v>
      </c>
      <c r="V116" s="90" t="s">
        <v>384</v>
      </c>
      <c r="W116" s="91">
        <v>46071</v>
      </c>
      <c r="X116" s="127" t="s">
        <v>760</v>
      </c>
      <c r="Y116" s="92" t="s">
        <v>378</v>
      </c>
      <c r="Z116" s="128" t="s">
        <v>150</v>
      </c>
      <c r="AA116" s="93">
        <v>16700</v>
      </c>
      <c r="AB116" s="93" t="s">
        <v>375</v>
      </c>
      <c r="AC116" s="93" t="s">
        <v>376</v>
      </c>
      <c r="AD116" s="94">
        <f t="shared" si="66"/>
        <v>14033.613445378152</v>
      </c>
      <c r="AE116" s="95">
        <f t="shared" si="54"/>
        <v>2666.386554621849</v>
      </c>
      <c r="AF116" s="95">
        <f t="shared" si="55"/>
        <v>16700</v>
      </c>
      <c r="AG116" s="95">
        <f t="shared" si="56"/>
        <v>16700</v>
      </c>
      <c r="AH116" s="95">
        <f t="shared" si="57"/>
        <v>16700</v>
      </c>
      <c r="AI116" s="96" t="s">
        <v>384</v>
      </c>
      <c r="AJ116" s="97">
        <v>46071</v>
      </c>
      <c r="AK116" s="98" t="s">
        <v>761</v>
      </c>
      <c r="AL116" s="99" t="s">
        <v>378</v>
      </c>
      <c r="AM116" s="100" t="s">
        <v>428</v>
      </c>
      <c r="AN116" s="101">
        <v>14390</v>
      </c>
      <c r="AO116" s="101" t="s">
        <v>375</v>
      </c>
      <c r="AP116" s="129" t="s">
        <v>376</v>
      </c>
      <c r="AQ116" s="102">
        <f t="shared" si="58"/>
        <v>12092.436974789916</v>
      </c>
      <c r="AR116" s="103">
        <f t="shared" si="59"/>
        <v>2297.5630252100841</v>
      </c>
      <c r="AS116" s="103">
        <f t="shared" si="60"/>
        <v>14390</v>
      </c>
      <c r="AT116" s="103">
        <f t="shared" si="61"/>
        <v>14390</v>
      </c>
      <c r="AU116" s="103">
        <f t="shared" si="62"/>
        <v>14390</v>
      </c>
      <c r="AV116" s="104">
        <f t="shared" si="27"/>
        <v>15537</v>
      </c>
      <c r="AW116" s="104">
        <f t="shared" si="28"/>
        <v>15537</v>
      </c>
      <c r="AX116" s="104">
        <f t="shared" si="29"/>
        <v>1155</v>
      </c>
      <c r="AY116" s="105">
        <f t="shared" si="63"/>
        <v>7.433867541996525E-2</v>
      </c>
      <c r="AZ116" s="5"/>
      <c r="BA116" s="7">
        <f t="shared" si="64"/>
        <v>3</v>
      </c>
      <c r="BB116" s="7"/>
    </row>
    <row r="117" spans="1:54" ht="51" customHeight="1">
      <c r="A117" s="80" t="s">
        <v>367</v>
      </c>
      <c r="B117" s="80" t="s">
        <v>368</v>
      </c>
      <c r="C117" s="80">
        <v>60101606</v>
      </c>
      <c r="D117" s="80" t="s">
        <v>762</v>
      </c>
      <c r="E117" s="81" t="s">
        <v>763</v>
      </c>
      <c r="F117" s="82" t="s">
        <v>69</v>
      </c>
      <c r="G117" s="83">
        <v>1</v>
      </c>
      <c r="H117" s="82" t="s">
        <v>75</v>
      </c>
      <c r="I117" s="84" t="s">
        <v>371</v>
      </c>
      <c r="J117" s="85">
        <v>46146</v>
      </c>
      <c r="K117" s="126" t="s">
        <v>764</v>
      </c>
      <c r="L117" s="86" t="s">
        <v>373</v>
      </c>
      <c r="M117" s="85" t="s">
        <v>765</v>
      </c>
      <c r="N117" s="87">
        <v>2200</v>
      </c>
      <c r="O117" s="87" t="s">
        <v>382</v>
      </c>
      <c r="P117" s="87" t="s">
        <v>376</v>
      </c>
      <c r="Q117" s="88">
        <f t="shared" si="50"/>
        <v>2200</v>
      </c>
      <c r="R117" s="89">
        <f t="shared" si="51"/>
        <v>418</v>
      </c>
      <c r="S117" s="89">
        <f t="shared" si="52"/>
        <v>2618</v>
      </c>
      <c r="T117" s="89">
        <f t="shared" si="53"/>
        <v>2200</v>
      </c>
      <c r="U117" s="89">
        <f t="shared" si="65"/>
        <v>2618</v>
      </c>
      <c r="V117" s="90" t="s">
        <v>371</v>
      </c>
      <c r="W117" s="91">
        <v>46146</v>
      </c>
      <c r="X117" s="127" t="s">
        <v>392</v>
      </c>
      <c r="Y117" s="92" t="s">
        <v>373</v>
      </c>
      <c r="Z117" s="128" t="s">
        <v>389</v>
      </c>
      <c r="AA117" s="93">
        <v>3200</v>
      </c>
      <c r="AB117" s="93" t="s">
        <v>375</v>
      </c>
      <c r="AC117" s="93" t="s">
        <v>376</v>
      </c>
      <c r="AD117" s="94">
        <f t="shared" si="66"/>
        <v>2689.0756302521008</v>
      </c>
      <c r="AE117" s="95">
        <f t="shared" si="54"/>
        <v>510.92436974789916</v>
      </c>
      <c r="AF117" s="95">
        <f t="shared" si="55"/>
        <v>3200</v>
      </c>
      <c r="AG117" s="95">
        <f t="shared" si="56"/>
        <v>3200</v>
      </c>
      <c r="AH117" s="95">
        <f t="shared" si="57"/>
        <v>3200</v>
      </c>
      <c r="AI117" s="96" t="s">
        <v>371</v>
      </c>
      <c r="AJ117" s="97">
        <v>46146</v>
      </c>
      <c r="AK117" s="98" t="s">
        <v>766</v>
      </c>
      <c r="AL117" s="99" t="s">
        <v>378</v>
      </c>
      <c r="AM117" s="100" t="s">
        <v>372</v>
      </c>
      <c r="AN117" s="101">
        <v>3800</v>
      </c>
      <c r="AO117" s="101" t="s">
        <v>382</v>
      </c>
      <c r="AP117" s="129" t="s">
        <v>400</v>
      </c>
      <c r="AQ117" s="102">
        <f t="shared" si="58"/>
        <v>3800</v>
      </c>
      <c r="AR117" s="103">
        <f t="shared" si="59"/>
        <v>0</v>
      </c>
      <c r="AS117" s="103">
        <f t="shared" si="60"/>
        <v>3800</v>
      </c>
      <c r="AT117" s="103">
        <f t="shared" si="61"/>
        <v>3800</v>
      </c>
      <c r="AU117" s="103">
        <f t="shared" si="62"/>
        <v>3800</v>
      </c>
      <c r="AV117" s="104">
        <f t="shared" si="27"/>
        <v>3206</v>
      </c>
      <c r="AW117" s="104">
        <f t="shared" si="28"/>
        <v>3206</v>
      </c>
      <c r="AX117" s="104">
        <f t="shared" si="29"/>
        <v>591</v>
      </c>
      <c r="AY117" s="105">
        <f t="shared" si="63"/>
        <v>0.1843418590143481</v>
      </c>
      <c r="AZ117" s="5"/>
      <c r="BA117" s="7">
        <f t="shared" si="64"/>
        <v>3</v>
      </c>
      <c r="BB117" s="7" t="s">
        <v>412</v>
      </c>
    </row>
    <row r="118" spans="1:54" ht="38.25" customHeight="1">
      <c r="A118" s="80" t="s">
        <v>367</v>
      </c>
      <c r="B118" s="80" t="s">
        <v>440</v>
      </c>
      <c r="C118" s="80"/>
      <c r="D118" s="80" t="s">
        <v>767</v>
      </c>
      <c r="E118" s="81" t="s">
        <v>768</v>
      </c>
      <c r="F118" s="82" t="s">
        <v>69</v>
      </c>
      <c r="G118" s="83">
        <v>1</v>
      </c>
      <c r="H118" s="82" t="s">
        <v>75</v>
      </c>
      <c r="I118" s="84" t="s">
        <v>384</v>
      </c>
      <c r="J118" s="85">
        <v>46071</v>
      </c>
      <c r="K118" s="126" t="s">
        <v>665</v>
      </c>
      <c r="L118" s="86" t="s">
        <v>378</v>
      </c>
      <c r="M118" s="85" t="s">
        <v>666</v>
      </c>
      <c r="N118" s="87">
        <v>4547</v>
      </c>
      <c r="O118" s="87" t="s">
        <v>382</v>
      </c>
      <c r="P118" s="87" t="s">
        <v>376</v>
      </c>
      <c r="Q118" s="88">
        <f t="shared" si="50"/>
        <v>4547</v>
      </c>
      <c r="R118" s="89">
        <f t="shared" si="51"/>
        <v>863.93000000000006</v>
      </c>
      <c r="S118" s="89">
        <f t="shared" si="52"/>
        <v>5410.93</v>
      </c>
      <c r="T118" s="89">
        <f t="shared" si="53"/>
        <v>4547</v>
      </c>
      <c r="U118" s="89">
        <f t="shared" si="65"/>
        <v>5410.93</v>
      </c>
      <c r="V118" s="90" t="s">
        <v>384</v>
      </c>
      <c r="W118" s="91">
        <v>46071</v>
      </c>
      <c r="X118" s="127" t="s">
        <v>447</v>
      </c>
      <c r="Y118" s="92" t="s">
        <v>378</v>
      </c>
      <c r="Z118" s="128" t="s">
        <v>136</v>
      </c>
      <c r="AA118" s="93">
        <v>6500</v>
      </c>
      <c r="AB118" s="93" t="s">
        <v>375</v>
      </c>
      <c r="AC118" s="93" t="s">
        <v>376</v>
      </c>
      <c r="AD118" s="94">
        <f t="shared" si="66"/>
        <v>5462.1848739495799</v>
      </c>
      <c r="AE118" s="95">
        <f t="shared" si="54"/>
        <v>1037.8151260504203</v>
      </c>
      <c r="AF118" s="95">
        <f t="shared" si="55"/>
        <v>6500</v>
      </c>
      <c r="AG118" s="95">
        <f t="shared" si="56"/>
        <v>6500</v>
      </c>
      <c r="AH118" s="95">
        <f t="shared" si="57"/>
        <v>6500</v>
      </c>
      <c r="AI118" s="96" t="s">
        <v>384</v>
      </c>
      <c r="AJ118" s="97">
        <v>46071</v>
      </c>
      <c r="AK118" s="98" t="s">
        <v>445</v>
      </c>
      <c r="AL118" s="99" t="s">
        <v>378</v>
      </c>
      <c r="AM118" s="100" t="s">
        <v>446</v>
      </c>
      <c r="AN118" s="101">
        <v>5850</v>
      </c>
      <c r="AO118" s="101" t="s">
        <v>382</v>
      </c>
      <c r="AP118" s="129" t="s">
        <v>376</v>
      </c>
      <c r="AQ118" s="102">
        <f t="shared" si="58"/>
        <v>5850</v>
      </c>
      <c r="AR118" s="103">
        <f t="shared" si="59"/>
        <v>1111.5</v>
      </c>
      <c r="AS118" s="103">
        <f t="shared" si="60"/>
        <v>6961.5</v>
      </c>
      <c r="AT118" s="103">
        <f t="shared" si="61"/>
        <v>5850</v>
      </c>
      <c r="AU118" s="103">
        <f t="shared" si="62"/>
        <v>6961.5</v>
      </c>
      <c r="AV118" s="104">
        <f t="shared" si="27"/>
        <v>6291</v>
      </c>
      <c r="AW118" s="104">
        <f t="shared" si="28"/>
        <v>6291</v>
      </c>
      <c r="AX118" s="104">
        <f t="shared" si="29"/>
        <v>796</v>
      </c>
      <c r="AY118" s="105">
        <f t="shared" si="63"/>
        <v>0.12652996343983469</v>
      </c>
      <c r="AZ118" s="5"/>
      <c r="BA118" s="7">
        <f t="shared" si="64"/>
        <v>3</v>
      </c>
      <c r="BB118" s="7"/>
    </row>
    <row r="119" spans="1:54" ht="51" customHeight="1">
      <c r="A119" s="80" t="s">
        <v>367</v>
      </c>
      <c r="B119" s="80" t="s">
        <v>440</v>
      </c>
      <c r="C119" s="80">
        <v>31201512</v>
      </c>
      <c r="D119" s="80" t="s">
        <v>769</v>
      </c>
      <c r="E119" s="81" t="s">
        <v>770</v>
      </c>
      <c r="F119" s="82" t="s">
        <v>69</v>
      </c>
      <c r="G119" s="83">
        <v>1</v>
      </c>
      <c r="H119" s="82" t="s">
        <v>75</v>
      </c>
      <c r="I119" s="84" t="s">
        <v>384</v>
      </c>
      <c r="J119" s="85">
        <v>46071</v>
      </c>
      <c r="K119" s="126" t="s">
        <v>625</v>
      </c>
      <c r="L119" s="86" t="s">
        <v>378</v>
      </c>
      <c r="M119" s="85" t="s">
        <v>135</v>
      </c>
      <c r="N119" s="87">
        <v>6000</v>
      </c>
      <c r="O119" s="87" t="s">
        <v>375</v>
      </c>
      <c r="P119" s="87" t="s">
        <v>376</v>
      </c>
      <c r="Q119" s="88">
        <f t="shared" si="50"/>
        <v>5042.0168067226896</v>
      </c>
      <c r="R119" s="89">
        <f t="shared" si="51"/>
        <v>957.98319327731099</v>
      </c>
      <c r="S119" s="89">
        <f t="shared" si="52"/>
        <v>6000.0000000000009</v>
      </c>
      <c r="T119" s="89">
        <f t="shared" si="53"/>
        <v>6000</v>
      </c>
      <c r="U119" s="89">
        <f t="shared" si="65"/>
        <v>6000.0000000000009</v>
      </c>
      <c r="V119" s="90" t="s">
        <v>384</v>
      </c>
      <c r="W119" s="91">
        <v>46071</v>
      </c>
      <c r="X119" s="127" t="s">
        <v>447</v>
      </c>
      <c r="Y119" s="92" t="s">
        <v>378</v>
      </c>
      <c r="Z119" s="128" t="s">
        <v>136</v>
      </c>
      <c r="AA119" s="93">
        <v>7100</v>
      </c>
      <c r="AB119" s="93" t="s">
        <v>375</v>
      </c>
      <c r="AC119" s="93" t="s">
        <v>376</v>
      </c>
      <c r="AD119" s="94">
        <f t="shared" si="66"/>
        <v>5966.3865546218494</v>
      </c>
      <c r="AE119" s="95">
        <f t="shared" si="54"/>
        <v>1133.6134453781515</v>
      </c>
      <c r="AF119" s="95">
        <f t="shared" si="55"/>
        <v>7100.0000000000009</v>
      </c>
      <c r="AG119" s="95">
        <f t="shared" si="56"/>
        <v>7100</v>
      </c>
      <c r="AH119" s="95">
        <f t="shared" si="57"/>
        <v>7100.0000000000009</v>
      </c>
      <c r="AI119" s="96" t="s">
        <v>384</v>
      </c>
      <c r="AJ119" s="97">
        <v>46071</v>
      </c>
      <c r="AK119" s="98" t="s">
        <v>682</v>
      </c>
      <c r="AL119" s="99" t="s">
        <v>378</v>
      </c>
      <c r="AM119" s="100" t="s">
        <v>693</v>
      </c>
      <c r="AN119" s="101">
        <v>6500</v>
      </c>
      <c r="AO119" s="101" t="s">
        <v>375</v>
      </c>
      <c r="AP119" s="129" t="s">
        <v>376</v>
      </c>
      <c r="AQ119" s="102">
        <f t="shared" si="58"/>
        <v>5462.1848739495799</v>
      </c>
      <c r="AR119" s="103">
        <f t="shared" si="59"/>
        <v>1037.8151260504203</v>
      </c>
      <c r="AS119" s="103">
        <f t="shared" si="60"/>
        <v>6500</v>
      </c>
      <c r="AT119" s="103">
        <f t="shared" si="61"/>
        <v>6500</v>
      </c>
      <c r="AU119" s="103">
        <f t="shared" si="62"/>
        <v>6500</v>
      </c>
      <c r="AV119" s="104">
        <f t="shared" si="27"/>
        <v>6533</v>
      </c>
      <c r="AW119" s="104">
        <f t="shared" si="28"/>
        <v>6533</v>
      </c>
      <c r="AX119" s="104">
        <f t="shared" si="29"/>
        <v>551</v>
      </c>
      <c r="AY119" s="105">
        <f t="shared" si="63"/>
        <v>8.4341037808051425E-2</v>
      </c>
      <c r="AZ119" s="5"/>
      <c r="BA119" s="7">
        <f t="shared" si="64"/>
        <v>3</v>
      </c>
      <c r="BB119" s="7"/>
    </row>
    <row r="120" spans="1:54" ht="280.5" customHeight="1">
      <c r="A120" s="80" t="s">
        <v>434</v>
      </c>
      <c r="B120" s="80" t="s">
        <v>434</v>
      </c>
      <c r="C120" s="80" t="s">
        <v>434</v>
      </c>
      <c r="D120" s="80" t="s">
        <v>771</v>
      </c>
      <c r="E120" s="81" t="s">
        <v>772</v>
      </c>
      <c r="F120" s="82" t="s">
        <v>437</v>
      </c>
      <c r="G120" s="83">
        <v>1</v>
      </c>
      <c r="H120" s="82"/>
      <c r="I120" s="84"/>
      <c r="J120" s="85"/>
      <c r="K120" s="126"/>
      <c r="L120" s="86"/>
      <c r="M120" s="85"/>
      <c r="N120" s="87"/>
      <c r="O120" s="87"/>
      <c r="P120" s="87"/>
      <c r="Q120" s="88" t="s">
        <v>31</v>
      </c>
      <c r="R120" s="89" t="s">
        <v>31</v>
      </c>
      <c r="S120" s="89" t="s">
        <v>31</v>
      </c>
      <c r="T120" s="89" t="s">
        <v>31</v>
      </c>
      <c r="U120" s="89" t="s">
        <v>31</v>
      </c>
      <c r="V120" s="90" t="s">
        <v>434</v>
      </c>
      <c r="W120" s="91" t="s">
        <v>434</v>
      </c>
      <c r="X120" s="127" t="s">
        <v>434</v>
      </c>
      <c r="Y120" s="92" t="s">
        <v>434</v>
      </c>
      <c r="Z120" s="128" t="s">
        <v>438</v>
      </c>
      <c r="AA120" s="93" t="s">
        <v>434</v>
      </c>
      <c r="AB120" s="93" t="s">
        <v>434</v>
      </c>
      <c r="AC120" s="93" t="s">
        <v>434</v>
      </c>
      <c r="AD120" s="94" t="s">
        <v>434</v>
      </c>
      <c r="AE120" s="95" t="s">
        <v>434</v>
      </c>
      <c r="AF120" s="95">
        <f>AH120/1.19</f>
        <v>3574947.8991596638</v>
      </c>
      <c r="AG120" s="95">
        <f>AF120*19%</f>
        <v>679240.10084033618</v>
      </c>
      <c r="AH120" s="95">
        <v>4254188</v>
      </c>
      <c r="AI120" s="96" t="s">
        <v>434</v>
      </c>
      <c r="AJ120" s="97" t="s">
        <v>434</v>
      </c>
      <c r="AK120" s="98" t="s">
        <v>434</v>
      </c>
      <c r="AL120" s="99" t="s">
        <v>434</v>
      </c>
      <c r="AM120" s="100" t="s">
        <v>439</v>
      </c>
      <c r="AN120" s="101" t="s">
        <v>434</v>
      </c>
      <c r="AO120" s="101" t="s">
        <v>434</v>
      </c>
      <c r="AP120" s="129" t="s">
        <v>434</v>
      </c>
      <c r="AQ120" s="102">
        <v>3454383</v>
      </c>
      <c r="AR120" s="103">
        <v>656333</v>
      </c>
      <c r="AS120" s="103">
        <v>4110716</v>
      </c>
      <c r="AT120" s="103">
        <v>3454383</v>
      </c>
      <c r="AU120" s="103">
        <v>4110716</v>
      </c>
      <c r="AV120" s="104">
        <f t="shared" si="27"/>
        <v>3842832</v>
      </c>
      <c r="AW120" s="104">
        <f t="shared" si="28"/>
        <v>3842832</v>
      </c>
      <c r="AX120" s="104" t="str">
        <f t="shared" si="29"/>
        <v/>
      </c>
      <c r="AY120" s="105">
        <v>2.4299999999999999E-2</v>
      </c>
      <c r="AZ120" s="5"/>
      <c r="BA120" s="7"/>
      <c r="BB120" s="7"/>
    </row>
    <row r="121" spans="1:54" ht="280.5" customHeight="1">
      <c r="A121" s="80" t="s">
        <v>434</v>
      </c>
      <c r="B121" s="80" t="s">
        <v>434</v>
      </c>
      <c r="C121" s="80" t="s">
        <v>434</v>
      </c>
      <c r="D121" s="80" t="s">
        <v>773</v>
      </c>
      <c r="E121" s="81" t="s">
        <v>774</v>
      </c>
      <c r="F121" s="82" t="s">
        <v>437</v>
      </c>
      <c r="G121" s="83">
        <v>1</v>
      </c>
      <c r="H121" s="82"/>
      <c r="I121" s="84"/>
      <c r="J121" s="85"/>
      <c r="K121" s="126"/>
      <c r="L121" s="86"/>
      <c r="M121" s="85"/>
      <c r="N121" s="87"/>
      <c r="O121" s="87"/>
      <c r="P121" s="87"/>
      <c r="Q121" s="88" t="s">
        <v>31</v>
      </c>
      <c r="R121" s="89" t="s">
        <v>31</v>
      </c>
      <c r="S121" s="89" t="s">
        <v>31</v>
      </c>
      <c r="T121" s="89" t="s">
        <v>31</v>
      </c>
      <c r="U121" s="89" t="s">
        <v>31</v>
      </c>
      <c r="V121" s="90" t="s">
        <v>434</v>
      </c>
      <c r="W121" s="91" t="s">
        <v>434</v>
      </c>
      <c r="X121" s="127" t="s">
        <v>434</v>
      </c>
      <c r="Y121" s="92" t="s">
        <v>434</v>
      </c>
      <c r="Z121" s="128" t="s">
        <v>438</v>
      </c>
      <c r="AA121" s="93" t="s">
        <v>434</v>
      </c>
      <c r="AB121" s="93" t="s">
        <v>434</v>
      </c>
      <c r="AC121" s="93" t="s">
        <v>434</v>
      </c>
      <c r="AD121" s="94" t="s">
        <v>434</v>
      </c>
      <c r="AE121" s="95" t="s">
        <v>434</v>
      </c>
      <c r="AF121" s="95">
        <f>AH121/1.19</f>
        <v>4162678.9915966387</v>
      </c>
      <c r="AG121" s="95">
        <f>AF121*19%</f>
        <v>790909.00840336131</v>
      </c>
      <c r="AH121" s="95">
        <v>4953588</v>
      </c>
      <c r="AI121" s="96" t="s">
        <v>434</v>
      </c>
      <c r="AJ121" s="97" t="s">
        <v>434</v>
      </c>
      <c r="AK121" s="98" t="s">
        <v>434</v>
      </c>
      <c r="AL121" s="99" t="s">
        <v>434</v>
      </c>
      <c r="AM121" s="100" t="s">
        <v>439</v>
      </c>
      <c r="AN121" s="101" t="s">
        <v>434</v>
      </c>
      <c r="AO121" s="101" t="s">
        <v>434</v>
      </c>
      <c r="AP121" s="129" t="s">
        <v>434</v>
      </c>
      <c r="AQ121" s="102">
        <v>4022293</v>
      </c>
      <c r="AR121" s="103">
        <v>764236</v>
      </c>
      <c r="AS121" s="103">
        <v>4786529</v>
      </c>
      <c r="AT121" s="103">
        <v>4022293</v>
      </c>
      <c r="AU121" s="103">
        <v>4786529</v>
      </c>
      <c r="AV121" s="104">
        <f t="shared" si="27"/>
        <v>4474604</v>
      </c>
      <c r="AW121" s="104">
        <f t="shared" si="28"/>
        <v>4474604</v>
      </c>
      <c r="AX121" s="104" t="str">
        <f t="shared" si="29"/>
        <v/>
      </c>
      <c r="AY121" s="105">
        <v>2.4299999999999999E-2</v>
      </c>
      <c r="AZ121" s="5"/>
      <c r="BA121" s="7"/>
      <c r="BB121" s="7"/>
    </row>
    <row r="122" spans="1:54" ht="63.75" customHeight="1">
      <c r="A122" s="80" t="s">
        <v>367</v>
      </c>
      <c r="B122" s="80" t="s">
        <v>440</v>
      </c>
      <c r="C122" s="80">
        <v>44121707</v>
      </c>
      <c r="D122" s="80" t="s">
        <v>133</v>
      </c>
      <c r="E122" s="81" t="s">
        <v>134</v>
      </c>
      <c r="F122" s="82" t="s">
        <v>69</v>
      </c>
      <c r="G122" s="83">
        <v>1</v>
      </c>
      <c r="H122" s="82" t="s">
        <v>75</v>
      </c>
      <c r="I122" s="84" t="s">
        <v>384</v>
      </c>
      <c r="J122" s="85">
        <v>46071</v>
      </c>
      <c r="K122" s="126" t="s">
        <v>775</v>
      </c>
      <c r="L122" s="86" t="s">
        <v>378</v>
      </c>
      <c r="M122" s="85" t="s">
        <v>135</v>
      </c>
      <c r="N122" s="87">
        <v>7500</v>
      </c>
      <c r="O122" s="87" t="s">
        <v>375</v>
      </c>
      <c r="P122" s="87" t="s">
        <v>376</v>
      </c>
      <c r="Q122" s="88">
        <f t="shared" ref="Q122:Q128" si="67">IF(O122="IVA Incluido",(N122/1.19),N122)</f>
        <v>6302.5210084033615</v>
      </c>
      <c r="R122" s="89">
        <f t="shared" ref="R122:R128" si="68">IF(P122="Si tiene IVA",Q122*19%,0)</f>
        <v>1197.4789915966387</v>
      </c>
      <c r="S122" s="89">
        <f t="shared" ref="S122:S128" si="69">Q122+R122</f>
        <v>7500</v>
      </c>
      <c r="T122" s="89">
        <f t="shared" ref="T122:T128" si="70">IF(B122="","",(N122*G122))</f>
        <v>7500</v>
      </c>
      <c r="U122" s="89">
        <f t="shared" ref="U122:U128" si="71">IF(B122="","",(S122*G122))</f>
        <v>7500</v>
      </c>
      <c r="V122" s="90" t="s">
        <v>384</v>
      </c>
      <c r="W122" s="91">
        <v>46071</v>
      </c>
      <c r="X122" s="127" t="s">
        <v>447</v>
      </c>
      <c r="Y122" s="92" t="s">
        <v>378</v>
      </c>
      <c r="Z122" s="128" t="s">
        <v>136</v>
      </c>
      <c r="AA122" s="93">
        <v>8500</v>
      </c>
      <c r="AB122" s="93" t="s">
        <v>375</v>
      </c>
      <c r="AC122" s="93" t="s">
        <v>376</v>
      </c>
      <c r="AD122" s="94">
        <f t="shared" ref="AD122:AD128" si="72">IF(AB122="IVA Incluido",(AA122/1.19),AA122)</f>
        <v>7142.8571428571431</v>
      </c>
      <c r="AE122" s="95">
        <f t="shared" ref="AE122:AE128" si="73">IF(AC122="Si tiene IVA",AD122*19%,0)</f>
        <v>1357.1428571428571</v>
      </c>
      <c r="AF122" s="95">
        <f t="shared" ref="AF122:AF128" si="74">AD122+AE122</f>
        <v>8500</v>
      </c>
      <c r="AG122" s="95">
        <f t="shared" ref="AG122:AG128" si="75">IF(O122="","",(AA122*G122))</f>
        <v>8500</v>
      </c>
      <c r="AH122" s="95">
        <f t="shared" ref="AH122:AH128" si="76">IF(O122="","",(AF122*G122))</f>
        <v>8500</v>
      </c>
      <c r="AI122" s="96" t="s">
        <v>384</v>
      </c>
      <c r="AJ122" s="97">
        <v>46071</v>
      </c>
      <c r="AK122" s="98" t="s">
        <v>667</v>
      </c>
      <c r="AL122" s="99" t="s">
        <v>378</v>
      </c>
      <c r="AM122" s="100" t="s">
        <v>137</v>
      </c>
      <c r="AN122" s="101">
        <v>7400</v>
      </c>
      <c r="AO122" s="101" t="s">
        <v>382</v>
      </c>
      <c r="AP122" s="129" t="s">
        <v>376</v>
      </c>
      <c r="AQ122" s="102">
        <f t="shared" ref="AQ122:AQ128" si="77">IF(AO122="IVA Incluido",(AN122/1.19),AN122)</f>
        <v>7400</v>
      </c>
      <c r="AR122" s="103">
        <f t="shared" ref="AR122:AR128" si="78">IF(AP122="Si tiene IVA",AQ122*19%,0)</f>
        <v>1406</v>
      </c>
      <c r="AS122" s="103">
        <f t="shared" ref="AS122:AS128" si="79">AQ122+AR122</f>
        <v>8806</v>
      </c>
      <c r="AT122" s="103">
        <f t="shared" ref="AT122:AT128" si="80">IF(AB122="","",(AN122*G122))</f>
        <v>7400</v>
      </c>
      <c r="AU122" s="103">
        <f t="shared" ref="AU122:AU128" si="81">IF(AB122="","",(AS122*G122))</f>
        <v>8806</v>
      </c>
      <c r="AV122" s="104">
        <f t="shared" si="27"/>
        <v>8269</v>
      </c>
      <c r="AW122" s="104">
        <f t="shared" si="28"/>
        <v>8269</v>
      </c>
      <c r="AX122" s="104">
        <f t="shared" si="29"/>
        <v>683</v>
      </c>
      <c r="AY122" s="105">
        <f t="shared" ref="AY122:AY128" si="82">IF(N122="","",(AX122/AW122))</f>
        <v>8.2597653888015474E-2</v>
      </c>
      <c r="AZ122" s="5"/>
      <c r="BA122" s="7">
        <f>COUNTA(M122,Z122,AM122)</f>
        <v>3</v>
      </c>
      <c r="BB122" s="7"/>
    </row>
    <row r="123" spans="1:54" ht="76.5" customHeight="1">
      <c r="A123" s="80" t="s">
        <v>367</v>
      </c>
      <c r="B123" s="80" t="s">
        <v>440</v>
      </c>
      <c r="C123" s="80">
        <v>44121707</v>
      </c>
      <c r="D123" s="80" t="s">
        <v>776</v>
      </c>
      <c r="E123" s="81" t="s">
        <v>777</v>
      </c>
      <c r="F123" s="82" t="s">
        <v>69</v>
      </c>
      <c r="G123" s="83">
        <v>1</v>
      </c>
      <c r="H123" s="82" t="s">
        <v>75</v>
      </c>
      <c r="I123" s="84" t="s">
        <v>384</v>
      </c>
      <c r="J123" s="85">
        <v>46071</v>
      </c>
      <c r="K123" s="126" t="s">
        <v>667</v>
      </c>
      <c r="L123" s="86" t="s">
        <v>378</v>
      </c>
      <c r="M123" s="85" t="s">
        <v>137</v>
      </c>
      <c r="N123" s="87">
        <v>7000</v>
      </c>
      <c r="O123" s="87" t="s">
        <v>382</v>
      </c>
      <c r="P123" s="87" t="s">
        <v>376</v>
      </c>
      <c r="Q123" s="88">
        <f t="shared" si="67"/>
        <v>7000</v>
      </c>
      <c r="R123" s="89">
        <f t="shared" si="68"/>
        <v>1330</v>
      </c>
      <c r="S123" s="89">
        <f t="shared" si="69"/>
        <v>8330</v>
      </c>
      <c r="T123" s="89">
        <f t="shared" si="70"/>
        <v>7000</v>
      </c>
      <c r="U123" s="89">
        <f t="shared" si="71"/>
        <v>8330</v>
      </c>
      <c r="V123" s="90" t="s">
        <v>384</v>
      </c>
      <c r="W123" s="91">
        <v>46071</v>
      </c>
      <c r="X123" s="127" t="s">
        <v>778</v>
      </c>
      <c r="Y123" s="92" t="s">
        <v>373</v>
      </c>
      <c r="Z123" s="128" t="s">
        <v>144</v>
      </c>
      <c r="AA123" s="93">
        <v>7183</v>
      </c>
      <c r="AB123" s="93" t="s">
        <v>382</v>
      </c>
      <c r="AC123" s="93" t="s">
        <v>400</v>
      </c>
      <c r="AD123" s="94">
        <f t="shared" si="72"/>
        <v>7183</v>
      </c>
      <c r="AE123" s="95">
        <f t="shared" si="73"/>
        <v>0</v>
      </c>
      <c r="AF123" s="95">
        <f t="shared" si="74"/>
        <v>7183</v>
      </c>
      <c r="AG123" s="95">
        <f t="shared" si="75"/>
        <v>7183</v>
      </c>
      <c r="AH123" s="95">
        <f t="shared" si="76"/>
        <v>7183</v>
      </c>
      <c r="AI123" s="96" t="s">
        <v>384</v>
      </c>
      <c r="AJ123" s="97">
        <v>46071</v>
      </c>
      <c r="AK123" s="98" t="s">
        <v>779</v>
      </c>
      <c r="AL123" s="99" t="s">
        <v>378</v>
      </c>
      <c r="AM123" s="100" t="s">
        <v>739</v>
      </c>
      <c r="AN123" s="101">
        <v>8600</v>
      </c>
      <c r="AO123" s="101" t="s">
        <v>375</v>
      </c>
      <c r="AP123" s="129" t="s">
        <v>376</v>
      </c>
      <c r="AQ123" s="102">
        <f t="shared" si="77"/>
        <v>7226.8907563025214</v>
      </c>
      <c r="AR123" s="103">
        <f t="shared" si="78"/>
        <v>1373.1092436974791</v>
      </c>
      <c r="AS123" s="103">
        <f t="shared" si="79"/>
        <v>8600</v>
      </c>
      <c r="AT123" s="103">
        <f t="shared" si="80"/>
        <v>8600</v>
      </c>
      <c r="AU123" s="103">
        <f t="shared" si="81"/>
        <v>8600</v>
      </c>
      <c r="AV123" s="104">
        <f t="shared" si="27"/>
        <v>8038</v>
      </c>
      <c r="AW123" s="104">
        <f t="shared" si="28"/>
        <v>8038</v>
      </c>
      <c r="AX123" s="104">
        <f t="shared" si="29"/>
        <v>752</v>
      </c>
      <c r="AY123" s="105">
        <f t="shared" si="82"/>
        <v>9.3555610848469764E-2</v>
      </c>
      <c r="AZ123" s="5"/>
      <c r="BA123" s="7">
        <f>COUNTA(M123,Z123,AM123)</f>
        <v>3</v>
      </c>
      <c r="BB123" s="7" t="s">
        <v>402</v>
      </c>
    </row>
    <row r="124" spans="1:54" ht="63.75" customHeight="1">
      <c r="A124" s="80" t="s">
        <v>367</v>
      </c>
      <c r="B124" s="80" t="s">
        <v>423</v>
      </c>
      <c r="C124" s="80" t="s">
        <v>780</v>
      </c>
      <c r="D124" s="80" t="s">
        <v>781</v>
      </c>
      <c r="E124" s="81" t="s">
        <v>782</v>
      </c>
      <c r="F124" s="82" t="s">
        <v>69</v>
      </c>
      <c r="G124" s="83">
        <v>1</v>
      </c>
      <c r="H124" s="82" t="s">
        <v>75</v>
      </c>
      <c r="I124" s="84" t="s">
        <v>416</v>
      </c>
      <c r="J124" s="85">
        <v>46139</v>
      </c>
      <c r="K124" s="126" t="s">
        <v>457</v>
      </c>
      <c r="L124" s="86" t="s">
        <v>373</v>
      </c>
      <c r="M124" s="85" t="s">
        <v>121</v>
      </c>
      <c r="N124" s="87">
        <v>1957500</v>
      </c>
      <c r="O124" s="87" t="s">
        <v>382</v>
      </c>
      <c r="P124" s="87" t="s">
        <v>376</v>
      </c>
      <c r="Q124" s="88">
        <f t="shared" si="67"/>
        <v>1957500</v>
      </c>
      <c r="R124" s="89">
        <f t="shared" si="68"/>
        <v>371925</v>
      </c>
      <c r="S124" s="89">
        <f t="shared" si="69"/>
        <v>2329425</v>
      </c>
      <c r="T124" s="89">
        <f t="shared" si="70"/>
        <v>1957500</v>
      </c>
      <c r="U124" s="89">
        <f t="shared" si="71"/>
        <v>2329425</v>
      </c>
      <c r="V124" s="90" t="s">
        <v>647</v>
      </c>
      <c r="W124" s="91">
        <v>46139</v>
      </c>
      <c r="X124" s="127" t="s">
        <v>783</v>
      </c>
      <c r="Y124" s="92" t="s">
        <v>378</v>
      </c>
      <c r="Z124" s="128" t="s">
        <v>784</v>
      </c>
      <c r="AA124" s="93">
        <v>1850000</v>
      </c>
      <c r="AB124" s="93" t="s">
        <v>382</v>
      </c>
      <c r="AC124" s="93" t="s">
        <v>376</v>
      </c>
      <c r="AD124" s="94">
        <f t="shared" si="72"/>
        <v>1850000</v>
      </c>
      <c r="AE124" s="95">
        <f t="shared" si="73"/>
        <v>351500</v>
      </c>
      <c r="AF124" s="95">
        <f t="shared" si="74"/>
        <v>2201500</v>
      </c>
      <c r="AG124" s="95">
        <f t="shared" si="75"/>
        <v>1850000</v>
      </c>
      <c r="AH124" s="95">
        <f t="shared" si="76"/>
        <v>2201500</v>
      </c>
      <c r="AI124" s="96" t="s">
        <v>371</v>
      </c>
      <c r="AJ124" s="97">
        <v>46144</v>
      </c>
      <c r="AK124" s="98" t="s">
        <v>785</v>
      </c>
      <c r="AL124" s="99" t="s">
        <v>371</v>
      </c>
      <c r="AM124" s="100" t="s">
        <v>786</v>
      </c>
      <c r="AN124" s="101">
        <v>1100000</v>
      </c>
      <c r="AO124" s="101" t="s">
        <v>382</v>
      </c>
      <c r="AP124" s="129" t="s">
        <v>376</v>
      </c>
      <c r="AQ124" s="102">
        <f t="shared" si="77"/>
        <v>1100000</v>
      </c>
      <c r="AR124" s="103">
        <f t="shared" si="78"/>
        <v>209000</v>
      </c>
      <c r="AS124" s="103">
        <f t="shared" si="79"/>
        <v>1309000</v>
      </c>
      <c r="AT124" s="103">
        <f t="shared" si="80"/>
        <v>1100000</v>
      </c>
      <c r="AU124" s="103">
        <f t="shared" si="81"/>
        <v>1309000</v>
      </c>
      <c r="AV124" s="104">
        <f t="shared" si="27"/>
        <v>1946642</v>
      </c>
      <c r="AW124" s="104">
        <f t="shared" si="28"/>
        <v>1946642</v>
      </c>
      <c r="AX124" s="104">
        <f t="shared" si="29"/>
        <v>555906</v>
      </c>
      <c r="AY124" s="105">
        <f t="shared" si="82"/>
        <v>0.28557176923132244</v>
      </c>
      <c r="AZ124" s="5"/>
      <c r="BA124" s="7">
        <f>COUNTA(M124,Z124,AM124)</f>
        <v>3</v>
      </c>
      <c r="BB124" s="7"/>
    </row>
    <row r="125" spans="1:54" ht="63.75" customHeight="1">
      <c r="A125" s="80" t="s">
        <v>367</v>
      </c>
      <c r="B125" s="80" t="s">
        <v>423</v>
      </c>
      <c r="C125" s="80">
        <v>49121503</v>
      </c>
      <c r="D125" s="80" t="s">
        <v>787</v>
      </c>
      <c r="E125" s="81" t="s">
        <v>788</v>
      </c>
      <c r="F125" s="82" t="s">
        <v>69</v>
      </c>
      <c r="G125" s="83">
        <v>1</v>
      </c>
      <c r="H125" s="82" t="s">
        <v>75</v>
      </c>
      <c r="I125" s="84" t="s">
        <v>371</v>
      </c>
      <c r="J125" s="85">
        <v>46153</v>
      </c>
      <c r="K125" s="126" t="s">
        <v>789</v>
      </c>
      <c r="L125" s="86" t="s">
        <v>378</v>
      </c>
      <c r="M125" s="85" t="s">
        <v>790</v>
      </c>
      <c r="N125" s="87">
        <v>1590000</v>
      </c>
      <c r="O125" s="87" t="s">
        <v>375</v>
      </c>
      <c r="P125" s="87" t="s">
        <v>376</v>
      </c>
      <c r="Q125" s="88">
        <f t="shared" si="67"/>
        <v>1336134.4537815126</v>
      </c>
      <c r="R125" s="89">
        <f t="shared" si="68"/>
        <v>253865.5462184874</v>
      </c>
      <c r="S125" s="89">
        <f t="shared" si="69"/>
        <v>1590000</v>
      </c>
      <c r="T125" s="89">
        <f t="shared" si="70"/>
        <v>1590000</v>
      </c>
      <c r="U125" s="89">
        <f t="shared" si="71"/>
        <v>1590000</v>
      </c>
      <c r="V125" s="90" t="s">
        <v>371</v>
      </c>
      <c r="W125" s="91">
        <v>46153</v>
      </c>
      <c r="X125" s="127" t="s">
        <v>791</v>
      </c>
      <c r="Y125" s="92" t="s">
        <v>378</v>
      </c>
      <c r="Z125" s="128" t="s">
        <v>791</v>
      </c>
      <c r="AA125" s="93">
        <v>1400000</v>
      </c>
      <c r="AB125" s="93" t="s">
        <v>382</v>
      </c>
      <c r="AC125" s="93" t="s">
        <v>376</v>
      </c>
      <c r="AD125" s="94">
        <f t="shared" si="72"/>
        <v>1400000</v>
      </c>
      <c r="AE125" s="95">
        <f t="shared" si="73"/>
        <v>266000</v>
      </c>
      <c r="AF125" s="95">
        <f t="shared" si="74"/>
        <v>1666000</v>
      </c>
      <c r="AG125" s="95">
        <f t="shared" si="75"/>
        <v>1400000</v>
      </c>
      <c r="AH125" s="95">
        <f t="shared" si="76"/>
        <v>1666000</v>
      </c>
      <c r="AI125" s="96" t="s">
        <v>371</v>
      </c>
      <c r="AJ125" s="97">
        <v>46153</v>
      </c>
      <c r="AK125" s="98" t="s">
        <v>792</v>
      </c>
      <c r="AL125" s="99" t="s">
        <v>378</v>
      </c>
      <c r="AM125" s="100" t="s">
        <v>793</v>
      </c>
      <c r="AN125" s="101">
        <v>1590000</v>
      </c>
      <c r="AO125" s="101" t="s">
        <v>375</v>
      </c>
      <c r="AP125" s="129" t="s">
        <v>376</v>
      </c>
      <c r="AQ125" s="102">
        <f t="shared" si="77"/>
        <v>1336134.4537815126</v>
      </c>
      <c r="AR125" s="103">
        <f t="shared" si="78"/>
        <v>253865.5462184874</v>
      </c>
      <c r="AS125" s="103">
        <f t="shared" si="79"/>
        <v>1590000</v>
      </c>
      <c r="AT125" s="103">
        <f t="shared" si="80"/>
        <v>1590000</v>
      </c>
      <c r="AU125" s="103">
        <f t="shared" si="81"/>
        <v>1590000</v>
      </c>
      <c r="AV125" s="104">
        <f t="shared" si="27"/>
        <v>1615333</v>
      </c>
      <c r="AW125" s="104">
        <f t="shared" si="28"/>
        <v>1615333</v>
      </c>
      <c r="AX125" s="104">
        <f t="shared" si="29"/>
        <v>43879</v>
      </c>
      <c r="AY125" s="105">
        <f t="shared" si="82"/>
        <v>2.7164058432533725E-2</v>
      </c>
      <c r="AZ125" s="5"/>
      <c r="BA125" s="7"/>
      <c r="BB125" s="7"/>
    </row>
    <row r="126" spans="1:54" ht="63.75" customHeight="1">
      <c r="A126" s="80" t="s">
        <v>367</v>
      </c>
      <c r="B126" s="80" t="s">
        <v>440</v>
      </c>
      <c r="C126" s="80">
        <v>44121709</v>
      </c>
      <c r="D126" s="80" t="s">
        <v>794</v>
      </c>
      <c r="E126" s="81" t="s">
        <v>795</v>
      </c>
      <c r="F126" s="82" t="s">
        <v>69</v>
      </c>
      <c r="G126" s="83">
        <v>1</v>
      </c>
      <c r="H126" s="82" t="s">
        <v>75</v>
      </c>
      <c r="I126" s="84" t="s">
        <v>384</v>
      </c>
      <c r="J126" s="85">
        <v>46071</v>
      </c>
      <c r="K126" s="126" t="s">
        <v>445</v>
      </c>
      <c r="L126" s="86" t="s">
        <v>378</v>
      </c>
      <c r="M126" s="85" t="s">
        <v>446</v>
      </c>
      <c r="N126" s="87">
        <v>8600</v>
      </c>
      <c r="O126" s="87" t="s">
        <v>382</v>
      </c>
      <c r="P126" s="87" t="s">
        <v>376</v>
      </c>
      <c r="Q126" s="88">
        <f t="shared" si="67"/>
        <v>8600</v>
      </c>
      <c r="R126" s="89">
        <f t="shared" si="68"/>
        <v>1634</v>
      </c>
      <c r="S126" s="89">
        <f t="shared" si="69"/>
        <v>10234</v>
      </c>
      <c r="T126" s="89">
        <f t="shared" si="70"/>
        <v>8600</v>
      </c>
      <c r="U126" s="89">
        <f t="shared" si="71"/>
        <v>10234</v>
      </c>
      <c r="V126" s="90" t="s">
        <v>384</v>
      </c>
      <c r="W126" s="91">
        <v>46071</v>
      </c>
      <c r="X126" s="127" t="s">
        <v>665</v>
      </c>
      <c r="Y126" s="92" t="s">
        <v>378</v>
      </c>
      <c r="Z126" s="128" t="s">
        <v>666</v>
      </c>
      <c r="AA126" s="93">
        <v>10018</v>
      </c>
      <c r="AB126" s="93" t="s">
        <v>382</v>
      </c>
      <c r="AC126" s="93" t="s">
        <v>376</v>
      </c>
      <c r="AD126" s="94">
        <f t="shared" si="72"/>
        <v>10018</v>
      </c>
      <c r="AE126" s="95">
        <f t="shared" si="73"/>
        <v>1903.42</v>
      </c>
      <c r="AF126" s="95">
        <f t="shared" si="74"/>
        <v>11921.42</v>
      </c>
      <c r="AG126" s="95">
        <f t="shared" si="75"/>
        <v>10018</v>
      </c>
      <c r="AH126" s="95">
        <f t="shared" si="76"/>
        <v>11921.42</v>
      </c>
      <c r="AI126" s="96" t="s">
        <v>384</v>
      </c>
      <c r="AJ126" s="97">
        <v>46071</v>
      </c>
      <c r="AK126" s="98" t="s">
        <v>667</v>
      </c>
      <c r="AL126" s="99" t="s">
        <v>378</v>
      </c>
      <c r="AM126" s="100" t="s">
        <v>149</v>
      </c>
      <c r="AN126" s="101">
        <v>8151</v>
      </c>
      <c r="AO126" s="101" t="s">
        <v>382</v>
      </c>
      <c r="AP126" s="129" t="s">
        <v>376</v>
      </c>
      <c r="AQ126" s="102">
        <f t="shared" si="77"/>
        <v>8151</v>
      </c>
      <c r="AR126" s="103">
        <f t="shared" si="78"/>
        <v>1548.69</v>
      </c>
      <c r="AS126" s="103">
        <f t="shared" si="79"/>
        <v>9699.69</v>
      </c>
      <c r="AT126" s="103">
        <f t="shared" si="80"/>
        <v>8151</v>
      </c>
      <c r="AU126" s="103">
        <f t="shared" si="81"/>
        <v>9699.69</v>
      </c>
      <c r="AV126" s="104">
        <f t="shared" si="27"/>
        <v>10618</v>
      </c>
      <c r="AW126" s="104">
        <f t="shared" si="28"/>
        <v>10618</v>
      </c>
      <c r="AX126" s="104">
        <f t="shared" si="29"/>
        <v>1160</v>
      </c>
      <c r="AY126" s="105">
        <f t="shared" si="82"/>
        <v>0.10924844603503485</v>
      </c>
      <c r="AZ126" s="5"/>
      <c r="BA126" s="7">
        <f>COUNTA(M126,Z126,AM126)</f>
        <v>3</v>
      </c>
      <c r="BB126" s="7"/>
    </row>
    <row r="127" spans="1:54" ht="63.75" customHeight="1">
      <c r="A127" s="80" t="s">
        <v>367</v>
      </c>
      <c r="B127" s="80" t="s">
        <v>440</v>
      </c>
      <c r="C127" s="80">
        <v>14111531</v>
      </c>
      <c r="D127" s="80" t="s">
        <v>796</v>
      </c>
      <c r="E127" s="81" t="s">
        <v>797</v>
      </c>
      <c r="F127" s="82" t="s">
        <v>69</v>
      </c>
      <c r="G127" s="83">
        <v>1</v>
      </c>
      <c r="H127" s="82" t="s">
        <v>75</v>
      </c>
      <c r="I127" s="84" t="s">
        <v>384</v>
      </c>
      <c r="J127" s="85">
        <v>46071</v>
      </c>
      <c r="K127" s="126" t="s">
        <v>798</v>
      </c>
      <c r="L127" s="86" t="s">
        <v>378</v>
      </c>
      <c r="M127" s="85" t="s">
        <v>428</v>
      </c>
      <c r="N127" s="87">
        <v>5990</v>
      </c>
      <c r="O127" s="87" t="s">
        <v>375</v>
      </c>
      <c r="P127" s="87" t="s">
        <v>376</v>
      </c>
      <c r="Q127" s="88">
        <f t="shared" si="67"/>
        <v>5033.6134453781515</v>
      </c>
      <c r="R127" s="89">
        <f t="shared" si="68"/>
        <v>956.38655462184875</v>
      </c>
      <c r="S127" s="89">
        <f t="shared" si="69"/>
        <v>5990</v>
      </c>
      <c r="T127" s="89">
        <f t="shared" si="70"/>
        <v>5990</v>
      </c>
      <c r="U127" s="89">
        <f t="shared" si="71"/>
        <v>5990</v>
      </c>
      <c r="V127" s="90" t="s">
        <v>799</v>
      </c>
      <c r="W127" s="91">
        <v>46071</v>
      </c>
      <c r="X127" s="127" t="s">
        <v>800</v>
      </c>
      <c r="Y127" s="92" t="s">
        <v>378</v>
      </c>
      <c r="Z127" s="128" t="s">
        <v>801</v>
      </c>
      <c r="AA127" s="93">
        <v>6500</v>
      </c>
      <c r="AB127" s="93" t="s">
        <v>375</v>
      </c>
      <c r="AC127" s="93" t="s">
        <v>376</v>
      </c>
      <c r="AD127" s="107">
        <f t="shared" si="72"/>
        <v>5462.1848739495799</v>
      </c>
      <c r="AE127" s="95">
        <f t="shared" si="73"/>
        <v>1037.8151260504203</v>
      </c>
      <c r="AF127" s="95">
        <f t="shared" si="74"/>
        <v>6500</v>
      </c>
      <c r="AG127" s="95">
        <f t="shared" si="75"/>
        <v>6500</v>
      </c>
      <c r="AH127" s="95">
        <f t="shared" si="76"/>
        <v>6500</v>
      </c>
      <c r="AI127" s="96" t="s">
        <v>384</v>
      </c>
      <c r="AJ127" s="97">
        <v>46071</v>
      </c>
      <c r="AK127" s="98" t="s">
        <v>625</v>
      </c>
      <c r="AL127" s="99" t="s">
        <v>378</v>
      </c>
      <c r="AM127" s="100" t="s">
        <v>135</v>
      </c>
      <c r="AN127" s="101">
        <v>5000</v>
      </c>
      <c r="AO127" s="101" t="s">
        <v>375</v>
      </c>
      <c r="AP127" s="129" t="s">
        <v>376</v>
      </c>
      <c r="AQ127" s="102">
        <f t="shared" si="77"/>
        <v>4201.680672268908</v>
      </c>
      <c r="AR127" s="102">
        <f t="shared" si="78"/>
        <v>798.31932773109247</v>
      </c>
      <c r="AS127" s="102">
        <f t="shared" si="79"/>
        <v>5000</v>
      </c>
      <c r="AT127" s="102">
        <f t="shared" si="80"/>
        <v>5000</v>
      </c>
      <c r="AU127" s="102">
        <f t="shared" si="81"/>
        <v>5000</v>
      </c>
      <c r="AV127" s="104">
        <f t="shared" si="27"/>
        <v>5830</v>
      </c>
      <c r="AW127" s="104">
        <f t="shared" si="28"/>
        <v>5830</v>
      </c>
      <c r="AX127" s="104">
        <f t="shared" si="29"/>
        <v>763</v>
      </c>
      <c r="AY127" s="105">
        <f t="shared" si="82"/>
        <v>0.13087478559176671</v>
      </c>
      <c r="AZ127" s="5"/>
      <c r="BA127" s="7">
        <f>COUNTA(M127,Z127,AM127)</f>
        <v>3</v>
      </c>
      <c r="BB127" s="7"/>
    </row>
    <row r="128" spans="1:54" ht="89.25" customHeight="1">
      <c r="A128" s="80" t="s">
        <v>367</v>
      </c>
      <c r="B128" s="80" t="s">
        <v>440</v>
      </c>
      <c r="C128" s="80">
        <v>14111531</v>
      </c>
      <c r="D128" s="80" t="s">
        <v>802</v>
      </c>
      <c r="E128" s="81" t="s">
        <v>803</v>
      </c>
      <c r="F128" s="82" t="s">
        <v>69</v>
      </c>
      <c r="G128" s="83">
        <v>1</v>
      </c>
      <c r="H128" s="82" t="s">
        <v>75</v>
      </c>
      <c r="I128" s="84" t="s">
        <v>384</v>
      </c>
      <c r="J128" s="85">
        <v>46071</v>
      </c>
      <c r="K128" s="126" t="s">
        <v>665</v>
      </c>
      <c r="L128" s="86" t="s">
        <v>378</v>
      </c>
      <c r="M128" s="85" t="s">
        <v>666</v>
      </c>
      <c r="N128" s="87">
        <v>18890</v>
      </c>
      <c r="O128" s="87" t="s">
        <v>382</v>
      </c>
      <c r="P128" s="87" t="s">
        <v>382</v>
      </c>
      <c r="Q128" s="88">
        <f t="shared" si="67"/>
        <v>18890</v>
      </c>
      <c r="R128" s="89">
        <f t="shared" si="68"/>
        <v>0</v>
      </c>
      <c r="S128" s="89">
        <f t="shared" si="69"/>
        <v>18890</v>
      </c>
      <c r="T128" s="89">
        <f t="shared" si="70"/>
        <v>18890</v>
      </c>
      <c r="U128" s="89">
        <f t="shared" si="71"/>
        <v>18890</v>
      </c>
      <c r="V128" s="90" t="s">
        <v>384</v>
      </c>
      <c r="W128" s="91">
        <v>46071</v>
      </c>
      <c r="X128" s="127" t="s">
        <v>447</v>
      </c>
      <c r="Y128" s="92" t="s">
        <v>378</v>
      </c>
      <c r="Z128" s="128" t="s">
        <v>136</v>
      </c>
      <c r="AA128" s="93">
        <v>21200</v>
      </c>
      <c r="AB128" s="93" t="s">
        <v>375</v>
      </c>
      <c r="AC128" s="93" t="s">
        <v>376</v>
      </c>
      <c r="AD128" s="94">
        <f t="shared" si="72"/>
        <v>17815.126050420167</v>
      </c>
      <c r="AE128" s="95">
        <f t="shared" si="73"/>
        <v>3384.8739495798318</v>
      </c>
      <c r="AF128" s="95">
        <f t="shared" si="74"/>
        <v>21200</v>
      </c>
      <c r="AG128" s="95">
        <f t="shared" si="75"/>
        <v>21200</v>
      </c>
      <c r="AH128" s="95">
        <f t="shared" si="76"/>
        <v>21200</v>
      </c>
      <c r="AI128" s="96" t="s">
        <v>384</v>
      </c>
      <c r="AJ128" s="97">
        <v>46071</v>
      </c>
      <c r="AK128" s="98" t="s">
        <v>804</v>
      </c>
      <c r="AL128" s="99" t="s">
        <v>378</v>
      </c>
      <c r="AM128" s="100" t="s">
        <v>805</v>
      </c>
      <c r="AN128" s="101">
        <v>19900</v>
      </c>
      <c r="AO128" s="101" t="s">
        <v>375</v>
      </c>
      <c r="AP128" s="129" t="s">
        <v>376</v>
      </c>
      <c r="AQ128" s="102">
        <f t="shared" si="77"/>
        <v>16722.689075630253</v>
      </c>
      <c r="AR128" s="102">
        <f t="shared" si="78"/>
        <v>3177.3109243697481</v>
      </c>
      <c r="AS128" s="102">
        <f t="shared" si="79"/>
        <v>19900</v>
      </c>
      <c r="AT128" s="102">
        <f t="shared" si="80"/>
        <v>19900</v>
      </c>
      <c r="AU128" s="102">
        <f t="shared" si="81"/>
        <v>19900</v>
      </c>
      <c r="AV128" s="104">
        <f t="shared" si="27"/>
        <v>19997</v>
      </c>
      <c r="AW128" s="104">
        <f t="shared" si="28"/>
        <v>19997</v>
      </c>
      <c r="AX128" s="104">
        <f t="shared" si="29"/>
        <v>1158</v>
      </c>
      <c r="AY128" s="105">
        <f t="shared" si="82"/>
        <v>5.790868630294544E-2</v>
      </c>
      <c r="AZ128" s="5"/>
      <c r="BA128" s="7">
        <f>COUNTA(M128,Z128,AM128)</f>
        <v>3</v>
      </c>
      <c r="BB128" s="7" t="s">
        <v>806</v>
      </c>
    </row>
    <row r="129" spans="1:54" ht="280.5" customHeight="1">
      <c r="A129" s="80" t="s">
        <v>434</v>
      </c>
      <c r="B129" s="80" t="s">
        <v>434</v>
      </c>
      <c r="C129" s="80" t="s">
        <v>434</v>
      </c>
      <c r="D129" s="80" t="s">
        <v>807</v>
      </c>
      <c r="E129" s="81" t="s">
        <v>808</v>
      </c>
      <c r="F129" s="82" t="s">
        <v>437</v>
      </c>
      <c r="G129" s="83">
        <v>1</v>
      </c>
      <c r="H129" s="82"/>
      <c r="I129" s="84"/>
      <c r="J129" s="85"/>
      <c r="K129" s="126"/>
      <c r="L129" s="86"/>
      <c r="M129" s="85"/>
      <c r="N129" s="87"/>
      <c r="O129" s="87"/>
      <c r="P129" s="87"/>
      <c r="Q129" s="88" t="s">
        <v>31</v>
      </c>
      <c r="R129" s="89" t="s">
        <v>31</v>
      </c>
      <c r="S129" s="89" t="s">
        <v>31</v>
      </c>
      <c r="T129" s="89" t="s">
        <v>31</v>
      </c>
      <c r="U129" s="89" t="s">
        <v>31</v>
      </c>
      <c r="V129" s="90" t="s">
        <v>434</v>
      </c>
      <c r="W129" s="91" t="s">
        <v>434</v>
      </c>
      <c r="X129" s="127" t="s">
        <v>434</v>
      </c>
      <c r="Y129" s="92" t="s">
        <v>434</v>
      </c>
      <c r="Z129" s="128" t="s">
        <v>438</v>
      </c>
      <c r="AA129" s="93" t="s">
        <v>434</v>
      </c>
      <c r="AB129" s="93" t="s">
        <v>434</v>
      </c>
      <c r="AC129" s="93" t="s">
        <v>434</v>
      </c>
      <c r="AD129" s="94" t="s">
        <v>434</v>
      </c>
      <c r="AE129" s="95" t="s">
        <v>434</v>
      </c>
      <c r="AF129" s="95">
        <f>AH129/1.19</f>
        <v>16641.176470588234</v>
      </c>
      <c r="AG129" s="95">
        <f>AF129*19%</f>
        <v>3161.8235294117644</v>
      </c>
      <c r="AH129" s="95">
        <v>19803</v>
      </c>
      <c r="AI129" s="96" t="s">
        <v>434</v>
      </c>
      <c r="AJ129" s="97" t="s">
        <v>434</v>
      </c>
      <c r="AK129" s="98" t="s">
        <v>434</v>
      </c>
      <c r="AL129" s="99" t="s">
        <v>434</v>
      </c>
      <c r="AM129" s="100" t="s">
        <v>439</v>
      </c>
      <c r="AN129" s="101" t="s">
        <v>434</v>
      </c>
      <c r="AO129" s="101" t="s">
        <v>434</v>
      </c>
      <c r="AP129" s="129" t="s">
        <v>434</v>
      </c>
      <c r="AQ129" s="102">
        <v>16395</v>
      </c>
      <c r="AR129" s="103">
        <v>3115</v>
      </c>
      <c r="AS129" s="103">
        <v>19510</v>
      </c>
      <c r="AT129" s="103">
        <v>16395</v>
      </c>
      <c r="AU129" s="103">
        <v>19510</v>
      </c>
      <c r="AV129" s="104">
        <f t="shared" si="27"/>
        <v>18076</v>
      </c>
      <c r="AW129" s="104">
        <f t="shared" si="28"/>
        <v>18076</v>
      </c>
      <c r="AX129" s="104" t="str">
        <f t="shared" si="29"/>
        <v/>
      </c>
      <c r="AY129" s="105">
        <v>1.0500000000000001E-2</v>
      </c>
      <c r="AZ129" s="5"/>
      <c r="BA129" s="7"/>
      <c r="BB129" s="7"/>
    </row>
    <row r="130" spans="1:54" ht="280.5" customHeight="1">
      <c r="A130" s="80" t="s">
        <v>434</v>
      </c>
      <c r="B130" s="80" t="s">
        <v>434</v>
      </c>
      <c r="C130" s="80" t="s">
        <v>434</v>
      </c>
      <c r="D130" s="80" t="s">
        <v>809</v>
      </c>
      <c r="E130" s="81" t="s">
        <v>810</v>
      </c>
      <c r="F130" s="82" t="s">
        <v>437</v>
      </c>
      <c r="G130" s="83">
        <v>1</v>
      </c>
      <c r="H130" s="82"/>
      <c r="I130" s="84"/>
      <c r="J130" s="85"/>
      <c r="K130" s="126"/>
      <c r="L130" s="86"/>
      <c r="M130" s="85"/>
      <c r="N130" s="87"/>
      <c r="O130" s="87"/>
      <c r="P130" s="87"/>
      <c r="Q130" s="88" t="s">
        <v>31</v>
      </c>
      <c r="R130" s="89" t="s">
        <v>31</v>
      </c>
      <c r="S130" s="89" t="s">
        <v>31</v>
      </c>
      <c r="T130" s="89" t="s">
        <v>31</v>
      </c>
      <c r="U130" s="89" t="s">
        <v>31</v>
      </c>
      <c r="V130" s="90" t="s">
        <v>434</v>
      </c>
      <c r="W130" s="91" t="s">
        <v>434</v>
      </c>
      <c r="X130" s="127" t="s">
        <v>434</v>
      </c>
      <c r="Y130" s="92" t="s">
        <v>434</v>
      </c>
      <c r="Z130" s="128" t="s">
        <v>438</v>
      </c>
      <c r="AA130" s="93" t="s">
        <v>434</v>
      </c>
      <c r="AB130" s="93" t="s">
        <v>434</v>
      </c>
      <c r="AC130" s="93" t="s">
        <v>434</v>
      </c>
      <c r="AD130" s="94" t="s">
        <v>434</v>
      </c>
      <c r="AE130" s="95" t="s">
        <v>434</v>
      </c>
      <c r="AF130" s="95">
        <f>AH130/1.19</f>
        <v>1191859.6638655462</v>
      </c>
      <c r="AG130" s="95">
        <f>AF130*19%</f>
        <v>226453.3361344538</v>
      </c>
      <c r="AH130" s="95">
        <v>1418313</v>
      </c>
      <c r="AI130" s="96" t="s">
        <v>434</v>
      </c>
      <c r="AJ130" s="97" t="s">
        <v>434</v>
      </c>
      <c r="AK130" s="98" t="s">
        <v>434</v>
      </c>
      <c r="AL130" s="99" t="s">
        <v>434</v>
      </c>
      <c r="AM130" s="100" t="s">
        <v>439</v>
      </c>
      <c r="AN130" s="101" t="s">
        <v>434</v>
      </c>
      <c r="AO130" s="101" t="s">
        <v>434</v>
      </c>
      <c r="AP130" s="129" t="s">
        <v>434</v>
      </c>
      <c r="AQ130" s="102">
        <v>1157309</v>
      </c>
      <c r="AR130" s="103">
        <v>219889</v>
      </c>
      <c r="AS130" s="103">
        <v>1377198</v>
      </c>
      <c r="AT130" s="103">
        <v>1157309</v>
      </c>
      <c r="AU130" s="103">
        <v>1377198</v>
      </c>
      <c r="AV130" s="104">
        <f t="shared" si="27"/>
        <v>1284529</v>
      </c>
      <c r="AW130" s="104">
        <f t="shared" si="28"/>
        <v>1284529</v>
      </c>
      <c r="AX130" s="104" t="str">
        <f t="shared" si="29"/>
        <v/>
      </c>
      <c r="AY130" s="105">
        <v>2.0799999999999999E-2</v>
      </c>
      <c r="AZ130" s="5"/>
      <c r="BA130" s="7"/>
      <c r="BB130" s="7"/>
    </row>
    <row r="131" spans="1:54" ht="280.5" customHeight="1">
      <c r="A131" s="80" t="s">
        <v>434</v>
      </c>
      <c r="B131" s="80" t="s">
        <v>434</v>
      </c>
      <c r="C131" s="80" t="s">
        <v>434</v>
      </c>
      <c r="D131" s="80" t="s">
        <v>811</v>
      </c>
      <c r="E131" s="81" t="s">
        <v>812</v>
      </c>
      <c r="F131" s="82" t="s">
        <v>437</v>
      </c>
      <c r="G131" s="83">
        <v>1</v>
      </c>
      <c r="H131" s="82"/>
      <c r="I131" s="84"/>
      <c r="J131" s="85"/>
      <c r="K131" s="126"/>
      <c r="L131" s="86"/>
      <c r="M131" s="85"/>
      <c r="N131" s="87"/>
      <c r="O131" s="87"/>
      <c r="P131" s="87"/>
      <c r="Q131" s="88" t="s">
        <v>31</v>
      </c>
      <c r="R131" s="89" t="s">
        <v>31</v>
      </c>
      <c r="S131" s="89" t="s">
        <v>31</v>
      </c>
      <c r="T131" s="89" t="s">
        <v>31</v>
      </c>
      <c r="U131" s="89" t="s">
        <v>31</v>
      </c>
      <c r="V131" s="90" t="s">
        <v>434</v>
      </c>
      <c r="W131" s="91" t="s">
        <v>434</v>
      </c>
      <c r="X131" s="127" t="s">
        <v>434</v>
      </c>
      <c r="Y131" s="92" t="s">
        <v>434</v>
      </c>
      <c r="Z131" s="128" t="s">
        <v>438</v>
      </c>
      <c r="AA131" s="93" t="s">
        <v>434</v>
      </c>
      <c r="AB131" s="93" t="s">
        <v>434</v>
      </c>
      <c r="AC131" s="93" t="s">
        <v>434</v>
      </c>
      <c r="AD131" s="94" t="s">
        <v>434</v>
      </c>
      <c r="AE131" s="95" t="s">
        <v>434</v>
      </c>
      <c r="AF131" s="95">
        <f>AH131/1.19</f>
        <v>1293627.7310924369</v>
      </c>
      <c r="AG131" s="95">
        <f>AF131*19%</f>
        <v>245789.26890756303</v>
      </c>
      <c r="AH131" s="95">
        <v>1539417</v>
      </c>
      <c r="AI131" s="96" t="s">
        <v>434</v>
      </c>
      <c r="AJ131" s="97" t="s">
        <v>434</v>
      </c>
      <c r="AK131" s="98" t="s">
        <v>434</v>
      </c>
      <c r="AL131" s="99" t="s">
        <v>434</v>
      </c>
      <c r="AM131" s="100" t="s">
        <v>439</v>
      </c>
      <c r="AN131" s="101" t="s">
        <v>434</v>
      </c>
      <c r="AO131" s="101" t="s">
        <v>434</v>
      </c>
      <c r="AP131" s="129" t="s">
        <v>434</v>
      </c>
      <c r="AQ131" s="102">
        <v>1256128</v>
      </c>
      <c r="AR131" s="103">
        <v>238664</v>
      </c>
      <c r="AS131" s="103">
        <v>1494792</v>
      </c>
      <c r="AT131" s="103">
        <v>1256128</v>
      </c>
      <c r="AU131" s="103">
        <v>1494792</v>
      </c>
      <c r="AV131" s="104">
        <f t="shared" ref="AV131:AV194" si="83">IF(A131="","",ROUND(AVERAGE(S131,AF131,AS131),0))</f>
        <v>1394210</v>
      </c>
      <c r="AW131" s="104">
        <f t="shared" ref="AW131:AW194" si="84">IF(A131="","",AV131*G131)</f>
        <v>1394210</v>
      </c>
      <c r="AX131" s="104" t="str">
        <f t="shared" ref="AX131:AX194" si="85">IF(N131="","",ROUND(STDEV(U131,AH131,AU131),0))</f>
        <v/>
      </c>
      <c r="AY131" s="105">
        <v>2.0799999999999999E-2</v>
      </c>
      <c r="AZ131" s="5"/>
      <c r="BA131" s="7"/>
      <c r="BB131" s="7"/>
    </row>
    <row r="132" spans="1:54" ht="280.5" customHeight="1">
      <c r="A132" s="80" t="s">
        <v>434</v>
      </c>
      <c r="B132" s="80" t="s">
        <v>434</v>
      </c>
      <c r="C132" s="80" t="s">
        <v>434</v>
      </c>
      <c r="D132" s="80" t="s">
        <v>813</v>
      </c>
      <c r="E132" s="81" t="s">
        <v>814</v>
      </c>
      <c r="F132" s="82" t="s">
        <v>437</v>
      </c>
      <c r="G132" s="83">
        <v>1</v>
      </c>
      <c r="H132" s="82"/>
      <c r="I132" s="84"/>
      <c r="J132" s="85"/>
      <c r="K132" s="126"/>
      <c r="L132" s="86"/>
      <c r="M132" s="85"/>
      <c r="N132" s="87"/>
      <c r="O132" s="87"/>
      <c r="P132" s="87"/>
      <c r="Q132" s="88" t="s">
        <v>31</v>
      </c>
      <c r="R132" s="89" t="s">
        <v>31</v>
      </c>
      <c r="S132" s="89" t="s">
        <v>31</v>
      </c>
      <c r="T132" s="89" t="s">
        <v>31</v>
      </c>
      <c r="U132" s="89" t="s">
        <v>31</v>
      </c>
      <c r="V132" s="90" t="s">
        <v>434</v>
      </c>
      <c r="W132" s="91" t="s">
        <v>434</v>
      </c>
      <c r="X132" s="127" t="s">
        <v>434</v>
      </c>
      <c r="Y132" s="92" t="s">
        <v>434</v>
      </c>
      <c r="Z132" s="128" t="s">
        <v>438</v>
      </c>
      <c r="AA132" s="93" t="s">
        <v>434</v>
      </c>
      <c r="AB132" s="93" t="s">
        <v>434</v>
      </c>
      <c r="AC132" s="93" t="s">
        <v>434</v>
      </c>
      <c r="AD132" s="94" t="s">
        <v>434</v>
      </c>
      <c r="AE132" s="95" t="s">
        <v>434</v>
      </c>
      <c r="AF132" s="95">
        <f>AH132/1.19</f>
        <v>2651329.411764706</v>
      </c>
      <c r="AG132" s="95">
        <f>AF132*19%</f>
        <v>503752.58823529416</v>
      </c>
      <c r="AH132" s="95">
        <v>3155082</v>
      </c>
      <c r="AI132" s="96" t="s">
        <v>434</v>
      </c>
      <c r="AJ132" s="97" t="s">
        <v>434</v>
      </c>
      <c r="AK132" s="98" t="s">
        <v>434</v>
      </c>
      <c r="AL132" s="99" t="s">
        <v>434</v>
      </c>
      <c r="AM132" s="100" t="s">
        <v>439</v>
      </c>
      <c r="AN132" s="101" t="s">
        <v>434</v>
      </c>
      <c r="AO132" s="101" t="s">
        <v>434</v>
      </c>
      <c r="AP132" s="129" t="s">
        <v>434</v>
      </c>
      <c r="AQ132" s="102">
        <v>2561913</v>
      </c>
      <c r="AR132" s="103">
        <v>486764</v>
      </c>
      <c r="AS132" s="103">
        <v>3048677</v>
      </c>
      <c r="AT132" s="103">
        <v>2561913</v>
      </c>
      <c r="AU132" s="103">
        <v>3048677</v>
      </c>
      <c r="AV132" s="104">
        <f t="shared" si="83"/>
        <v>2850003</v>
      </c>
      <c r="AW132" s="104">
        <f t="shared" si="84"/>
        <v>2850003</v>
      </c>
      <c r="AX132" s="104" t="str">
        <f t="shared" si="85"/>
        <v/>
      </c>
      <c r="AY132" s="105">
        <v>2.4299999999999999E-2</v>
      </c>
      <c r="AZ132" s="5"/>
      <c r="BA132" s="7"/>
      <c r="BB132" s="7"/>
    </row>
    <row r="133" spans="1:54" ht="213.75" customHeight="1">
      <c r="A133" s="80" t="s">
        <v>367</v>
      </c>
      <c r="B133" s="80" t="s">
        <v>368</v>
      </c>
      <c r="C133" s="80">
        <v>60101405</v>
      </c>
      <c r="D133" s="80" t="s">
        <v>815</v>
      </c>
      <c r="E133" s="81" t="s">
        <v>816</v>
      </c>
      <c r="F133" s="82" t="s">
        <v>817</v>
      </c>
      <c r="G133" s="83">
        <v>1</v>
      </c>
      <c r="H133" s="82" t="s">
        <v>75</v>
      </c>
      <c r="I133" s="84" t="s">
        <v>371</v>
      </c>
      <c r="J133" s="85">
        <v>46153</v>
      </c>
      <c r="K133" s="126" t="s">
        <v>396</v>
      </c>
      <c r="L133" s="86" t="s">
        <v>373</v>
      </c>
      <c r="M133" s="85" t="s">
        <v>722</v>
      </c>
      <c r="N133" s="87">
        <v>70000</v>
      </c>
      <c r="O133" s="87" t="s">
        <v>382</v>
      </c>
      <c r="P133" s="87" t="s">
        <v>376</v>
      </c>
      <c r="Q133" s="88">
        <f>IF(O133="IVA Incluido",(N133/1.19),N133)</f>
        <v>70000</v>
      </c>
      <c r="R133" s="89">
        <f>IF(P133="Si tiene IVA",Q133*19%,0)</f>
        <v>13300</v>
      </c>
      <c r="S133" s="89">
        <f>Q133+R133</f>
        <v>83300</v>
      </c>
      <c r="T133" s="89">
        <f>IF(B133="","",(N133*G133))</f>
        <v>70000</v>
      </c>
      <c r="U133" s="89">
        <f>IF(B133="","",(S133*G133))</f>
        <v>83300</v>
      </c>
      <c r="V133" s="90" t="s">
        <v>371</v>
      </c>
      <c r="W133" s="91">
        <v>46153</v>
      </c>
      <c r="X133" s="127" t="s">
        <v>392</v>
      </c>
      <c r="Y133" s="92" t="s">
        <v>373</v>
      </c>
      <c r="Z133" s="128" t="s">
        <v>389</v>
      </c>
      <c r="AA133" s="93">
        <v>70000</v>
      </c>
      <c r="AB133" s="93" t="s">
        <v>375</v>
      </c>
      <c r="AC133" s="93" t="s">
        <v>376</v>
      </c>
      <c r="AD133" s="94">
        <f>IF(AB133="IVA Incluido",(AA133/1.19),AA133)</f>
        <v>58823.529411764706</v>
      </c>
      <c r="AE133" s="95">
        <f>IF(AC133="Si tiene IVA",AD133*19%,0)</f>
        <v>11176.470588235294</v>
      </c>
      <c r="AF133" s="95">
        <f>AD133+AE133</f>
        <v>70000</v>
      </c>
      <c r="AG133" s="95">
        <f>IF(O133="","",(AA133*G133))</f>
        <v>70000</v>
      </c>
      <c r="AH133" s="95">
        <f>IF(O133="","",(AF133*G133))</f>
        <v>70000</v>
      </c>
      <c r="AI133" s="96" t="s">
        <v>371</v>
      </c>
      <c r="AJ133" s="97">
        <v>46153</v>
      </c>
      <c r="AK133" s="98" t="s">
        <v>818</v>
      </c>
      <c r="AL133" s="99" t="s">
        <v>378</v>
      </c>
      <c r="AM133" s="100" t="s">
        <v>115</v>
      </c>
      <c r="AN133" s="101">
        <v>80000</v>
      </c>
      <c r="AO133" s="101" t="s">
        <v>382</v>
      </c>
      <c r="AP133" s="129" t="s">
        <v>400</v>
      </c>
      <c r="AQ133" s="102">
        <f>IF(AO133="IVA Incluido",(AN133/1.19),AN133)</f>
        <v>80000</v>
      </c>
      <c r="AR133" s="103">
        <f>IF(AP133="Si tiene IVA",AQ133*19%,0)</f>
        <v>0</v>
      </c>
      <c r="AS133" s="103">
        <f>AQ133+AR133</f>
        <v>80000</v>
      </c>
      <c r="AT133" s="103">
        <f>IF(AB133="","",(AN133*G133))</f>
        <v>80000</v>
      </c>
      <c r="AU133" s="103">
        <f>IF(AB133="","",(AS133*G133))</f>
        <v>80000</v>
      </c>
      <c r="AV133" s="104">
        <f t="shared" si="83"/>
        <v>77767</v>
      </c>
      <c r="AW133" s="104">
        <f t="shared" si="84"/>
        <v>77767</v>
      </c>
      <c r="AX133" s="104">
        <f t="shared" si="85"/>
        <v>6926</v>
      </c>
      <c r="AY133" s="105">
        <f>IF(N133="","",(AX133/AW133))</f>
        <v>8.9060912726477814E-2</v>
      </c>
      <c r="AZ133" s="5" t="s">
        <v>819</v>
      </c>
      <c r="BA133" s="7">
        <f>COUNTA(M133,Z133,AM133)</f>
        <v>3</v>
      </c>
      <c r="BB133" s="7" t="s">
        <v>412</v>
      </c>
    </row>
    <row r="134" spans="1:54" ht="213.75" customHeight="1">
      <c r="A134" s="80" t="s">
        <v>367</v>
      </c>
      <c r="B134" s="80" t="s">
        <v>368</v>
      </c>
      <c r="C134" s="80"/>
      <c r="D134" s="80" t="s">
        <v>820</v>
      </c>
      <c r="E134" s="81" t="s">
        <v>816</v>
      </c>
      <c r="F134" s="82" t="s">
        <v>69</v>
      </c>
      <c r="G134" s="83">
        <v>1</v>
      </c>
      <c r="H134" s="82" t="s">
        <v>75</v>
      </c>
      <c r="I134" s="84" t="s">
        <v>371</v>
      </c>
      <c r="J134" s="85">
        <v>46153</v>
      </c>
      <c r="K134" s="126" t="s">
        <v>395</v>
      </c>
      <c r="L134" s="86" t="s">
        <v>373</v>
      </c>
      <c r="M134" s="85" t="s">
        <v>116</v>
      </c>
      <c r="N134" s="87">
        <v>230000</v>
      </c>
      <c r="O134" s="87" t="s">
        <v>382</v>
      </c>
      <c r="P134" s="87" t="s">
        <v>376</v>
      </c>
      <c r="Q134" s="88">
        <f>IF(O134="IVA Incluido",(N134/1.19),N134)</f>
        <v>230000</v>
      </c>
      <c r="R134" s="89">
        <f>IF(P134="Si tiene IVA",Q134*19%,IF(P134="Si tiene IPOCONSUMO",Q134*8%,0))</f>
        <v>43700</v>
      </c>
      <c r="S134" s="89">
        <f>Q134+R134</f>
        <v>273700</v>
      </c>
      <c r="T134" s="89">
        <f>IF(B134="","",(N134*G134))</f>
        <v>230000</v>
      </c>
      <c r="U134" s="89">
        <f>IF(B134="","",(S134*G134))</f>
        <v>273700</v>
      </c>
      <c r="V134" s="90" t="s">
        <v>371</v>
      </c>
      <c r="W134" s="91">
        <v>46153</v>
      </c>
      <c r="X134" s="127" t="s">
        <v>821</v>
      </c>
      <c r="Y134" s="92" t="s">
        <v>373</v>
      </c>
      <c r="Z134" s="128" t="s">
        <v>822</v>
      </c>
      <c r="AA134" s="93">
        <v>232500</v>
      </c>
      <c r="AB134" s="93" t="s">
        <v>382</v>
      </c>
      <c r="AC134" s="93" t="s">
        <v>376</v>
      </c>
      <c r="AD134" s="94">
        <f>IF(AB134="IVA Incluido",(AA134/1.19),AA134)</f>
        <v>232500</v>
      </c>
      <c r="AE134" s="95">
        <f>IF(AC134="Si tiene IVA",AD134*19%,IF(AC134="Si tiene IPOCONSUMO",AD134*8%,0))</f>
        <v>44175</v>
      </c>
      <c r="AF134" s="95">
        <f>AD134+AE134</f>
        <v>276675</v>
      </c>
      <c r="AG134" s="95">
        <f>IF(O134="","",(AA134*G134))</f>
        <v>232500</v>
      </c>
      <c r="AH134" s="95">
        <f>IF(O134="","",(AF134*G134))</f>
        <v>276675</v>
      </c>
      <c r="AI134" s="96" t="s">
        <v>371</v>
      </c>
      <c r="AJ134" s="97">
        <v>46153</v>
      </c>
      <c r="AK134" s="98" t="s">
        <v>396</v>
      </c>
      <c r="AL134" s="99" t="s">
        <v>373</v>
      </c>
      <c r="AM134" s="100" t="s">
        <v>722</v>
      </c>
      <c r="AN134" s="101">
        <v>200000</v>
      </c>
      <c r="AO134" s="101" t="s">
        <v>382</v>
      </c>
      <c r="AP134" s="129" t="s">
        <v>376</v>
      </c>
      <c r="AQ134" s="102">
        <f>IF(AO134="IVA Incluido",(AN134/1.19),AN134)</f>
        <v>200000</v>
      </c>
      <c r="AR134" s="103">
        <f>IF(AP134="Si tiene IVA",AQ134*19%,0)</f>
        <v>38000</v>
      </c>
      <c r="AS134" s="103">
        <f>AQ134+AR134</f>
        <v>238000</v>
      </c>
      <c r="AT134" s="103">
        <f>IF(AB134="","",(AN134*G134))</f>
        <v>200000</v>
      </c>
      <c r="AU134" s="103">
        <f>IF(AB134="","",(AS134*G134))</f>
        <v>238000</v>
      </c>
      <c r="AV134" s="104">
        <f t="shared" si="83"/>
        <v>262792</v>
      </c>
      <c r="AW134" s="104">
        <f t="shared" si="84"/>
        <v>262792</v>
      </c>
      <c r="AX134" s="104">
        <f t="shared" si="85"/>
        <v>21522</v>
      </c>
      <c r="AY134" s="105">
        <f>IF(N134="","",(AX134/AW134))</f>
        <v>8.189747024262535E-2</v>
      </c>
      <c r="AZ134" s="5" t="s">
        <v>819</v>
      </c>
      <c r="BA134" s="7">
        <f>COUNTA(M134,Z134,AM134)</f>
        <v>3</v>
      </c>
      <c r="BB134" s="7"/>
    </row>
    <row r="135" spans="1:54" ht="213.75" customHeight="1">
      <c r="A135" s="80" t="s">
        <v>367</v>
      </c>
      <c r="B135" s="80" t="s">
        <v>368</v>
      </c>
      <c r="C135" s="80"/>
      <c r="D135" s="80" t="s">
        <v>823</v>
      </c>
      <c r="E135" s="81" t="s">
        <v>816</v>
      </c>
      <c r="F135" s="82" t="s">
        <v>69</v>
      </c>
      <c r="G135" s="83">
        <v>1</v>
      </c>
      <c r="H135" s="82" t="s">
        <v>75</v>
      </c>
      <c r="I135" s="84" t="s">
        <v>371</v>
      </c>
      <c r="J135" s="85">
        <v>46153</v>
      </c>
      <c r="K135" s="126" t="s">
        <v>395</v>
      </c>
      <c r="L135" s="86" t="s">
        <v>373</v>
      </c>
      <c r="M135" s="85" t="s">
        <v>116</v>
      </c>
      <c r="N135" s="87">
        <v>120000</v>
      </c>
      <c r="O135" s="87" t="s">
        <v>382</v>
      </c>
      <c r="P135" s="87" t="s">
        <v>376</v>
      </c>
      <c r="Q135" s="88">
        <f>IF(O135="IVA Incluido",(N135/1.19),N135)</f>
        <v>120000</v>
      </c>
      <c r="R135" s="89">
        <f>IF(P135="Si tiene IVA",Q135*19%,0)</f>
        <v>22800</v>
      </c>
      <c r="S135" s="89">
        <f>Q135+R135</f>
        <v>142800</v>
      </c>
      <c r="T135" s="89">
        <f>IF(B135="","",(N135*G135))</f>
        <v>120000</v>
      </c>
      <c r="U135" s="89">
        <f>IF(B135="","",(S135*G135))</f>
        <v>142800</v>
      </c>
      <c r="V135" s="90" t="s">
        <v>371</v>
      </c>
      <c r="W135" s="91">
        <v>46153</v>
      </c>
      <c r="X135" s="127" t="s">
        <v>821</v>
      </c>
      <c r="Y135" s="92" t="s">
        <v>373</v>
      </c>
      <c r="Z135" s="128" t="s">
        <v>822</v>
      </c>
      <c r="AA135" s="93">
        <v>108000</v>
      </c>
      <c r="AB135" s="93" t="s">
        <v>382</v>
      </c>
      <c r="AC135" s="93" t="s">
        <v>376</v>
      </c>
      <c r="AD135" s="94">
        <f>IF(AB135="IVA Incluido",(AA135/1.19),AA135)</f>
        <v>108000</v>
      </c>
      <c r="AE135" s="95">
        <f>IF(AC135="Si tiene IVA",AD135*19%,0)</f>
        <v>20520</v>
      </c>
      <c r="AF135" s="95">
        <f>AD135+AE135</f>
        <v>128520</v>
      </c>
      <c r="AG135" s="95">
        <f>IF(O135="","",(AA135*G135))</f>
        <v>108000</v>
      </c>
      <c r="AH135" s="95">
        <f>IF(O135="","",(AF135*G135))</f>
        <v>128520</v>
      </c>
      <c r="AI135" s="96" t="s">
        <v>371</v>
      </c>
      <c r="AJ135" s="97">
        <v>46153</v>
      </c>
      <c r="AK135" s="98" t="s">
        <v>824</v>
      </c>
      <c r="AL135" s="99" t="s">
        <v>373</v>
      </c>
      <c r="AM135" s="100" t="s">
        <v>825</v>
      </c>
      <c r="AN135" s="101">
        <v>150000</v>
      </c>
      <c r="AO135" s="101" t="s">
        <v>382</v>
      </c>
      <c r="AP135" s="129" t="s">
        <v>400</v>
      </c>
      <c r="AQ135" s="102">
        <f>IF(AO135="IVA Incluido",(AN135/1.19),AN135)</f>
        <v>150000</v>
      </c>
      <c r="AR135" s="103">
        <f>IF(AP135="Si tiene IVA",AQ135*19%,0)</f>
        <v>0</v>
      </c>
      <c r="AS135" s="103">
        <f>AQ135+AR135</f>
        <v>150000</v>
      </c>
      <c r="AT135" s="103">
        <f>IF(AB135="","",(AN135*G135))</f>
        <v>150000</v>
      </c>
      <c r="AU135" s="103">
        <f>IF(AB135="","",(AS135*G135))</f>
        <v>150000</v>
      </c>
      <c r="AV135" s="104">
        <f t="shared" si="83"/>
        <v>140440</v>
      </c>
      <c r="AW135" s="104">
        <f t="shared" si="84"/>
        <v>140440</v>
      </c>
      <c r="AX135" s="104">
        <f t="shared" si="85"/>
        <v>10933</v>
      </c>
      <c r="AY135" s="105">
        <f>IF(N135="","",(AX135/AW135))</f>
        <v>7.7848191398461983E-2</v>
      </c>
      <c r="AZ135" s="5" t="s">
        <v>819</v>
      </c>
      <c r="BA135" s="7">
        <f>COUNTA(M135,Z135,AM135)</f>
        <v>3</v>
      </c>
      <c r="BB135" s="7" t="s">
        <v>412</v>
      </c>
    </row>
    <row r="136" spans="1:54" ht="63.75" customHeight="1">
      <c r="A136" s="80" t="s">
        <v>367</v>
      </c>
      <c r="B136" s="80" t="s">
        <v>440</v>
      </c>
      <c r="C136" s="80">
        <v>44121702</v>
      </c>
      <c r="D136" s="80" t="s">
        <v>826</v>
      </c>
      <c r="E136" s="81" t="s">
        <v>827</v>
      </c>
      <c r="F136" s="82" t="s">
        <v>69</v>
      </c>
      <c r="G136" s="83">
        <v>1</v>
      </c>
      <c r="H136" s="82" t="s">
        <v>75</v>
      </c>
      <c r="I136" s="84" t="s">
        <v>371</v>
      </c>
      <c r="J136" s="85">
        <v>46139</v>
      </c>
      <c r="K136" s="126" t="s">
        <v>828</v>
      </c>
      <c r="L136" s="86" t="s">
        <v>373</v>
      </c>
      <c r="M136" s="85" t="s">
        <v>765</v>
      </c>
      <c r="N136" s="87">
        <v>6435</v>
      </c>
      <c r="O136" s="87" t="s">
        <v>375</v>
      </c>
      <c r="P136" s="87" t="s">
        <v>376</v>
      </c>
      <c r="Q136" s="88">
        <f>IF(O136="IVA Incluido",(N136/1.19),N136)</f>
        <v>5407.5630252100846</v>
      </c>
      <c r="R136" s="89">
        <f>IF(P136="Si tiene IVA",Q136*19%,0)</f>
        <v>1027.4369747899161</v>
      </c>
      <c r="S136" s="89">
        <f>Q136+R136</f>
        <v>6435.0000000000009</v>
      </c>
      <c r="T136" s="89">
        <f>IF(B136="","",(N136*G136))</f>
        <v>6435</v>
      </c>
      <c r="U136" s="89">
        <f>IF(B136="","",(S136*G136))</f>
        <v>6435.0000000000009</v>
      </c>
      <c r="V136" s="90" t="s">
        <v>371</v>
      </c>
      <c r="W136" s="91">
        <v>46139</v>
      </c>
      <c r="X136" s="127" t="s">
        <v>665</v>
      </c>
      <c r="Y136" s="92" t="s">
        <v>378</v>
      </c>
      <c r="Z136" s="128" t="s">
        <v>829</v>
      </c>
      <c r="AA136" s="93">
        <v>5508</v>
      </c>
      <c r="AB136" s="93" t="s">
        <v>375</v>
      </c>
      <c r="AC136" s="93" t="s">
        <v>376</v>
      </c>
      <c r="AD136" s="94">
        <f>IF(AB136="IVA Incluido",(AA136/1.19),AA136)</f>
        <v>4628.5714285714284</v>
      </c>
      <c r="AE136" s="95">
        <f>IF(AC136="Si tiene IVA",AD136*19%,0)</f>
        <v>879.42857142857144</v>
      </c>
      <c r="AF136" s="95">
        <f>AD136+AE136</f>
        <v>5508</v>
      </c>
      <c r="AG136" s="95">
        <f>IF(O136="","",(AA136*G136))</f>
        <v>5508</v>
      </c>
      <c r="AH136" s="95">
        <f>IF(O136="","",(AF136*G136))</f>
        <v>5508</v>
      </c>
      <c r="AI136" s="96" t="s">
        <v>371</v>
      </c>
      <c r="AJ136" s="97">
        <v>46139</v>
      </c>
      <c r="AK136" s="98" t="s">
        <v>830</v>
      </c>
      <c r="AL136" s="99" t="s">
        <v>378</v>
      </c>
      <c r="AM136" s="100" t="s">
        <v>831</v>
      </c>
      <c r="AN136" s="101">
        <v>5913</v>
      </c>
      <c r="AO136" s="101" t="s">
        <v>375</v>
      </c>
      <c r="AP136" s="129" t="s">
        <v>376</v>
      </c>
      <c r="AQ136" s="102">
        <f>IF(AO136="IVA Incluido",(AN136/1.19),AN136)</f>
        <v>4968.90756302521</v>
      </c>
      <c r="AR136" s="103">
        <f>IF(AP136="Si tiene IVA",AQ136*19%,0)</f>
        <v>944.09243697478996</v>
      </c>
      <c r="AS136" s="103">
        <f>AQ136+AR136</f>
        <v>5913</v>
      </c>
      <c r="AT136" s="103">
        <f>IF(AB136="","",(AN136*G136))</f>
        <v>5913</v>
      </c>
      <c r="AU136" s="103">
        <f>IF(AB136="","",(AS136*G136))</f>
        <v>5913</v>
      </c>
      <c r="AV136" s="104">
        <f t="shared" si="83"/>
        <v>5952</v>
      </c>
      <c r="AW136" s="104">
        <f t="shared" si="84"/>
        <v>5952</v>
      </c>
      <c r="AX136" s="104">
        <f t="shared" si="85"/>
        <v>465</v>
      </c>
      <c r="AY136" s="105">
        <f>IF(N136="","",(AX136/AW136))</f>
        <v>7.8125E-2</v>
      </c>
      <c r="AZ136" s="5"/>
      <c r="BA136" s="7">
        <f>COUNTA(M136,Z136,AM136)</f>
        <v>3</v>
      </c>
      <c r="BB136" s="7"/>
    </row>
    <row r="137" spans="1:54" ht="280.5" customHeight="1">
      <c r="A137" s="80" t="s">
        <v>434</v>
      </c>
      <c r="B137" s="80" t="s">
        <v>434</v>
      </c>
      <c r="C137" s="80" t="s">
        <v>434</v>
      </c>
      <c r="D137" s="80" t="s">
        <v>832</v>
      </c>
      <c r="E137" s="81" t="s">
        <v>833</v>
      </c>
      <c r="F137" s="82" t="s">
        <v>437</v>
      </c>
      <c r="G137" s="83">
        <v>1</v>
      </c>
      <c r="H137" s="82"/>
      <c r="I137" s="84"/>
      <c r="J137" s="85"/>
      <c r="K137" s="126"/>
      <c r="L137" s="86"/>
      <c r="M137" s="85"/>
      <c r="N137" s="87"/>
      <c r="O137" s="87"/>
      <c r="P137" s="87"/>
      <c r="Q137" s="88" t="s">
        <v>31</v>
      </c>
      <c r="R137" s="89" t="s">
        <v>31</v>
      </c>
      <c r="S137" s="89" t="s">
        <v>31</v>
      </c>
      <c r="T137" s="89" t="s">
        <v>31</v>
      </c>
      <c r="U137" s="89" t="s">
        <v>31</v>
      </c>
      <c r="V137" s="90" t="s">
        <v>434</v>
      </c>
      <c r="W137" s="91" t="s">
        <v>434</v>
      </c>
      <c r="X137" s="127" t="s">
        <v>434</v>
      </c>
      <c r="Y137" s="92" t="s">
        <v>434</v>
      </c>
      <c r="Z137" s="128" t="s">
        <v>438</v>
      </c>
      <c r="AA137" s="93" t="s">
        <v>434</v>
      </c>
      <c r="AB137" s="93" t="s">
        <v>434</v>
      </c>
      <c r="AC137" s="93" t="s">
        <v>434</v>
      </c>
      <c r="AD137" s="94" t="s">
        <v>434</v>
      </c>
      <c r="AE137" s="95" t="s">
        <v>434</v>
      </c>
      <c r="AF137" s="95">
        <f>AH137/1.19</f>
        <v>432995.79831932776</v>
      </c>
      <c r="AG137" s="95">
        <f>AF137*19%</f>
        <v>82269.201680672282</v>
      </c>
      <c r="AH137" s="95">
        <v>515265</v>
      </c>
      <c r="AI137" s="96" t="s">
        <v>434</v>
      </c>
      <c r="AJ137" s="97" t="s">
        <v>434</v>
      </c>
      <c r="AK137" s="98" t="s">
        <v>434</v>
      </c>
      <c r="AL137" s="99" t="s">
        <v>434</v>
      </c>
      <c r="AM137" s="100" t="s">
        <v>439</v>
      </c>
      <c r="AN137" s="101" t="s">
        <v>434</v>
      </c>
      <c r="AO137" s="101" t="s">
        <v>434</v>
      </c>
      <c r="AP137" s="129" t="s">
        <v>434</v>
      </c>
      <c r="AQ137" s="102">
        <v>426597</v>
      </c>
      <c r="AR137" s="103">
        <v>81053</v>
      </c>
      <c r="AS137" s="103">
        <v>507650</v>
      </c>
      <c r="AT137" s="103">
        <v>426597</v>
      </c>
      <c r="AU137" s="103">
        <v>507650</v>
      </c>
      <c r="AV137" s="104">
        <f t="shared" si="83"/>
        <v>470323</v>
      </c>
      <c r="AW137" s="104">
        <f t="shared" si="84"/>
        <v>470323</v>
      </c>
      <c r="AX137" s="104" t="str">
        <f t="shared" si="85"/>
        <v/>
      </c>
      <c r="AY137" s="105">
        <v>1.0500000000000001E-2</v>
      </c>
      <c r="AZ137" s="5"/>
      <c r="BA137" s="7"/>
      <c r="BB137" s="7"/>
    </row>
    <row r="138" spans="1:54" ht="71.25" customHeight="1">
      <c r="A138" s="80" t="s">
        <v>367</v>
      </c>
      <c r="B138" s="80" t="s">
        <v>423</v>
      </c>
      <c r="C138" s="80">
        <v>90101603</v>
      </c>
      <c r="D138" s="80" t="s">
        <v>834</v>
      </c>
      <c r="E138" s="81" t="s">
        <v>835</v>
      </c>
      <c r="F138" s="82" t="s">
        <v>451</v>
      </c>
      <c r="G138" s="83">
        <v>1</v>
      </c>
      <c r="H138" s="82" t="s">
        <v>75</v>
      </c>
      <c r="I138" s="84" t="s">
        <v>371</v>
      </c>
      <c r="J138" s="85">
        <v>46119</v>
      </c>
      <c r="K138" s="126" t="s">
        <v>567</v>
      </c>
      <c r="L138" s="86" t="s">
        <v>378</v>
      </c>
      <c r="M138" s="85" t="s">
        <v>478</v>
      </c>
      <c r="N138" s="87">
        <v>766800</v>
      </c>
      <c r="O138" s="87" t="s">
        <v>454</v>
      </c>
      <c r="P138" s="87" t="s">
        <v>455</v>
      </c>
      <c r="Q138" s="88">
        <f>IF(O138="IVA Incluido",(N138/1.19),N138)</f>
        <v>766800</v>
      </c>
      <c r="R138" s="89">
        <f>IF(P138="Si tiene IVA",Q138*19%,0)</f>
        <v>0</v>
      </c>
      <c r="S138" s="89">
        <f t="shared" ref="S138:S153" si="86">Q138+R138</f>
        <v>766800</v>
      </c>
      <c r="T138" s="89">
        <f>IF(B138="","",(N138*G138))</f>
        <v>766800</v>
      </c>
      <c r="U138" s="89">
        <f>IF(B138="","",(S138*G138))</f>
        <v>766800</v>
      </c>
      <c r="V138" s="90" t="s">
        <v>371</v>
      </c>
      <c r="W138" s="91">
        <v>46094</v>
      </c>
      <c r="X138" s="127" t="s">
        <v>457</v>
      </c>
      <c r="Y138" s="92" t="s">
        <v>378</v>
      </c>
      <c r="Z138" s="128" t="s">
        <v>121</v>
      </c>
      <c r="AA138" s="93">
        <v>1282500</v>
      </c>
      <c r="AB138" s="93" t="s">
        <v>454</v>
      </c>
      <c r="AC138" s="93" t="s">
        <v>455</v>
      </c>
      <c r="AD138" s="94">
        <f>IF(AB138="IVA Incluido",(AA138/1.19),AA138)</f>
        <v>1282500</v>
      </c>
      <c r="AE138" s="95">
        <f>IF(AC138="Si tiene IVA",AD138*19%,0)</f>
        <v>0</v>
      </c>
      <c r="AF138" s="95">
        <f t="shared" ref="AF138:AF153" si="87">AD138+AE138</f>
        <v>1282500</v>
      </c>
      <c r="AG138" s="95">
        <f>IF(O138="","",(AA138*G138))</f>
        <v>1282500</v>
      </c>
      <c r="AH138" s="95">
        <f>IF(O138="","",(AF138*G138))</f>
        <v>1282500</v>
      </c>
      <c r="AI138" s="96" t="s">
        <v>836</v>
      </c>
      <c r="AJ138" s="97"/>
      <c r="AK138" s="98"/>
      <c r="AL138" s="99" t="s">
        <v>378</v>
      </c>
      <c r="AM138" s="100" t="s">
        <v>837</v>
      </c>
      <c r="AN138" s="101">
        <v>1200000</v>
      </c>
      <c r="AO138" s="101" t="s">
        <v>382</v>
      </c>
      <c r="AP138" s="129" t="s">
        <v>376</v>
      </c>
      <c r="AQ138" s="102">
        <f>IF(AO138="IVA Incluido",(AN138/1.19),AN138)</f>
        <v>1200000</v>
      </c>
      <c r="AR138" s="103">
        <f t="shared" ref="AR138:AR153" si="88">IF(AP138="Si tiene IVA",AQ138*19%,0)</f>
        <v>228000</v>
      </c>
      <c r="AS138" s="103">
        <f t="shared" ref="AS138:AS153" si="89">AQ138+AR138</f>
        <v>1428000</v>
      </c>
      <c r="AT138" s="103">
        <f t="shared" ref="AT138:AT153" si="90">IF(AB138="","",(AN138*G138))</f>
        <v>1200000</v>
      </c>
      <c r="AU138" s="103">
        <f t="shared" ref="AU138:AU153" si="91">IF(AB138="","",(AS138*G138))</f>
        <v>1428000</v>
      </c>
      <c r="AV138" s="104">
        <f t="shared" si="83"/>
        <v>1159100</v>
      </c>
      <c r="AW138" s="104">
        <f t="shared" si="84"/>
        <v>1159100</v>
      </c>
      <c r="AX138" s="104">
        <f t="shared" si="85"/>
        <v>347444</v>
      </c>
      <c r="AY138" s="105">
        <f t="shared" ref="AY138:AY153" si="92">IF(N138="","",(AX138/AW138))</f>
        <v>0.29975325683720128</v>
      </c>
      <c r="AZ138" s="5" t="s">
        <v>838</v>
      </c>
      <c r="BA138" s="7">
        <f t="shared" ref="BA138:BA153" si="93">COUNTA(M138,Z138,AM138)</f>
        <v>3</v>
      </c>
      <c r="BB138" s="7" t="s">
        <v>732</v>
      </c>
    </row>
    <row r="139" spans="1:54" ht="71.25" customHeight="1">
      <c r="A139" s="80" t="s">
        <v>367</v>
      </c>
      <c r="B139" s="80" t="s">
        <v>423</v>
      </c>
      <c r="C139" s="80">
        <v>90101603</v>
      </c>
      <c r="D139" s="80" t="s">
        <v>839</v>
      </c>
      <c r="E139" s="81" t="s">
        <v>840</v>
      </c>
      <c r="F139" s="82" t="s">
        <v>451</v>
      </c>
      <c r="G139" s="83">
        <v>1</v>
      </c>
      <c r="H139" s="82" t="s">
        <v>75</v>
      </c>
      <c r="I139" s="84" t="s">
        <v>371</v>
      </c>
      <c r="J139" s="85">
        <v>46134</v>
      </c>
      <c r="K139" s="126" t="s">
        <v>841</v>
      </c>
      <c r="L139" s="86" t="s">
        <v>378</v>
      </c>
      <c r="M139" s="85" t="s">
        <v>121</v>
      </c>
      <c r="N139" s="87">
        <v>641250</v>
      </c>
      <c r="O139" s="87" t="s">
        <v>382</v>
      </c>
      <c r="P139" s="87" t="s">
        <v>455</v>
      </c>
      <c r="Q139" s="88">
        <f>IF(O139="IVA Incluido",(N139/1.19),IF(O139="Ipoconsumo Incluido",(N139/1.08),N139))</f>
        <v>641250</v>
      </c>
      <c r="R139" s="89">
        <f>IF(P139="Si tiene IVA",Q139*19%,IF(P139="Si tiene IPOCONSUMO",Q139*8%,0))</f>
        <v>51300</v>
      </c>
      <c r="S139" s="89">
        <f t="shared" si="86"/>
        <v>692550</v>
      </c>
      <c r="T139" s="89">
        <f>IF(R139="IVA Incluido",(Q139/1.19),IF(R139="Ipoconsumo Incluido",(Q139/1.08),Q139))</f>
        <v>641250</v>
      </c>
      <c r="U139" s="89">
        <f>Q139+R139</f>
        <v>692550</v>
      </c>
      <c r="V139" s="90" t="s">
        <v>371</v>
      </c>
      <c r="W139" s="91">
        <v>46134</v>
      </c>
      <c r="X139" s="127" t="s">
        <v>567</v>
      </c>
      <c r="Y139" s="92" t="s">
        <v>378</v>
      </c>
      <c r="Z139" s="128" t="s">
        <v>478</v>
      </c>
      <c r="AA139" s="93">
        <v>588000</v>
      </c>
      <c r="AB139" s="93" t="s">
        <v>842</v>
      </c>
      <c r="AC139" s="93" t="s">
        <v>455</v>
      </c>
      <c r="AD139" s="94">
        <f>IF(AB139="IVA Incluido",(AA139/1.19),IF(AB139="Ipoconsumo Incluido",(AA139/1.08),AA139))</f>
        <v>544444.44444444438</v>
      </c>
      <c r="AE139" s="95">
        <f>IF(AC139="Si tiene IVA",AD139*19%,IF(AC139="Si tiene IPOCONSUMO",AD139*8%,0))</f>
        <v>43555.555555555555</v>
      </c>
      <c r="AF139" s="95">
        <f t="shared" si="87"/>
        <v>587999.99999999988</v>
      </c>
      <c r="AG139" s="95">
        <f>IF(AE139="IVA Incluido",(AD139/1.19),IF(AE139="Ipoconsumo Incluido",(AD139/1.08),AD139))</f>
        <v>544444.44444444438</v>
      </c>
      <c r="AH139" s="95">
        <f>AD139+AE139</f>
        <v>587999.99999999988</v>
      </c>
      <c r="AI139" s="96"/>
      <c r="AJ139" s="97"/>
      <c r="AK139" s="98"/>
      <c r="AL139" s="99"/>
      <c r="AM139" s="100"/>
      <c r="AN139" s="101"/>
      <c r="AO139" s="101"/>
      <c r="AP139" s="129"/>
      <c r="AQ139" s="102"/>
      <c r="AR139" s="103">
        <f t="shared" si="88"/>
        <v>0</v>
      </c>
      <c r="AS139" s="103">
        <f t="shared" si="89"/>
        <v>0</v>
      </c>
      <c r="AT139" s="103">
        <f t="shared" si="90"/>
        <v>0</v>
      </c>
      <c r="AU139" s="103">
        <f t="shared" si="91"/>
        <v>0</v>
      </c>
      <c r="AV139" s="104">
        <f t="shared" si="83"/>
        <v>426850</v>
      </c>
      <c r="AW139" s="104">
        <f t="shared" si="84"/>
        <v>426850</v>
      </c>
      <c r="AX139" s="104">
        <f t="shared" si="85"/>
        <v>373341</v>
      </c>
      <c r="AY139" s="105">
        <f t="shared" si="92"/>
        <v>0.8746421459529109</v>
      </c>
      <c r="AZ139" s="5" t="s">
        <v>838</v>
      </c>
      <c r="BA139" s="7">
        <f t="shared" si="93"/>
        <v>2</v>
      </c>
      <c r="BB139" s="7" t="s">
        <v>412</v>
      </c>
    </row>
    <row r="140" spans="1:54" ht="38.25" customHeight="1">
      <c r="A140" s="80" t="s">
        <v>367</v>
      </c>
      <c r="B140" s="80" t="s">
        <v>440</v>
      </c>
      <c r="C140" s="80">
        <v>60141001</v>
      </c>
      <c r="D140" s="80" t="s">
        <v>843</v>
      </c>
      <c r="E140" s="81" t="s">
        <v>844</v>
      </c>
      <c r="F140" s="82" t="s">
        <v>69</v>
      </c>
      <c r="G140" s="83">
        <v>1</v>
      </c>
      <c r="H140" s="82" t="s">
        <v>75</v>
      </c>
      <c r="I140" s="84" t="s">
        <v>384</v>
      </c>
      <c r="J140" s="85">
        <v>46071</v>
      </c>
      <c r="K140" s="126" t="s">
        <v>447</v>
      </c>
      <c r="L140" s="86" t="s">
        <v>378</v>
      </c>
      <c r="M140" s="85" t="s">
        <v>157</v>
      </c>
      <c r="N140" s="87">
        <v>13800</v>
      </c>
      <c r="O140" s="87" t="s">
        <v>375</v>
      </c>
      <c r="P140" s="87" t="s">
        <v>376</v>
      </c>
      <c r="Q140" s="88">
        <f>IF(O140="IVA Incluido",(N140/1.19),N140)</f>
        <v>11596.638655462186</v>
      </c>
      <c r="R140" s="89">
        <f t="shared" ref="R140:R153" si="94">IF(P140="Si tiene IVA",Q140*19%,0)</f>
        <v>2203.3613445378155</v>
      </c>
      <c r="S140" s="89">
        <f t="shared" si="86"/>
        <v>13800.000000000002</v>
      </c>
      <c r="T140" s="89">
        <f t="shared" ref="T140:T153" si="95">IF(B140="","",(N140*G140))</f>
        <v>13800</v>
      </c>
      <c r="U140" s="89">
        <f t="shared" ref="U140:U153" si="96">IF(B140="","",(S140*G140))</f>
        <v>13800.000000000002</v>
      </c>
      <c r="V140" s="90" t="s">
        <v>384</v>
      </c>
      <c r="W140" s="91">
        <v>46071</v>
      </c>
      <c r="X140" s="127" t="s">
        <v>667</v>
      </c>
      <c r="Y140" s="92" t="s">
        <v>378</v>
      </c>
      <c r="Z140" s="128" t="s">
        <v>757</v>
      </c>
      <c r="AA140" s="93">
        <v>10504</v>
      </c>
      <c r="AB140" s="93" t="s">
        <v>382</v>
      </c>
      <c r="AC140" s="93" t="s">
        <v>376</v>
      </c>
      <c r="AD140" s="94">
        <f t="shared" ref="AD140:AD153" si="97">IF(AB140="IVA Incluido",(AA140/1.19),AA140)</f>
        <v>10504</v>
      </c>
      <c r="AE140" s="95">
        <f t="shared" ref="AE140:AE153" si="98">IF(AC140="Si tiene IVA",AD140*19%,0)</f>
        <v>1995.76</v>
      </c>
      <c r="AF140" s="95">
        <f t="shared" si="87"/>
        <v>12499.76</v>
      </c>
      <c r="AG140" s="95">
        <f t="shared" ref="AG140:AG153" si="99">IF(O140="","",(AA140*G140))</f>
        <v>10504</v>
      </c>
      <c r="AH140" s="95">
        <f t="shared" ref="AH140:AH153" si="100">IF(O140="","",(AF140*G140))</f>
        <v>12499.76</v>
      </c>
      <c r="AI140" s="96" t="s">
        <v>384</v>
      </c>
      <c r="AJ140" s="97">
        <v>46071</v>
      </c>
      <c r="AK140" s="98" t="s">
        <v>445</v>
      </c>
      <c r="AL140" s="99" t="s">
        <v>378</v>
      </c>
      <c r="AM140" s="100" t="s">
        <v>446</v>
      </c>
      <c r="AN140" s="101">
        <v>8926</v>
      </c>
      <c r="AO140" s="101" t="s">
        <v>382</v>
      </c>
      <c r="AP140" s="129" t="s">
        <v>376</v>
      </c>
      <c r="AQ140" s="102">
        <f t="shared" ref="AQ140:AQ153" si="101">IF(AO140="IVA Incluido",(AN140/1.19),AN140)</f>
        <v>8926</v>
      </c>
      <c r="AR140" s="103">
        <f t="shared" si="88"/>
        <v>1695.94</v>
      </c>
      <c r="AS140" s="103">
        <f t="shared" si="89"/>
        <v>10621.94</v>
      </c>
      <c r="AT140" s="103">
        <f t="shared" si="90"/>
        <v>8926</v>
      </c>
      <c r="AU140" s="103">
        <f t="shared" si="91"/>
        <v>10621.94</v>
      </c>
      <c r="AV140" s="104">
        <f t="shared" si="83"/>
        <v>12307</v>
      </c>
      <c r="AW140" s="104">
        <f t="shared" si="84"/>
        <v>12307</v>
      </c>
      <c r="AX140" s="104">
        <f t="shared" si="85"/>
        <v>1598</v>
      </c>
      <c r="AY140" s="105">
        <f t="shared" si="92"/>
        <v>0.12984480377021207</v>
      </c>
      <c r="AZ140" s="5"/>
      <c r="BA140" s="7">
        <f t="shared" si="93"/>
        <v>3</v>
      </c>
      <c r="BB140" s="7"/>
    </row>
    <row r="141" spans="1:54" ht="57" customHeight="1">
      <c r="A141" s="80" t="s">
        <v>367</v>
      </c>
      <c r="B141" s="80" t="s">
        <v>368</v>
      </c>
      <c r="C141" s="80">
        <v>53102516</v>
      </c>
      <c r="D141" s="80" t="s">
        <v>845</v>
      </c>
      <c r="E141" s="81" t="s">
        <v>846</v>
      </c>
      <c r="F141" s="82" t="s">
        <v>69</v>
      </c>
      <c r="G141" s="83">
        <v>1</v>
      </c>
      <c r="H141" s="82" t="s">
        <v>75</v>
      </c>
      <c r="I141" s="84" t="s">
        <v>416</v>
      </c>
      <c r="J141" s="85">
        <v>46070</v>
      </c>
      <c r="K141" s="126" t="s">
        <v>385</v>
      </c>
      <c r="L141" s="86" t="s">
        <v>378</v>
      </c>
      <c r="M141" s="85" t="s">
        <v>381</v>
      </c>
      <c r="N141" s="87">
        <v>28000</v>
      </c>
      <c r="O141" s="87" t="s">
        <v>382</v>
      </c>
      <c r="P141" s="87" t="s">
        <v>376</v>
      </c>
      <c r="Q141" s="88">
        <f>IF(O141="IVA Incluido",(N141/1.19),N141)</f>
        <v>28000</v>
      </c>
      <c r="R141" s="89">
        <f t="shared" si="94"/>
        <v>5320</v>
      </c>
      <c r="S141" s="89">
        <f t="shared" si="86"/>
        <v>33320</v>
      </c>
      <c r="T141" s="89">
        <f t="shared" si="95"/>
        <v>28000</v>
      </c>
      <c r="U141" s="89">
        <f t="shared" si="96"/>
        <v>33320</v>
      </c>
      <c r="V141" s="90" t="s">
        <v>416</v>
      </c>
      <c r="W141" s="91">
        <v>46071</v>
      </c>
      <c r="X141" s="127" t="s">
        <v>392</v>
      </c>
      <c r="Y141" s="92" t="s">
        <v>378</v>
      </c>
      <c r="Z141" s="128" t="s">
        <v>389</v>
      </c>
      <c r="AA141" s="93">
        <v>25000</v>
      </c>
      <c r="AB141" s="93" t="s">
        <v>382</v>
      </c>
      <c r="AC141" s="93" t="s">
        <v>400</v>
      </c>
      <c r="AD141" s="94">
        <f t="shared" si="97"/>
        <v>25000</v>
      </c>
      <c r="AE141" s="95">
        <f t="shared" si="98"/>
        <v>0</v>
      </c>
      <c r="AF141" s="95">
        <f t="shared" si="87"/>
        <v>25000</v>
      </c>
      <c r="AG141" s="95">
        <f t="shared" si="99"/>
        <v>25000</v>
      </c>
      <c r="AH141" s="95">
        <f t="shared" si="100"/>
        <v>25000</v>
      </c>
      <c r="AI141" s="96" t="s">
        <v>416</v>
      </c>
      <c r="AJ141" s="97">
        <v>46071</v>
      </c>
      <c r="AK141" s="98" t="s">
        <v>399</v>
      </c>
      <c r="AL141" s="99" t="s">
        <v>378</v>
      </c>
      <c r="AM141" s="100" t="s">
        <v>115</v>
      </c>
      <c r="AN141" s="101">
        <v>25000</v>
      </c>
      <c r="AO141" s="101" t="s">
        <v>382</v>
      </c>
      <c r="AP141" s="129" t="s">
        <v>400</v>
      </c>
      <c r="AQ141" s="102">
        <f t="shared" si="101"/>
        <v>25000</v>
      </c>
      <c r="AR141" s="103">
        <f t="shared" si="88"/>
        <v>0</v>
      </c>
      <c r="AS141" s="103">
        <f t="shared" si="89"/>
        <v>25000</v>
      </c>
      <c r="AT141" s="103">
        <f t="shared" si="90"/>
        <v>25000</v>
      </c>
      <c r="AU141" s="103">
        <f t="shared" si="91"/>
        <v>25000</v>
      </c>
      <c r="AV141" s="104">
        <f t="shared" si="83"/>
        <v>27773</v>
      </c>
      <c r="AW141" s="104">
        <f t="shared" si="84"/>
        <v>27773</v>
      </c>
      <c r="AX141" s="104">
        <f t="shared" si="85"/>
        <v>4804</v>
      </c>
      <c r="AY141" s="105">
        <f t="shared" si="92"/>
        <v>0.17297375148525546</v>
      </c>
      <c r="AZ141" s="5"/>
      <c r="BA141" s="7">
        <f t="shared" si="93"/>
        <v>3</v>
      </c>
      <c r="BB141" s="7" t="s">
        <v>420</v>
      </c>
    </row>
    <row r="142" spans="1:54" ht="51" customHeight="1">
      <c r="A142" s="80" t="s">
        <v>367</v>
      </c>
      <c r="B142" s="80" t="s">
        <v>368</v>
      </c>
      <c r="C142" s="80">
        <v>53102516</v>
      </c>
      <c r="D142" s="80" t="s">
        <v>847</v>
      </c>
      <c r="E142" s="81" t="s">
        <v>848</v>
      </c>
      <c r="F142" s="82" t="s">
        <v>69</v>
      </c>
      <c r="G142" s="83">
        <v>1</v>
      </c>
      <c r="H142" s="82" t="s">
        <v>75</v>
      </c>
      <c r="I142" s="84" t="s">
        <v>416</v>
      </c>
      <c r="J142" s="85">
        <v>46072</v>
      </c>
      <c r="K142" s="126" t="s">
        <v>417</v>
      </c>
      <c r="L142" s="86" t="s">
        <v>378</v>
      </c>
      <c r="M142" s="85" t="s">
        <v>116</v>
      </c>
      <c r="N142" s="87">
        <v>18000</v>
      </c>
      <c r="O142" s="87" t="s">
        <v>382</v>
      </c>
      <c r="P142" s="87" t="s">
        <v>376</v>
      </c>
      <c r="Q142" s="88">
        <f>IF(O142="IVA Incluido",(N142/1.19),N142)</f>
        <v>18000</v>
      </c>
      <c r="R142" s="89">
        <f t="shared" si="94"/>
        <v>3420</v>
      </c>
      <c r="S142" s="89">
        <f t="shared" si="86"/>
        <v>21420</v>
      </c>
      <c r="T142" s="89">
        <f t="shared" si="95"/>
        <v>18000</v>
      </c>
      <c r="U142" s="89">
        <f t="shared" si="96"/>
        <v>21420</v>
      </c>
      <c r="V142" s="90" t="s">
        <v>416</v>
      </c>
      <c r="W142" s="91">
        <v>46072</v>
      </c>
      <c r="X142" s="127" t="s">
        <v>392</v>
      </c>
      <c r="Y142" s="92" t="s">
        <v>378</v>
      </c>
      <c r="Z142" s="128" t="s">
        <v>389</v>
      </c>
      <c r="AA142" s="93">
        <v>20500</v>
      </c>
      <c r="AB142" s="93" t="s">
        <v>375</v>
      </c>
      <c r="AC142" s="93" t="s">
        <v>376</v>
      </c>
      <c r="AD142" s="94">
        <f t="shared" si="97"/>
        <v>17226.89075630252</v>
      </c>
      <c r="AE142" s="95">
        <f t="shared" si="98"/>
        <v>3273.1092436974791</v>
      </c>
      <c r="AF142" s="95">
        <f t="shared" si="87"/>
        <v>20500</v>
      </c>
      <c r="AG142" s="95">
        <f t="shared" si="99"/>
        <v>20500</v>
      </c>
      <c r="AH142" s="95">
        <f t="shared" si="100"/>
        <v>20500</v>
      </c>
      <c r="AI142" s="96" t="s">
        <v>416</v>
      </c>
      <c r="AJ142" s="97">
        <v>46072</v>
      </c>
      <c r="AK142" s="98" t="s">
        <v>399</v>
      </c>
      <c r="AL142" s="99" t="s">
        <v>378</v>
      </c>
      <c r="AM142" s="100" t="s">
        <v>115</v>
      </c>
      <c r="AN142" s="101">
        <v>25000</v>
      </c>
      <c r="AO142" s="101" t="s">
        <v>382</v>
      </c>
      <c r="AP142" s="129" t="s">
        <v>400</v>
      </c>
      <c r="AQ142" s="102">
        <f t="shared" si="101"/>
        <v>25000</v>
      </c>
      <c r="AR142" s="103">
        <f t="shared" si="88"/>
        <v>0</v>
      </c>
      <c r="AS142" s="103">
        <f t="shared" si="89"/>
        <v>25000</v>
      </c>
      <c r="AT142" s="103">
        <f t="shared" si="90"/>
        <v>25000</v>
      </c>
      <c r="AU142" s="103">
        <f t="shared" si="91"/>
        <v>25000</v>
      </c>
      <c r="AV142" s="104">
        <f t="shared" si="83"/>
        <v>22307</v>
      </c>
      <c r="AW142" s="104">
        <f t="shared" si="84"/>
        <v>22307</v>
      </c>
      <c r="AX142" s="104">
        <f t="shared" si="85"/>
        <v>2377</v>
      </c>
      <c r="AY142" s="105">
        <f t="shared" si="92"/>
        <v>0.10655847940108486</v>
      </c>
      <c r="AZ142" s="5"/>
      <c r="BA142" s="7">
        <f t="shared" si="93"/>
        <v>3</v>
      </c>
      <c r="BB142" s="7" t="s">
        <v>412</v>
      </c>
    </row>
    <row r="143" spans="1:54" ht="153" customHeight="1">
      <c r="A143" s="80" t="s">
        <v>367</v>
      </c>
      <c r="B143" s="80" t="s">
        <v>368</v>
      </c>
      <c r="C143" s="80">
        <v>53102516</v>
      </c>
      <c r="D143" s="80" t="s">
        <v>849</v>
      </c>
      <c r="E143" s="81" t="s">
        <v>850</v>
      </c>
      <c r="F143" s="82" t="s">
        <v>69</v>
      </c>
      <c r="G143" s="83">
        <v>1</v>
      </c>
      <c r="H143" s="82" t="s">
        <v>75</v>
      </c>
      <c r="I143" s="84" t="s">
        <v>371</v>
      </c>
      <c r="J143" s="85">
        <v>46153</v>
      </c>
      <c r="K143" s="126" t="s">
        <v>418</v>
      </c>
      <c r="L143" s="86" t="s">
        <v>373</v>
      </c>
      <c r="M143" s="85" t="s">
        <v>419</v>
      </c>
      <c r="N143" s="87">
        <v>15000</v>
      </c>
      <c r="O143" s="87" t="s">
        <v>382</v>
      </c>
      <c r="P143" s="87" t="s">
        <v>400</v>
      </c>
      <c r="Q143" s="88">
        <v>15000</v>
      </c>
      <c r="R143" s="89">
        <f t="shared" si="94"/>
        <v>0</v>
      </c>
      <c r="S143" s="89">
        <f t="shared" si="86"/>
        <v>15000</v>
      </c>
      <c r="T143" s="89">
        <f t="shared" si="95"/>
        <v>15000</v>
      </c>
      <c r="U143" s="89">
        <f t="shared" si="96"/>
        <v>15000</v>
      </c>
      <c r="V143" s="90" t="s">
        <v>851</v>
      </c>
      <c r="W143" s="91">
        <v>46147</v>
      </c>
      <c r="X143" s="127" t="s">
        <v>417</v>
      </c>
      <c r="Y143" s="92" t="s">
        <v>373</v>
      </c>
      <c r="Z143" s="128" t="s">
        <v>116</v>
      </c>
      <c r="AA143" s="93">
        <v>15000</v>
      </c>
      <c r="AB143" s="93" t="s">
        <v>382</v>
      </c>
      <c r="AC143" s="93" t="s">
        <v>376</v>
      </c>
      <c r="AD143" s="94">
        <f t="shared" si="97"/>
        <v>15000</v>
      </c>
      <c r="AE143" s="95">
        <f t="shared" si="98"/>
        <v>2850</v>
      </c>
      <c r="AF143" s="95">
        <f t="shared" si="87"/>
        <v>17850</v>
      </c>
      <c r="AG143" s="95">
        <f t="shared" si="99"/>
        <v>15000</v>
      </c>
      <c r="AH143" s="95">
        <f t="shared" si="100"/>
        <v>17850</v>
      </c>
      <c r="AI143" s="96" t="s">
        <v>384</v>
      </c>
      <c r="AJ143" s="97">
        <v>46147</v>
      </c>
      <c r="AK143" s="98" t="s">
        <v>372</v>
      </c>
      <c r="AL143" s="99" t="s">
        <v>373</v>
      </c>
      <c r="AM143" s="100" t="s">
        <v>372</v>
      </c>
      <c r="AN143" s="101">
        <v>18500</v>
      </c>
      <c r="AO143" s="101" t="s">
        <v>400</v>
      </c>
      <c r="AP143" s="129" t="s">
        <v>400</v>
      </c>
      <c r="AQ143" s="102">
        <f t="shared" si="101"/>
        <v>18500</v>
      </c>
      <c r="AR143" s="103">
        <f t="shared" si="88"/>
        <v>0</v>
      </c>
      <c r="AS143" s="103">
        <f t="shared" si="89"/>
        <v>18500</v>
      </c>
      <c r="AT143" s="103">
        <f t="shared" si="90"/>
        <v>18500</v>
      </c>
      <c r="AU143" s="103">
        <f t="shared" si="91"/>
        <v>18500</v>
      </c>
      <c r="AV143" s="104">
        <f t="shared" si="83"/>
        <v>17117</v>
      </c>
      <c r="AW143" s="104">
        <f t="shared" si="84"/>
        <v>17117</v>
      </c>
      <c r="AX143" s="104">
        <f t="shared" si="85"/>
        <v>1862</v>
      </c>
      <c r="AY143" s="105">
        <f t="shared" si="92"/>
        <v>0.10878074428930304</v>
      </c>
      <c r="AZ143" s="5"/>
      <c r="BA143" s="7">
        <f t="shared" si="93"/>
        <v>3</v>
      </c>
      <c r="BB143" s="7" t="s">
        <v>852</v>
      </c>
    </row>
    <row r="144" spans="1:54" ht="76.5" customHeight="1">
      <c r="A144" s="80" t="s">
        <v>367</v>
      </c>
      <c r="B144" s="80" t="s">
        <v>440</v>
      </c>
      <c r="C144" s="80">
        <v>60121226</v>
      </c>
      <c r="D144" s="80" t="s">
        <v>853</v>
      </c>
      <c r="E144" s="81" t="s">
        <v>854</v>
      </c>
      <c r="F144" s="82" t="s">
        <v>69</v>
      </c>
      <c r="G144" s="83">
        <v>1</v>
      </c>
      <c r="H144" s="82" t="s">
        <v>75</v>
      </c>
      <c r="I144" s="84" t="s">
        <v>384</v>
      </c>
      <c r="J144" s="85">
        <v>46072</v>
      </c>
      <c r="K144" s="126" t="s">
        <v>855</v>
      </c>
      <c r="L144" s="86" t="s">
        <v>378</v>
      </c>
      <c r="M144" s="85" t="s">
        <v>150</v>
      </c>
      <c r="N144" s="87">
        <v>19900</v>
      </c>
      <c r="O144" s="87" t="s">
        <v>375</v>
      </c>
      <c r="P144" s="87" t="s">
        <v>376</v>
      </c>
      <c r="Q144" s="88">
        <f t="shared" ref="Q144:Q153" si="102">IF(O144="IVA Incluido",(N144/1.19),N144)</f>
        <v>16722.689075630253</v>
      </c>
      <c r="R144" s="89">
        <f t="shared" si="94"/>
        <v>3177.3109243697481</v>
      </c>
      <c r="S144" s="89">
        <f t="shared" si="86"/>
        <v>19900</v>
      </c>
      <c r="T144" s="89">
        <f t="shared" si="95"/>
        <v>19900</v>
      </c>
      <c r="U144" s="89">
        <f t="shared" si="96"/>
        <v>19900</v>
      </c>
      <c r="V144" s="90" t="s">
        <v>384</v>
      </c>
      <c r="W144" s="91">
        <v>46072</v>
      </c>
      <c r="X144" s="127" t="s">
        <v>445</v>
      </c>
      <c r="Y144" s="92" t="s">
        <v>378</v>
      </c>
      <c r="Z144" s="128" t="s">
        <v>446</v>
      </c>
      <c r="AA144" s="93">
        <v>18200</v>
      </c>
      <c r="AB144" s="93" t="s">
        <v>382</v>
      </c>
      <c r="AC144" s="93" t="s">
        <v>376</v>
      </c>
      <c r="AD144" s="94">
        <f t="shared" si="97"/>
        <v>18200</v>
      </c>
      <c r="AE144" s="95">
        <f t="shared" si="98"/>
        <v>3458</v>
      </c>
      <c r="AF144" s="95">
        <f t="shared" si="87"/>
        <v>21658</v>
      </c>
      <c r="AG144" s="95">
        <f t="shared" si="99"/>
        <v>18200</v>
      </c>
      <c r="AH144" s="95">
        <f t="shared" si="100"/>
        <v>21658</v>
      </c>
      <c r="AI144" s="96" t="s">
        <v>384</v>
      </c>
      <c r="AJ144" s="97">
        <v>46072</v>
      </c>
      <c r="AK144" s="98" t="s">
        <v>856</v>
      </c>
      <c r="AL144" s="99" t="s">
        <v>378</v>
      </c>
      <c r="AM144" s="100" t="s">
        <v>805</v>
      </c>
      <c r="AN144" s="101">
        <v>17500</v>
      </c>
      <c r="AO144" s="101" t="s">
        <v>375</v>
      </c>
      <c r="AP144" s="129" t="s">
        <v>376</v>
      </c>
      <c r="AQ144" s="102">
        <f t="shared" si="101"/>
        <v>14705.882352941177</v>
      </c>
      <c r="AR144" s="103">
        <f t="shared" si="88"/>
        <v>2794.1176470588234</v>
      </c>
      <c r="AS144" s="103">
        <f t="shared" si="89"/>
        <v>17500</v>
      </c>
      <c r="AT144" s="103">
        <f t="shared" si="90"/>
        <v>17500</v>
      </c>
      <c r="AU144" s="103">
        <f t="shared" si="91"/>
        <v>17500</v>
      </c>
      <c r="AV144" s="104">
        <f t="shared" si="83"/>
        <v>19686</v>
      </c>
      <c r="AW144" s="104">
        <f t="shared" si="84"/>
        <v>19686</v>
      </c>
      <c r="AX144" s="104">
        <f t="shared" si="85"/>
        <v>2087</v>
      </c>
      <c r="AY144" s="105">
        <f t="shared" si="92"/>
        <v>0.106014426495987</v>
      </c>
      <c r="AZ144" s="5"/>
      <c r="BA144" s="7">
        <f t="shared" si="93"/>
        <v>3</v>
      </c>
      <c r="BB144" s="7"/>
    </row>
    <row r="145" spans="1:54" ht="76.5" customHeight="1">
      <c r="A145" s="80" t="s">
        <v>367</v>
      </c>
      <c r="B145" s="80" t="s">
        <v>440</v>
      </c>
      <c r="C145" s="80">
        <v>60121226</v>
      </c>
      <c r="D145" s="80" t="s">
        <v>147</v>
      </c>
      <c r="E145" s="81" t="s">
        <v>148</v>
      </c>
      <c r="F145" s="82" t="s">
        <v>69</v>
      </c>
      <c r="G145" s="83">
        <v>1</v>
      </c>
      <c r="H145" s="82" t="s">
        <v>75</v>
      </c>
      <c r="I145" s="84" t="s">
        <v>384</v>
      </c>
      <c r="J145" s="85">
        <v>46072</v>
      </c>
      <c r="K145" s="126" t="s">
        <v>667</v>
      </c>
      <c r="L145" s="86" t="s">
        <v>378</v>
      </c>
      <c r="M145" s="85" t="s">
        <v>149</v>
      </c>
      <c r="N145" s="87">
        <v>18319</v>
      </c>
      <c r="O145" s="87" t="s">
        <v>382</v>
      </c>
      <c r="P145" s="87" t="s">
        <v>376</v>
      </c>
      <c r="Q145" s="88">
        <f t="shared" si="102"/>
        <v>18319</v>
      </c>
      <c r="R145" s="89">
        <f t="shared" si="94"/>
        <v>3480.61</v>
      </c>
      <c r="S145" s="89">
        <f t="shared" si="86"/>
        <v>21799.61</v>
      </c>
      <c r="T145" s="89">
        <f t="shared" si="95"/>
        <v>18319</v>
      </c>
      <c r="U145" s="89">
        <f t="shared" si="96"/>
        <v>21799.61</v>
      </c>
      <c r="V145" s="90" t="s">
        <v>384</v>
      </c>
      <c r="W145" s="91">
        <v>46072</v>
      </c>
      <c r="X145" s="127" t="s">
        <v>447</v>
      </c>
      <c r="Y145" s="92" t="s">
        <v>378</v>
      </c>
      <c r="Z145" s="128" t="s">
        <v>136</v>
      </c>
      <c r="AA145" s="93">
        <v>20400</v>
      </c>
      <c r="AB145" s="93" t="s">
        <v>375</v>
      </c>
      <c r="AC145" s="93" t="s">
        <v>376</v>
      </c>
      <c r="AD145" s="94">
        <f t="shared" si="97"/>
        <v>17142.857142857145</v>
      </c>
      <c r="AE145" s="95">
        <f t="shared" si="98"/>
        <v>3257.1428571428578</v>
      </c>
      <c r="AF145" s="95">
        <f t="shared" si="87"/>
        <v>20400.000000000004</v>
      </c>
      <c r="AG145" s="95">
        <f t="shared" si="99"/>
        <v>20400</v>
      </c>
      <c r="AH145" s="95">
        <f t="shared" si="100"/>
        <v>20400.000000000004</v>
      </c>
      <c r="AI145" s="96" t="s">
        <v>384</v>
      </c>
      <c r="AJ145" s="97">
        <v>46072</v>
      </c>
      <c r="AK145" s="98" t="s">
        <v>857</v>
      </c>
      <c r="AL145" s="99" t="s">
        <v>378</v>
      </c>
      <c r="AM145" s="100" t="s">
        <v>150</v>
      </c>
      <c r="AN145" s="101">
        <v>24900</v>
      </c>
      <c r="AO145" s="101" t="s">
        <v>375</v>
      </c>
      <c r="AP145" s="129" t="s">
        <v>376</v>
      </c>
      <c r="AQ145" s="102">
        <f t="shared" si="101"/>
        <v>20924.36974789916</v>
      </c>
      <c r="AR145" s="103">
        <f t="shared" si="88"/>
        <v>3975.6302521008406</v>
      </c>
      <c r="AS145" s="103">
        <f t="shared" si="89"/>
        <v>24900</v>
      </c>
      <c r="AT145" s="103">
        <f t="shared" si="90"/>
        <v>24900</v>
      </c>
      <c r="AU145" s="103">
        <f t="shared" si="91"/>
        <v>24900</v>
      </c>
      <c r="AV145" s="104">
        <f t="shared" si="83"/>
        <v>22367</v>
      </c>
      <c r="AW145" s="104">
        <f t="shared" si="84"/>
        <v>22367</v>
      </c>
      <c r="AX145" s="104">
        <f t="shared" si="85"/>
        <v>2303</v>
      </c>
      <c r="AY145" s="105">
        <f t="shared" si="92"/>
        <v>0.10296418831313989</v>
      </c>
      <c r="AZ145" s="5"/>
      <c r="BA145" s="7">
        <f t="shared" si="93"/>
        <v>3</v>
      </c>
      <c r="BB145" s="7"/>
    </row>
    <row r="146" spans="1:54" ht="89.25" customHeight="1">
      <c r="A146" s="80" t="s">
        <v>367</v>
      </c>
      <c r="B146" s="80" t="s">
        <v>440</v>
      </c>
      <c r="C146" s="80"/>
      <c r="D146" s="80" t="s">
        <v>858</v>
      </c>
      <c r="E146" s="81" t="s">
        <v>859</v>
      </c>
      <c r="F146" s="82" t="s">
        <v>69</v>
      </c>
      <c r="G146" s="83">
        <v>1</v>
      </c>
      <c r="H146" s="82" t="s">
        <v>75</v>
      </c>
      <c r="I146" s="84" t="s">
        <v>384</v>
      </c>
      <c r="J146" s="85">
        <v>46072</v>
      </c>
      <c r="K146" s="126" t="s">
        <v>860</v>
      </c>
      <c r="L146" s="86" t="s">
        <v>378</v>
      </c>
      <c r="M146" s="85" t="s">
        <v>861</v>
      </c>
      <c r="N146" s="87">
        <v>14000</v>
      </c>
      <c r="O146" s="87" t="s">
        <v>375</v>
      </c>
      <c r="P146" s="87" t="s">
        <v>376</v>
      </c>
      <c r="Q146" s="88">
        <f t="shared" si="102"/>
        <v>11764.705882352942</v>
      </c>
      <c r="R146" s="89">
        <f t="shared" si="94"/>
        <v>2235.294117647059</v>
      </c>
      <c r="S146" s="89">
        <f t="shared" si="86"/>
        <v>14000.000000000002</v>
      </c>
      <c r="T146" s="89">
        <f t="shared" si="95"/>
        <v>14000</v>
      </c>
      <c r="U146" s="89">
        <f t="shared" si="96"/>
        <v>14000.000000000002</v>
      </c>
      <c r="V146" s="90" t="s">
        <v>384</v>
      </c>
      <c r="W146" s="91">
        <v>46072</v>
      </c>
      <c r="X146" s="127" t="s">
        <v>862</v>
      </c>
      <c r="Y146" s="92" t="s">
        <v>378</v>
      </c>
      <c r="Z146" s="128" t="s">
        <v>863</v>
      </c>
      <c r="AA146" s="93">
        <v>13600</v>
      </c>
      <c r="AB146" s="93" t="s">
        <v>375</v>
      </c>
      <c r="AC146" s="93" t="s">
        <v>376</v>
      </c>
      <c r="AD146" s="94">
        <f t="shared" si="97"/>
        <v>11428.571428571429</v>
      </c>
      <c r="AE146" s="95">
        <f t="shared" si="98"/>
        <v>2171.4285714285716</v>
      </c>
      <c r="AF146" s="95">
        <f t="shared" si="87"/>
        <v>13600</v>
      </c>
      <c r="AG146" s="95">
        <f t="shared" si="99"/>
        <v>13600</v>
      </c>
      <c r="AH146" s="95">
        <f t="shared" si="100"/>
        <v>13600</v>
      </c>
      <c r="AI146" s="96" t="s">
        <v>384</v>
      </c>
      <c r="AJ146" s="97">
        <v>46072</v>
      </c>
      <c r="AK146" s="98" t="s">
        <v>864</v>
      </c>
      <c r="AL146" s="99" t="s">
        <v>378</v>
      </c>
      <c r="AM146" s="100" t="s">
        <v>865</v>
      </c>
      <c r="AN146" s="101">
        <v>12000</v>
      </c>
      <c r="AO146" s="101" t="s">
        <v>375</v>
      </c>
      <c r="AP146" s="129" t="s">
        <v>376</v>
      </c>
      <c r="AQ146" s="102">
        <f t="shared" si="101"/>
        <v>10084.033613445379</v>
      </c>
      <c r="AR146" s="103">
        <f t="shared" si="88"/>
        <v>1915.966386554622</v>
      </c>
      <c r="AS146" s="103">
        <f t="shared" si="89"/>
        <v>12000.000000000002</v>
      </c>
      <c r="AT146" s="103">
        <f t="shared" si="90"/>
        <v>12000</v>
      </c>
      <c r="AU146" s="103">
        <f t="shared" si="91"/>
        <v>12000.000000000002</v>
      </c>
      <c r="AV146" s="104">
        <f t="shared" si="83"/>
        <v>13200</v>
      </c>
      <c r="AW146" s="104">
        <f t="shared" si="84"/>
        <v>13200</v>
      </c>
      <c r="AX146" s="104">
        <f t="shared" si="85"/>
        <v>1058</v>
      </c>
      <c r="AY146" s="105">
        <f t="shared" si="92"/>
        <v>8.0151515151515154E-2</v>
      </c>
      <c r="AZ146" s="5"/>
      <c r="BA146" s="7">
        <f t="shared" si="93"/>
        <v>3</v>
      </c>
      <c r="BB146" s="7"/>
    </row>
    <row r="147" spans="1:54" ht="63.75" customHeight="1">
      <c r="A147" s="80" t="s">
        <v>367</v>
      </c>
      <c r="B147" s="80" t="s">
        <v>440</v>
      </c>
      <c r="C147" s="80"/>
      <c r="D147" s="80" t="s">
        <v>866</v>
      </c>
      <c r="E147" s="81" t="s">
        <v>867</v>
      </c>
      <c r="F147" s="82" t="s">
        <v>69</v>
      </c>
      <c r="G147" s="83">
        <v>1</v>
      </c>
      <c r="H147" s="82" t="s">
        <v>75</v>
      </c>
      <c r="I147" s="84" t="s">
        <v>384</v>
      </c>
      <c r="J147" s="85">
        <v>46072</v>
      </c>
      <c r="K147" s="126" t="s">
        <v>868</v>
      </c>
      <c r="L147" s="86" t="s">
        <v>378</v>
      </c>
      <c r="M147" s="85" t="s">
        <v>869</v>
      </c>
      <c r="N147" s="87">
        <v>11900</v>
      </c>
      <c r="O147" s="87" t="s">
        <v>375</v>
      </c>
      <c r="P147" s="87" t="s">
        <v>376</v>
      </c>
      <c r="Q147" s="88">
        <f t="shared" si="102"/>
        <v>10000</v>
      </c>
      <c r="R147" s="89">
        <f t="shared" si="94"/>
        <v>1900</v>
      </c>
      <c r="S147" s="89">
        <f t="shared" si="86"/>
        <v>11900</v>
      </c>
      <c r="T147" s="89">
        <f t="shared" si="95"/>
        <v>11900</v>
      </c>
      <c r="U147" s="89">
        <f t="shared" si="96"/>
        <v>11900</v>
      </c>
      <c r="V147" s="90" t="s">
        <v>384</v>
      </c>
      <c r="W147" s="91">
        <v>46072</v>
      </c>
      <c r="X147" s="127" t="s">
        <v>870</v>
      </c>
      <c r="Y147" s="92" t="s">
        <v>378</v>
      </c>
      <c r="Z147" s="128" t="s">
        <v>871</v>
      </c>
      <c r="AA147" s="93">
        <v>13800</v>
      </c>
      <c r="AB147" s="93" t="s">
        <v>375</v>
      </c>
      <c r="AC147" s="93" t="s">
        <v>376</v>
      </c>
      <c r="AD147" s="94">
        <f t="shared" si="97"/>
        <v>11596.638655462186</v>
      </c>
      <c r="AE147" s="95">
        <f t="shared" si="98"/>
        <v>2203.3613445378155</v>
      </c>
      <c r="AF147" s="95">
        <f t="shared" si="87"/>
        <v>13800.000000000002</v>
      </c>
      <c r="AG147" s="95">
        <f t="shared" si="99"/>
        <v>13800</v>
      </c>
      <c r="AH147" s="95">
        <f t="shared" si="100"/>
        <v>13800.000000000002</v>
      </c>
      <c r="AI147" s="96" t="s">
        <v>384</v>
      </c>
      <c r="AJ147" s="97">
        <v>46072</v>
      </c>
      <c r="AK147" s="98" t="s">
        <v>872</v>
      </c>
      <c r="AL147" s="99" t="s">
        <v>378</v>
      </c>
      <c r="AM147" s="100" t="s">
        <v>873</v>
      </c>
      <c r="AN147" s="101">
        <v>11400</v>
      </c>
      <c r="AO147" s="101" t="s">
        <v>375</v>
      </c>
      <c r="AP147" s="129" t="s">
        <v>376</v>
      </c>
      <c r="AQ147" s="102">
        <f t="shared" si="101"/>
        <v>9579.8319327731097</v>
      </c>
      <c r="AR147" s="103">
        <f t="shared" si="88"/>
        <v>1820.1680672268908</v>
      </c>
      <c r="AS147" s="103">
        <f t="shared" si="89"/>
        <v>11400</v>
      </c>
      <c r="AT147" s="103">
        <f t="shared" si="90"/>
        <v>11400</v>
      </c>
      <c r="AU147" s="103">
        <f t="shared" si="91"/>
        <v>11400</v>
      </c>
      <c r="AV147" s="104">
        <f t="shared" si="83"/>
        <v>12367</v>
      </c>
      <c r="AW147" s="104">
        <f t="shared" si="84"/>
        <v>12367</v>
      </c>
      <c r="AX147" s="104">
        <f t="shared" si="85"/>
        <v>1266</v>
      </c>
      <c r="AY147" s="105">
        <f t="shared" si="92"/>
        <v>0.10236920837713269</v>
      </c>
      <c r="AZ147" s="5"/>
      <c r="BA147" s="7">
        <f t="shared" si="93"/>
        <v>3</v>
      </c>
      <c r="BB147" s="7"/>
    </row>
    <row r="148" spans="1:54" ht="63.75" customHeight="1">
      <c r="A148" s="80" t="s">
        <v>367</v>
      </c>
      <c r="B148" s="80" t="s">
        <v>440</v>
      </c>
      <c r="C148" s="80"/>
      <c r="D148" s="80" t="s">
        <v>155</v>
      </c>
      <c r="E148" s="81" t="s">
        <v>156</v>
      </c>
      <c r="F148" s="82" t="s">
        <v>69</v>
      </c>
      <c r="G148" s="83">
        <v>1</v>
      </c>
      <c r="H148" s="82" t="s">
        <v>75</v>
      </c>
      <c r="I148" s="84" t="s">
        <v>384</v>
      </c>
      <c r="J148" s="85">
        <v>46072</v>
      </c>
      <c r="K148" s="126" t="s">
        <v>447</v>
      </c>
      <c r="L148" s="86" t="s">
        <v>378</v>
      </c>
      <c r="M148" s="85" t="s">
        <v>157</v>
      </c>
      <c r="N148" s="87">
        <v>5200</v>
      </c>
      <c r="O148" s="87" t="s">
        <v>375</v>
      </c>
      <c r="P148" s="87" t="s">
        <v>376</v>
      </c>
      <c r="Q148" s="88">
        <f t="shared" si="102"/>
        <v>4369.7478991596645</v>
      </c>
      <c r="R148" s="89">
        <f t="shared" si="94"/>
        <v>830.25210084033631</v>
      </c>
      <c r="S148" s="89">
        <f t="shared" si="86"/>
        <v>5200.0000000000009</v>
      </c>
      <c r="T148" s="89">
        <f t="shared" si="95"/>
        <v>5200</v>
      </c>
      <c r="U148" s="89">
        <f t="shared" si="96"/>
        <v>5200.0000000000009</v>
      </c>
      <c r="V148" s="90" t="s">
        <v>384</v>
      </c>
      <c r="W148" s="91">
        <v>46072</v>
      </c>
      <c r="X148" s="127" t="s">
        <v>874</v>
      </c>
      <c r="Y148" s="92" t="s">
        <v>378</v>
      </c>
      <c r="Z148" s="128" t="s">
        <v>158</v>
      </c>
      <c r="AA148" s="93">
        <v>5500</v>
      </c>
      <c r="AB148" s="93" t="s">
        <v>375</v>
      </c>
      <c r="AC148" s="93" t="s">
        <v>376</v>
      </c>
      <c r="AD148" s="94">
        <f t="shared" si="97"/>
        <v>4621.8487394957983</v>
      </c>
      <c r="AE148" s="95">
        <f t="shared" si="98"/>
        <v>878.15126050420167</v>
      </c>
      <c r="AF148" s="95">
        <f t="shared" si="87"/>
        <v>5500</v>
      </c>
      <c r="AG148" s="95">
        <f t="shared" si="99"/>
        <v>5500</v>
      </c>
      <c r="AH148" s="95">
        <f t="shared" si="100"/>
        <v>5500</v>
      </c>
      <c r="AI148" s="96" t="s">
        <v>371</v>
      </c>
      <c r="AJ148" s="97">
        <v>46072</v>
      </c>
      <c r="AK148" s="98" t="s">
        <v>778</v>
      </c>
      <c r="AL148" s="99" t="s">
        <v>373</v>
      </c>
      <c r="AM148" s="100" t="s">
        <v>144</v>
      </c>
      <c r="AN148" s="101">
        <v>5200</v>
      </c>
      <c r="AO148" s="101" t="s">
        <v>382</v>
      </c>
      <c r="AP148" s="129" t="s">
        <v>376</v>
      </c>
      <c r="AQ148" s="102">
        <f t="shared" si="101"/>
        <v>5200</v>
      </c>
      <c r="AR148" s="103">
        <f t="shared" si="88"/>
        <v>988</v>
      </c>
      <c r="AS148" s="103">
        <f t="shared" si="89"/>
        <v>6188</v>
      </c>
      <c r="AT148" s="103">
        <f t="shared" si="90"/>
        <v>5200</v>
      </c>
      <c r="AU148" s="103">
        <f t="shared" si="91"/>
        <v>6188</v>
      </c>
      <c r="AV148" s="104">
        <f t="shared" si="83"/>
        <v>5629</v>
      </c>
      <c r="AW148" s="104">
        <f t="shared" si="84"/>
        <v>5629</v>
      </c>
      <c r="AX148" s="104">
        <f t="shared" si="85"/>
        <v>507</v>
      </c>
      <c r="AY148" s="105">
        <f t="shared" si="92"/>
        <v>9.0069284064665134E-2</v>
      </c>
      <c r="AZ148" s="5"/>
      <c r="BA148" s="7">
        <f t="shared" si="93"/>
        <v>3</v>
      </c>
      <c r="BB148" s="7"/>
    </row>
    <row r="149" spans="1:54" ht="51" customHeight="1">
      <c r="A149" s="80" t="s">
        <v>367</v>
      </c>
      <c r="B149" s="80" t="s">
        <v>440</v>
      </c>
      <c r="C149" s="80">
        <v>60121518</v>
      </c>
      <c r="D149" s="80" t="s">
        <v>875</v>
      </c>
      <c r="E149" s="81" t="s">
        <v>876</v>
      </c>
      <c r="F149" s="82" t="s">
        <v>69</v>
      </c>
      <c r="G149" s="83">
        <v>1</v>
      </c>
      <c r="H149" s="82" t="s">
        <v>75</v>
      </c>
      <c r="I149" s="84" t="s">
        <v>877</v>
      </c>
      <c r="J149" s="85">
        <v>46056</v>
      </c>
      <c r="K149" s="126" t="s">
        <v>878</v>
      </c>
      <c r="L149" s="86" t="s">
        <v>378</v>
      </c>
      <c r="M149" s="85" t="s">
        <v>150</v>
      </c>
      <c r="N149" s="87">
        <v>7992</v>
      </c>
      <c r="O149" s="87" t="s">
        <v>375</v>
      </c>
      <c r="P149" s="87" t="s">
        <v>376</v>
      </c>
      <c r="Q149" s="88">
        <f t="shared" si="102"/>
        <v>6715.9663865546217</v>
      </c>
      <c r="R149" s="89">
        <f t="shared" si="94"/>
        <v>1276.0336134453783</v>
      </c>
      <c r="S149" s="89">
        <f t="shared" si="86"/>
        <v>7992</v>
      </c>
      <c r="T149" s="89">
        <f t="shared" si="95"/>
        <v>7992</v>
      </c>
      <c r="U149" s="89">
        <f t="shared" si="96"/>
        <v>7992</v>
      </c>
      <c r="V149" s="90" t="s">
        <v>879</v>
      </c>
      <c r="W149" s="91">
        <v>46056</v>
      </c>
      <c r="X149" s="127" t="s">
        <v>880</v>
      </c>
      <c r="Y149" s="92" t="s">
        <v>378</v>
      </c>
      <c r="Z149" s="128" t="s">
        <v>428</v>
      </c>
      <c r="AA149" s="93">
        <v>9300</v>
      </c>
      <c r="AB149" s="93" t="s">
        <v>375</v>
      </c>
      <c r="AC149" s="93" t="s">
        <v>376</v>
      </c>
      <c r="AD149" s="94">
        <f t="shared" si="97"/>
        <v>7815.1260504201682</v>
      </c>
      <c r="AE149" s="95">
        <f t="shared" si="98"/>
        <v>1484.873949579832</v>
      </c>
      <c r="AF149" s="95">
        <f t="shared" si="87"/>
        <v>9300</v>
      </c>
      <c r="AG149" s="95">
        <f t="shared" si="99"/>
        <v>9300</v>
      </c>
      <c r="AH149" s="95">
        <f t="shared" si="100"/>
        <v>9300</v>
      </c>
      <c r="AI149" s="96" t="s">
        <v>877</v>
      </c>
      <c r="AJ149" s="97">
        <v>46056</v>
      </c>
      <c r="AK149" s="98" t="s">
        <v>881</v>
      </c>
      <c r="AL149" s="99" t="s">
        <v>378</v>
      </c>
      <c r="AM149" s="100" t="s">
        <v>882</v>
      </c>
      <c r="AN149" s="101">
        <v>11180</v>
      </c>
      <c r="AO149" s="101" t="s">
        <v>375</v>
      </c>
      <c r="AP149" s="129" t="s">
        <v>376</v>
      </c>
      <c r="AQ149" s="102">
        <f t="shared" si="101"/>
        <v>9394.957983193277</v>
      </c>
      <c r="AR149" s="103">
        <f t="shared" si="88"/>
        <v>1785.0420168067226</v>
      </c>
      <c r="AS149" s="103">
        <f t="shared" si="89"/>
        <v>11180</v>
      </c>
      <c r="AT149" s="103">
        <f t="shared" si="90"/>
        <v>11180</v>
      </c>
      <c r="AU149" s="103">
        <f t="shared" si="91"/>
        <v>11180</v>
      </c>
      <c r="AV149" s="104">
        <f t="shared" si="83"/>
        <v>9491</v>
      </c>
      <c r="AW149" s="104">
        <f t="shared" si="84"/>
        <v>9491</v>
      </c>
      <c r="AX149" s="104">
        <f t="shared" si="85"/>
        <v>1603</v>
      </c>
      <c r="AY149" s="105">
        <f t="shared" si="92"/>
        <v>0.16889684964703403</v>
      </c>
      <c r="AZ149" s="5"/>
      <c r="BA149" s="7">
        <f t="shared" si="93"/>
        <v>3</v>
      </c>
      <c r="BB149" s="7"/>
    </row>
    <row r="150" spans="1:54" ht="63.75" customHeight="1">
      <c r="A150" s="80" t="s">
        <v>367</v>
      </c>
      <c r="B150" s="80" t="s">
        <v>440</v>
      </c>
      <c r="C150" s="80">
        <v>60121516</v>
      </c>
      <c r="D150" s="80" t="s">
        <v>883</v>
      </c>
      <c r="E150" s="81" t="s">
        <v>884</v>
      </c>
      <c r="F150" s="82" t="s">
        <v>69</v>
      </c>
      <c r="G150" s="83">
        <v>1</v>
      </c>
      <c r="H150" s="82" t="s">
        <v>75</v>
      </c>
      <c r="I150" s="84" t="s">
        <v>877</v>
      </c>
      <c r="J150" s="85">
        <v>46057</v>
      </c>
      <c r="K150" s="126" t="s">
        <v>885</v>
      </c>
      <c r="L150" s="86" t="s">
        <v>378</v>
      </c>
      <c r="M150" s="85" t="s">
        <v>886</v>
      </c>
      <c r="N150" s="87">
        <v>3500</v>
      </c>
      <c r="O150" s="87" t="s">
        <v>375</v>
      </c>
      <c r="P150" s="87" t="s">
        <v>376</v>
      </c>
      <c r="Q150" s="88">
        <f t="shared" si="102"/>
        <v>2941.1764705882356</v>
      </c>
      <c r="R150" s="89">
        <f t="shared" si="94"/>
        <v>558.82352941176475</v>
      </c>
      <c r="S150" s="89">
        <f t="shared" si="86"/>
        <v>3500.0000000000005</v>
      </c>
      <c r="T150" s="89">
        <f t="shared" si="95"/>
        <v>3500</v>
      </c>
      <c r="U150" s="89">
        <f t="shared" si="96"/>
        <v>3500.0000000000005</v>
      </c>
      <c r="V150" s="90" t="s">
        <v>877</v>
      </c>
      <c r="W150" s="91">
        <v>46057</v>
      </c>
      <c r="X150" s="127" t="s">
        <v>887</v>
      </c>
      <c r="Y150" s="92" t="s">
        <v>378</v>
      </c>
      <c r="Z150" s="128" t="s">
        <v>888</v>
      </c>
      <c r="AA150" s="93">
        <v>3176</v>
      </c>
      <c r="AB150" s="93" t="s">
        <v>375</v>
      </c>
      <c r="AC150" s="93" t="s">
        <v>376</v>
      </c>
      <c r="AD150" s="94">
        <f t="shared" si="97"/>
        <v>2668.90756302521</v>
      </c>
      <c r="AE150" s="95">
        <f t="shared" si="98"/>
        <v>507.0924369747899</v>
      </c>
      <c r="AF150" s="95">
        <f t="shared" si="87"/>
        <v>3176</v>
      </c>
      <c r="AG150" s="95">
        <f t="shared" si="99"/>
        <v>3176</v>
      </c>
      <c r="AH150" s="95">
        <f t="shared" si="100"/>
        <v>3176</v>
      </c>
      <c r="AI150" s="96" t="s">
        <v>877</v>
      </c>
      <c r="AJ150" s="97">
        <v>46057</v>
      </c>
      <c r="AK150" s="98" t="s">
        <v>889</v>
      </c>
      <c r="AL150" s="99" t="s">
        <v>378</v>
      </c>
      <c r="AM150" s="100" t="s">
        <v>679</v>
      </c>
      <c r="AN150" s="101">
        <v>4500</v>
      </c>
      <c r="AO150" s="101" t="s">
        <v>375</v>
      </c>
      <c r="AP150" s="129" t="s">
        <v>376</v>
      </c>
      <c r="AQ150" s="102">
        <f t="shared" si="101"/>
        <v>3781.5126050420172</v>
      </c>
      <c r="AR150" s="103">
        <f t="shared" si="88"/>
        <v>718.48739495798327</v>
      </c>
      <c r="AS150" s="103">
        <f t="shared" si="89"/>
        <v>4500</v>
      </c>
      <c r="AT150" s="103">
        <f t="shared" si="90"/>
        <v>4500</v>
      </c>
      <c r="AU150" s="103">
        <f t="shared" si="91"/>
        <v>4500</v>
      </c>
      <c r="AV150" s="104">
        <f t="shared" si="83"/>
        <v>3725</v>
      </c>
      <c r="AW150" s="104">
        <f t="shared" si="84"/>
        <v>3725</v>
      </c>
      <c r="AX150" s="104">
        <f t="shared" si="85"/>
        <v>690</v>
      </c>
      <c r="AY150" s="105">
        <f t="shared" si="92"/>
        <v>0.18523489932885906</v>
      </c>
      <c r="AZ150" s="5"/>
      <c r="BA150" s="7">
        <f t="shared" si="93"/>
        <v>3</v>
      </c>
      <c r="BB150" s="7"/>
    </row>
    <row r="151" spans="1:54" ht="63.75" customHeight="1">
      <c r="A151" s="80" t="s">
        <v>367</v>
      </c>
      <c r="B151" s="80" t="s">
        <v>440</v>
      </c>
      <c r="C151" s="80">
        <v>60121518</v>
      </c>
      <c r="D151" s="80" t="s">
        <v>159</v>
      </c>
      <c r="E151" s="81" t="s">
        <v>160</v>
      </c>
      <c r="F151" s="82" t="s">
        <v>69</v>
      </c>
      <c r="G151" s="83">
        <v>1</v>
      </c>
      <c r="H151" s="82" t="s">
        <v>75</v>
      </c>
      <c r="I151" s="84" t="s">
        <v>371</v>
      </c>
      <c r="J151" s="85">
        <v>46080</v>
      </c>
      <c r="K151" s="126" t="s">
        <v>890</v>
      </c>
      <c r="L151" s="86" t="s">
        <v>378</v>
      </c>
      <c r="M151" s="85" t="s">
        <v>161</v>
      </c>
      <c r="N151" s="87">
        <v>8500</v>
      </c>
      <c r="O151" s="87" t="s">
        <v>375</v>
      </c>
      <c r="P151" s="87" t="s">
        <v>376</v>
      </c>
      <c r="Q151" s="88">
        <f t="shared" si="102"/>
        <v>7142.8571428571431</v>
      </c>
      <c r="R151" s="89">
        <f t="shared" si="94"/>
        <v>1357.1428571428571</v>
      </c>
      <c r="S151" s="89">
        <f t="shared" si="86"/>
        <v>8500</v>
      </c>
      <c r="T151" s="89">
        <f t="shared" si="95"/>
        <v>8500</v>
      </c>
      <c r="U151" s="89">
        <f t="shared" si="96"/>
        <v>8500</v>
      </c>
      <c r="V151" s="90" t="s">
        <v>371</v>
      </c>
      <c r="W151" s="91">
        <v>46080</v>
      </c>
      <c r="X151" s="127" t="s">
        <v>885</v>
      </c>
      <c r="Y151" s="92" t="s">
        <v>378</v>
      </c>
      <c r="Z151" s="128" t="s">
        <v>162</v>
      </c>
      <c r="AA151" s="93">
        <v>6722</v>
      </c>
      <c r="AB151" s="93" t="s">
        <v>382</v>
      </c>
      <c r="AC151" s="93" t="s">
        <v>376</v>
      </c>
      <c r="AD151" s="94">
        <f t="shared" si="97"/>
        <v>6722</v>
      </c>
      <c r="AE151" s="95">
        <f t="shared" si="98"/>
        <v>1277.18</v>
      </c>
      <c r="AF151" s="95">
        <f t="shared" si="87"/>
        <v>7999.18</v>
      </c>
      <c r="AG151" s="95">
        <f t="shared" si="99"/>
        <v>6722</v>
      </c>
      <c r="AH151" s="95">
        <f t="shared" si="100"/>
        <v>7999.18</v>
      </c>
      <c r="AI151" s="96" t="s">
        <v>371</v>
      </c>
      <c r="AJ151" s="97">
        <v>46080</v>
      </c>
      <c r="AK151" s="98" t="s">
        <v>447</v>
      </c>
      <c r="AL151" s="99" t="s">
        <v>378</v>
      </c>
      <c r="AM151" s="100" t="s">
        <v>136</v>
      </c>
      <c r="AN151" s="101">
        <v>6302</v>
      </c>
      <c r="AO151" s="101" t="s">
        <v>375</v>
      </c>
      <c r="AP151" s="129" t="s">
        <v>376</v>
      </c>
      <c r="AQ151" s="102">
        <f t="shared" si="101"/>
        <v>5295.7983193277314</v>
      </c>
      <c r="AR151" s="103">
        <f t="shared" si="88"/>
        <v>1006.2016806722689</v>
      </c>
      <c r="AS151" s="103">
        <f t="shared" si="89"/>
        <v>6302</v>
      </c>
      <c r="AT151" s="103">
        <f t="shared" si="90"/>
        <v>6302</v>
      </c>
      <c r="AU151" s="103">
        <f t="shared" si="91"/>
        <v>6302</v>
      </c>
      <c r="AV151" s="104">
        <f t="shared" si="83"/>
        <v>7600</v>
      </c>
      <c r="AW151" s="104">
        <f t="shared" si="84"/>
        <v>7600</v>
      </c>
      <c r="AX151" s="104">
        <f t="shared" si="85"/>
        <v>1152</v>
      </c>
      <c r="AY151" s="105">
        <f t="shared" si="92"/>
        <v>0.15157894736842106</v>
      </c>
      <c r="AZ151" s="5"/>
      <c r="BA151" s="7">
        <f t="shared" si="93"/>
        <v>3</v>
      </c>
      <c r="BB151" s="7"/>
    </row>
    <row r="152" spans="1:54" ht="102" customHeight="1">
      <c r="A152" s="80" t="s">
        <v>367</v>
      </c>
      <c r="B152" s="80" t="s">
        <v>440</v>
      </c>
      <c r="C152" s="80">
        <v>60121905</v>
      </c>
      <c r="D152" s="80" t="s">
        <v>891</v>
      </c>
      <c r="E152" s="81" t="s">
        <v>892</v>
      </c>
      <c r="F152" s="82" t="s">
        <v>69</v>
      </c>
      <c r="G152" s="83">
        <v>1</v>
      </c>
      <c r="H152" s="82" t="s">
        <v>75</v>
      </c>
      <c r="I152" s="84" t="s">
        <v>371</v>
      </c>
      <c r="J152" s="85">
        <v>46080</v>
      </c>
      <c r="K152" s="126" t="s">
        <v>893</v>
      </c>
      <c r="L152" s="86" t="s">
        <v>373</v>
      </c>
      <c r="M152" s="85" t="s">
        <v>894</v>
      </c>
      <c r="N152" s="87">
        <v>12000</v>
      </c>
      <c r="O152" s="87" t="s">
        <v>375</v>
      </c>
      <c r="P152" s="87" t="s">
        <v>376</v>
      </c>
      <c r="Q152" s="88">
        <f t="shared" si="102"/>
        <v>10084.033613445379</v>
      </c>
      <c r="R152" s="89">
        <f t="shared" si="94"/>
        <v>1915.966386554622</v>
      </c>
      <c r="S152" s="89">
        <f t="shared" si="86"/>
        <v>12000.000000000002</v>
      </c>
      <c r="T152" s="89">
        <f t="shared" si="95"/>
        <v>12000</v>
      </c>
      <c r="U152" s="89">
        <f t="shared" si="96"/>
        <v>12000.000000000002</v>
      </c>
      <c r="V152" s="90" t="s">
        <v>371</v>
      </c>
      <c r="W152" s="91">
        <v>46080</v>
      </c>
      <c r="X152" s="127" t="s">
        <v>895</v>
      </c>
      <c r="Y152" s="92" t="s">
        <v>378</v>
      </c>
      <c r="Z152" s="128" t="s">
        <v>150</v>
      </c>
      <c r="AA152" s="93">
        <v>11400</v>
      </c>
      <c r="AB152" s="93" t="s">
        <v>375</v>
      </c>
      <c r="AC152" s="93" t="s">
        <v>376</v>
      </c>
      <c r="AD152" s="94">
        <f t="shared" si="97"/>
        <v>9579.8319327731097</v>
      </c>
      <c r="AE152" s="95">
        <f t="shared" si="98"/>
        <v>1820.1680672268908</v>
      </c>
      <c r="AF152" s="95">
        <f t="shared" si="87"/>
        <v>11400</v>
      </c>
      <c r="AG152" s="95">
        <f t="shared" si="99"/>
        <v>11400</v>
      </c>
      <c r="AH152" s="95">
        <f t="shared" si="100"/>
        <v>11400</v>
      </c>
      <c r="AI152" s="96" t="s">
        <v>371</v>
      </c>
      <c r="AJ152" s="97">
        <v>46080</v>
      </c>
      <c r="AK152" s="98" t="s">
        <v>896</v>
      </c>
      <c r="AL152" s="99" t="s">
        <v>378</v>
      </c>
      <c r="AM152" s="100" t="s">
        <v>698</v>
      </c>
      <c r="AN152" s="101">
        <v>12700</v>
      </c>
      <c r="AO152" s="101" t="s">
        <v>375</v>
      </c>
      <c r="AP152" s="129" t="s">
        <v>376</v>
      </c>
      <c r="AQ152" s="102">
        <f t="shared" si="101"/>
        <v>10672.268907563026</v>
      </c>
      <c r="AR152" s="103">
        <f t="shared" si="88"/>
        <v>2027.7310924369749</v>
      </c>
      <c r="AS152" s="103">
        <f t="shared" si="89"/>
        <v>12700</v>
      </c>
      <c r="AT152" s="103">
        <f t="shared" si="90"/>
        <v>12700</v>
      </c>
      <c r="AU152" s="103">
        <f t="shared" si="91"/>
        <v>12700</v>
      </c>
      <c r="AV152" s="104">
        <f t="shared" si="83"/>
        <v>12033</v>
      </c>
      <c r="AW152" s="104">
        <f t="shared" si="84"/>
        <v>12033</v>
      </c>
      <c r="AX152" s="104">
        <f t="shared" si="85"/>
        <v>651</v>
      </c>
      <c r="AY152" s="105">
        <f t="shared" si="92"/>
        <v>5.4101221640488653E-2</v>
      </c>
      <c r="AZ152" s="5"/>
      <c r="BA152" s="7">
        <f t="shared" si="93"/>
        <v>3</v>
      </c>
      <c r="BB152" s="7"/>
    </row>
    <row r="153" spans="1:54" ht="76.5" customHeight="1">
      <c r="A153" s="80" t="s">
        <v>367</v>
      </c>
      <c r="B153" s="80" t="s">
        <v>440</v>
      </c>
      <c r="C153" s="80">
        <v>60121905</v>
      </c>
      <c r="D153" s="80" t="s">
        <v>897</v>
      </c>
      <c r="E153" s="81" t="s">
        <v>898</v>
      </c>
      <c r="F153" s="82" t="s">
        <v>69</v>
      </c>
      <c r="G153" s="83">
        <v>1</v>
      </c>
      <c r="H153" s="82" t="s">
        <v>75</v>
      </c>
      <c r="I153" s="84" t="s">
        <v>371</v>
      </c>
      <c r="J153" s="85">
        <v>46080</v>
      </c>
      <c r="K153" s="126" t="s">
        <v>778</v>
      </c>
      <c r="L153" s="86" t="s">
        <v>378</v>
      </c>
      <c r="M153" s="85" t="s">
        <v>144</v>
      </c>
      <c r="N153" s="87">
        <v>7700</v>
      </c>
      <c r="O153" s="87" t="s">
        <v>382</v>
      </c>
      <c r="P153" s="87" t="s">
        <v>376</v>
      </c>
      <c r="Q153" s="88">
        <f t="shared" si="102"/>
        <v>7700</v>
      </c>
      <c r="R153" s="89">
        <f t="shared" si="94"/>
        <v>1463</v>
      </c>
      <c r="S153" s="89">
        <f t="shared" si="86"/>
        <v>9163</v>
      </c>
      <c r="T153" s="89">
        <f t="shared" si="95"/>
        <v>7700</v>
      </c>
      <c r="U153" s="89">
        <f t="shared" si="96"/>
        <v>9163</v>
      </c>
      <c r="V153" s="90" t="s">
        <v>371</v>
      </c>
      <c r="W153" s="91">
        <v>46080</v>
      </c>
      <c r="X153" s="127" t="s">
        <v>899</v>
      </c>
      <c r="Y153" s="92" t="s">
        <v>378</v>
      </c>
      <c r="Z153" s="128" t="s">
        <v>698</v>
      </c>
      <c r="AA153" s="93">
        <v>10710</v>
      </c>
      <c r="AB153" s="93" t="s">
        <v>375</v>
      </c>
      <c r="AC153" s="93" t="s">
        <v>376</v>
      </c>
      <c r="AD153" s="94">
        <f t="shared" si="97"/>
        <v>9000</v>
      </c>
      <c r="AE153" s="95">
        <f t="shared" si="98"/>
        <v>1710</v>
      </c>
      <c r="AF153" s="95">
        <f t="shared" si="87"/>
        <v>10710</v>
      </c>
      <c r="AG153" s="95">
        <f t="shared" si="99"/>
        <v>10710</v>
      </c>
      <c r="AH153" s="95">
        <f t="shared" si="100"/>
        <v>10710</v>
      </c>
      <c r="AI153" s="96" t="s">
        <v>371</v>
      </c>
      <c r="AJ153" s="97">
        <v>46080</v>
      </c>
      <c r="AK153" s="98" t="s">
        <v>900</v>
      </c>
      <c r="AL153" s="99" t="s">
        <v>378</v>
      </c>
      <c r="AM153" s="100" t="s">
        <v>150</v>
      </c>
      <c r="AN153" s="101">
        <v>9900</v>
      </c>
      <c r="AO153" s="101" t="s">
        <v>375</v>
      </c>
      <c r="AP153" s="129" t="s">
        <v>376</v>
      </c>
      <c r="AQ153" s="102">
        <f t="shared" si="101"/>
        <v>8319.3277310924368</v>
      </c>
      <c r="AR153" s="103">
        <f t="shared" si="88"/>
        <v>1580.672268907563</v>
      </c>
      <c r="AS153" s="103">
        <f t="shared" si="89"/>
        <v>9900</v>
      </c>
      <c r="AT153" s="103">
        <f t="shared" si="90"/>
        <v>9900</v>
      </c>
      <c r="AU153" s="103">
        <f t="shared" si="91"/>
        <v>9900</v>
      </c>
      <c r="AV153" s="104">
        <f t="shared" si="83"/>
        <v>9924</v>
      </c>
      <c r="AW153" s="104">
        <f t="shared" si="84"/>
        <v>9924</v>
      </c>
      <c r="AX153" s="104">
        <f t="shared" si="85"/>
        <v>774</v>
      </c>
      <c r="AY153" s="105">
        <f t="shared" si="92"/>
        <v>7.7992744860943167E-2</v>
      </c>
      <c r="AZ153" s="5"/>
      <c r="BA153" s="7">
        <f t="shared" si="93"/>
        <v>3</v>
      </c>
      <c r="BB153" s="7"/>
    </row>
    <row r="154" spans="1:54" ht="280.5" customHeight="1">
      <c r="A154" s="80" t="s">
        <v>434</v>
      </c>
      <c r="B154" s="80" t="s">
        <v>434</v>
      </c>
      <c r="C154" s="80" t="s">
        <v>434</v>
      </c>
      <c r="D154" s="80" t="s">
        <v>901</v>
      </c>
      <c r="E154" s="81" t="s">
        <v>902</v>
      </c>
      <c r="F154" s="82" t="s">
        <v>437</v>
      </c>
      <c r="G154" s="83">
        <v>1</v>
      </c>
      <c r="H154" s="82"/>
      <c r="I154" s="84"/>
      <c r="J154" s="85"/>
      <c r="K154" s="126"/>
      <c r="L154" s="86"/>
      <c r="M154" s="85"/>
      <c r="N154" s="87"/>
      <c r="O154" s="87"/>
      <c r="P154" s="87"/>
      <c r="Q154" s="88" t="s">
        <v>31</v>
      </c>
      <c r="R154" s="89" t="s">
        <v>31</v>
      </c>
      <c r="S154" s="89" t="s">
        <v>31</v>
      </c>
      <c r="T154" s="89" t="s">
        <v>31</v>
      </c>
      <c r="U154" s="89" t="s">
        <v>31</v>
      </c>
      <c r="V154" s="90" t="s">
        <v>434</v>
      </c>
      <c r="W154" s="91" t="s">
        <v>434</v>
      </c>
      <c r="X154" s="127" t="s">
        <v>434</v>
      </c>
      <c r="Y154" s="92" t="s">
        <v>434</v>
      </c>
      <c r="Z154" s="128" t="s">
        <v>438</v>
      </c>
      <c r="AA154" s="93" t="s">
        <v>434</v>
      </c>
      <c r="AB154" s="93" t="s">
        <v>434</v>
      </c>
      <c r="AC154" s="93" t="s">
        <v>434</v>
      </c>
      <c r="AD154" s="94" t="s">
        <v>434</v>
      </c>
      <c r="AE154" s="95" t="s">
        <v>434</v>
      </c>
      <c r="AF154" s="95">
        <f>AH154/1.19</f>
        <v>238084.03361344538</v>
      </c>
      <c r="AG154" s="95">
        <f>AF154*19%</f>
        <v>45235.966386554624</v>
      </c>
      <c r="AH154" s="95">
        <v>283320</v>
      </c>
      <c r="AI154" s="96" t="s">
        <v>434</v>
      </c>
      <c r="AJ154" s="97" t="s">
        <v>434</v>
      </c>
      <c r="AK154" s="98" t="s">
        <v>434</v>
      </c>
      <c r="AL154" s="99" t="s">
        <v>434</v>
      </c>
      <c r="AM154" s="100" t="s">
        <v>439</v>
      </c>
      <c r="AN154" s="101" t="s">
        <v>434</v>
      </c>
      <c r="AO154" s="101" t="s">
        <v>434</v>
      </c>
      <c r="AP154" s="129" t="s">
        <v>434</v>
      </c>
      <c r="AQ154" s="102">
        <v>230055</v>
      </c>
      <c r="AR154" s="103">
        <v>43710</v>
      </c>
      <c r="AS154" s="103">
        <v>273765</v>
      </c>
      <c r="AT154" s="103">
        <v>230055</v>
      </c>
      <c r="AU154" s="103">
        <v>273765</v>
      </c>
      <c r="AV154" s="104">
        <f t="shared" si="83"/>
        <v>255925</v>
      </c>
      <c r="AW154" s="104">
        <f t="shared" si="84"/>
        <v>255925</v>
      </c>
      <c r="AX154" s="104" t="str">
        <f t="shared" si="85"/>
        <v/>
      </c>
      <c r="AY154" s="105">
        <v>2.4299999999999999E-2</v>
      </c>
      <c r="AZ154" s="5"/>
      <c r="BA154" s="7"/>
      <c r="BB154" s="7"/>
    </row>
    <row r="155" spans="1:54" ht="63.75" customHeight="1">
      <c r="A155" s="80" t="s">
        <v>367</v>
      </c>
      <c r="B155" s="80" t="s">
        <v>440</v>
      </c>
      <c r="C155" s="80">
        <v>44121708</v>
      </c>
      <c r="D155" s="80" t="s">
        <v>903</v>
      </c>
      <c r="E155" s="81" t="s">
        <v>904</v>
      </c>
      <c r="F155" s="82" t="s">
        <v>69</v>
      </c>
      <c r="G155" s="83">
        <v>1</v>
      </c>
      <c r="H155" s="82" t="s">
        <v>75</v>
      </c>
      <c r="I155" s="84" t="s">
        <v>371</v>
      </c>
      <c r="J155" s="85">
        <v>46080</v>
      </c>
      <c r="K155" s="126" t="s">
        <v>905</v>
      </c>
      <c r="L155" s="86" t="s">
        <v>378</v>
      </c>
      <c r="M155" s="85" t="s">
        <v>906</v>
      </c>
      <c r="N155" s="87">
        <v>13866</v>
      </c>
      <c r="O155" s="87" t="s">
        <v>375</v>
      </c>
      <c r="P155" s="87" t="s">
        <v>376</v>
      </c>
      <c r="Q155" s="88">
        <f>IF(O155="IVA Incluido",(N155/1.19),N155)</f>
        <v>11652.100840336136</v>
      </c>
      <c r="R155" s="89">
        <f>IF(P155="Si tiene IVA",Q155*19%,0)</f>
        <v>2213.8991596638657</v>
      </c>
      <c r="S155" s="89">
        <f>Q155+R155</f>
        <v>13866.000000000002</v>
      </c>
      <c r="T155" s="89">
        <f>IF(B155="","",(N155*G155))</f>
        <v>13866</v>
      </c>
      <c r="U155" s="89">
        <f>IF(B155="","",(S155*G155))</f>
        <v>13866.000000000002</v>
      </c>
      <c r="V155" s="90" t="s">
        <v>371</v>
      </c>
      <c r="W155" s="91">
        <v>46080</v>
      </c>
      <c r="X155" s="127" t="s">
        <v>778</v>
      </c>
      <c r="Y155" s="92" t="s">
        <v>378</v>
      </c>
      <c r="Z155" s="128" t="s">
        <v>144</v>
      </c>
      <c r="AA155" s="93">
        <v>14034</v>
      </c>
      <c r="AB155" s="93" t="s">
        <v>382</v>
      </c>
      <c r="AC155" s="93" t="s">
        <v>376</v>
      </c>
      <c r="AD155" s="94">
        <f>IF(AB155="IVA Incluido",(AA155/1.19),AA155)</f>
        <v>14034</v>
      </c>
      <c r="AE155" s="95">
        <f>IF(AC155="Si tiene IVA",AD155*19%,0)</f>
        <v>2666.46</v>
      </c>
      <c r="AF155" s="95">
        <f>AD155+AE155</f>
        <v>16700.46</v>
      </c>
      <c r="AG155" s="95">
        <f>IF(O155="","",(AA155*G155))</f>
        <v>14034</v>
      </c>
      <c r="AH155" s="95">
        <f>IF(O155="","",(AF155*G155))</f>
        <v>16700.46</v>
      </c>
      <c r="AI155" s="96" t="s">
        <v>371</v>
      </c>
      <c r="AJ155" s="97">
        <v>46080</v>
      </c>
      <c r="AK155" s="98" t="s">
        <v>907</v>
      </c>
      <c r="AL155" s="99" t="s">
        <v>378</v>
      </c>
      <c r="AM155" s="100" t="s">
        <v>908</v>
      </c>
      <c r="AN155" s="101">
        <v>15000</v>
      </c>
      <c r="AO155" s="101" t="s">
        <v>375</v>
      </c>
      <c r="AP155" s="129" t="s">
        <v>376</v>
      </c>
      <c r="AQ155" s="102">
        <f>IF(AO155="IVA Incluido",(AN155/1.19),AN155)</f>
        <v>12605.042016806723</v>
      </c>
      <c r="AR155" s="103">
        <f>IF(AP155="Si tiene IVA",AQ155*19%,0)</f>
        <v>2394.9579831932774</v>
      </c>
      <c r="AS155" s="103">
        <f>AQ155+AR155</f>
        <v>15000</v>
      </c>
      <c r="AT155" s="103">
        <f>IF(AB155="","",(AN155*G155))</f>
        <v>15000</v>
      </c>
      <c r="AU155" s="103">
        <f>IF(AB155="","",(AS155*G155))</f>
        <v>15000</v>
      </c>
      <c r="AV155" s="104">
        <f t="shared" si="83"/>
        <v>15189</v>
      </c>
      <c r="AW155" s="104">
        <f t="shared" si="84"/>
        <v>15189</v>
      </c>
      <c r="AX155" s="104">
        <f t="shared" si="85"/>
        <v>1427</v>
      </c>
      <c r="AY155" s="105">
        <f>IF(N155="","",(AX155/AW155))</f>
        <v>9.3949568766870759E-2</v>
      </c>
      <c r="AZ155" s="5"/>
      <c r="BA155" s="7">
        <f>COUNTA(M155,Z155,AM155)</f>
        <v>3</v>
      </c>
      <c r="BB155" s="7"/>
    </row>
    <row r="156" spans="1:54" ht="63.75" customHeight="1">
      <c r="A156" s="80" t="s">
        <v>367</v>
      </c>
      <c r="B156" s="80" t="s">
        <v>440</v>
      </c>
      <c r="C156" s="80">
        <v>44121708</v>
      </c>
      <c r="D156" s="80" t="s">
        <v>909</v>
      </c>
      <c r="E156" s="81" t="s">
        <v>910</v>
      </c>
      <c r="F156" s="82" t="s">
        <v>69</v>
      </c>
      <c r="G156" s="83">
        <v>1</v>
      </c>
      <c r="H156" s="82" t="s">
        <v>75</v>
      </c>
      <c r="I156" s="84" t="s">
        <v>371</v>
      </c>
      <c r="J156" s="85">
        <v>46080</v>
      </c>
      <c r="K156" s="126" t="s">
        <v>778</v>
      </c>
      <c r="L156" s="86" t="s">
        <v>373</v>
      </c>
      <c r="M156" s="85" t="s">
        <v>144</v>
      </c>
      <c r="N156" s="87">
        <v>12687</v>
      </c>
      <c r="O156" s="87" t="s">
        <v>382</v>
      </c>
      <c r="P156" s="87" t="s">
        <v>376</v>
      </c>
      <c r="Q156" s="88">
        <f>IF(O156="IVA Incluido",(N156/1.19),N156)</f>
        <v>12687</v>
      </c>
      <c r="R156" s="89">
        <f>IF(P156="Si tiene IVA",Q156*19%,0)</f>
        <v>2410.5300000000002</v>
      </c>
      <c r="S156" s="89">
        <f>Q156+R156</f>
        <v>15097.53</v>
      </c>
      <c r="T156" s="89">
        <f>IF(B156="","",(N156*G156))</f>
        <v>12687</v>
      </c>
      <c r="U156" s="89">
        <f>IF(B156="","",(S156*G156))</f>
        <v>15097.53</v>
      </c>
      <c r="V156" s="90" t="s">
        <v>371</v>
      </c>
      <c r="W156" s="91">
        <v>46080</v>
      </c>
      <c r="X156" s="127" t="s">
        <v>908</v>
      </c>
      <c r="Y156" s="92" t="s">
        <v>378</v>
      </c>
      <c r="Z156" s="128" t="s">
        <v>908</v>
      </c>
      <c r="AA156" s="93">
        <v>12000</v>
      </c>
      <c r="AB156" s="93" t="s">
        <v>375</v>
      </c>
      <c r="AC156" s="93" t="s">
        <v>376</v>
      </c>
      <c r="AD156" s="94">
        <f>IF(AB156="IVA Incluido",(AA156/1.19),AA156)</f>
        <v>10084.033613445379</v>
      </c>
      <c r="AE156" s="95">
        <f>IF(AC156="Si tiene IVA",AD156*19%,0)</f>
        <v>1915.966386554622</v>
      </c>
      <c r="AF156" s="95">
        <f>AD156+AE156</f>
        <v>12000.000000000002</v>
      </c>
      <c r="AG156" s="95">
        <f>IF(O156="","",(AA156*G156))</f>
        <v>12000</v>
      </c>
      <c r="AH156" s="95">
        <f>IF(O156="","",(AF156*G156))</f>
        <v>12000.000000000002</v>
      </c>
      <c r="AI156" s="96" t="s">
        <v>371</v>
      </c>
      <c r="AJ156" s="97">
        <v>46080</v>
      </c>
      <c r="AK156" s="98" t="s">
        <v>447</v>
      </c>
      <c r="AL156" s="99" t="s">
        <v>373</v>
      </c>
      <c r="AM156" s="100" t="s">
        <v>136</v>
      </c>
      <c r="AN156" s="101">
        <v>14800</v>
      </c>
      <c r="AO156" s="101" t="s">
        <v>375</v>
      </c>
      <c r="AP156" s="129" t="s">
        <v>376</v>
      </c>
      <c r="AQ156" s="102">
        <f>IF(AO156="IVA Incluido",(AN156/1.19),AN156)</f>
        <v>12436.974789915967</v>
      </c>
      <c r="AR156" s="103">
        <f>IF(AP156="Si tiene IVA",AQ156*19%,0)</f>
        <v>2363.0252100840335</v>
      </c>
      <c r="AS156" s="103">
        <f>AQ156+AR156</f>
        <v>14800</v>
      </c>
      <c r="AT156" s="103">
        <f>IF(AB156="","",(AN156*G156))</f>
        <v>14800</v>
      </c>
      <c r="AU156" s="103">
        <f>IF(AB156="","",(AS156*G156))</f>
        <v>14800</v>
      </c>
      <c r="AV156" s="104">
        <f t="shared" si="83"/>
        <v>13966</v>
      </c>
      <c r="AW156" s="104">
        <f t="shared" si="84"/>
        <v>13966</v>
      </c>
      <c r="AX156" s="104">
        <f t="shared" si="85"/>
        <v>1709</v>
      </c>
      <c r="AY156" s="105">
        <f>IF(N156="","",(AX156/AW156))</f>
        <v>0.12236860948016612</v>
      </c>
      <c r="AZ156" s="5"/>
      <c r="BA156" s="7">
        <f>COUNTA(M156,Z156,AM156)</f>
        <v>3</v>
      </c>
      <c r="BB156" s="7"/>
    </row>
    <row r="157" spans="1:54" ht="89.25" customHeight="1">
      <c r="A157" s="80" t="s">
        <v>367</v>
      </c>
      <c r="B157" s="80" t="s">
        <v>440</v>
      </c>
      <c r="C157" s="80">
        <v>44121708</v>
      </c>
      <c r="D157" s="80" t="s">
        <v>911</v>
      </c>
      <c r="E157" s="81" t="s">
        <v>912</v>
      </c>
      <c r="F157" s="82" t="s">
        <v>69</v>
      </c>
      <c r="G157" s="83">
        <v>1</v>
      </c>
      <c r="H157" s="82" t="s">
        <v>75</v>
      </c>
      <c r="I157" s="84" t="s">
        <v>371</v>
      </c>
      <c r="J157" s="85">
        <v>46080</v>
      </c>
      <c r="K157" s="126" t="s">
        <v>913</v>
      </c>
      <c r="L157" s="86" t="s">
        <v>373</v>
      </c>
      <c r="M157" s="85" t="s">
        <v>914</v>
      </c>
      <c r="N157" s="87">
        <v>47900</v>
      </c>
      <c r="O157" s="87" t="s">
        <v>375</v>
      </c>
      <c r="P157" s="87" t="s">
        <v>376</v>
      </c>
      <c r="Q157" s="88">
        <f>IF(O157="IVA Incluido",(N157/1.19),N157)</f>
        <v>40252.100840336134</v>
      </c>
      <c r="R157" s="89">
        <f>IF(P157="Si tiene IVA",Q157*19%,0)</f>
        <v>7647.8991596638652</v>
      </c>
      <c r="S157" s="89">
        <f>Q157+R157</f>
        <v>47900</v>
      </c>
      <c r="T157" s="89">
        <f>IF(B157="","",(N157*G157))</f>
        <v>47900</v>
      </c>
      <c r="U157" s="89">
        <f>IF(B157="","",(S157*G157))</f>
        <v>47900</v>
      </c>
      <c r="V157" s="90" t="s">
        <v>371</v>
      </c>
      <c r="W157" s="91">
        <v>46080</v>
      </c>
      <c r="X157" s="127" t="s">
        <v>915</v>
      </c>
      <c r="Y157" s="92" t="s">
        <v>373</v>
      </c>
      <c r="Z157" s="128" t="s">
        <v>916</v>
      </c>
      <c r="AA157" s="93">
        <v>51900</v>
      </c>
      <c r="AB157" s="93" t="s">
        <v>375</v>
      </c>
      <c r="AC157" s="93" t="s">
        <v>376</v>
      </c>
      <c r="AD157" s="94">
        <f>IF(AB157="IVA Incluido",(AA157/1.19),AA157)</f>
        <v>43613.445378151264</v>
      </c>
      <c r="AE157" s="95">
        <f>IF(AC157="Si tiene IVA",AD157*19%,0)</f>
        <v>8286.5546218487398</v>
      </c>
      <c r="AF157" s="95">
        <f>AD157+AE157</f>
        <v>51900</v>
      </c>
      <c r="AG157" s="95">
        <f>IF(O157="","",(AA157*G157))</f>
        <v>51900</v>
      </c>
      <c r="AH157" s="95">
        <f>IF(O157="","",(AF157*G157))</f>
        <v>51900</v>
      </c>
      <c r="AI157" s="96" t="s">
        <v>371</v>
      </c>
      <c r="AJ157" s="97">
        <v>46080</v>
      </c>
      <c r="AK157" s="98" t="s">
        <v>917</v>
      </c>
      <c r="AL157" s="99" t="s">
        <v>373</v>
      </c>
      <c r="AM157" s="100" t="s">
        <v>918</v>
      </c>
      <c r="AN157" s="101">
        <v>50000</v>
      </c>
      <c r="AO157" s="101" t="s">
        <v>375</v>
      </c>
      <c r="AP157" s="129" t="s">
        <v>376</v>
      </c>
      <c r="AQ157" s="102">
        <f>IF(AO157="IVA Incluido",(AN157/1.19),AN157)</f>
        <v>42016.806722689078</v>
      </c>
      <c r="AR157" s="103">
        <f>IF(AP157="Si tiene IVA",AQ157*19%,0)</f>
        <v>7983.1932773109247</v>
      </c>
      <c r="AS157" s="103">
        <f>AQ157+AR157</f>
        <v>50000</v>
      </c>
      <c r="AT157" s="103">
        <f>IF(AB157="","",(AN157*G157))</f>
        <v>50000</v>
      </c>
      <c r="AU157" s="103">
        <f>IF(AB157="","",(AS157*G157))</f>
        <v>50000</v>
      </c>
      <c r="AV157" s="104">
        <f t="shared" si="83"/>
        <v>49933</v>
      </c>
      <c r="AW157" s="104">
        <f t="shared" si="84"/>
        <v>49933</v>
      </c>
      <c r="AX157" s="104">
        <f t="shared" si="85"/>
        <v>2001</v>
      </c>
      <c r="AY157" s="105">
        <f>IF(N157="","",(AX157/AW157))</f>
        <v>4.0073698756333487E-2</v>
      </c>
      <c r="AZ157" s="5"/>
      <c r="BA157" s="7">
        <f>COUNTA(M157,Z157,AM157)</f>
        <v>3</v>
      </c>
      <c r="BB157" s="7"/>
    </row>
    <row r="158" spans="1:54" ht="280.5" customHeight="1">
      <c r="A158" s="80" t="s">
        <v>434</v>
      </c>
      <c r="B158" s="80" t="s">
        <v>434</v>
      </c>
      <c r="C158" s="80" t="s">
        <v>434</v>
      </c>
      <c r="D158" s="80" t="s">
        <v>919</v>
      </c>
      <c r="E158" s="81" t="s">
        <v>920</v>
      </c>
      <c r="F158" s="82" t="s">
        <v>437</v>
      </c>
      <c r="G158" s="83">
        <v>1</v>
      </c>
      <c r="H158" s="82"/>
      <c r="I158" s="84"/>
      <c r="J158" s="85"/>
      <c r="K158" s="126"/>
      <c r="L158" s="86"/>
      <c r="M158" s="85"/>
      <c r="N158" s="87"/>
      <c r="O158" s="87"/>
      <c r="P158" s="87"/>
      <c r="Q158" s="88" t="s">
        <v>31</v>
      </c>
      <c r="R158" s="89" t="s">
        <v>31</v>
      </c>
      <c r="S158" s="89" t="s">
        <v>31</v>
      </c>
      <c r="T158" s="89" t="s">
        <v>31</v>
      </c>
      <c r="U158" s="89" t="s">
        <v>31</v>
      </c>
      <c r="V158" s="90" t="s">
        <v>434</v>
      </c>
      <c r="W158" s="91" t="s">
        <v>434</v>
      </c>
      <c r="X158" s="127" t="s">
        <v>434</v>
      </c>
      <c r="Y158" s="92" t="s">
        <v>434</v>
      </c>
      <c r="Z158" s="128" t="s">
        <v>438</v>
      </c>
      <c r="AA158" s="93" t="s">
        <v>434</v>
      </c>
      <c r="AB158" s="93" t="s">
        <v>434</v>
      </c>
      <c r="AC158" s="93" t="s">
        <v>434</v>
      </c>
      <c r="AD158" s="94" t="s">
        <v>434</v>
      </c>
      <c r="AE158" s="95" t="s">
        <v>434</v>
      </c>
      <c r="AF158" s="95">
        <f>AH158/1.19</f>
        <v>655968.90756302525</v>
      </c>
      <c r="AG158" s="95">
        <f>AF158*19%</f>
        <v>124634.0924369748</v>
      </c>
      <c r="AH158" s="95">
        <v>780603</v>
      </c>
      <c r="AI158" s="96" t="s">
        <v>434</v>
      </c>
      <c r="AJ158" s="97" t="s">
        <v>434</v>
      </c>
      <c r="AK158" s="98" t="s">
        <v>434</v>
      </c>
      <c r="AL158" s="99" t="s">
        <v>434</v>
      </c>
      <c r="AM158" s="100" t="s">
        <v>439</v>
      </c>
      <c r="AN158" s="101" t="s">
        <v>434</v>
      </c>
      <c r="AO158" s="101" t="s">
        <v>434</v>
      </c>
      <c r="AP158" s="129" t="s">
        <v>434</v>
      </c>
      <c r="AQ158" s="102">
        <v>636954</v>
      </c>
      <c r="AR158" s="103">
        <v>121021</v>
      </c>
      <c r="AS158" s="103">
        <v>757975</v>
      </c>
      <c r="AT158" s="103">
        <v>636954</v>
      </c>
      <c r="AU158" s="103">
        <v>757975</v>
      </c>
      <c r="AV158" s="104">
        <f t="shared" si="83"/>
        <v>706972</v>
      </c>
      <c r="AW158" s="104">
        <f t="shared" si="84"/>
        <v>706972</v>
      </c>
      <c r="AX158" s="104" t="str">
        <f t="shared" si="85"/>
        <v/>
      </c>
      <c r="AY158" s="105">
        <v>2.0799999999999999E-2</v>
      </c>
      <c r="AZ158" s="5"/>
      <c r="BA158" s="7"/>
      <c r="BB158" s="7"/>
    </row>
    <row r="159" spans="1:54" ht="63.75" customHeight="1">
      <c r="A159" s="80" t="s">
        <v>367</v>
      </c>
      <c r="B159" s="80" t="s">
        <v>440</v>
      </c>
      <c r="C159" s="80"/>
      <c r="D159" s="80" t="s">
        <v>921</v>
      </c>
      <c r="E159" s="81" t="s">
        <v>922</v>
      </c>
      <c r="F159" s="82" t="s">
        <v>69</v>
      </c>
      <c r="G159" s="83">
        <v>1</v>
      </c>
      <c r="H159" s="82" t="s">
        <v>75</v>
      </c>
      <c r="I159" s="84" t="s">
        <v>371</v>
      </c>
      <c r="J159" s="85">
        <v>46080</v>
      </c>
      <c r="K159" s="126" t="s">
        <v>625</v>
      </c>
      <c r="L159" s="86" t="s">
        <v>373</v>
      </c>
      <c r="M159" s="85" t="s">
        <v>135</v>
      </c>
      <c r="N159" s="87">
        <v>32000</v>
      </c>
      <c r="O159" s="87" t="s">
        <v>375</v>
      </c>
      <c r="P159" s="87" t="s">
        <v>376</v>
      </c>
      <c r="Q159" s="88">
        <f>IF(O159="IVA Incluido",(N159/1.19),N159)</f>
        <v>26890.756302521011</v>
      </c>
      <c r="R159" s="89">
        <f>IF(P159="Si tiene IVA",Q159*19%,0)</f>
        <v>5109.2436974789925</v>
      </c>
      <c r="S159" s="89">
        <f>Q159+R159</f>
        <v>32000.000000000004</v>
      </c>
      <c r="T159" s="89">
        <f>IF(B159="","",(N159*G159))</f>
        <v>32000</v>
      </c>
      <c r="U159" s="89">
        <f>IF(B159="","",(S159*G159))</f>
        <v>32000.000000000004</v>
      </c>
      <c r="V159" s="90" t="s">
        <v>371</v>
      </c>
      <c r="W159" s="91">
        <v>46080</v>
      </c>
      <c r="X159" s="127" t="s">
        <v>923</v>
      </c>
      <c r="Y159" s="92" t="s">
        <v>378</v>
      </c>
      <c r="Z159" s="128" t="s">
        <v>924</v>
      </c>
      <c r="AA159" s="93">
        <v>24900</v>
      </c>
      <c r="AB159" s="93" t="s">
        <v>375</v>
      </c>
      <c r="AC159" s="93" t="s">
        <v>376</v>
      </c>
      <c r="AD159" s="94">
        <f>IF(AB159="IVA Incluido",(AA159/1.19),AA159)</f>
        <v>20924.36974789916</v>
      </c>
      <c r="AE159" s="95">
        <f>IF(AC159="Si tiene IVA",AD159*19%,0)</f>
        <v>3975.6302521008406</v>
      </c>
      <c r="AF159" s="95">
        <f>AD159+AE159</f>
        <v>24900</v>
      </c>
      <c r="AG159" s="95">
        <f>IF(O159="","",(AA159*G159))</f>
        <v>24900</v>
      </c>
      <c r="AH159" s="95">
        <f>IF(O159="","",(AF159*G159))</f>
        <v>24900</v>
      </c>
      <c r="AI159" s="96" t="s">
        <v>371</v>
      </c>
      <c r="AJ159" s="97">
        <v>46080</v>
      </c>
      <c r="AK159" s="98" t="s">
        <v>925</v>
      </c>
      <c r="AL159" s="99" t="s">
        <v>378</v>
      </c>
      <c r="AM159" s="100" t="s">
        <v>926</v>
      </c>
      <c r="AN159" s="101">
        <v>25000</v>
      </c>
      <c r="AO159" s="101" t="s">
        <v>375</v>
      </c>
      <c r="AP159" s="129" t="s">
        <v>376</v>
      </c>
      <c r="AQ159" s="102">
        <f>IF(AO159="IVA Incluido",(AN159/1.19),AN159)</f>
        <v>21008.403361344539</v>
      </c>
      <c r="AR159" s="103">
        <f>IF(AP159="Si tiene IVA",AQ159*19%,0)</f>
        <v>3991.5966386554624</v>
      </c>
      <c r="AS159" s="103">
        <f>AQ159+AR159</f>
        <v>25000</v>
      </c>
      <c r="AT159" s="103">
        <f>IF(AB159="","",(AN159*G159))</f>
        <v>25000</v>
      </c>
      <c r="AU159" s="103">
        <f>IF(AB159="","",(AS159*G159))</f>
        <v>25000</v>
      </c>
      <c r="AV159" s="104">
        <f t="shared" si="83"/>
        <v>27300</v>
      </c>
      <c r="AW159" s="104">
        <f t="shared" si="84"/>
        <v>27300</v>
      </c>
      <c r="AX159" s="104">
        <f t="shared" si="85"/>
        <v>4071</v>
      </c>
      <c r="AY159" s="105">
        <f>IF(N159="","",(AX159/AW159))</f>
        <v>0.14912087912087912</v>
      </c>
      <c r="AZ159" s="5"/>
      <c r="BA159" s="7">
        <f>COUNTA(M159,Z159,AM159)</f>
        <v>3</v>
      </c>
      <c r="BB159" s="7"/>
    </row>
    <row r="160" spans="1:54" ht="51" customHeight="1">
      <c r="A160" s="80" t="s">
        <v>367</v>
      </c>
      <c r="B160" s="80" t="s">
        <v>440</v>
      </c>
      <c r="C160" s="80"/>
      <c r="D160" s="80" t="s">
        <v>927</v>
      </c>
      <c r="E160" s="81" t="s">
        <v>928</v>
      </c>
      <c r="F160" s="82" t="s">
        <v>69</v>
      </c>
      <c r="G160" s="83">
        <v>1</v>
      </c>
      <c r="H160" s="82" t="s">
        <v>75</v>
      </c>
      <c r="I160" s="84" t="s">
        <v>371</v>
      </c>
      <c r="J160" s="85">
        <v>46080</v>
      </c>
      <c r="K160" s="126" t="s">
        <v>929</v>
      </c>
      <c r="L160" s="86" t="s">
        <v>378</v>
      </c>
      <c r="M160" s="85" t="s">
        <v>930</v>
      </c>
      <c r="N160" s="87">
        <v>18000</v>
      </c>
      <c r="O160" s="87" t="s">
        <v>375</v>
      </c>
      <c r="P160" s="87" t="s">
        <v>376</v>
      </c>
      <c r="Q160" s="88">
        <f>IF(O160="IVA Incluido",(N160/1.19),N160)</f>
        <v>15126.050420168069</v>
      </c>
      <c r="R160" s="89">
        <f>IF(P160="Si tiene IVA",Q160*19%,0)</f>
        <v>2873.9495798319331</v>
      </c>
      <c r="S160" s="89">
        <f>Q160+R160</f>
        <v>18000</v>
      </c>
      <c r="T160" s="89">
        <f>IF(B160="","",(N160*G160))</f>
        <v>18000</v>
      </c>
      <c r="U160" s="89">
        <f>IF(B160="","",(S160*G160))</f>
        <v>18000</v>
      </c>
      <c r="V160" s="90" t="s">
        <v>371</v>
      </c>
      <c r="W160" s="91">
        <v>46080</v>
      </c>
      <c r="X160" s="127" t="s">
        <v>778</v>
      </c>
      <c r="Y160" s="92" t="s">
        <v>373</v>
      </c>
      <c r="Z160" s="128" t="s">
        <v>931</v>
      </c>
      <c r="AA160" s="93">
        <v>14000</v>
      </c>
      <c r="AB160" s="93" t="s">
        <v>382</v>
      </c>
      <c r="AC160" s="93" t="s">
        <v>376</v>
      </c>
      <c r="AD160" s="94">
        <f>IF(AB160="IVA Incluido",(AA160/1.19),AA160)</f>
        <v>14000</v>
      </c>
      <c r="AE160" s="95">
        <f>IF(AC160="Si tiene IVA",AD160*19%,0)</f>
        <v>2660</v>
      </c>
      <c r="AF160" s="95">
        <f>AD160+AE160</f>
        <v>16660</v>
      </c>
      <c r="AG160" s="95">
        <f>IF(O160="","",(AA160*G160))</f>
        <v>14000</v>
      </c>
      <c r="AH160" s="95">
        <f>IF(O160="","",(AF160*G160))</f>
        <v>16660</v>
      </c>
      <c r="AI160" s="96" t="s">
        <v>371</v>
      </c>
      <c r="AJ160" s="97">
        <v>46080</v>
      </c>
      <c r="AK160" s="98" t="s">
        <v>907</v>
      </c>
      <c r="AL160" s="99" t="s">
        <v>378</v>
      </c>
      <c r="AM160" s="100" t="s">
        <v>908</v>
      </c>
      <c r="AN160" s="101">
        <v>16000</v>
      </c>
      <c r="AO160" s="101" t="s">
        <v>375</v>
      </c>
      <c r="AP160" s="129" t="s">
        <v>376</v>
      </c>
      <c r="AQ160" s="102">
        <f>IF(AO160="IVA Incluido",(AN160/1.19),AN160)</f>
        <v>13445.378151260506</v>
      </c>
      <c r="AR160" s="103">
        <f>IF(AP160="Si tiene IVA",AQ160*19%,0)</f>
        <v>2554.6218487394963</v>
      </c>
      <c r="AS160" s="103">
        <f>AQ160+AR160</f>
        <v>16000.000000000002</v>
      </c>
      <c r="AT160" s="103">
        <f>IF(AB160="","",(AN160*G160))</f>
        <v>16000</v>
      </c>
      <c r="AU160" s="103">
        <f>IF(AB160="","",(AS160*G160))</f>
        <v>16000.000000000002</v>
      </c>
      <c r="AV160" s="104">
        <f t="shared" si="83"/>
        <v>16887</v>
      </c>
      <c r="AW160" s="104">
        <f t="shared" si="84"/>
        <v>16887</v>
      </c>
      <c r="AX160" s="104">
        <f t="shared" si="85"/>
        <v>1019</v>
      </c>
      <c r="AY160" s="105">
        <f>IF(N160="","",(AX160/AW160))</f>
        <v>6.0342275122875585E-2</v>
      </c>
      <c r="AZ160" s="5"/>
      <c r="BA160" s="7">
        <f>COUNTA(M160,Z160,AM160)</f>
        <v>3</v>
      </c>
      <c r="BB160" s="7"/>
    </row>
    <row r="161" spans="1:54" ht="280.5" customHeight="1">
      <c r="A161" s="80" t="s">
        <v>367</v>
      </c>
      <c r="B161" s="80" t="s">
        <v>423</v>
      </c>
      <c r="C161" s="80" t="s">
        <v>932</v>
      </c>
      <c r="D161" s="80" t="s">
        <v>933</v>
      </c>
      <c r="E161" s="81" t="s">
        <v>934</v>
      </c>
      <c r="F161" s="82" t="s">
        <v>69</v>
      </c>
      <c r="G161" s="83">
        <v>1</v>
      </c>
      <c r="H161" s="82" t="s">
        <v>70</v>
      </c>
      <c r="I161" s="84" t="s">
        <v>434</v>
      </c>
      <c r="J161" s="85" t="s">
        <v>434</v>
      </c>
      <c r="K161" s="126" t="s">
        <v>434</v>
      </c>
      <c r="L161" s="86" t="s">
        <v>434</v>
      </c>
      <c r="M161" s="108" t="s">
        <v>438</v>
      </c>
      <c r="N161" s="109">
        <v>11508</v>
      </c>
      <c r="O161" s="87"/>
      <c r="P161" s="87"/>
      <c r="Q161" s="88">
        <f>IF(O161="IVA Incluido",(N161/1.19),N161)</f>
        <v>11508</v>
      </c>
      <c r="R161" s="89">
        <f>IF(P161="Si tiene IVA",Q161*19%,0)</f>
        <v>0</v>
      </c>
      <c r="S161" s="89">
        <f>Q161+R161</f>
        <v>11508</v>
      </c>
      <c r="T161" s="89">
        <f>IF(B161="","",(N161*G161))</f>
        <v>11508</v>
      </c>
      <c r="U161" s="89">
        <f>IF(B161="","",(S161*G161))</f>
        <v>11508</v>
      </c>
      <c r="V161" s="90" t="s">
        <v>434</v>
      </c>
      <c r="W161" s="91" t="s">
        <v>434</v>
      </c>
      <c r="X161" s="91" t="s">
        <v>434</v>
      </c>
      <c r="Y161" s="91" t="s">
        <v>434</v>
      </c>
      <c r="Z161" s="110" t="s">
        <v>439</v>
      </c>
      <c r="AA161" s="111">
        <v>9528</v>
      </c>
      <c r="AB161" s="93" t="s">
        <v>382</v>
      </c>
      <c r="AC161" s="93" t="s">
        <v>376</v>
      </c>
      <c r="AD161" s="94">
        <f>IF(AB161="IVA Incluido",(AA161/1.19),AA161)</f>
        <v>9528</v>
      </c>
      <c r="AE161" s="95">
        <f>IF(AC161="Si tiene IVA",AD161*19%,0)</f>
        <v>1810.32</v>
      </c>
      <c r="AF161" s="95">
        <f>AD161+AE161</f>
        <v>11338.32</v>
      </c>
      <c r="AG161" s="95">
        <f>AD161</f>
        <v>9528</v>
      </c>
      <c r="AH161" s="95">
        <f>AF161</f>
        <v>11338.32</v>
      </c>
      <c r="AI161" s="96"/>
      <c r="AJ161" s="97"/>
      <c r="AK161" s="98"/>
      <c r="AL161" s="99"/>
      <c r="AM161" s="100"/>
      <c r="AN161" s="101"/>
      <c r="AO161" s="101"/>
      <c r="AP161" s="129"/>
      <c r="AQ161" s="102"/>
      <c r="AR161" s="103"/>
      <c r="AS161" s="103"/>
      <c r="AT161" s="103"/>
      <c r="AU161" s="103"/>
      <c r="AV161" s="104">
        <f t="shared" si="83"/>
        <v>11423</v>
      </c>
      <c r="AW161" s="104">
        <f t="shared" si="84"/>
        <v>11423</v>
      </c>
      <c r="AX161" s="104">
        <f t="shared" si="85"/>
        <v>120</v>
      </c>
      <c r="AY161" s="105">
        <f>IF(N161="","",(AX161/AW161))</f>
        <v>1.0505121246607721E-2</v>
      </c>
      <c r="AZ161" s="5"/>
      <c r="BA161" s="7">
        <f>COUNTA(M161,Z161,AM161)</f>
        <v>2</v>
      </c>
      <c r="BB161" s="7" t="s">
        <v>806</v>
      </c>
    </row>
    <row r="162" spans="1:54" ht="63.75" customHeight="1">
      <c r="A162" s="80" t="s">
        <v>367</v>
      </c>
      <c r="B162" s="80" t="s">
        <v>423</v>
      </c>
      <c r="C162" s="80" t="s">
        <v>932</v>
      </c>
      <c r="D162" s="80" t="s">
        <v>935</v>
      </c>
      <c r="E162" s="81" t="s">
        <v>936</v>
      </c>
      <c r="F162" s="82" t="s">
        <v>69</v>
      </c>
      <c r="G162" s="83">
        <v>1</v>
      </c>
      <c r="H162" s="82" t="s">
        <v>70</v>
      </c>
      <c r="I162" s="84" t="s">
        <v>371</v>
      </c>
      <c r="J162" s="85">
        <v>46094</v>
      </c>
      <c r="K162" s="126" t="s">
        <v>457</v>
      </c>
      <c r="L162" s="86" t="s">
        <v>378</v>
      </c>
      <c r="M162" s="85" t="s">
        <v>121</v>
      </c>
      <c r="N162" s="87">
        <v>33076</v>
      </c>
      <c r="O162" s="87" t="s">
        <v>382</v>
      </c>
      <c r="P162" s="87" t="s">
        <v>376</v>
      </c>
      <c r="Q162" s="88">
        <f>IF(O162="IVA Incluido",(N162/1.19),N162)</f>
        <v>33076</v>
      </c>
      <c r="R162" s="89">
        <f>IF(P162="Si tiene IVA",Q162*19%,0)</f>
        <v>6284.4400000000005</v>
      </c>
      <c r="S162" s="89">
        <f>Q162+R162</f>
        <v>39360.44</v>
      </c>
      <c r="T162" s="89">
        <f>IF(B162="","",(N162*G162))</f>
        <v>33076</v>
      </c>
      <c r="U162" s="89">
        <f>IF(B162="","",(S162*G162))</f>
        <v>39360.44</v>
      </c>
      <c r="V162" s="90" t="s">
        <v>371</v>
      </c>
      <c r="W162" s="91">
        <v>46119</v>
      </c>
      <c r="X162" s="127" t="s">
        <v>567</v>
      </c>
      <c r="Y162" s="92" t="s">
        <v>378</v>
      </c>
      <c r="Z162" s="128" t="s">
        <v>478</v>
      </c>
      <c r="AA162" s="93">
        <v>31000</v>
      </c>
      <c r="AB162" s="93" t="s">
        <v>375</v>
      </c>
      <c r="AC162" s="93" t="s">
        <v>376</v>
      </c>
      <c r="AD162" s="94">
        <f>IF(AB162="IVA Incluido",(AA162/1.19),AA162)</f>
        <v>26050.420168067227</v>
      </c>
      <c r="AE162" s="95">
        <f>IF(AC162="Si tiene IVA",AD162*19%,0)</f>
        <v>4949.5798319327732</v>
      </c>
      <c r="AF162" s="95">
        <f>AD162+AE162</f>
        <v>31000</v>
      </c>
      <c r="AG162" s="95">
        <f>IF(O162="","",(AA162*G162))</f>
        <v>31000</v>
      </c>
      <c r="AH162" s="95">
        <f>IF(O162="","",(AF162*G162))</f>
        <v>31000</v>
      </c>
      <c r="AI162" s="96"/>
      <c r="AJ162" s="97"/>
      <c r="AK162" s="98"/>
      <c r="AL162" s="99"/>
      <c r="AM162" s="100" t="s">
        <v>439</v>
      </c>
      <c r="AN162" s="101">
        <v>27096</v>
      </c>
      <c r="AO162" s="101"/>
      <c r="AP162" s="129"/>
      <c r="AQ162" s="102">
        <f>AN162</f>
        <v>27096</v>
      </c>
      <c r="AR162" s="103">
        <f>AQ162*19%</f>
        <v>5148.24</v>
      </c>
      <c r="AS162" s="103">
        <f>AQ162+AR162</f>
        <v>32244.239999999998</v>
      </c>
      <c r="AT162" s="103">
        <f>AQ162</f>
        <v>27096</v>
      </c>
      <c r="AU162" s="103">
        <f>AS162</f>
        <v>32244.239999999998</v>
      </c>
      <c r="AV162" s="104">
        <f t="shared" si="83"/>
        <v>34202</v>
      </c>
      <c r="AW162" s="104">
        <f t="shared" si="84"/>
        <v>34202</v>
      </c>
      <c r="AX162" s="104">
        <f t="shared" si="85"/>
        <v>4511</v>
      </c>
      <c r="AY162" s="105">
        <f>IF(N162="","",(AX162/AW162))</f>
        <v>0.13189287176188527</v>
      </c>
      <c r="AZ162" s="5"/>
      <c r="BA162" s="7">
        <f>COUNTA(M162,Z162,AM162)</f>
        <v>3</v>
      </c>
      <c r="BB162" s="7"/>
    </row>
    <row r="163" spans="1:54" ht="280.5" customHeight="1">
      <c r="A163" s="80" t="s">
        <v>434</v>
      </c>
      <c r="B163" s="80" t="s">
        <v>434</v>
      </c>
      <c r="C163" s="80" t="s">
        <v>434</v>
      </c>
      <c r="D163" s="80" t="s">
        <v>937</v>
      </c>
      <c r="E163" s="81" t="s">
        <v>938</v>
      </c>
      <c r="F163" s="82" t="s">
        <v>437</v>
      </c>
      <c r="G163" s="83">
        <v>1</v>
      </c>
      <c r="H163" s="82"/>
      <c r="I163" s="84"/>
      <c r="J163" s="85"/>
      <c r="K163" s="126"/>
      <c r="L163" s="86"/>
      <c r="M163" s="85"/>
      <c r="N163" s="87"/>
      <c r="O163" s="87"/>
      <c r="P163" s="87"/>
      <c r="Q163" s="88" t="s">
        <v>31</v>
      </c>
      <c r="R163" s="89" t="s">
        <v>31</v>
      </c>
      <c r="S163" s="89" t="s">
        <v>31</v>
      </c>
      <c r="T163" s="89" t="s">
        <v>31</v>
      </c>
      <c r="U163" s="89" t="s">
        <v>31</v>
      </c>
      <c r="V163" s="90" t="s">
        <v>434</v>
      </c>
      <c r="W163" s="91" t="s">
        <v>434</v>
      </c>
      <c r="X163" s="127" t="s">
        <v>434</v>
      </c>
      <c r="Y163" s="92" t="s">
        <v>434</v>
      </c>
      <c r="Z163" s="128" t="s">
        <v>438</v>
      </c>
      <c r="AA163" s="93" t="s">
        <v>434</v>
      </c>
      <c r="AB163" s="93" t="s">
        <v>434</v>
      </c>
      <c r="AC163" s="93" t="s">
        <v>434</v>
      </c>
      <c r="AD163" s="94" t="s">
        <v>434</v>
      </c>
      <c r="AE163" s="95" t="s">
        <v>434</v>
      </c>
      <c r="AF163" s="95">
        <f>AH163/1.19</f>
        <v>114031.0924369748</v>
      </c>
      <c r="AG163" s="95">
        <f>AF163*19%</f>
        <v>21665.907563025212</v>
      </c>
      <c r="AH163" s="95">
        <v>135697</v>
      </c>
      <c r="AI163" s="96" t="s">
        <v>434</v>
      </c>
      <c r="AJ163" s="97" t="s">
        <v>434</v>
      </c>
      <c r="AK163" s="98" t="s">
        <v>434</v>
      </c>
      <c r="AL163" s="99" t="s">
        <v>434</v>
      </c>
      <c r="AM163" s="100" t="s">
        <v>439</v>
      </c>
      <c r="AN163" s="101" t="s">
        <v>434</v>
      </c>
      <c r="AO163" s="101" t="s">
        <v>434</v>
      </c>
      <c r="AP163" s="129" t="s">
        <v>434</v>
      </c>
      <c r="AQ163" s="102">
        <v>112346</v>
      </c>
      <c r="AR163" s="103">
        <v>21346</v>
      </c>
      <c r="AS163" s="103">
        <v>133692</v>
      </c>
      <c r="AT163" s="103">
        <v>112346</v>
      </c>
      <c r="AU163" s="103">
        <v>133692</v>
      </c>
      <c r="AV163" s="104">
        <f t="shared" si="83"/>
        <v>123862</v>
      </c>
      <c r="AW163" s="104">
        <f t="shared" si="84"/>
        <v>123862</v>
      </c>
      <c r="AX163" s="104" t="str">
        <f t="shared" si="85"/>
        <v/>
      </c>
      <c r="AY163" s="105">
        <v>1.0500000000000001E-2</v>
      </c>
      <c r="AZ163" s="5"/>
      <c r="BA163" s="7"/>
      <c r="BB163" s="7"/>
    </row>
    <row r="164" spans="1:54" ht="280.5" customHeight="1">
      <c r="A164" s="80" t="s">
        <v>434</v>
      </c>
      <c r="B164" s="80" t="s">
        <v>434</v>
      </c>
      <c r="C164" s="80" t="s">
        <v>434</v>
      </c>
      <c r="D164" s="80" t="s">
        <v>939</v>
      </c>
      <c r="E164" s="81" t="s">
        <v>940</v>
      </c>
      <c r="F164" s="82" t="s">
        <v>437</v>
      </c>
      <c r="G164" s="83">
        <v>1</v>
      </c>
      <c r="H164" s="82"/>
      <c r="I164" s="84"/>
      <c r="J164" s="85"/>
      <c r="K164" s="126"/>
      <c r="L164" s="86"/>
      <c r="M164" s="85"/>
      <c r="N164" s="87"/>
      <c r="O164" s="87"/>
      <c r="P164" s="87"/>
      <c r="Q164" s="88" t="s">
        <v>31</v>
      </c>
      <c r="R164" s="89" t="s">
        <v>31</v>
      </c>
      <c r="S164" s="89" t="s">
        <v>31</v>
      </c>
      <c r="T164" s="89" t="s">
        <v>31</v>
      </c>
      <c r="U164" s="89" t="s">
        <v>31</v>
      </c>
      <c r="V164" s="90" t="s">
        <v>434</v>
      </c>
      <c r="W164" s="91" t="s">
        <v>434</v>
      </c>
      <c r="X164" s="127" t="s">
        <v>434</v>
      </c>
      <c r="Y164" s="92" t="s">
        <v>434</v>
      </c>
      <c r="Z164" s="128" t="s">
        <v>438</v>
      </c>
      <c r="AA164" s="93" t="s">
        <v>434</v>
      </c>
      <c r="AB164" s="93" t="s">
        <v>434</v>
      </c>
      <c r="AC164" s="93" t="s">
        <v>434</v>
      </c>
      <c r="AD164" s="94" t="s">
        <v>434</v>
      </c>
      <c r="AE164" s="95" t="s">
        <v>434</v>
      </c>
      <c r="AF164" s="95">
        <f>AH164/1.19</f>
        <v>764858.82352941181</v>
      </c>
      <c r="AG164" s="95">
        <f>AF164*19%</f>
        <v>145323.17647058825</v>
      </c>
      <c r="AH164" s="95">
        <v>910182</v>
      </c>
      <c r="AI164" s="96" t="s">
        <v>434</v>
      </c>
      <c r="AJ164" s="97" t="s">
        <v>434</v>
      </c>
      <c r="AK164" s="98" t="s">
        <v>434</v>
      </c>
      <c r="AL164" s="99" t="s">
        <v>434</v>
      </c>
      <c r="AM164" s="100" t="s">
        <v>439</v>
      </c>
      <c r="AN164" s="101" t="s">
        <v>434</v>
      </c>
      <c r="AO164" s="101" t="s">
        <v>434</v>
      </c>
      <c r="AP164" s="129" t="s">
        <v>434</v>
      </c>
      <c r="AQ164" s="102">
        <v>753555</v>
      </c>
      <c r="AR164" s="103">
        <v>143175</v>
      </c>
      <c r="AS164" s="103">
        <v>896731</v>
      </c>
      <c r="AT164" s="103">
        <v>753555</v>
      </c>
      <c r="AU164" s="103">
        <v>896731</v>
      </c>
      <c r="AV164" s="104">
        <f t="shared" si="83"/>
        <v>830795</v>
      </c>
      <c r="AW164" s="104">
        <f t="shared" si="84"/>
        <v>830795</v>
      </c>
      <c r="AX164" s="104" t="str">
        <f t="shared" si="85"/>
        <v/>
      </c>
      <c r="AY164" s="105">
        <v>1.0500000000000001E-2</v>
      </c>
      <c r="AZ164" s="5"/>
      <c r="BA164" s="7"/>
      <c r="BB164" s="7"/>
    </row>
    <row r="165" spans="1:54" ht="76.5" customHeight="1">
      <c r="A165" s="80" t="s">
        <v>367</v>
      </c>
      <c r="B165" s="80" t="s">
        <v>440</v>
      </c>
      <c r="C165" s="80">
        <v>14111530</v>
      </c>
      <c r="D165" s="80" t="s">
        <v>941</v>
      </c>
      <c r="E165" s="81" t="s">
        <v>942</v>
      </c>
      <c r="F165" s="82" t="s">
        <v>69</v>
      </c>
      <c r="G165" s="83">
        <v>1</v>
      </c>
      <c r="H165" s="82" t="s">
        <v>75</v>
      </c>
      <c r="I165" s="84" t="s">
        <v>371</v>
      </c>
      <c r="J165" s="85">
        <v>46090</v>
      </c>
      <c r="K165" s="126" t="s">
        <v>943</v>
      </c>
      <c r="L165" s="86" t="s">
        <v>378</v>
      </c>
      <c r="M165" s="85" t="s">
        <v>146</v>
      </c>
      <c r="N165" s="87">
        <v>3200</v>
      </c>
      <c r="O165" s="87" t="s">
        <v>375</v>
      </c>
      <c r="P165" s="87" t="s">
        <v>376</v>
      </c>
      <c r="Q165" s="88">
        <f>IF(O165="IVA Incluido",(N165/1.19),N165)</f>
        <v>2689.0756302521008</v>
      </c>
      <c r="R165" s="89">
        <f>IF(P165="Si tiene IVA",Q165*19%,0)</f>
        <v>510.92436974789916</v>
      </c>
      <c r="S165" s="89">
        <f>Q165+R165</f>
        <v>3200</v>
      </c>
      <c r="T165" s="89">
        <f>IF(B165="","",(N165*G165))</f>
        <v>3200</v>
      </c>
      <c r="U165" s="89">
        <f>IF(B165="","",(S165*G165))</f>
        <v>3200</v>
      </c>
      <c r="V165" s="90" t="s">
        <v>371</v>
      </c>
      <c r="W165" s="91">
        <v>46090</v>
      </c>
      <c r="X165" s="127" t="s">
        <v>447</v>
      </c>
      <c r="Y165" s="92" t="s">
        <v>378</v>
      </c>
      <c r="Z165" s="128" t="s">
        <v>944</v>
      </c>
      <c r="AA165" s="93">
        <v>3200</v>
      </c>
      <c r="AB165" s="93" t="s">
        <v>375</v>
      </c>
      <c r="AC165" s="93" t="s">
        <v>376</v>
      </c>
      <c r="AD165" s="94">
        <f>IF(AB165="IVA Incluido",(AA165/1.19),AA165)</f>
        <v>2689.0756302521008</v>
      </c>
      <c r="AE165" s="95">
        <f>IF(AC165="Si tiene IVA",AD165*19%,0)</f>
        <v>510.92436974789916</v>
      </c>
      <c r="AF165" s="95">
        <f>AD165+AE165</f>
        <v>3200</v>
      </c>
      <c r="AG165" s="95">
        <f>IF(O165="","",(AA165*G165))</f>
        <v>3200</v>
      </c>
      <c r="AH165" s="95">
        <f>IF(O165="","",(AF165*G165))</f>
        <v>3200</v>
      </c>
      <c r="AI165" s="96" t="s">
        <v>371</v>
      </c>
      <c r="AJ165" s="97">
        <v>46090</v>
      </c>
      <c r="AK165" s="98" t="s">
        <v>945</v>
      </c>
      <c r="AL165" s="99" t="s">
        <v>378</v>
      </c>
      <c r="AM165" s="100" t="s">
        <v>162</v>
      </c>
      <c r="AN165" s="101">
        <v>2500</v>
      </c>
      <c r="AO165" s="101" t="s">
        <v>375</v>
      </c>
      <c r="AP165" s="129" t="s">
        <v>376</v>
      </c>
      <c r="AQ165" s="102">
        <f>IF(AO165="IVA Incluido",(AN165/1.19),AN165)</f>
        <v>2100.840336134454</v>
      </c>
      <c r="AR165" s="103">
        <f>IF(AP165="Si tiene IVA",AQ165*19%,0)</f>
        <v>399.15966386554624</v>
      </c>
      <c r="AS165" s="103">
        <f>AQ165+AR165</f>
        <v>2500</v>
      </c>
      <c r="AT165" s="103">
        <f>IF(AB165="","",(AN165*G165))</f>
        <v>2500</v>
      </c>
      <c r="AU165" s="103">
        <f>IF(AB165="","",(AS165*G165))</f>
        <v>2500</v>
      </c>
      <c r="AV165" s="104">
        <f t="shared" si="83"/>
        <v>2967</v>
      </c>
      <c r="AW165" s="104">
        <f t="shared" si="84"/>
        <v>2967</v>
      </c>
      <c r="AX165" s="104">
        <f t="shared" si="85"/>
        <v>404</v>
      </c>
      <c r="AY165" s="105">
        <f>IF(N165="","",(AX165/AW165))</f>
        <v>0.13616447590158409</v>
      </c>
      <c r="AZ165" s="5"/>
      <c r="BA165" s="7">
        <f>COUNTA(M165,Z165,AM165)</f>
        <v>3</v>
      </c>
      <c r="BB165" s="7"/>
    </row>
    <row r="166" spans="1:54" ht="89.25" customHeight="1">
      <c r="A166" s="80" t="s">
        <v>367</v>
      </c>
      <c r="B166" s="80" t="s">
        <v>440</v>
      </c>
      <c r="C166" s="80">
        <v>14111530</v>
      </c>
      <c r="D166" s="80" t="s">
        <v>946</v>
      </c>
      <c r="E166" s="81" t="s">
        <v>947</v>
      </c>
      <c r="F166" s="82" t="s">
        <v>69</v>
      </c>
      <c r="G166" s="83">
        <v>1</v>
      </c>
      <c r="H166" s="82" t="s">
        <v>75</v>
      </c>
      <c r="I166" s="84" t="s">
        <v>371</v>
      </c>
      <c r="J166" s="85">
        <v>46090</v>
      </c>
      <c r="K166" s="126" t="s">
        <v>948</v>
      </c>
      <c r="L166" s="86" t="s">
        <v>378</v>
      </c>
      <c r="M166" s="85" t="s">
        <v>949</v>
      </c>
      <c r="N166" s="87">
        <v>2126</v>
      </c>
      <c r="O166" s="87" t="s">
        <v>375</v>
      </c>
      <c r="P166" s="87" t="s">
        <v>376</v>
      </c>
      <c r="Q166" s="88">
        <f>IF(O166="IVA Incluido",(N166/1.19),N166)</f>
        <v>1786.5546218487395</v>
      </c>
      <c r="R166" s="89">
        <f>IF(P166="Si tiene IVA",Q166*19%,0)</f>
        <v>339.44537815126051</v>
      </c>
      <c r="S166" s="89">
        <f>Q166+R166</f>
        <v>2126</v>
      </c>
      <c r="T166" s="89">
        <f>IF(B166="","",(N166*G166))</f>
        <v>2126</v>
      </c>
      <c r="U166" s="89">
        <f>IF(B166="","",(S166*G166))</f>
        <v>2126</v>
      </c>
      <c r="V166" s="90" t="s">
        <v>371</v>
      </c>
      <c r="W166" s="91">
        <v>46090</v>
      </c>
      <c r="X166" s="127" t="s">
        <v>950</v>
      </c>
      <c r="Y166" s="92" t="s">
        <v>378</v>
      </c>
      <c r="Z166" s="128" t="s">
        <v>951</v>
      </c>
      <c r="AA166" s="93">
        <v>2500</v>
      </c>
      <c r="AB166" s="93" t="s">
        <v>375</v>
      </c>
      <c r="AC166" s="93" t="s">
        <v>376</v>
      </c>
      <c r="AD166" s="94">
        <f>IF(AB166="IVA Incluido",(AA166/1.19),AA166)</f>
        <v>2100.840336134454</v>
      </c>
      <c r="AE166" s="95">
        <f>IF(AC166="Si tiene IVA",AD166*19%,0)</f>
        <v>399.15966386554624</v>
      </c>
      <c r="AF166" s="95">
        <f>AD166+AE166</f>
        <v>2500</v>
      </c>
      <c r="AG166" s="95">
        <f>AD166</f>
        <v>2100.840336134454</v>
      </c>
      <c r="AH166" s="95">
        <f>IF(O166="","",(AF166*G166))</f>
        <v>2500</v>
      </c>
      <c r="AI166" s="96" t="s">
        <v>371</v>
      </c>
      <c r="AJ166" s="97">
        <v>46090</v>
      </c>
      <c r="AK166" s="98" t="s">
        <v>952</v>
      </c>
      <c r="AL166" s="99" t="s">
        <v>373</v>
      </c>
      <c r="AM166" s="100" t="s">
        <v>953</v>
      </c>
      <c r="AN166" s="101">
        <v>1785</v>
      </c>
      <c r="AO166" s="101" t="s">
        <v>375</v>
      </c>
      <c r="AP166" s="129" t="s">
        <v>376</v>
      </c>
      <c r="AQ166" s="102">
        <f>IF(AO166="IVA Incluido",(AN166/1.19),AN166)</f>
        <v>1500</v>
      </c>
      <c r="AR166" s="103">
        <f>IF(AP166="Si tiene IVA",AQ166*19%,0)</f>
        <v>285</v>
      </c>
      <c r="AS166" s="103">
        <f>AQ166+AR166</f>
        <v>1785</v>
      </c>
      <c r="AT166" s="103">
        <f>IF(AB166="","",(AN166*G166))</f>
        <v>1785</v>
      </c>
      <c r="AU166" s="103">
        <f>IF(AB166="","",(AS166*G166))</f>
        <v>1785</v>
      </c>
      <c r="AV166" s="104">
        <f t="shared" si="83"/>
        <v>2137</v>
      </c>
      <c r="AW166" s="104">
        <f t="shared" si="84"/>
        <v>2137</v>
      </c>
      <c r="AX166" s="104">
        <f t="shared" si="85"/>
        <v>358</v>
      </c>
      <c r="AY166" s="105">
        <f>IF(N166="","",(AX166/AW166))</f>
        <v>0.16752456715021058</v>
      </c>
      <c r="AZ166" s="5"/>
      <c r="BA166" s="7">
        <f>COUNTA(M166,Z166,AM166)</f>
        <v>3</v>
      </c>
      <c r="BB166" s="7"/>
    </row>
    <row r="167" spans="1:54" ht="63.75" customHeight="1">
      <c r="A167" s="80" t="s">
        <v>367</v>
      </c>
      <c r="B167" s="80" t="s">
        <v>440</v>
      </c>
      <c r="C167" s="80">
        <v>14111519</v>
      </c>
      <c r="D167" s="80" t="s">
        <v>954</v>
      </c>
      <c r="E167" s="81" t="s">
        <v>955</v>
      </c>
      <c r="F167" s="82" t="s">
        <v>69</v>
      </c>
      <c r="G167" s="83">
        <v>1</v>
      </c>
      <c r="H167" s="82" t="s">
        <v>75</v>
      </c>
      <c r="I167" s="84" t="s">
        <v>384</v>
      </c>
      <c r="J167" s="85">
        <v>46090</v>
      </c>
      <c r="K167" s="126" t="s">
        <v>778</v>
      </c>
      <c r="L167" s="86" t="s">
        <v>373</v>
      </c>
      <c r="M167" s="85" t="s">
        <v>144</v>
      </c>
      <c r="N167" s="87">
        <v>6500</v>
      </c>
      <c r="O167" s="87" t="s">
        <v>375</v>
      </c>
      <c r="P167" s="87" t="s">
        <v>376</v>
      </c>
      <c r="Q167" s="88">
        <f>IF(O167="IVA Incluido",(N167/1.19),N167)</f>
        <v>5462.1848739495799</v>
      </c>
      <c r="R167" s="89">
        <f>IF(P167="Si tiene IVA",Q167*19%,0)</f>
        <v>1037.8151260504203</v>
      </c>
      <c r="S167" s="89">
        <f>Q167+R167</f>
        <v>6500</v>
      </c>
      <c r="T167" s="89">
        <f>IF(B167="","",(N167*G167))</f>
        <v>6500</v>
      </c>
      <c r="U167" s="89">
        <f>IF(B167="","",(S167*G167))</f>
        <v>6500</v>
      </c>
      <c r="V167" s="90" t="s">
        <v>384</v>
      </c>
      <c r="W167" s="91">
        <v>46090</v>
      </c>
      <c r="X167" s="127" t="s">
        <v>907</v>
      </c>
      <c r="Y167" s="92" t="s">
        <v>373</v>
      </c>
      <c r="Z167" s="128" t="s">
        <v>908</v>
      </c>
      <c r="AA167" s="93">
        <v>5800</v>
      </c>
      <c r="AB167" s="93" t="s">
        <v>375</v>
      </c>
      <c r="AC167" s="93" t="s">
        <v>376</v>
      </c>
      <c r="AD167" s="94">
        <f>IF(AB167="IVA Incluido",(AA167/1.19),AA167)</f>
        <v>4873.9495798319331</v>
      </c>
      <c r="AE167" s="95">
        <f>IF(AC167="Si tiene IVA",AD167*19%,0)</f>
        <v>926.05042016806726</v>
      </c>
      <c r="AF167" s="95">
        <f>AD167+AE167</f>
        <v>5800</v>
      </c>
      <c r="AG167" s="95">
        <f>AD167</f>
        <v>4873.9495798319331</v>
      </c>
      <c r="AH167" s="95">
        <f>IF(O167="","",(AF167*G167))</f>
        <v>5800</v>
      </c>
      <c r="AI167" s="96" t="s">
        <v>384</v>
      </c>
      <c r="AJ167" s="97">
        <v>46090</v>
      </c>
      <c r="AK167" s="98" t="s">
        <v>445</v>
      </c>
      <c r="AL167" s="99" t="s">
        <v>378</v>
      </c>
      <c r="AM167" s="100" t="s">
        <v>446</v>
      </c>
      <c r="AN167" s="101">
        <v>6050</v>
      </c>
      <c r="AO167" s="101" t="s">
        <v>382</v>
      </c>
      <c r="AP167" s="129" t="s">
        <v>376</v>
      </c>
      <c r="AQ167" s="102">
        <f>IF(AO167="IVA Incluido",(AN167/1.19),AN167)</f>
        <v>6050</v>
      </c>
      <c r="AR167" s="103">
        <f>IF(AP167="Si tiene IVA",AQ167*19%,0)</f>
        <v>1149.5</v>
      </c>
      <c r="AS167" s="103">
        <f>AQ167+AR167</f>
        <v>7199.5</v>
      </c>
      <c r="AT167" s="103">
        <f>IF(AB167="","",(AN167*G167))</f>
        <v>6050</v>
      </c>
      <c r="AU167" s="103">
        <f>IF(AB167="","",(AS167*G167))</f>
        <v>7199.5</v>
      </c>
      <c r="AV167" s="104">
        <f t="shared" si="83"/>
        <v>6500</v>
      </c>
      <c r="AW167" s="104">
        <f t="shared" si="84"/>
        <v>6500</v>
      </c>
      <c r="AX167" s="104">
        <f t="shared" si="85"/>
        <v>700</v>
      </c>
      <c r="AY167" s="105">
        <f>IF(N167="","",(AX167/AW167))</f>
        <v>0.1076923076923077</v>
      </c>
      <c r="AZ167" s="5"/>
      <c r="BA167" s="7">
        <f>COUNTA(M167,Z167,AM167)</f>
        <v>3</v>
      </c>
      <c r="BB167" s="7"/>
    </row>
    <row r="168" spans="1:54" ht="280.5" customHeight="1">
      <c r="A168" s="80" t="s">
        <v>434</v>
      </c>
      <c r="B168" s="80" t="s">
        <v>434</v>
      </c>
      <c r="C168" s="80" t="s">
        <v>434</v>
      </c>
      <c r="D168" s="80" t="s">
        <v>956</v>
      </c>
      <c r="E168" s="81" t="s">
        <v>957</v>
      </c>
      <c r="F168" s="82" t="s">
        <v>437</v>
      </c>
      <c r="G168" s="83">
        <v>1</v>
      </c>
      <c r="H168" s="82"/>
      <c r="I168" s="84"/>
      <c r="J168" s="85"/>
      <c r="K168" s="126"/>
      <c r="L168" s="86"/>
      <c r="M168" s="85"/>
      <c r="N168" s="87"/>
      <c r="O168" s="87"/>
      <c r="P168" s="87"/>
      <c r="Q168" s="88" t="s">
        <v>31</v>
      </c>
      <c r="R168" s="89" t="s">
        <v>31</v>
      </c>
      <c r="S168" s="89" t="s">
        <v>31</v>
      </c>
      <c r="T168" s="89" t="s">
        <v>31</v>
      </c>
      <c r="U168" s="89" t="s">
        <v>31</v>
      </c>
      <c r="V168" s="90" t="s">
        <v>434</v>
      </c>
      <c r="W168" s="91" t="s">
        <v>434</v>
      </c>
      <c r="X168" s="127" t="s">
        <v>434</v>
      </c>
      <c r="Y168" s="92" t="s">
        <v>434</v>
      </c>
      <c r="Z168" s="128" t="s">
        <v>438</v>
      </c>
      <c r="AA168" s="93" t="s">
        <v>434</v>
      </c>
      <c r="AB168" s="93" t="s">
        <v>434</v>
      </c>
      <c r="AC168" s="93" t="s">
        <v>434</v>
      </c>
      <c r="AD168" s="94" t="s">
        <v>434</v>
      </c>
      <c r="AE168" s="95" t="s">
        <v>434</v>
      </c>
      <c r="AF168" s="95">
        <f>AH168/1.19</f>
        <v>133251.26050420169</v>
      </c>
      <c r="AG168" s="95">
        <f>AF168*19%</f>
        <v>25317.739495798323</v>
      </c>
      <c r="AH168" s="95">
        <v>158569</v>
      </c>
      <c r="AI168" s="96" t="s">
        <v>434</v>
      </c>
      <c r="AJ168" s="97" t="s">
        <v>434</v>
      </c>
      <c r="AK168" s="98" t="s">
        <v>434</v>
      </c>
      <c r="AL168" s="99" t="s">
        <v>434</v>
      </c>
      <c r="AM168" s="100" t="s">
        <v>439</v>
      </c>
      <c r="AN168" s="101" t="s">
        <v>434</v>
      </c>
      <c r="AO168" s="101" t="s">
        <v>434</v>
      </c>
      <c r="AP168" s="129" t="s">
        <v>434</v>
      </c>
      <c r="AQ168" s="102">
        <v>129389</v>
      </c>
      <c r="AR168" s="103">
        <v>24584</v>
      </c>
      <c r="AS168" s="103">
        <v>153972</v>
      </c>
      <c r="AT168" s="103">
        <v>129389</v>
      </c>
      <c r="AU168" s="103">
        <v>153972</v>
      </c>
      <c r="AV168" s="104">
        <f t="shared" si="83"/>
        <v>143612</v>
      </c>
      <c r="AW168" s="104">
        <f t="shared" si="84"/>
        <v>143612</v>
      </c>
      <c r="AX168" s="104" t="str">
        <f t="shared" si="85"/>
        <v/>
      </c>
      <c r="AY168" s="105">
        <v>2.0799999999999999E-2</v>
      </c>
      <c r="AZ168" s="5"/>
      <c r="BA168" s="7"/>
      <c r="BB168" s="7"/>
    </row>
    <row r="169" spans="1:54" ht="63.75" customHeight="1">
      <c r="A169" s="80" t="s">
        <v>367</v>
      </c>
      <c r="B169" s="80" t="s">
        <v>440</v>
      </c>
      <c r="C169" s="80"/>
      <c r="D169" s="80" t="s">
        <v>958</v>
      </c>
      <c r="E169" s="81" t="s">
        <v>959</v>
      </c>
      <c r="F169" s="82" t="s">
        <v>69</v>
      </c>
      <c r="G169" s="83">
        <v>1</v>
      </c>
      <c r="H169" s="82" t="s">
        <v>75</v>
      </c>
      <c r="I169" s="84" t="s">
        <v>371</v>
      </c>
      <c r="J169" s="85">
        <v>46090</v>
      </c>
      <c r="K169" s="126" t="s">
        <v>778</v>
      </c>
      <c r="L169" s="86" t="s">
        <v>378</v>
      </c>
      <c r="M169" s="85" t="s">
        <v>144</v>
      </c>
      <c r="N169" s="87">
        <v>12500</v>
      </c>
      <c r="O169" s="87" t="s">
        <v>382</v>
      </c>
      <c r="P169" s="87" t="s">
        <v>376</v>
      </c>
      <c r="Q169" s="88">
        <f t="shared" ref="Q169:Q184" si="103">IF(O169="IVA Incluido",(N169/1.19),N169)</f>
        <v>12500</v>
      </c>
      <c r="R169" s="89">
        <f t="shared" ref="R169:R184" si="104">IF(P169="Si tiene IVA",Q169*19%,0)</f>
        <v>2375</v>
      </c>
      <c r="S169" s="89">
        <f t="shared" ref="S169:S184" si="105">Q169+R169</f>
        <v>14875</v>
      </c>
      <c r="T169" s="89">
        <f>IF(B169="","",(N169*G169))</f>
        <v>12500</v>
      </c>
      <c r="U169" s="89">
        <f t="shared" ref="U169:U184" si="106">IF(B169="","",(S169*G169))</f>
        <v>14875</v>
      </c>
      <c r="V169" s="90" t="s">
        <v>371</v>
      </c>
      <c r="W169" s="91">
        <v>46090</v>
      </c>
      <c r="X169" s="127" t="s">
        <v>960</v>
      </c>
      <c r="Y169" s="92" t="s">
        <v>378</v>
      </c>
      <c r="Z169" s="128" t="s">
        <v>961</v>
      </c>
      <c r="AA169" s="93">
        <v>12600</v>
      </c>
      <c r="AB169" s="93" t="s">
        <v>375</v>
      </c>
      <c r="AC169" s="93" t="s">
        <v>376</v>
      </c>
      <c r="AD169" s="94">
        <f t="shared" ref="AD169:AD184" si="107">IF(AB169="IVA Incluido",(AA169/1.19),AA169)</f>
        <v>10588.235294117647</v>
      </c>
      <c r="AE169" s="95">
        <f t="shared" ref="AE169:AE184" si="108">IF(AC169="Si tiene IVA",AD169*19%,0)</f>
        <v>2011.7647058823529</v>
      </c>
      <c r="AF169" s="95">
        <f t="shared" ref="AF169:AF184" si="109">AD169+AE169</f>
        <v>12600</v>
      </c>
      <c r="AG169" s="95">
        <f>IF(O169="","",(AA169*G169))</f>
        <v>12600</v>
      </c>
      <c r="AH169" s="95">
        <f t="shared" ref="AH169:AH184" si="110">IF(O169="","",(AF169*G169))</f>
        <v>12600</v>
      </c>
      <c r="AI169" s="96" t="s">
        <v>371</v>
      </c>
      <c r="AJ169" s="97">
        <v>46090</v>
      </c>
      <c r="AK169" s="98" t="s">
        <v>962</v>
      </c>
      <c r="AL169" s="99" t="s">
        <v>378</v>
      </c>
      <c r="AM169" s="100" t="s">
        <v>963</v>
      </c>
      <c r="AN169" s="101">
        <v>12000</v>
      </c>
      <c r="AO169" s="101" t="s">
        <v>375</v>
      </c>
      <c r="AP169" s="129" t="s">
        <v>376</v>
      </c>
      <c r="AQ169" s="102">
        <f t="shared" ref="AQ169:AQ184" si="111">IF(AO169="IVA Incluido",(AN169/1.19),AN169)</f>
        <v>10084.033613445379</v>
      </c>
      <c r="AR169" s="103">
        <f t="shared" ref="AR169:AR184" si="112">IF(AP169="Si tiene IVA",AQ169*19%,0)</f>
        <v>1915.966386554622</v>
      </c>
      <c r="AS169" s="103">
        <f t="shared" ref="AS169:AS184" si="113">AQ169+AR169</f>
        <v>12000.000000000002</v>
      </c>
      <c r="AT169" s="103">
        <f>IF(AB169="","",(AN169*G169))</f>
        <v>12000</v>
      </c>
      <c r="AU169" s="103">
        <f t="shared" ref="AU169:AU184" si="114">IF(AB169="","",(AS169*G169))</f>
        <v>12000.000000000002</v>
      </c>
      <c r="AV169" s="104">
        <f t="shared" si="83"/>
        <v>13158</v>
      </c>
      <c r="AW169" s="104">
        <f t="shared" si="84"/>
        <v>13158</v>
      </c>
      <c r="AX169" s="104">
        <f t="shared" si="85"/>
        <v>1517</v>
      </c>
      <c r="AY169" s="105">
        <f t="shared" ref="AY169:AY184" si="115">IF(N169="","",(AX169/AW169))</f>
        <v>0.11529107767137863</v>
      </c>
      <c r="AZ169" s="5"/>
      <c r="BA169" s="7">
        <f t="shared" ref="BA169:BA184" si="116">COUNTA(M169,Z169,AM169)</f>
        <v>3</v>
      </c>
      <c r="BB169" s="7"/>
    </row>
    <row r="170" spans="1:54" ht="63.75" customHeight="1">
      <c r="A170" s="80" t="s">
        <v>367</v>
      </c>
      <c r="B170" s="80" t="s">
        <v>440</v>
      </c>
      <c r="C170" s="80"/>
      <c r="D170" s="80" t="s">
        <v>142</v>
      </c>
      <c r="E170" s="81" t="s">
        <v>143</v>
      </c>
      <c r="F170" s="82" t="s">
        <v>69</v>
      </c>
      <c r="G170" s="83">
        <v>1</v>
      </c>
      <c r="H170" s="82" t="s">
        <v>75</v>
      </c>
      <c r="I170" s="84" t="s">
        <v>371</v>
      </c>
      <c r="J170" s="85">
        <v>46090</v>
      </c>
      <c r="K170" s="126" t="s">
        <v>778</v>
      </c>
      <c r="L170" s="86" t="s">
        <v>378</v>
      </c>
      <c r="M170" s="85" t="s">
        <v>144</v>
      </c>
      <c r="N170" s="87">
        <v>1000</v>
      </c>
      <c r="O170" s="87" t="s">
        <v>382</v>
      </c>
      <c r="P170" s="87" t="s">
        <v>376</v>
      </c>
      <c r="Q170" s="88">
        <f t="shared" si="103"/>
        <v>1000</v>
      </c>
      <c r="R170" s="89">
        <f t="shared" si="104"/>
        <v>190</v>
      </c>
      <c r="S170" s="89">
        <f t="shared" si="105"/>
        <v>1190</v>
      </c>
      <c r="T170" s="89">
        <f>IF(B170="","",(N170*G170))</f>
        <v>1000</v>
      </c>
      <c r="U170" s="89">
        <f t="shared" si="106"/>
        <v>1190</v>
      </c>
      <c r="V170" s="90" t="s">
        <v>371</v>
      </c>
      <c r="W170" s="91">
        <v>46090</v>
      </c>
      <c r="X170" s="127" t="s">
        <v>964</v>
      </c>
      <c r="Y170" s="92" t="s">
        <v>378</v>
      </c>
      <c r="Z170" s="128" t="s">
        <v>145</v>
      </c>
      <c r="AA170" s="93">
        <v>1671</v>
      </c>
      <c r="AB170" s="93" t="s">
        <v>375</v>
      </c>
      <c r="AC170" s="93" t="s">
        <v>376</v>
      </c>
      <c r="AD170" s="94">
        <f t="shared" si="107"/>
        <v>1404.201680672269</v>
      </c>
      <c r="AE170" s="95">
        <f t="shared" si="108"/>
        <v>266.79831932773112</v>
      </c>
      <c r="AF170" s="95">
        <f t="shared" si="109"/>
        <v>1671.0000000000002</v>
      </c>
      <c r="AG170" s="95">
        <f>IF(O170="","",(AA170*G170))</f>
        <v>1671</v>
      </c>
      <c r="AH170" s="95">
        <f t="shared" si="110"/>
        <v>1671.0000000000002</v>
      </c>
      <c r="AI170" s="96" t="s">
        <v>371</v>
      </c>
      <c r="AJ170" s="97">
        <v>46090</v>
      </c>
      <c r="AK170" s="98" t="s">
        <v>965</v>
      </c>
      <c r="AL170" s="99" t="s">
        <v>378</v>
      </c>
      <c r="AM170" s="100" t="s">
        <v>146</v>
      </c>
      <c r="AN170" s="101">
        <v>1400</v>
      </c>
      <c r="AO170" s="101" t="s">
        <v>375</v>
      </c>
      <c r="AP170" s="129" t="s">
        <v>376</v>
      </c>
      <c r="AQ170" s="102">
        <f t="shared" si="111"/>
        <v>1176.4705882352941</v>
      </c>
      <c r="AR170" s="103">
        <f t="shared" si="112"/>
        <v>223.52941176470588</v>
      </c>
      <c r="AS170" s="103">
        <f t="shared" si="113"/>
        <v>1400</v>
      </c>
      <c r="AT170" s="103">
        <f>IF(AB170="","",(AN170*G170))</f>
        <v>1400</v>
      </c>
      <c r="AU170" s="103">
        <f t="shared" si="114"/>
        <v>1400</v>
      </c>
      <c r="AV170" s="104">
        <f t="shared" si="83"/>
        <v>1420</v>
      </c>
      <c r="AW170" s="104">
        <f t="shared" si="84"/>
        <v>1420</v>
      </c>
      <c r="AX170" s="104">
        <f t="shared" si="85"/>
        <v>241</v>
      </c>
      <c r="AY170" s="105">
        <f t="shared" si="115"/>
        <v>0.16971830985915493</v>
      </c>
      <c r="AZ170" s="5"/>
      <c r="BA170" s="7">
        <f t="shared" si="116"/>
        <v>3</v>
      </c>
      <c r="BB170" s="7"/>
    </row>
    <row r="171" spans="1:54" ht="63.75" customHeight="1">
      <c r="A171" s="80" t="s">
        <v>367</v>
      </c>
      <c r="B171" s="80" t="s">
        <v>440</v>
      </c>
      <c r="C171" s="80"/>
      <c r="D171" s="80" t="s">
        <v>966</v>
      </c>
      <c r="E171" s="81" t="s">
        <v>967</v>
      </c>
      <c r="F171" s="82" t="s">
        <v>69</v>
      </c>
      <c r="G171" s="83">
        <v>1</v>
      </c>
      <c r="H171" s="82" t="s">
        <v>75</v>
      </c>
      <c r="I171" s="84" t="s">
        <v>371</v>
      </c>
      <c r="J171" s="85">
        <v>46090</v>
      </c>
      <c r="K171" s="126" t="s">
        <v>778</v>
      </c>
      <c r="L171" s="86" t="s">
        <v>378</v>
      </c>
      <c r="M171" s="85" t="s">
        <v>144</v>
      </c>
      <c r="N171" s="87">
        <v>3600</v>
      </c>
      <c r="O171" s="87" t="s">
        <v>382</v>
      </c>
      <c r="P171" s="87" t="s">
        <v>376</v>
      </c>
      <c r="Q171" s="88">
        <f t="shared" si="103"/>
        <v>3600</v>
      </c>
      <c r="R171" s="89">
        <f t="shared" si="104"/>
        <v>684</v>
      </c>
      <c r="S171" s="89">
        <f t="shared" si="105"/>
        <v>4284</v>
      </c>
      <c r="T171" s="89">
        <f>IF(B171="","",(N171*G171))</f>
        <v>3600</v>
      </c>
      <c r="U171" s="89">
        <f t="shared" si="106"/>
        <v>4284</v>
      </c>
      <c r="V171" s="90" t="s">
        <v>371</v>
      </c>
      <c r="W171" s="91">
        <v>46090</v>
      </c>
      <c r="X171" s="127" t="s">
        <v>968</v>
      </c>
      <c r="Y171" s="92" t="s">
        <v>378</v>
      </c>
      <c r="Z171" s="128" t="s">
        <v>969</v>
      </c>
      <c r="AA171" s="93">
        <v>3000</v>
      </c>
      <c r="AB171" s="93" t="s">
        <v>375</v>
      </c>
      <c r="AC171" s="93" t="s">
        <v>376</v>
      </c>
      <c r="AD171" s="94">
        <f t="shared" si="107"/>
        <v>2521.0084033613448</v>
      </c>
      <c r="AE171" s="95">
        <f t="shared" si="108"/>
        <v>478.99159663865549</v>
      </c>
      <c r="AF171" s="95">
        <f t="shared" si="109"/>
        <v>3000.0000000000005</v>
      </c>
      <c r="AG171" s="95">
        <f>IF(O171="","",(AA171*G171))</f>
        <v>3000</v>
      </c>
      <c r="AH171" s="95">
        <f t="shared" si="110"/>
        <v>3000.0000000000005</v>
      </c>
      <c r="AI171" s="96" t="s">
        <v>371</v>
      </c>
      <c r="AJ171" s="97">
        <v>46090</v>
      </c>
      <c r="AK171" s="98" t="s">
        <v>447</v>
      </c>
      <c r="AL171" s="99" t="s">
        <v>378</v>
      </c>
      <c r="AM171" s="100" t="s">
        <v>970</v>
      </c>
      <c r="AN171" s="101">
        <v>3500</v>
      </c>
      <c r="AO171" s="101" t="s">
        <v>375</v>
      </c>
      <c r="AP171" s="129" t="s">
        <v>376</v>
      </c>
      <c r="AQ171" s="102">
        <f t="shared" si="111"/>
        <v>2941.1764705882356</v>
      </c>
      <c r="AR171" s="103">
        <f t="shared" si="112"/>
        <v>558.82352941176475</v>
      </c>
      <c r="AS171" s="103">
        <f t="shared" si="113"/>
        <v>3500.0000000000005</v>
      </c>
      <c r="AT171" s="103">
        <f>IF(AB171="","",(AN171*G171))</f>
        <v>3500</v>
      </c>
      <c r="AU171" s="103">
        <f t="shared" si="114"/>
        <v>3500.0000000000005</v>
      </c>
      <c r="AV171" s="104">
        <f t="shared" si="83"/>
        <v>3595</v>
      </c>
      <c r="AW171" s="104">
        <f t="shared" si="84"/>
        <v>3595</v>
      </c>
      <c r="AX171" s="104">
        <f t="shared" si="85"/>
        <v>647</v>
      </c>
      <c r="AY171" s="105">
        <f t="shared" si="115"/>
        <v>0.1799721835883171</v>
      </c>
      <c r="AZ171" s="5"/>
      <c r="BA171" s="7">
        <f t="shared" si="116"/>
        <v>3</v>
      </c>
      <c r="BB171" s="7"/>
    </row>
    <row r="172" spans="1:54" ht="63.75" customHeight="1">
      <c r="A172" s="80" t="s">
        <v>367</v>
      </c>
      <c r="B172" s="80" t="s">
        <v>440</v>
      </c>
      <c r="C172" s="80"/>
      <c r="D172" s="80" t="s">
        <v>971</v>
      </c>
      <c r="E172" s="81" t="s">
        <v>972</v>
      </c>
      <c r="F172" s="82" t="s">
        <v>69</v>
      </c>
      <c r="G172" s="83">
        <v>1</v>
      </c>
      <c r="H172" s="82" t="s">
        <v>75</v>
      </c>
      <c r="I172" s="84" t="s">
        <v>371</v>
      </c>
      <c r="J172" s="85">
        <v>46090</v>
      </c>
      <c r="K172" s="126" t="s">
        <v>778</v>
      </c>
      <c r="L172" s="86" t="s">
        <v>378</v>
      </c>
      <c r="M172" s="85" t="s">
        <v>144</v>
      </c>
      <c r="N172" s="87">
        <v>3699</v>
      </c>
      <c r="O172" s="87" t="s">
        <v>382</v>
      </c>
      <c r="P172" s="87" t="s">
        <v>376</v>
      </c>
      <c r="Q172" s="88">
        <f t="shared" si="103"/>
        <v>3699</v>
      </c>
      <c r="R172" s="89">
        <f t="shared" si="104"/>
        <v>702.81000000000006</v>
      </c>
      <c r="S172" s="89">
        <f t="shared" si="105"/>
        <v>4401.8100000000004</v>
      </c>
      <c r="T172" s="89">
        <f>IF(B172="","",(N172*G172))</f>
        <v>3699</v>
      </c>
      <c r="U172" s="89">
        <f t="shared" si="106"/>
        <v>4401.8100000000004</v>
      </c>
      <c r="V172" s="90" t="s">
        <v>371</v>
      </c>
      <c r="W172" s="91">
        <v>46090</v>
      </c>
      <c r="X172" s="127" t="s">
        <v>907</v>
      </c>
      <c r="Y172" s="92" t="s">
        <v>378</v>
      </c>
      <c r="Z172" s="128" t="s">
        <v>908</v>
      </c>
      <c r="AA172" s="93">
        <v>3900</v>
      </c>
      <c r="AB172" s="93" t="s">
        <v>375</v>
      </c>
      <c r="AC172" s="93" t="s">
        <v>376</v>
      </c>
      <c r="AD172" s="94">
        <f t="shared" si="107"/>
        <v>3277.3109243697481</v>
      </c>
      <c r="AE172" s="95">
        <f t="shared" si="108"/>
        <v>622.6890756302522</v>
      </c>
      <c r="AF172" s="95">
        <f t="shared" si="109"/>
        <v>3900.0000000000005</v>
      </c>
      <c r="AG172" s="95">
        <f>IF(O172="","",(AA172*G172))</f>
        <v>3900</v>
      </c>
      <c r="AH172" s="95">
        <f t="shared" si="110"/>
        <v>3900.0000000000005</v>
      </c>
      <c r="AI172" s="96" t="s">
        <v>371</v>
      </c>
      <c r="AJ172" s="97">
        <v>46090</v>
      </c>
      <c r="AK172" s="98" t="s">
        <v>447</v>
      </c>
      <c r="AL172" s="99" t="s">
        <v>378</v>
      </c>
      <c r="AM172" s="100" t="s">
        <v>970</v>
      </c>
      <c r="AN172" s="101">
        <v>4500</v>
      </c>
      <c r="AO172" s="101" t="s">
        <v>375</v>
      </c>
      <c r="AP172" s="129" t="s">
        <v>376</v>
      </c>
      <c r="AQ172" s="102">
        <f t="shared" si="111"/>
        <v>3781.5126050420172</v>
      </c>
      <c r="AR172" s="103">
        <f t="shared" si="112"/>
        <v>718.48739495798327</v>
      </c>
      <c r="AS172" s="103">
        <f t="shared" si="113"/>
        <v>4500</v>
      </c>
      <c r="AT172" s="103">
        <f>IF(AB172="","",(AN172*G172))</f>
        <v>4500</v>
      </c>
      <c r="AU172" s="103">
        <f t="shared" si="114"/>
        <v>4500</v>
      </c>
      <c r="AV172" s="104">
        <f t="shared" si="83"/>
        <v>4267</v>
      </c>
      <c r="AW172" s="104">
        <f t="shared" si="84"/>
        <v>4267</v>
      </c>
      <c r="AX172" s="104">
        <f t="shared" si="85"/>
        <v>322</v>
      </c>
      <c r="AY172" s="105">
        <f t="shared" si="115"/>
        <v>7.5462854464494966E-2</v>
      </c>
      <c r="AZ172" s="5"/>
      <c r="BA172" s="7">
        <f t="shared" si="116"/>
        <v>3</v>
      </c>
      <c r="BB172" s="7"/>
    </row>
    <row r="173" spans="1:54" ht="89.25" customHeight="1">
      <c r="A173" s="80" t="s">
        <v>367</v>
      </c>
      <c r="B173" s="80" t="s">
        <v>440</v>
      </c>
      <c r="C173" s="80"/>
      <c r="D173" s="80" t="s">
        <v>973</v>
      </c>
      <c r="E173" s="81" t="s">
        <v>974</v>
      </c>
      <c r="F173" s="82" t="s">
        <v>69</v>
      </c>
      <c r="G173" s="83">
        <v>1</v>
      </c>
      <c r="H173" s="82" t="s">
        <v>75</v>
      </c>
      <c r="I173" s="84" t="s">
        <v>371</v>
      </c>
      <c r="J173" s="85">
        <v>46090</v>
      </c>
      <c r="K173" s="126" t="s">
        <v>975</v>
      </c>
      <c r="L173" s="86" t="s">
        <v>378</v>
      </c>
      <c r="M173" s="85" t="s">
        <v>976</v>
      </c>
      <c r="N173" s="87">
        <v>40000</v>
      </c>
      <c r="O173" s="87" t="s">
        <v>375</v>
      </c>
      <c r="P173" s="87" t="s">
        <v>376</v>
      </c>
      <c r="Q173" s="88">
        <f t="shared" si="103"/>
        <v>33613.445378151264</v>
      </c>
      <c r="R173" s="89">
        <f t="shared" si="104"/>
        <v>6386.5546218487398</v>
      </c>
      <c r="S173" s="89">
        <f t="shared" si="105"/>
        <v>40000</v>
      </c>
      <c r="T173" s="89">
        <f>IF(R173="IVA Incluido",(Q173/1.19),Q173)</f>
        <v>33613.445378151264</v>
      </c>
      <c r="U173" s="89">
        <f t="shared" si="106"/>
        <v>40000</v>
      </c>
      <c r="V173" s="90" t="s">
        <v>371</v>
      </c>
      <c r="W173" s="91">
        <v>46090</v>
      </c>
      <c r="X173" s="127" t="s">
        <v>977</v>
      </c>
      <c r="Y173" s="92" t="s">
        <v>378</v>
      </c>
      <c r="Z173" s="128" t="s">
        <v>978</v>
      </c>
      <c r="AA173" s="93">
        <v>32000</v>
      </c>
      <c r="AB173" s="93" t="s">
        <v>375</v>
      </c>
      <c r="AC173" s="93" t="s">
        <v>376</v>
      </c>
      <c r="AD173" s="94">
        <f t="shared" si="107"/>
        <v>26890.756302521011</v>
      </c>
      <c r="AE173" s="95">
        <f t="shared" si="108"/>
        <v>5109.2436974789925</v>
      </c>
      <c r="AF173" s="95">
        <f t="shared" si="109"/>
        <v>32000.000000000004</v>
      </c>
      <c r="AG173" s="95">
        <f>IF(R173="IVA Incluido",(Q173/1.19),Q173)</f>
        <v>33613.445378151264</v>
      </c>
      <c r="AH173" s="95">
        <f t="shared" si="110"/>
        <v>32000.000000000004</v>
      </c>
      <c r="AI173" s="96" t="s">
        <v>371</v>
      </c>
      <c r="AJ173" s="97">
        <v>46090</v>
      </c>
      <c r="AK173" s="98" t="s">
        <v>979</v>
      </c>
      <c r="AL173" s="99" t="s">
        <v>378</v>
      </c>
      <c r="AM173" s="100" t="s">
        <v>980</v>
      </c>
      <c r="AN173" s="101">
        <v>45000</v>
      </c>
      <c r="AO173" s="101" t="s">
        <v>375</v>
      </c>
      <c r="AP173" s="129" t="s">
        <v>376</v>
      </c>
      <c r="AQ173" s="102">
        <f t="shared" si="111"/>
        <v>37815.126050420171</v>
      </c>
      <c r="AR173" s="103">
        <f t="shared" si="112"/>
        <v>7184.8739495798327</v>
      </c>
      <c r="AS173" s="103">
        <f t="shared" si="113"/>
        <v>45000</v>
      </c>
      <c r="AT173" s="103">
        <f>AQ173</f>
        <v>37815.126050420171</v>
      </c>
      <c r="AU173" s="103">
        <f t="shared" si="114"/>
        <v>45000</v>
      </c>
      <c r="AV173" s="104">
        <f t="shared" si="83"/>
        <v>39000</v>
      </c>
      <c r="AW173" s="104">
        <f t="shared" si="84"/>
        <v>39000</v>
      </c>
      <c r="AX173" s="104">
        <f t="shared" si="85"/>
        <v>6557</v>
      </c>
      <c r="AY173" s="105">
        <f t="shared" si="115"/>
        <v>0.16812820512820512</v>
      </c>
      <c r="AZ173" s="5"/>
      <c r="BA173" s="7">
        <f t="shared" si="116"/>
        <v>3</v>
      </c>
      <c r="BB173" s="7"/>
    </row>
    <row r="174" spans="1:54" ht="38.25" customHeight="1">
      <c r="A174" s="80" t="s">
        <v>367</v>
      </c>
      <c r="B174" s="80" t="s">
        <v>440</v>
      </c>
      <c r="C174" s="80">
        <v>60121116</v>
      </c>
      <c r="D174" s="80" t="s">
        <v>981</v>
      </c>
      <c r="E174" s="81" t="s">
        <v>982</v>
      </c>
      <c r="F174" s="82" t="s">
        <v>69</v>
      </c>
      <c r="G174" s="83">
        <v>1</v>
      </c>
      <c r="H174" s="82" t="s">
        <v>75</v>
      </c>
      <c r="I174" s="84" t="s">
        <v>371</v>
      </c>
      <c r="J174" s="85">
        <v>46090</v>
      </c>
      <c r="K174" s="126" t="s">
        <v>983</v>
      </c>
      <c r="L174" s="86" t="s">
        <v>378</v>
      </c>
      <c r="M174" s="85" t="s">
        <v>162</v>
      </c>
      <c r="N174" s="87">
        <v>900</v>
      </c>
      <c r="O174" s="87" t="s">
        <v>375</v>
      </c>
      <c r="P174" s="87" t="s">
        <v>376</v>
      </c>
      <c r="Q174" s="88">
        <f t="shared" si="103"/>
        <v>756.30252100840335</v>
      </c>
      <c r="R174" s="89">
        <f t="shared" si="104"/>
        <v>143.69747899159663</v>
      </c>
      <c r="S174" s="89">
        <f t="shared" si="105"/>
        <v>900</v>
      </c>
      <c r="T174" s="89">
        <f t="shared" ref="T174:T184" si="117">IF(B174="","",(N174*G174))</f>
        <v>900</v>
      </c>
      <c r="U174" s="89">
        <f t="shared" si="106"/>
        <v>900</v>
      </c>
      <c r="V174" s="90" t="s">
        <v>371</v>
      </c>
      <c r="W174" s="91">
        <v>46090</v>
      </c>
      <c r="X174" s="127" t="s">
        <v>984</v>
      </c>
      <c r="Y174" s="92" t="s">
        <v>378</v>
      </c>
      <c r="Z174" s="128" t="s">
        <v>951</v>
      </c>
      <c r="AA174" s="93">
        <v>900</v>
      </c>
      <c r="AB174" s="93" t="s">
        <v>375</v>
      </c>
      <c r="AC174" s="93" t="s">
        <v>376</v>
      </c>
      <c r="AD174" s="94">
        <f t="shared" si="107"/>
        <v>756.30252100840335</v>
      </c>
      <c r="AE174" s="95">
        <f t="shared" si="108"/>
        <v>143.69747899159663</v>
      </c>
      <c r="AF174" s="95">
        <f t="shared" si="109"/>
        <v>900</v>
      </c>
      <c r="AG174" s="95">
        <f t="shared" ref="AG174:AG184" si="118">IF(O174="","",(AA174*G174))</f>
        <v>900</v>
      </c>
      <c r="AH174" s="95">
        <f t="shared" si="110"/>
        <v>900</v>
      </c>
      <c r="AI174" s="96" t="s">
        <v>371</v>
      </c>
      <c r="AJ174" s="97">
        <v>46090</v>
      </c>
      <c r="AK174" s="98" t="s">
        <v>447</v>
      </c>
      <c r="AL174" s="99" t="s">
        <v>378</v>
      </c>
      <c r="AM174" s="100" t="s">
        <v>944</v>
      </c>
      <c r="AN174" s="101">
        <v>900</v>
      </c>
      <c r="AO174" s="101" t="s">
        <v>375</v>
      </c>
      <c r="AP174" s="129" t="s">
        <v>376</v>
      </c>
      <c r="AQ174" s="102">
        <f t="shared" si="111"/>
        <v>756.30252100840335</v>
      </c>
      <c r="AR174" s="103">
        <f t="shared" si="112"/>
        <v>143.69747899159663</v>
      </c>
      <c r="AS174" s="103">
        <f t="shared" si="113"/>
        <v>900</v>
      </c>
      <c r="AT174" s="103">
        <f t="shared" ref="AT174:AT184" si="119">IF(AB174="","",(AN174*G174))</f>
        <v>900</v>
      </c>
      <c r="AU174" s="103">
        <f t="shared" si="114"/>
        <v>900</v>
      </c>
      <c r="AV174" s="104">
        <f t="shared" si="83"/>
        <v>900</v>
      </c>
      <c r="AW174" s="104">
        <f t="shared" si="84"/>
        <v>900</v>
      </c>
      <c r="AX174" s="104">
        <f t="shared" si="85"/>
        <v>0</v>
      </c>
      <c r="AY174" s="105">
        <f t="shared" si="115"/>
        <v>0</v>
      </c>
      <c r="AZ174" s="5"/>
      <c r="BA174" s="7">
        <f t="shared" si="116"/>
        <v>3</v>
      </c>
      <c r="BB174" s="7"/>
    </row>
    <row r="175" spans="1:54" ht="63.75" customHeight="1">
      <c r="A175" s="80" t="s">
        <v>367</v>
      </c>
      <c r="B175" s="80" t="s">
        <v>440</v>
      </c>
      <c r="C175" s="80">
        <v>60121124</v>
      </c>
      <c r="D175" s="80" t="s">
        <v>985</v>
      </c>
      <c r="E175" s="81" t="s">
        <v>986</v>
      </c>
      <c r="F175" s="82" t="s">
        <v>69</v>
      </c>
      <c r="G175" s="83">
        <v>1</v>
      </c>
      <c r="H175" s="82" t="s">
        <v>75</v>
      </c>
      <c r="I175" s="84" t="s">
        <v>371</v>
      </c>
      <c r="J175" s="85">
        <v>46090</v>
      </c>
      <c r="K175" s="126" t="s">
        <v>447</v>
      </c>
      <c r="L175" s="86" t="s">
        <v>373</v>
      </c>
      <c r="M175" s="85" t="s">
        <v>944</v>
      </c>
      <c r="N175" s="87">
        <v>392</v>
      </c>
      <c r="O175" s="87" t="s">
        <v>375</v>
      </c>
      <c r="P175" s="87" t="s">
        <v>376</v>
      </c>
      <c r="Q175" s="88">
        <f t="shared" si="103"/>
        <v>329.41176470588238</v>
      </c>
      <c r="R175" s="89">
        <f t="shared" si="104"/>
        <v>62.588235294117652</v>
      </c>
      <c r="S175" s="89">
        <f t="shared" si="105"/>
        <v>392</v>
      </c>
      <c r="T175" s="89">
        <f t="shared" si="117"/>
        <v>392</v>
      </c>
      <c r="U175" s="89">
        <f t="shared" si="106"/>
        <v>392</v>
      </c>
      <c r="V175" s="90" t="s">
        <v>371</v>
      </c>
      <c r="W175" s="91">
        <v>46090</v>
      </c>
      <c r="X175" s="127" t="s">
        <v>987</v>
      </c>
      <c r="Y175" s="92" t="s">
        <v>378</v>
      </c>
      <c r="Z175" s="128" t="s">
        <v>988</v>
      </c>
      <c r="AA175" s="93">
        <v>500</v>
      </c>
      <c r="AB175" s="93" t="s">
        <v>375</v>
      </c>
      <c r="AC175" s="93" t="s">
        <v>376</v>
      </c>
      <c r="AD175" s="94">
        <f t="shared" si="107"/>
        <v>420.1680672268908</v>
      </c>
      <c r="AE175" s="95">
        <f t="shared" si="108"/>
        <v>79.831932773109259</v>
      </c>
      <c r="AF175" s="95">
        <f t="shared" si="109"/>
        <v>500.00000000000006</v>
      </c>
      <c r="AG175" s="95">
        <f t="shared" si="118"/>
        <v>500</v>
      </c>
      <c r="AH175" s="95">
        <f t="shared" si="110"/>
        <v>500.00000000000006</v>
      </c>
      <c r="AI175" s="96" t="s">
        <v>371</v>
      </c>
      <c r="AJ175" s="97">
        <v>46090</v>
      </c>
      <c r="AK175" s="98" t="s">
        <v>989</v>
      </c>
      <c r="AL175" s="99" t="s">
        <v>378</v>
      </c>
      <c r="AM175" s="100" t="s">
        <v>990</v>
      </c>
      <c r="AN175" s="101">
        <v>590</v>
      </c>
      <c r="AO175" s="101" t="s">
        <v>375</v>
      </c>
      <c r="AP175" s="129" t="s">
        <v>376</v>
      </c>
      <c r="AQ175" s="102">
        <f t="shared" si="111"/>
        <v>495.79831932773112</v>
      </c>
      <c r="AR175" s="103">
        <f t="shared" si="112"/>
        <v>94.201680672268921</v>
      </c>
      <c r="AS175" s="103">
        <f t="shared" si="113"/>
        <v>590</v>
      </c>
      <c r="AT175" s="103">
        <f t="shared" si="119"/>
        <v>590</v>
      </c>
      <c r="AU175" s="103">
        <f t="shared" si="114"/>
        <v>590</v>
      </c>
      <c r="AV175" s="104">
        <f t="shared" si="83"/>
        <v>494</v>
      </c>
      <c r="AW175" s="104">
        <f t="shared" si="84"/>
        <v>494</v>
      </c>
      <c r="AX175" s="104">
        <f t="shared" si="85"/>
        <v>99</v>
      </c>
      <c r="AY175" s="105">
        <f t="shared" si="115"/>
        <v>0.20040485829959515</v>
      </c>
      <c r="AZ175" s="5"/>
      <c r="BA175" s="7">
        <f t="shared" si="116"/>
        <v>3</v>
      </c>
      <c r="BB175" s="7"/>
    </row>
    <row r="176" spans="1:54" ht="63.75" customHeight="1">
      <c r="A176" s="80" t="s">
        <v>367</v>
      </c>
      <c r="B176" s="80" t="s">
        <v>440</v>
      </c>
      <c r="C176" s="80">
        <v>60121124</v>
      </c>
      <c r="D176" s="80" t="s">
        <v>991</v>
      </c>
      <c r="E176" s="81" t="s">
        <v>992</v>
      </c>
      <c r="F176" s="82" t="s">
        <v>69</v>
      </c>
      <c r="G176" s="83">
        <v>1</v>
      </c>
      <c r="H176" s="82" t="s">
        <v>75</v>
      </c>
      <c r="I176" s="84" t="s">
        <v>371</v>
      </c>
      <c r="J176" s="85">
        <v>46090</v>
      </c>
      <c r="K176" s="126" t="s">
        <v>778</v>
      </c>
      <c r="L176" s="86" t="s">
        <v>378</v>
      </c>
      <c r="M176" s="85" t="s">
        <v>144</v>
      </c>
      <c r="N176" s="87">
        <v>6620</v>
      </c>
      <c r="O176" s="87" t="s">
        <v>382</v>
      </c>
      <c r="P176" s="87" t="s">
        <v>376</v>
      </c>
      <c r="Q176" s="88">
        <f t="shared" si="103"/>
        <v>6620</v>
      </c>
      <c r="R176" s="89">
        <f t="shared" si="104"/>
        <v>1257.8</v>
      </c>
      <c r="S176" s="89">
        <f t="shared" si="105"/>
        <v>7877.8</v>
      </c>
      <c r="T176" s="89">
        <f t="shared" si="117"/>
        <v>6620</v>
      </c>
      <c r="U176" s="89">
        <f t="shared" si="106"/>
        <v>7877.8</v>
      </c>
      <c r="V176" s="90" t="s">
        <v>371</v>
      </c>
      <c r="W176" s="91">
        <v>46090</v>
      </c>
      <c r="X176" s="127" t="s">
        <v>907</v>
      </c>
      <c r="Y176" s="92" t="s">
        <v>378</v>
      </c>
      <c r="Z176" s="128" t="s">
        <v>908</v>
      </c>
      <c r="AA176" s="93">
        <v>6500</v>
      </c>
      <c r="AB176" s="93" t="s">
        <v>375</v>
      </c>
      <c r="AC176" s="93" t="s">
        <v>376</v>
      </c>
      <c r="AD176" s="94">
        <f t="shared" si="107"/>
        <v>5462.1848739495799</v>
      </c>
      <c r="AE176" s="95">
        <f t="shared" si="108"/>
        <v>1037.8151260504203</v>
      </c>
      <c r="AF176" s="95">
        <f t="shared" si="109"/>
        <v>6500</v>
      </c>
      <c r="AG176" s="95">
        <f t="shared" si="118"/>
        <v>6500</v>
      </c>
      <c r="AH176" s="95">
        <f t="shared" si="110"/>
        <v>6500</v>
      </c>
      <c r="AI176" s="96" t="s">
        <v>371</v>
      </c>
      <c r="AJ176" s="97">
        <v>46090</v>
      </c>
      <c r="AK176" s="98" t="s">
        <v>993</v>
      </c>
      <c r="AL176" s="99" t="s">
        <v>378</v>
      </c>
      <c r="AM176" s="100" t="s">
        <v>994</v>
      </c>
      <c r="AN176" s="101">
        <v>8385</v>
      </c>
      <c r="AO176" s="101" t="s">
        <v>375</v>
      </c>
      <c r="AP176" s="129" t="s">
        <v>376</v>
      </c>
      <c r="AQ176" s="102">
        <f t="shared" si="111"/>
        <v>7046.2184873949582</v>
      </c>
      <c r="AR176" s="103">
        <f t="shared" si="112"/>
        <v>1338.7815126050421</v>
      </c>
      <c r="AS176" s="103">
        <f t="shared" si="113"/>
        <v>8385</v>
      </c>
      <c r="AT176" s="103">
        <f t="shared" si="119"/>
        <v>8385</v>
      </c>
      <c r="AU176" s="103">
        <f t="shared" si="114"/>
        <v>8385</v>
      </c>
      <c r="AV176" s="104">
        <f t="shared" si="83"/>
        <v>7588</v>
      </c>
      <c r="AW176" s="104">
        <f t="shared" si="84"/>
        <v>7588</v>
      </c>
      <c r="AX176" s="104">
        <f t="shared" si="85"/>
        <v>975</v>
      </c>
      <c r="AY176" s="105">
        <f t="shared" si="115"/>
        <v>0.12849235635213496</v>
      </c>
      <c r="AZ176" s="5"/>
      <c r="BA176" s="7">
        <f t="shared" si="116"/>
        <v>3</v>
      </c>
      <c r="BB176" s="7"/>
    </row>
    <row r="177" spans="1:54" ht="63.75" customHeight="1">
      <c r="A177" s="80" t="s">
        <v>367</v>
      </c>
      <c r="B177" s="80" t="s">
        <v>440</v>
      </c>
      <c r="C177" s="80">
        <v>60121124</v>
      </c>
      <c r="D177" s="80" t="s">
        <v>995</v>
      </c>
      <c r="E177" s="81" t="s">
        <v>996</v>
      </c>
      <c r="F177" s="82" t="s">
        <v>69</v>
      </c>
      <c r="G177" s="83">
        <v>1</v>
      </c>
      <c r="H177" s="82" t="s">
        <v>75</v>
      </c>
      <c r="I177" s="84" t="s">
        <v>371</v>
      </c>
      <c r="J177" s="85">
        <v>46090</v>
      </c>
      <c r="K177" s="126" t="s">
        <v>447</v>
      </c>
      <c r="L177" s="86" t="s">
        <v>378</v>
      </c>
      <c r="M177" s="85" t="s">
        <v>944</v>
      </c>
      <c r="N177" s="87">
        <v>600</v>
      </c>
      <c r="O177" s="87" t="s">
        <v>375</v>
      </c>
      <c r="P177" s="87" t="s">
        <v>376</v>
      </c>
      <c r="Q177" s="88">
        <f t="shared" si="103"/>
        <v>504.20168067226894</v>
      </c>
      <c r="R177" s="89">
        <f t="shared" si="104"/>
        <v>95.798319327731093</v>
      </c>
      <c r="S177" s="89">
        <f t="shared" si="105"/>
        <v>600</v>
      </c>
      <c r="T177" s="89">
        <f t="shared" si="117"/>
        <v>600</v>
      </c>
      <c r="U177" s="89">
        <f t="shared" si="106"/>
        <v>600</v>
      </c>
      <c r="V177" s="90" t="s">
        <v>371</v>
      </c>
      <c r="W177" s="91">
        <v>46090</v>
      </c>
      <c r="X177" s="127" t="s">
        <v>987</v>
      </c>
      <c r="Y177" s="92" t="s">
        <v>378</v>
      </c>
      <c r="Z177" s="128" t="s">
        <v>988</v>
      </c>
      <c r="AA177" s="93">
        <v>500</v>
      </c>
      <c r="AB177" s="93" t="s">
        <v>375</v>
      </c>
      <c r="AC177" s="93" t="s">
        <v>376</v>
      </c>
      <c r="AD177" s="94">
        <f t="shared" si="107"/>
        <v>420.1680672268908</v>
      </c>
      <c r="AE177" s="95">
        <f t="shared" si="108"/>
        <v>79.831932773109259</v>
      </c>
      <c r="AF177" s="95">
        <f t="shared" si="109"/>
        <v>500.00000000000006</v>
      </c>
      <c r="AG177" s="95">
        <f t="shared" si="118"/>
        <v>500</v>
      </c>
      <c r="AH177" s="95">
        <f t="shared" si="110"/>
        <v>500.00000000000006</v>
      </c>
      <c r="AI177" s="96" t="s">
        <v>371</v>
      </c>
      <c r="AJ177" s="97">
        <v>46090</v>
      </c>
      <c r="AK177" s="98" t="s">
        <v>989</v>
      </c>
      <c r="AL177" s="99" t="s">
        <v>378</v>
      </c>
      <c r="AM177" s="100" t="s">
        <v>990</v>
      </c>
      <c r="AN177" s="101">
        <v>590</v>
      </c>
      <c r="AO177" s="101" t="s">
        <v>375</v>
      </c>
      <c r="AP177" s="129" t="s">
        <v>376</v>
      </c>
      <c r="AQ177" s="102">
        <f t="shared" si="111"/>
        <v>495.79831932773112</v>
      </c>
      <c r="AR177" s="103">
        <f t="shared" si="112"/>
        <v>94.201680672268921</v>
      </c>
      <c r="AS177" s="103">
        <f t="shared" si="113"/>
        <v>590</v>
      </c>
      <c r="AT177" s="103">
        <f t="shared" si="119"/>
        <v>590</v>
      </c>
      <c r="AU177" s="103">
        <f t="shared" si="114"/>
        <v>590</v>
      </c>
      <c r="AV177" s="104">
        <f t="shared" si="83"/>
        <v>563</v>
      </c>
      <c r="AW177" s="104">
        <f t="shared" si="84"/>
        <v>563</v>
      </c>
      <c r="AX177" s="104">
        <f t="shared" si="85"/>
        <v>55</v>
      </c>
      <c r="AY177" s="105">
        <f t="shared" si="115"/>
        <v>9.7690941385435173E-2</v>
      </c>
      <c r="AZ177" s="5"/>
      <c r="BA177" s="7">
        <f t="shared" si="116"/>
        <v>3</v>
      </c>
      <c r="BB177" s="7"/>
    </row>
    <row r="178" spans="1:54" ht="63.75" customHeight="1">
      <c r="A178" s="80" t="s">
        <v>367</v>
      </c>
      <c r="B178" s="80" t="s">
        <v>440</v>
      </c>
      <c r="C178" s="80">
        <v>14121901</v>
      </c>
      <c r="D178" s="80" t="s">
        <v>997</v>
      </c>
      <c r="E178" s="81" t="s">
        <v>998</v>
      </c>
      <c r="F178" s="82" t="s">
        <v>69</v>
      </c>
      <c r="G178" s="83">
        <v>1</v>
      </c>
      <c r="H178" s="82" t="s">
        <v>75</v>
      </c>
      <c r="I178" s="84" t="s">
        <v>371</v>
      </c>
      <c r="J178" s="85">
        <v>46090</v>
      </c>
      <c r="K178" s="126" t="s">
        <v>999</v>
      </c>
      <c r="L178" s="86" t="s">
        <v>378</v>
      </c>
      <c r="M178" s="85" t="s">
        <v>1000</v>
      </c>
      <c r="N178" s="87">
        <v>500</v>
      </c>
      <c r="O178" s="87" t="s">
        <v>375</v>
      </c>
      <c r="P178" s="87" t="s">
        <v>376</v>
      </c>
      <c r="Q178" s="88">
        <f t="shared" si="103"/>
        <v>420.1680672268908</v>
      </c>
      <c r="R178" s="89">
        <f t="shared" si="104"/>
        <v>79.831932773109259</v>
      </c>
      <c r="S178" s="89">
        <f t="shared" si="105"/>
        <v>500.00000000000006</v>
      </c>
      <c r="T178" s="89">
        <f t="shared" si="117"/>
        <v>500</v>
      </c>
      <c r="U178" s="89">
        <f t="shared" si="106"/>
        <v>500.00000000000006</v>
      </c>
      <c r="V178" s="90" t="s">
        <v>371</v>
      </c>
      <c r="W178" s="91">
        <v>46090</v>
      </c>
      <c r="X178" s="127" t="s">
        <v>1001</v>
      </c>
      <c r="Y178" s="92" t="s">
        <v>378</v>
      </c>
      <c r="Z178" s="128" t="s">
        <v>1002</v>
      </c>
      <c r="AA178" s="93">
        <v>410</v>
      </c>
      <c r="AB178" s="93" t="s">
        <v>375</v>
      </c>
      <c r="AC178" s="93" t="s">
        <v>376</v>
      </c>
      <c r="AD178" s="94">
        <f t="shared" si="107"/>
        <v>344.53781512605042</v>
      </c>
      <c r="AE178" s="95">
        <f t="shared" si="108"/>
        <v>65.462184873949582</v>
      </c>
      <c r="AF178" s="95">
        <f t="shared" si="109"/>
        <v>410</v>
      </c>
      <c r="AG178" s="95">
        <f t="shared" si="118"/>
        <v>410</v>
      </c>
      <c r="AH178" s="95">
        <f t="shared" si="110"/>
        <v>410</v>
      </c>
      <c r="AI178" s="96" t="s">
        <v>371</v>
      </c>
      <c r="AJ178" s="97">
        <v>46090</v>
      </c>
      <c r="AK178" s="98" t="s">
        <v>447</v>
      </c>
      <c r="AL178" s="99" t="s">
        <v>378</v>
      </c>
      <c r="AM178" s="100" t="s">
        <v>944</v>
      </c>
      <c r="AN178" s="101">
        <v>500</v>
      </c>
      <c r="AO178" s="101" t="s">
        <v>375</v>
      </c>
      <c r="AP178" s="129" t="s">
        <v>376</v>
      </c>
      <c r="AQ178" s="102">
        <f t="shared" si="111"/>
        <v>420.1680672268908</v>
      </c>
      <c r="AR178" s="103">
        <f t="shared" si="112"/>
        <v>79.831932773109259</v>
      </c>
      <c r="AS178" s="103">
        <f t="shared" si="113"/>
        <v>500.00000000000006</v>
      </c>
      <c r="AT178" s="103">
        <f t="shared" si="119"/>
        <v>500</v>
      </c>
      <c r="AU178" s="103">
        <f t="shared" si="114"/>
        <v>500.00000000000006</v>
      </c>
      <c r="AV178" s="104">
        <f t="shared" si="83"/>
        <v>470</v>
      </c>
      <c r="AW178" s="104">
        <f t="shared" si="84"/>
        <v>470</v>
      </c>
      <c r="AX178" s="104">
        <f t="shared" si="85"/>
        <v>52</v>
      </c>
      <c r="AY178" s="105">
        <f t="shared" si="115"/>
        <v>0.11063829787234042</v>
      </c>
      <c r="AZ178" s="5"/>
      <c r="BA178" s="7">
        <f t="shared" si="116"/>
        <v>3</v>
      </c>
      <c r="BB178" s="7"/>
    </row>
    <row r="179" spans="1:54" ht="63.75" customHeight="1">
      <c r="A179" s="80" t="s">
        <v>367</v>
      </c>
      <c r="B179" s="80" t="s">
        <v>440</v>
      </c>
      <c r="C179" s="80">
        <v>31201610</v>
      </c>
      <c r="D179" s="80" t="s">
        <v>1003</v>
      </c>
      <c r="E179" s="81" t="s">
        <v>1004</v>
      </c>
      <c r="F179" s="82" t="s">
        <v>69</v>
      </c>
      <c r="G179" s="83">
        <v>1</v>
      </c>
      <c r="H179" s="82" t="s">
        <v>75</v>
      </c>
      <c r="I179" s="84" t="s">
        <v>371</v>
      </c>
      <c r="J179" s="85">
        <v>46090</v>
      </c>
      <c r="K179" s="126" t="s">
        <v>778</v>
      </c>
      <c r="L179" s="86" t="s">
        <v>378</v>
      </c>
      <c r="M179" s="85" t="s">
        <v>144</v>
      </c>
      <c r="N179" s="87">
        <v>2700</v>
      </c>
      <c r="O179" s="87" t="s">
        <v>382</v>
      </c>
      <c r="P179" s="87" t="s">
        <v>376</v>
      </c>
      <c r="Q179" s="88">
        <f t="shared" si="103"/>
        <v>2700</v>
      </c>
      <c r="R179" s="89">
        <f t="shared" si="104"/>
        <v>513</v>
      </c>
      <c r="S179" s="89">
        <f t="shared" si="105"/>
        <v>3213</v>
      </c>
      <c r="T179" s="89">
        <f t="shared" si="117"/>
        <v>2700</v>
      </c>
      <c r="U179" s="89">
        <f t="shared" si="106"/>
        <v>3213</v>
      </c>
      <c r="V179" s="90" t="s">
        <v>371</v>
      </c>
      <c r="W179" s="91">
        <v>46090</v>
      </c>
      <c r="X179" s="127" t="s">
        <v>1005</v>
      </c>
      <c r="Y179" s="92" t="s">
        <v>378</v>
      </c>
      <c r="Z179" s="128" t="s">
        <v>1002</v>
      </c>
      <c r="AA179" s="93">
        <v>3500</v>
      </c>
      <c r="AB179" s="93" t="s">
        <v>375</v>
      </c>
      <c r="AC179" s="93" t="s">
        <v>376</v>
      </c>
      <c r="AD179" s="94">
        <f t="shared" si="107"/>
        <v>2941.1764705882356</v>
      </c>
      <c r="AE179" s="95">
        <f t="shared" si="108"/>
        <v>558.82352941176475</v>
      </c>
      <c r="AF179" s="95">
        <f t="shared" si="109"/>
        <v>3500.0000000000005</v>
      </c>
      <c r="AG179" s="95">
        <f t="shared" si="118"/>
        <v>3500</v>
      </c>
      <c r="AH179" s="95">
        <f t="shared" si="110"/>
        <v>3500.0000000000005</v>
      </c>
      <c r="AI179" s="96" t="s">
        <v>371</v>
      </c>
      <c r="AJ179" s="97">
        <v>46090</v>
      </c>
      <c r="AK179" s="98" t="s">
        <v>1006</v>
      </c>
      <c r="AL179" s="99" t="s">
        <v>378</v>
      </c>
      <c r="AM179" s="100" t="s">
        <v>1007</v>
      </c>
      <c r="AN179" s="101">
        <v>2618</v>
      </c>
      <c r="AO179" s="101" t="s">
        <v>375</v>
      </c>
      <c r="AP179" s="129" t="s">
        <v>376</v>
      </c>
      <c r="AQ179" s="102">
        <f t="shared" si="111"/>
        <v>2200</v>
      </c>
      <c r="AR179" s="103">
        <f t="shared" si="112"/>
        <v>418</v>
      </c>
      <c r="AS179" s="103">
        <f t="shared" si="113"/>
        <v>2618</v>
      </c>
      <c r="AT179" s="103">
        <f t="shared" si="119"/>
        <v>2618</v>
      </c>
      <c r="AU179" s="103">
        <f t="shared" si="114"/>
        <v>2618</v>
      </c>
      <c r="AV179" s="104">
        <f t="shared" si="83"/>
        <v>3110</v>
      </c>
      <c r="AW179" s="104">
        <f t="shared" si="84"/>
        <v>3110</v>
      </c>
      <c r="AX179" s="104">
        <f t="shared" si="85"/>
        <v>450</v>
      </c>
      <c r="AY179" s="105">
        <f t="shared" si="115"/>
        <v>0.14469453376205788</v>
      </c>
      <c r="AZ179" s="5"/>
      <c r="BA179" s="7">
        <f t="shared" si="116"/>
        <v>3</v>
      </c>
      <c r="BB179" s="7"/>
    </row>
    <row r="180" spans="1:54" ht="76.5" customHeight="1">
      <c r="A180" s="80" t="s">
        <v>367</v>
      </c>
      <c r="B180" s="80" t="s">
        <v>440</v>
      </c>
      <c r="C180" s="80">
        <v>31201610</v>
      </c>
      <c r="D180" s="80" t="s">
        <v>1008</v>
      </c>
      <c r="E180" s="81" t="s">
        <v>1009</v>
      </c>
      <c r="F180" s="82" t="s">
        <v>69</v>
      </c>
      <c r="G180" s="83">
        <v>1</v>
      </c>
      <c r="H180" s="82" t="s">
        <v>75</v>
      </c>
      <c r="I180" s="84" t="s">
        <v>371</v>
      </c>
      <c r="J180" s="85">
        <v>46090</v>
      </c>
      <c r="K180" s="126" t="s">
        <v>778</v>
      </c>
      <c r="L180" s="86" t="s">
        <v>378</v>
      </c>
      <c r="M180" s="85" t="s">
        <v>144</v>
      </c>
      <c r="N180" s="87">
        <v>13000</v>
      </c>
      <c r="O180" s="87" t="s">
        <v>382</v>
      </c>
      <c r="P180" s="87" t="s">
        <v>376</v>
      </c>
      <c r="Q180" s="88">
        <f t="shared" si="103"/>
        <v>13000</v>
      </c>
      <c r="R180" s="89">
        <f t="shared" si="104"/>
        <v>2470</v>
      </c>
      <c r="S180" s="89">
        <f t="shared" si="105"/>
        <v>15470</v>
      </c>
      <c r="T180" s="89">
        <f t="shared" si="117"/>
        <v>13000</v>
      </c>
      <c r="U180" s="89">
        <f t="shared" si="106"/>
        <v>15470</v>
      </c>
      <c r="V180" s="90" t="s">
        <v>371</v>
      </c>
      <c r="W180" s="91">
        <v>46090</v>
      </c>
      <c r="X180" s="127" t="s">
        <v>447</v>
      </c>
      <c r="Y180" s="92" t="s">
        <v>378</v>
      </c>
      <c r="Z180" s="128" t="s">
        <v>944</v>
      </c>
      <c r="AA180" s="93">
        <v>16200</v>
      </c>
      <c r="AB180" s="93" t="s">
        <v>375</v>
      </c>
      <c r="AC180" s="93" t="s">
        <v>376</v>
      </c>
      <c r="AD180" s="94">
        <f t="shared" si="107"/>
        <v>13613.44537815126</v>
      </c>
      <c r="AE180" s="95">
        <f t="shared" si="108"/>
        <v>2586.5546218487393</v>
      </c>
      <c r="AF180" s="95">
        <f t="shared" si="109"/>
        <v>16200</v>
      </c>
      <c r="AG180" s="95">
        <f t="shared" si="118"/>
        <v>16200</v>
      </c>
      <c r="AH180" s="95">
        <f t="shared" si="110"/>
        <v>16200</v>
      </c>
      <c r="AI180" s="96" t="s">
        <v>371</v>
      </c>
      <c r="AJ180" s="97">
        <v>46090</v>
      </c>
      <c r="AK180" s="98" t="s">
        <v>1010</v>
      </c>
      <c r="AL180" s="99" t="s">
        <v>378</v>
      </c>
      <c r="AM180" s="100" t="s">
        <v>1011</v>
      </c>
      <c r="AN180" s="101">
        <v>16800</v>
      </c>
      <c r="AO180" s="101" t="s">
        <v>375</v>
      </c>
      <c r="AP180" s="129" t="s">
        <v>376</v>
      </c>
      <c r="AQ180" s="102">
        <f t="shared" si="111"/>
        <v>14117.64705882353</v>
      </c>
      <c r="AR180" s="103">
        <f t="shared" si="112"/>
        <v>2682.3529411764707</v>
      </c>
      <c r="AS180" s="103">
        <f t="shared" si="113"/>
        <v>16800</v>
      </c>
      <c r="AT180" s="103">
        <f t="shared" si="119"/>
        <v>16800</v>
      </c>
      <c r="AU180" s="103">
        <f t="shared" si="114"/>
        <v>16800</v>
      </c>
      <c r="AV180" s="104">
        <f t="shared" si="83"/>
        <v>16157</v>
      </c>
      <c r="AW180" s="104">
        <f t="shared" si="84"/>
        <v>16157</v>
      </c>
      <c r="AX180" s="104">
        <f t="shared" si="85"/>
        <v>666</v>
      </c>
      <c r="AY180" s="105">
        <f t="shared" si="115"/>
        <v>4.1220523612056692E-2</v>
      </c>
      <c r="AZ180" s="5"/>
      <c r="BA180" s="7">
        <f t="shared" si="116"/>
        <v>3</v>
      </c>
      <c r="BB180" s="7"/>
    </row>
    <row r="181" spans="1:54" ht="63.75" customHeight="1">
      <c r="A181" s="80" t="s">
        <v>367</v>
      </c>
      <c r="B181" s="80" t="s">
        <v>440</v>
      </c>
      <c r="C181" s="80">
        <v>31201610</v>
      </c>
      <c r="D181" s="80" t="s">
        <v>1012</v>
      </c>
      <c r="E181" s="81" t="s">
        <v>1013</v>
      </c>
      <c r="F181" s="82" t="s">
        <v>69</v>
      </c>
      <c r="G181" s="83">
        <v>1</v>
      </c>
      <c r="H181" s="82" t="s">
        <v>75</v>
      </c>
      <c r="I181" s="84" t="s">
        <v>371</v>
      </c>
      <c r="J181" s="85">
        <v>46090</v>
      </c>
      <c r="K181" s="126" t="s">
        <v>1014</v>
      </c>
      <c r="L181" s="86" t="s">
        <v>378</v>
      </c>
      <c r="M181" s="85" t="s">
        <v>1015</v>
      </c>
      <c r="N181" s="87">
        <v>6600</v>
      </c>
      <c r="O181" s="87" t="s">
        <v>382</v>
      </c>
      <c r="P181" s="87" t="s">
        <v>376</v>
      </c>
      <c r="Q181" s="88">
        <f t="shared" si="103"/>
        <v>6600</v>
      </c>
      <c r="R181" s="89">
        <f t="shared" si="104"/>
        <v>1254</v>
      </c>
      <c r="S181" s="89">
        <f t="shared" si="105"/>
        <v>7854</v>
      </c>
      <c r="T181" s="89">
        <f t="shared" si="117"/>
        <v>6600</v>
      </c>
      <c r="U181" s="89">
        <f t="shared" si="106"/>
        <v>7854</v>
      </c>
      <c r="V181" s="90" t="s">
        <v>371</v>
      </c>
      <c r="W181" s="91">
        <v>46090</v>
      </c>
      <c r="X181" s="127" t="s">
        <v>907</v>
      </c>
      <c r="Y181" s="92" t="s">
        <v>378</v>
      </c>
      <c r="Z181" s="128" t="s">
        <v>908</v>
      </c>
      <c r="AA181" s="93">
        <v>7900</v>
      </c>
      <c r="AB181" s="93" t="s">
        <v>375</v>
      </c>
      <c r="AC181" s="93" t="s">
        <v>376</v>
      </c>
      <c r="AD181" s="94">
        <f t="shared" si="107"/>
        <v>6638.6554621848745</v>
      </c>
      <c r="AE181" s="95">
        <f t="shared" si="108"/>
        <v>1261.3445378151262</v>
      </c>
      <c r="AF181" s="95">
        <f t="shared" si="109"/>
        <v>7900.0000000000009</v>
      </c>
      <c r="AG181" s="95">
        <f t="shared" si="118"/>
        <v>7900</v>
      </c>
      <c r="AH181" s="95">
        <f t="shared" si="110"/>
        <v>7900.0000000000009</v>
      </c>
      <c r="AI181" s="96" t="s">
        <v>371</v>
      </c>
      <c r="AJ181" s="97">
        <v>46090</v>
      </c>
      <c r="AK181" s="98" t="s">
        <v>1016</v>
      </c>
      <c r="AL181" s="99" t="s">
        <v>378</v>
      </c>
      <c r="AM181" s="100" t="s">
        <v>1017</v>
      </c>
      <c r="AN181" s="101">
        <v>6500</v>
      </c>
      <c r="AO181" s="101" t="s">
        <v>375</v>
      </c>
      <c r="AP181" s="129" t="s">
        <v>376</v>
      </c>
      <c r="AQ181" s="102">
        <f t="shared" si="111"/>
        <v>5462.1848739495799</v>
      </c>
      <c r="AR181" s="103">
        <f t="shared" si="112"/>
        <v>1037.8151260504203</v>
      </c>
      <c r="AS181" s="103">
        <f t="shared" si="113"/>
        <v>6500</v>
      </c>
      <c r="AT181" s="103">
        <f t="shared" si="119"/>
        <v>6500</v>
      </c>
      <c r="AU181" s="103">
        <f t="shared" si="114"/>
        <v>6500</v>
      </c>
      <c r="AV181" s="104">
        <f t="shared" si="83"/>
        <v>7418</v>
      </c>
      <c r="AW181" s="104">
        <f t="shared" si="84"/>
        <v>7418</v>
      </c>
      <c r="AX181" s="104">
        <f t="shared" si="85"/>
        <v>795</v>
      </c>
      <c r="AY181" s="105">
        <f t="shared" si="115"/>
        <v>0.10717174440550013</v>
      </c>
      <c r="AZ181" s="5"/>
      <c r="BA181" s="7">
        <f t="shared" si="116"/>
        <v>3</v>
      </c>
      <c r="BB181" s="7"/>
    </row>
    <row r="182" spans="1:54" ht="85.5" customHeight="1">
      <c r="A182" s="80" t="s">
        <v>367</v>
      </c>
      <c r="B182" s="80" t="s">
        <v>368</v>
      </c>
      <c r="C182" s="80">
        <v>55121714</v>
      </c>
      <c r="D182" s="80" t="s">
        <v>1018</v>
      </c>
      <c r="E182" s="81" t="s">
        <v>1019</v>
      </c>
      <c r="F182" s="82" t="s">
        <v>69</v>
      </c>
      <c r="G182" s="83">
        <v>1</v>
      </c>
      <c r="H182" s="82" t="s">
        <v>75</v>
      </c>
      <c r="I182" s="84" t="s">
        <v>416</v>
      </c>
      <c r="J182" s="85">
        <v>46070</v>
      </c>
      <c r="K182" s="126" t="s">
        <v>385</v>
      </c>
      <c r="L182" s="86" t="s">
        <v>378</v>
      </c>
      <c r="M182" s="85" t="s">
        <v>381</v>
      </c>
      <c r="N182" s="87">
        <v>240000</v>
      </c>
      <c r="O182" s="87" t="s">
        <v>382</v>
      </c>
      <c r="P182" s="87" t="s">
        <v>376</v>
      </c>
      <c r="Q182" s="88">
        <f t="shared" si="103"/>
        <v>240000</v>
      </c>
      <c r="R182" s="89">
        <f t="shared" si="104"/>
        <v>45600</v>
      </c>
      <c r="S182" s="89">
        <f t="shared" si="105"/>
        <v>285600</v>
      </c>
      <c r="T182" s="89">
        <f t="shared" si="117"/>
        <v>240000</v>
      </c>
      <c r="U182" s="89">
        <f t="shared" si="106"/>
        <v>285600</v>
      </c>
      <c r="V182" s="90" t="s">
        <v>416</v>
      </c>
      <c r="W182" s="91">
        <v>46070</v>
      </c>
      <c r="X182" s="127" t="s">
        <v>417</v>
      </c>
      <c r="Y182" s="92" t="s">
        <v>378</v>
      </c>
      <c r="Z182" s="128" t="s">
        <v>116</v>
      </c>
      <c r="AA182" s="93">
        <v>220000</v>
      </c>
      <c r="AB182" s="93" t="s">
        <v>382</v>
      </c>
      <c r="AC182" s="93" t="s">
        <v>376</v>
      </c>
      <c r="AD182" s="94">
        <f t="shared" si="107"/>
        <v>220000</v>
      </c>
      <c r="AE182" s="95">
        <f t="shared" si="108"/>
        <v>41800</v>
      </c>
      <c r="AF182" s="95">
        <f t="shared" si="109"/>
        <v>261800</v>
      </c>
      <c r="AG182" s="95">
        <f t="shared" si="118"/>
        <v>220000</v>
      </c>
      <c r="AH182" s="95">
        <f t="shared" si="110"/>
        <v>261800</v>
      </c>
      <c r="AI182" s="96" t="s">
        <v>416</v>
      </c>
      <c r="AJ182" s="97">
        <v>46071</v>
      </c>
      <c r="AK182" s="98" t="s">
        <v>377</v>
      </c>
      <c r="AL182" s="99" t="s">
        <v>373</v>
      </c>
      <c r="AM182" s="100" t="s">
        <v>389</v>
      </c>
      <c r="AN182" s="101">
        <v>290000</v>
      </c>
      <c r="AO182" s="101" t="s">
        <v>375</v>
      </c>
      <c r="AP182" s="129" t="s">
        <v>376</v>
      </c>
      <c r="AQ182" s="102">
        <f t="shared" si="111"/>
        <v>243697.47899159664</v>
      </c>
      <c r="AR182" s="103">
        <f t="shared" si="112"/>
        <v>46302.521008403361</v>
      </c>
      <c r="AS182" s="103">
        <f t="shared" si="113"/>
        <v>290000</v>
      </c>
      <c r="AT182" s="103">
        <f t="shared" si="119"/>
        <v>290000</v>
      </c>
      <c r="AU182" s="103">
        <f t="shared" si="114"/>
        <v>290000</v>
      </c>
      <c r="AV182" s="104">
        <f t="shared" si="83"/>
        <v>279133</v>
      </c>
      <c r="AW182" s="104">
        <f t="shared" si="84"/>
        <v>279133</v>
      </c>
      <c r="AX182" s="104">
        <f t="shared" si="85"/>
        <v>15171</v>
      </c>
      <c r="AY182" s="105">
        <f t="shared" si="115"/>
        <v>5.4350435097247546E-2</v>
      </c>
      <c r="AZ182" s="5" t="s">
        <v>1020</v>
      </c>
      <c r="BA182" s="7">
        <f t="shared" si="116"/>
        <v>3</v>
      </c>
      <c r="BB182" s="7"/>
    </row>
    <row r="183" spans="1:54" ht="51" customHeight="1">
      <c r="A183" s="80" t="s">
        <v>367</v>
      </c>
      <c r="B183" s="80" t="s">
        <v>368</v>
      </c>
      <c r="C183" s="80">
        <v>55121714</v>
      </c>
      <c r="D183" s="80" t="s">
        <v>1021</v>
      </c>
      <c r="E183" s="81" t="s">
        <v>1022</v>
      </c>
      <c r="F183" s="82" t="s">
        <v>69</v>
      </c>
      <c r="G183" s="83">
        <v>1</v>
      </c>
      <c r="H183" s="82" t="s">
        <v>75</v>
      </c>
      <c r="I183" s="84" t="s">
        <v>416</v>
      </c>
      <c r="J183" s="85">
        <v>46070</v>
      </c>
      <c r="K183" s="126" t="s">
        <v>385</v>
      </c>
      <c r="L183" s="86" t="s">
        <v>378</v>
      </c>
      <c r="M183" s="85" t="s">
        <v>381</v>
      </c>
      <c r="N183" s="87">
        <v>80000</v>
      </c>
      <c r="O183" s="87" t="s">
        <v>382</v>
      </c>
      <c r="P183" s="87" t="s">
        <v>376</v>
      </c>
      <c r="Q183" s="88">
        <f t="shared" si="103"/>
        <v>80000</v>
      </c>
      <c r="R183" s="89">
        <f t="shared" si="104"/>
        <v>15200</v>
      </c>
      <c r="S183" s="89">
        <f t="shared" si="105"/>
        <v>95200</v>
      </c>
      <c r="T183" s="89">
        <f t="shared" si="117"/>
        <v>80000</v>
      </c>
      <c r="U183" s="89">
        <f t="shared" si="106"/>
        <v>95200</v>
      </c>
      <c r="V183" s="90" t="s">
        <v>416</v>
      </c>
      <c r="W183" s="91">
        <v>46070</v>
      </c>
      <c r="X183" s="127" t="s">
        <v>405</v>
      </c>
      <c r="Y183" s="92" t="s">
        <v>378</v>
      </c>
      <c r="Z183" s="128" t="s">
        <v>722</v>
      </c>
      <c r="AA183" s="93">
        <v>75000</v>
      </c>
      <c r="AB183" s="93" t="s">
        <v>382</v>
      </c>
      <c r="AC183" s="93" t="s">
        <v>376</v>
      </c>
      <c r="AD183" s="94">
        <f t="shared" si="107"/>
        <v>75000</v>
      </c>
      <c r="AE183" s="95">
        <f t="shared" si="108"/>
        <v>14250</v>
      </c>
      <c r="AF183" s="95">
        <f t="shared" si="109"/>
        <v>89250</v>
      </c>
      <c r="AG183" s="95">
        <f t="shared" si="118"/>
        <v>75000</v>
      </c>
      <c r="AH183" s="95">
        <f t="shared" si="110"/>
        <v>89250</v>
      </c>
      <c r="AI183" s="96" t="s">
        <v>416</v>
      </c>
      <c r="AJ183" s="97">
        <v>46070</v>
      </c>
      <c r="AK183" s="98" t="s">
        <v>417</v>
      </c>
      <c r="AL183" s="99" t="s">
        <v>378</v>
      </c>
      <c r="AM183" s="100" t="s">
        <v>116</v>
      </c>
      <c r="AN183" s="101">
        <v>90000</v>
      </c>
      <c r="AO183" s="101" t="s">
        <v>382</v>
      </c>
      <c r="AP183" s="129" t="s">
        <v>376</v>
      </c>
      <c r="AQ183" s="102">
        <f t="shared" si="111"/>
        <v>90000</v>
      </c>
      <c r="AR183" s="103">
        <f t="shared" si="112"/>
        <v>17100</v>
      </c>
      <c r="AS183" s="103">
        <f t="shared" si="113"/>
        <v>107100</v>
      </c>
      <c r="AT183" s="103">
        <f t="shared" si="119"/>
        <v>90000</v>
      </c>
      <c r="AU183" s="103">
        <f t="shared" si="114"/>
        <v>107100</v>
      </c>
      <c r="AV183" s="104">
        <f t="shared" si="83"/>
        <v>97183</v>
      </c>
      <c r="AW183" s="104">
        <f t="shared" si="84"/>
        <v>97183</v>
      </c>
      <c r="AX183" s="104">
        <f t="shared" si="85"/>
        <v>9089</v>
      </c>
      <c r="AY183" s="105">
        <f t="shared" si="115"/>
        <v>9.3524587633639633E-2</v>
      </c>
      <c r="AZ183" s="5"/>
      <c r="BA183" s="7">
        <f t="shared" si="116"/>
        <v>3</v>
      </c>
      <c r="BB183" s="7"/>
    </row>
    <row r="184" spans="1:54" ht="51" customHeight="1">
      <c r="A184" s="80" t="s">
        <v>367</v>
      </c>
      <c r="B184" s="80" t="s">
        <v>368</v>
      </c>
      <c r="C184" s="80">
        <v>55121714</v>
      </c>
      <c r="D184" s="80" t="s">
        <v>1023</v>
      </c>
      <c r="E184" s="81" t="s">
        <v>1024</v>
      </c>
      <c r="F184" s="82" t="s">
        <v>69</v>
      </c>
      <c r="G184" s="83">
        <v>1</v>
      </c>
      <c r="H184" s="82" t="s">
        <v>75</v>
      </c>
      <c r="I184" s="84" t="s">
        <v>416</v>
      </c>
      <c r="J184" s="85">
        <v>46070</v>
      </c>
      <c r="K184" s="126" t="s">
        <v>385</v>
      </c>
      <c r="L184" s="86" t="s">
        <v>378</v>
      </c>
      <c r="M184" s="85" t="s">
        <v>381</v>
      </c>
      <c r="N184" s="87">
        <v>240000</v>
      </c>
      <c r="O184" s="87" t="s">
        <v>382</v>
      </c>
      <c r="P184" s="87" t="s">
        <v>376</v>
      </c>
      <c r="Q184" s="88">
        <f t="shared" si="103"/>
        <v>240000</v>
      </c>
      <c r="R184" s="89">
        <f t="shared" si="104"/>
        <v>45600</v>
      </c>
      <c r="S184" s="89">
        <f t="shared" si="105"/>
        <v>285600</v>
      </c>
      <c r="T184" s="89">
        <f t="shared" si="117"/>
        <v>240000</v>
      </c>
      <c r="U184" s="89">
        <f t="shared" si="106"/>
        <v>285600</v>
      </c>
      <c r="V184" s="90" t="s">
        <v>416</v>
      </c>
      <c r="W184" s="91">
        <v>46070</v>
      </c>
      <c r="X184" s="127" t="s">
        <v>405</v>
      </c>
      <c r="Y184" s="92" t="s">
        <v>378</v>
      </c>
      <c r="Z184" s="128" t="s">
        <v>722</v>
      </c>
      <c r="AA184" s="93">
        <v>200000</v>
      </c>
      <c r="AB184" s="93" t="s">
        <v>382</v>
      </c>
      <c r="AC184" s="93" t="s">
        <v>376</v>
      </c>
      <c r="AD184" s="94">
        <f t="shared" si="107"/>
        <v>200000</v>
      </c>
      <c r="AE184" s="95">
        <f t="shared" si="108"/>
        <v>38000</v>
      </c>
      <c r="AF184" s="95">
        <f t="shared" si="109"/>
        <v>238000</v>
      </c>
      <c r="AG184" s="95">
        <f t="shared" si="118"/>
        <v>200000</v>
      </c>
      <c r="AH184" s="95">
        <f t="shared" si="110"/>
        <v>238000</v>
      </c>
      <c r="AI184" s="96" t="s">
        <v>416</v>
      </c>
      <c r="AJ184" s="97">
        <v>46071</v>
      </c>
      <c r="AK184" s="98" t="s">
        <v>399</v>
      </c>
      <c r="AL184" s="99" t="s">
        <v>378</v>
      </c>
      <c r="AM184" s="100" t="s">
        <v>115</v>
      </c>
      <c r="AN184" s="101">
        <v>245000</v>
      </c>
      <c r="AO184" s="101" t="s">
        <v>382</v>
      </c>
      <c r="AP184" s="129" t="s">
        <v>400</v>
      </c>
      <c r="AQ184" s="102">
        <f t="shared" si="111"/>
        <v>245000</v>
      </c>
      <c r="AR184" s="103">
        <f t="shared" si="112"/>
        <v>0</v>
      </c>
      <c r="AS184" s="103">
        <f t="shared" si="113"/>
        <v>245000</v>
      </c>
      <c r="AT184" s="103">
        <f t="shared" si="119"/>
        <v>245000</v>
      </c>
      <c r="AU184" s="103">
        <f t="shared" si="114"/>
        <v>245000</v>
      </c>
      <c r="AV184" s="104">
        <f t="shared" si="83"/>
        <v>256200</v>
      </c>
      <c r="AW184" s="104">
        <f t="shared" si="84"/>
        <v>256200</v>
      </c>
      <c r="AX184" s="104">
        <f t="shared" si="85"/>
        <v>25701</v>
      </c>
      <c r="AY184" s="105">
        <f t="shared" si="115"/>
        <v>0.10031615925058548</v>
      </c>
      <c r="AZ184" s="5"/>
      <c r="BA184" s="7">
        <f t="shared" si="116"/>
        <v>3</v>
      </c>
      <c r="BB184" s="7" t="s">
        <v>412</v>
      </c>
    </row>
    <row r="185" spans="1:54" ht="280.5" customHeight="1">
      <c r="A185" s="80" t="s">
        <v>434</v>
      </c>
      <c r="B185" s="80" t="s">
        <v>434</v>
      </c>
      <c r="C185" s="80" t="s">
        <v>434</v>
      </c>
      <c r="D185" s="80" t="s">
        <v>1025</v>
      </c>
      <c r="E185" s="81" t="s">
        <v>1026</v>
      </c>
      <c r="F185" s="82" t="s">
        <v>437</v>
      </c>
      <c r="G185" s="83">
        <v>1</v>
      </c>
      <c r="H185" s="82"/>
      <c r="I185" s="84"/>
      <c r="J185" s="85"/>
      <c r="K185" s="126"/>
      <c r="L185" s="86"/>
      <c r="M185" s="85"/>
      <c r="N185" s="87"/>
      <c r="O185" s="87"/>
      <c r="P185" s="87"/>
      <c r="Q185" s="88" t="s">
        <v>31</v>
      </c>
      <c r="R185" s="89" t="s">
        <v>31</v>
      </c>
      <c r="S185" s="89" t="s">
        <v>31</v>
      </c>
      <c r="T185" s="89" t="s">
        <v>31</v>
      </c>
      <c r="U185" s="89" t="s">
        <v>31</v>
      </c>
      <c r="V185" s="90" t="s">
        <v>434</v>
      </c>
      <c r="W185" s="91" t="s">
        <v>434</v>
      </c>
      <c r="X185" s="127" t="s">
        <v>434</v>
      </c>
      <c r="Y185" s="92" t="s">
        <v>434</v>
      </c>
      <c r="Z185" s="128" t="s">
        <v>438</v>
      </c>
      <c r="AA185" s="93" t="s">
        <v>434</v>
      </c>
      <c r="AB185" s="93" t="s">
        <v>434</v>
      </c>
      <c r="AC185" s="93" t="s">
        <v>434</v>
      </c>
      <c r="AD185" s="94" t="s">
        <v>434</v>
      </c>
      <c r="AE185" s="95" t="s">
        <v>434</v>
      </c>
      <c r="AF185" s="95">
        <f>AH185/1.19</f>
        <v>241626.05042016809</v>
      </c>
      <c r="AG185" s="95">
        <f>AF185*19%</f>
        <v>45908.94957983194</v>
      </c>
      <c r="AH185" s="95">
        <v>287535</v>
      </c>
      <c r="AI185" s="96" t="s">
        <v>434</v>
      </c>
      <c r="AJ185" s="97" t="s">
        <v>434</v>
      </c>
      <c r="AK185" s="98" t="s">
        <v>434</v>
      </c>
      <c r="AL185" s="99" t="s">
        <v>434</v>
      </c>
      <c r="AM185" s="100" t="s">
        <v>439</v>
      </c>
      <c r="AN185" s="101" t="s">
        <v>434</v>
      </c>
      <c r="AO185" s="101" t="s">
        <v>434</v>
      </c>
      <c r="AP185" s="129" t="s">
        <v>434</v>
      </c>
      <c r="AQ185" s="102">
        <v>234622</v>
      </c>
      <c r="AR185" s="103">
        <v>44578</v>
      </c>
      <c r="AS185" s="103">
        <v>279200</v>
      </c>
      <c r="AT185" s="103">
        <v>234622</v>
      </c>
      <c r="AU185" s="103">
        <v>279200</v>
      </c>
      <c r="AV185" s="104">
        <f t="shared" si="83"/>
        <v>260413</v>
      </c>
      <c r="AW185" s="104">
        <f t="shared" si="84"/>
        <v>260413</v>
      </c>
      <c r="AX185" s="104" t="str">
        <f t="shared" si="85"/>
        <v/>
      </c>
      <c r="AY185" s="105">
        <v>2.0799999999999999E-2</v>
      </c>
      <c r="AZ185" s="5"/>
      <c r="BA185" s="7"/>
      <c r="BB185" s="7"/>
    </row>
    <row r="186" spans="1:54" ht="51" customHeight="1">
      <c r="A186" s="80" t="s">
        <v>367</v>
      </c>
      <c r="B186" s="80" t="s">
        <v>368</v>
      </c>
      <c r="C186" s="80">
        <v>55121720</v>
      </c>
      <c r="D186" s="80" t="s">
        <v>1027</v>
      </c>
      <c r="E186" s="81" t="s">
        <v>1028</v>
      </c>
      <c r="F186" s="82" t="s">
        <v>69</v>
      </c>
      <c r="G186" s="83">
        <v>1</v>
      </c>
      <c r="H186" s="82" t="s">
        <v>75</v>
      </c>
      <c r="I186" s="84" t="s">
        <v>416</v>
      </c>
      <c r="J186" s="85">
        <v>46070</v>
      </c>
      <c r="K186" s="126" t="s">
        <v>385</v>
      </c>
      <c r="L186" s="86" t="s">
        <v>373</v>
      </c>
      <c r="M186" s="85" t="s">
        <v>381</v>
      </c>
      <c r="N186" s="87">
        <v>18000</v>
      </c>
      <c r="O186" s="87" t="s">
        <v>382</v>
      </c>
      <c r="P186" s="87" t="s">
        <v>376</v>
      </c>
      <c r="Q186" s="88">
        <f>IF(O186="IVA Incluido",(N186/1.19),N186)</f>
        <v>18000</v>
      </c>
      <c r="R186" s="89">
        <f t="shared" ref="R186:R191" si="120">IF(P186="Si tiene IVA",Q186*19%,0)</f>
        <v>3420</v>
      </c>
      <c r="S186" s="89">
        <f t="shared" ref="S186:S191" si="121">Q186+R186</f>
        <v>21420</v>
      </c>
      <c r="T186" s="89">
        <f t="shared" ref="T186:T191" si="122">IF(B186="","",(N186*G186))</f>
        <v>18000</v>
      </c>
      <c r="U186" s="89">
        <f t="shared" ref="U186:U191" si="123">IF(B186="","",(S186*G186))</f>
        <v>21420</v>
      </c>
      <c r="V186" s="90" t="s">
        <v>371</v>
      </c>
      <c r="W186" s="91">
        <v>46078</v>
      </c>
      <c r="X186" s="127" t="s">
        <v>387</v>
      </c>
      <c r="Y186" s="92" t="s">
        <v>378</v>
      </c>
      <c r="Z186" s="128" t="s">
        <v>1029</v>
      </c>
      <c r="AA186" s="93">
        <v>12500</v>
      </c>
      <c r="AB186" s="93" t="s">
        <v>382</v>
      </c>
      <c r="AC186" s="93" t="s">
        <v>376</v>
      </c>
      <c r="AD186" s="94">
        <f>IF(AB186="IVA Incluido",(AA186/1.19),AA186)</f>
        <v>12500</v>
      </c>
      <c r="AE186" s="95">
        <f t="shared" ref="AE186:AE191" si="124">IF(AC186="Si tiene IVA",AD186*19%,0)</f>
        <v>2375</v>
      </c>
      <c r="AF186" s="95">
        <f t="shared" ref="AF186:AF191" si="125">AD186+AE186</f>
        <v>14875</v>
      </c>
      <c r="AG186" s="95">
        <f t="shared" ref="AG186:AG191" si="126">IF(O186="","",(AA186*G186))</f>
        <v>12500</v>
      </c>
      <c r="AH186" s="95">
        <f t="shared" ref="AH186:AH191" si="127">IF(O186="","",(AF186*G186))</f>
        <v>14875</v>
      </c>
      <c r="AI186" s="96" t="s">
        <v>371</v>
      </c>
      <c r="AJ186" s="97">
        <v>46078</v>
      </c>
      <c r="AK186" s="98" t="s">
        <v>377</v>
      </c>
      <c r="AL186" s="99" t="s">
        <v>373</v>
      </c>
      <c r="AM186" s="100" t="s">
        <v>389</v>
      </c>
      <c r="AN186" s="101">
        <v>18000</v>
      </c>
      <c r="AO186" s="101" t="s">
        <v>375</v>
      </c>
      <c r="AP186" s="129" t="s">
        <v>376</v>
      </c>
      <c r="AQ186" s="102">
        <f t="shared" ref="AQ186:AQ191" si="128">IF(AO186="IVA Incluido",(AN186/1.19),AN186)</f>
        <v>15126.050420168069</v>
      </c>
      <c r="AR186" s="103">
        <f t="shared" ref="AR186:AR191" si="129">IF(AP186="Si tiene IVA",AQ186*19%,0)</f>
        <v>2873.9495798319331</v>
      </c>
      <c r="AS186" s="103">
        <f t="shared" ref="AS186:AS191" si="130">AQ186+AR186</f>
        <v>18000</v>
      </c>
      <c r="AT186" s="103">
        <f t="shared" ref="AT186:AT191" si="131">IF(AB186="","",(AN186*G186))</f>
        <v>18000</v>
      </c>
      <c r="AU186" s="103">
        <f t="shared" ref="AU186:AU191" si="132">IF(AB186="","",(AS186*G186))</f>
        <v>18000</v>
      </c>
      <c r="AV186" s="104">
        <f t="shared" si="83"/>
        <v>18098</v>
      </c>
      <c r="AW186" s="104">
        <f t="shared" si="84"/>
        <v>18098</v>
      </c>
      <c r="AX186" s="104">
        <f t="shared" si="85"/>
        <v>3274</v>
      </c>
      <c r="AY186" s="105">
        <f t="shared" ref="AY186:AY191" si="133">IF(N186="","",(AX186/AW186))</f>
        <v>0.18090396728920322</v>
      </c>
      <c r="AZ186" s="5"/>
      <c r="BA186" s="7">
        <f t="shared" ref="BA186:BA191" si="134">COUNTA(M186,Z186,AM186)</f>
        <v>3</v>
      </c>
      <c r="BB186" s="7"/>
    </row>
    <row r="187" spans="1:54" ht="51" customHeight="1">
      <c r="A187" s="80" t="s">
        <v>367</v>
      </c>
      <c r="B187" s="80" t="s">
        <v>368</v>
      </c>
      <c r="C187" s="80">
        <v>55121720</v>
      </c>
      <c r="D187" s="80" t="s">
        <v>1030</v>
      </c>
      <c r="E187" s="81" t="s">
        <v>1031</v>
      </c>
      <c r="F187" s="82" t="s">
        <v>69</v>
      </c>
      <c r="G187" s="83">
        <v>1</v>
      </c>
      <c r="H187" s="82" t="s">
        <v>75</v>
      </c>
      <c r="I187" s="84" t="s">
        <v>371</v>
      </c>
      <c r="J187" s="85">
        <v>46078</v>
      </c>
      <c r="K187" s="126" t="s">
        <v>385</v>
      </c>
      <c r="L187" s="86" t="s">
        <v>373</v>
      </c>
      <c r="M187" s="85" t="s">
        <v>381</v>
      </c>
      <c r="N187" s="87">
        <v>18000</v>
      </c>
      <c r="O187" s="87" t="s">
        <v>382</v>
      </c>
      <c r="P187" s="87" t="s">
        <v>376</v>
      </c>
      <c r="Q187" s="88">
        <v>18000</v>
      </c>
      <c r="R187" s="89">
        <f t="shared" si="120"/>
        <v>3420</v>
      </c>
      <c r="S187" s="89">
        <f t="shared" si="121"/>
        <v>21420</v>
      </c>
      <c r="T187" s="89">
        <f t="shared" si="122"/>
        <v>18000</v>
      </c>
      <c r="U187" s="89">
        <f t="shared" si="123"/>
        <v>21420</v>
      </c>
      <c r="V187" s="90" t="s">
        <v>371</v>
      </c>
      <c r="W187" s="91">
        <v>46078</v>
      </c>
      <c r="X187" s="127" t="s">
        <v>387</v>
      </c>
      <c r="Y187" s="92" t="s">
        <v>378</v>
      </c>
      <c r="Z187" s="128" t="s">
        <v>387</v>
      </c>
      <c r="AA187" s="93">
        <v>12500</v>
      </c>
      <c r="AB187" s="93" t="s">
        <v>382</v>
      </c>
      <c r="AC187" s="93" t="s">
        <v>376</v>
      </c>
      <c r="AD187" s="94">
        <v>12500</v>
      </c>
      <c r="AE187" s="95">
        <f t="shared" si="124"/>
        <v>2375</v>
      </c>
      <c r="AF187" s="95">
        <f t="shared" si="125"/>
        <v>14875</v>
      </c>
      <c r="AG187" s="95">
        <f t="shared" si="126"/>
        <v>12500</v>
      </c>
      <c r="AH187" s="95">
        <f t="shared" si="127"/>
        <v>14875</v>
      </c>
      <c r="AI187" s="96" t="s">
        <v>371</v>
      </c>
      <c r="AJ187" s="97">
        <v>46078</v>
      </c>
      <c r="AK187" s="98" t="s">
        <v>377</v>
      </c>
      <c r="AL187" s="99" t="s">
        <v>373</v>
      </c>
      <c r="AM187" s="100" t="s">
        <v>389</v>
      </c>
      <c r="AN187" s="101">
        <v>18000</v>
      </c>
      <c r="AO187" s="101" t="s">
        <v>375</v>
      </c>
      <c r="AP187" s="129" t="s">
        <v>376</v>
      </c>
      <c r="AQ187" s="102">
        <f t="shared" si="128"/>
        <v>15126.050420168069</v>
      </c>
      <c r="AR187" s="103">
        <f t="shared" si="129"/>
        <v>2873.9495798319331</v>
      </c>
      <c r="AS187" s="103">
        <f t="shared" si="130"/>
        <v>18000</v>
      </c>
      <c r="AT187" s="103">
        <f t="shared" si="131"/>
        <v>18000</v>
      </c>
      <c r="AU187" s="103">
        <f t="shared" si="132"/>
        <v>18000</v>
      </c>
      <c r="AV187" s="104">
        <f t="shared" si="83"/>
        <v>18098</v>
      </c>
      <c r="AW187" s="104">
        <f t="shared" si="84"/>
        <v>18098</v>
      </c>
      <c r="AX187" s="104">
        <f t="shared" si="85"/>
        <v>3274</v>
      </c>
      <c r="AY187" s="105">
        <f t="shared" si="133"/>
        <v>0.18090396728920322</v>
      </c>
      <c r="AZ187" s="5"/>
      <c r="BA187" s="7">
        <f t="shared" si="134"/>
        <v>3</v>
      </c>
      <c r="BB187" s="7"/>
    </row>
    <row r="188" spans="1:54" ht="51" customHeight="1">
      <c r="A188" s="80" t="s">
        <v>367</v>
      </c>
      <c r="B188" s="80" t="s">
        <v>368</v>
      </c>
      <c r="C188" s="80">
        <v>55121720</v>
      </c>
      <c r="D188" s="80" t="s">
        <v>1032</v>
      </c>
      <c r="E188" s="81" t="s">
        <v>1033</v>
      </c>
      <c r="F188" s="82" t="s">
        <v>69</v>
      </c>
      <c r="G188" s="83">
        <v>1</v>
      </c>
      <c r="H188" s="82" t="s">
        <v>75</v>
      </c>
      <c r="I188" s="84" t="s">
        <v>371</v>
      </c>
      <c r="J188" s="85">
        <v>46078</v>
      </c>
      <c r="K188" s="126" t="s">
        <v>385</v>
      </c>
      <c r="L188" s="86" t="s">
        <v>373</v>
      </c>
      <c r="M188" s="85" t="s">
        <v>381</v>
      </c>
      <c r="N188" s="87">
        <v>18000</v>
      </c>
      <c r="O188" s="87" t="s">
        <v>382</v>
      </c>
      <c r="P188" s="87" t="s">
        <v>376</v>
      </c>
      <c r="Q188" s="88">
        <v>18000</v>
      </c>
      <c r="R188" s="89">
        <f t="shared" si="120"/>
        <v>3420</v>
      </c>
      <c r="S188" s="89">
        <f t="shared" si="121"/>
        <v>21420</v>
      </c>
      <c r="T188" s="89">
        <f t="shared" si="122"/>
        <v>18000</v>
      </c>
      <c r="U188" s="89">
        <f t="shared" si="123"/>
        <v>21420</v>
      </c>
      <c r="V188" s="90" t="s">
        <v>371</v>
      </c>
      <c r="W188" s="91">
        <v>46078</v>
      </c>
      <c r="X188" s="127" t="s">
        <v>387</v>
      </c>
      <c r="Y188" s="92" t="s">
        <v>378</v>
      </c>
      <c r="Z188" s="128" t="s">
        <v>387</v>
      </c>
      <c r="AA188" s="93">
        <v>12500</v>
      </c>
      <c r="AB188" s="93" t="s">
        <v>382</v>
      </c>
      <c r="AC188" s="93" t="s">
        <v>376</v>
      </c>
      <c r="AD188" s="94">
        <v>12500</v>
      </c>
      <c r="AE188" s="95">
        <f t="shared" si="124"/>
        <v>2375</v>
      </c>
      <c r="AF188" s="95">
        <f t="shared" si="125"/>
        <v>14875</v>
      </c>
      <c r="AG188" s="95">
        <f t="shared" si="126"/>
        <v>12500</v>
      </c>
      <c r="AH188" s="95">
        <f t="shared" si="127"/>
        <v>14875</v>
      </c>
      <c r="AI188" s="96" t="s">
        <v>371</v>
      </c>
      <c r="AJ188" s="97">
        <v>46078</v>
      </c>
      <c r="AK188" s="98" t="s">
        <v>377</v>
      </c>
      <c r="AL188" s="99" t="s">
        <v>373</v>
      </c>
      <c r="AM188" s="100" t="s">
        <v>389</v>
      </c>
      <c r="AN188" s="101">
        <v>18000</v>
      </c>
      <c r="AO188" s="101" t="s">
        <v>375</v>
      </c>
      <c r="AP188" s="129" t="s">
        <v>376</v>
      </c>
      <c r="AQ188" s="102">
        <f t="shared" si="128"/>
        <v>15126.050420168069</v>
      </c>
      <c r="AR188" s="103">
        <f t="shared" si="129"/>
        <v>2873.9495798319331</v>
      </c>
      <c r="AS188" s="103">
        <f t="shared" si="130"/>
        <v>18000</v>
      </c>
      <c r="AT188" s="103">
        <f t="shared" si="131"/>
        <v>18000</v>
      </c>
      <c r="AU188" s="103">
        <f t="shared" si="132"/>
        <v>18000</v>
      </c>
      <c r="AV188" s="104">
        <f t="shared" si="83"/>
        <v>18098</v>
      </c>
      <c r="AW188" s="104">
        <f t="shared" si="84"/>
        <v>18098</v>
      </c>
      <c r="AX188" s="104">
        <f t="shared" si="85"/>
        <v>3274</v>
      </c>
      <c r="AY188" s="105">
        <f t="shared" si="133"/>
        <v>0.18090396728920322</v>
      </c>
      <c r="AZ188" s="5"/>
      <c r="BA188" s="7">
        <f t="shared" si="134"/>
        <v>3</v>
      </c>
      <c r="BB188" s="7"/>
    </row>
    <row r="189" spans="1:54" ht="89.25" customHeight="1">
      <c r="A189" s="80" t="s">
        <v>367</v>
      </c>
      <c r="B189" s="80" t="s">
        <v>440</v>
      </c>
      <c r="C189" s="80"/>
      <c r="D189" s="80" t="s">
        <v>151</v>
      </c>
      <c r="E189" s="81" t="s">
        <v>152</v>
      </c>
      <c r="F189" s="82" t="s">
        <v>69</v>
      </c>
      <c r="G189" s="83">
        <v>1</v>
      </c>
      <c r="H189" s="82" t="s">
        <v>75</v>
      </c>
      <c r="I189" s="84" t="s">
        <v>384</v>
      </c>
      <c r="J189" s="85">
        <v>46092</v>
      </c>
      <c r="K189" s="126" t="s">
        <v>778</v>
      </c>
      <c r="L189" s="86" t="s">
        <v>373</v>
      </c>
      <c r="M189" s="85" t="s">
        <v>144</v>
      </c>
      <c r="N189" s="87">
        <v>11000</v>
      </c>
      <c r="O189" s="87" t="s">
        <v>382</v>
      </c>
      <c r="P189" s="87" t="s">
        <v>376</v>
      </c>
      <c r="Q189" s="88">
        <f>IF(O189="IVA Incluido",(N189/1.19),N189)</f>
        <v>11000</v>
      </c>
      <c r="R189" s="89">
        <f t="shared" si="120"/>
        <v>2090</v>
      </c>
      <c r="S189" s="89">
        <f t="shared" si="121"/>
        <v>13090</v>
      </c>
      <c r="T189" s="89">
        <f t="shared" si="122"/>
        <v>11000</v>
      </c>
      <c r="U189" s="89">
        <f t="shared" si="123"/>
        <v>13090</v>
      </c>
      <c r="V189" s="90" t="s">
        <v>384</v>
      </c>
      <c r="W189" s="91">
        <v>46092</v>
      </c>
      <c r="X189" s="127" t="s">
        <v>1034</v>
      </c>
      <c r="Y189" s="92" t="s">
        <v>378</v>
      </c>
      <c r="Z189" s="128" t="s">
        <v>153</v>
      </c>
      <c r="AA189" s="93">
        <v>14900</v>
      </c>
      <c r="AB189" s="93" t="s">
        <v>375</v>
      </c>
      <c r="AC189" s="93" t="s">
        <v>376</v>
      </c>
      <c r="AD189" s="94">
        <f>IF(AB189="IVA Incluido",(AA189/1.19),AA189)</f>
        <v>12521.008403361346</v>
      </c>
      <c r="AE189" s="95">
        <f t="shared" si="124"/>
        <v>2378.9915966386557</v>
      </c>
      <c r="AF189" s="95">
        <f t="shared" si="125"/>
        <v>14900.000000000002</v>
      </c>
      <c r="AG189" s="95">
        <f t="shared" si="126"/>
        <v>14900</v>
      </c>
      <c r="AH189" s="95">
        <f t="shared" si="127"/>
        <v>14900.000000000002</v>
      </c>
      <c r="AI189" s="96" t="s">
        <v>384</v>
      </c>
      <c r="AJ189" s="97">
        <v>46092</v>
      </c>
      <c r="AK189" s="98" t="s">
        <v>1035</v>
      </c>
      <c r="AL189" s="99" t="s">
        <v>378</v>
      </c>
      <c r="AM189" s="100" t="s">
        <v>154</v>
      </c>
      <c r="AN189" s="101">
        <v>19900</v>
      </c>
      <c r="AO189" s="101" t="s">
        <v>375</v>
      </c>
      <c r="AP189" s="129" t="s">
        <v>376</v>
      </c>
      <c r="AQ189" s="102">
        <f t="shared" si="128"/>
        <v>16722.689075630253</v>
      </c>
      <c r="AR189" s="103">
        <f t="shared" si="129"/>
        <v>3177.3109243697481</v>
      </c>
      <c r="AS189" s="103">
        <f t="shared" si="130"/>
        <v>19900</v>
      </c>
      <c r="AT189" s="103">
        <f t="shared" si="131"/>
        <v>19900</v>
      </c>
      <c r="AU189" s="103">
        <f t="shared" si="132"/>
        <v>19900</v>
      </c>
      <c r="AV189" s="104">
        <f t="shared" si="83"/>
        <v>15963</v>
      </c>
      <c r="AW189" s="104">
        <f t="shared" si="84"/>
        <v>15963</v>
      </c>
      <c r="AX189" s="104">
        <f t="shared" si="85"/>
        <v>3527</v>
      </c>
      <c r="AY189" s="105">
        <f t="shared" si="133"/>
        <v>0.2209484432750736</v>
      </c>
      <c r="AZ189" s="5"/>
      <c r="BA189" s="7">
        <f t="shared" si="134"/>
        <v>3</v>
      </c>
      <c r="BB189" s="7"/>
    </row>
    <row r="190" spans="1:54" ht="63.75" customHeight="1">
      <c r="A190" s="80" t="s">
        <v>367</v>
      </c>
      <c r="B190" s="80" t="s">
        <v>440</v>
      </c>
      <c r="C190" s="80">
        <v>60121211</v>
      </c>
      <c r="D190" s="80" t="s">
        <v>1036</v>
      </c>
      <c r="E190" s="81" t="s">
        <v>1037</v>
      </c>
      <c r="F190" s="82" t="s">
        <v>69</v>
      </c>
      <c r="G190" s="83">
        <v>1</v>
      </c>
      <c r="H190" s="82" t="s">
        <v>75</v>
      </c>
      <c r="I190" s="84" t="s">
        <v>371</v>
      </c>
      <c r="J190" s="85">
        <v>46091</v>
      </c>
      <c r="K190" s="126" t="s">
        <v>1038</v>
      </c>
      <c r="L190" s="86" t="s">
        <v>378</v>
      </c>
      <c r="M190" s="85" t="s">
        <v>1039</v>
      </c>
      <c r="N190" s="87">
        <v>42900</v>
      </c>
      <c r="O190" s="87" t="s">
        <v>375</v>
      </c>
      <c r="P190" s="87" t="s">
        <v>376</v>
      </c>
      <c r="Q190" s="88">
        <f>IF(O190="IVA Incluido",(N190/1.19),N190)</f>
        <v>36050.420168067227</v>
      </c>
      <c r="R190" s="89">
        <f t="shared" si="120"/>
        <v>6849.5798319327732</v>
      </c>
      <c r="S190" s="89">
        <f t="shared" si="121"/>
        <v>42900</v>
      </c>
      <c r="T190" s="89">
        <f t="shared" si="122"/>
        <v>42900</v>
      </c>
      <c r="U190" s="89">
        <f t="shared" si="123"/>
        <v>42900</v>
      </c>
      <c r="V190" s="90" t="s">
        <v>371</v>
      </c>
      <c r="W190" s="91">
        <v>46091</v>
      </c>
      <c r="X190" s="127" t="s">
        <v>1040</v>
      </c>
      <c r="Y190" s="92" t="s">
        <v>373</v>
      </c>
      <c r="Z190" s="128" t="s">
        <v>894</v>
      </c>
      <c r="AA190" s="93">
        <v>49500</v>
      </c>
      <c r="AB190" s="93" t="s">
        <v>375</v>
      </c>
      <c r="AC190" s="93" t="s">
        <v>376</v>
      </c>
      <c r="AD190" s="94">
        <f>IF(AB190="IVA Incluido",(AA190/1.19),AA190)</f>
        <v>41596.638655462186</v>
      </c>
      <c r="AE190" s="95">
        <f t="shared" si="124"/>
        <v>7903.3613445378151</v>
      </c>
      <c r="AF190" s="95">
        <f t="shared" si="125"/>
        <v>49500</v>
      </c>
      <c r="AG190" s="95">
        <f t="shared" si="126"/>
        <v>49500</v>
      </c>
      <c r="AH190" s="95">
        <f t="shared" si="127"/>
        <v>49500</v>
      </c>
      <c r="AI190" s="96" t="s">
        <v>371</v>
      </c>
      <c r="AJ190" s="97">
        <v>46091</v>
      </c>
      <c r="AK190" s="98" t="s">
        <v>1041</v>
      </c>
      <c r="AL190" s="99" t="s">
        <v>378</v>
      </c>
      <c r="AM190" s="100" t="s">
        <v>1042</v>
      </c>
      <c r="AN190" s="101">
        <v>41000</v>
      </c>
      <c r="AO190" s="101" t="s">
        <v>375</v>
      </c>
      <c r="AP190" s="129" t="s">
        <v>376</v>
      </c>
      <c r="AQ190" s="102">
        <f t="shared" si="128"/>
        <v>34453.781512605041</v>
      </c>
      <c r="AR190" s="103">
        <f t="shared" si="129"/>
        <v>6546.2184873949582</v>
      </c>
      <c r="AS190" s="103">
        <f t="shared" si="130"/>
        <v>41000</v>
      </c>
      <c r="AT190" s="103">
        <f t="shared" si="131"/>
        <v>41000</v>
      </c>
      <c r="AU190" s="103">
        <f t="shared" si="132"/>
        <v>41000</v>
      </c>
      <c r="AV190" s="104">
        <f t="shared" si="83"/>
        <v>44467</v>
      </c>
      <c r="AW190" s="104">
        <f t="shared" si="84"/>
        <v>44467</v>
      </c>
      <c r="AX190" s="104">
        <f t="shared" si="85"/>
        <v>4461</v>
      </c>
      <c r="AY190" s="105">
        <f t="shared" si="133"/>
        <v>0.10032158679470168</v>
      </c>
      <c r="AZ190" s="5"/>
      <c r="BA190" s="7">
        <f t="shared" si="134"/>
        <v>3</v>
      </c>
      <c r="BB190" s="7"/>
    </row>
    <row r="191" spans="1:54" ht="63.75" customHeight="1">
      <c r="A191" s="80" t="s">
        <v>367</v>
      </c>
      <c r="B191" s="80" t="s">
        <v>440</v>
      </c>
      <c r="C191" s="80">
        <v>60121211</v>
      </c>
      <c r="D191" s="80" t="s">
        <v>1043</v>
      </c>
      <c r="E191" s="81" t="s">
        <v>1044</v>
      </c>
      <c r="F191" s="82" t="s">
        <v>69</v>
      </c>
      <c r="G191" s="83">
        <v>1</v>
      </c>
      <c r="H191" s="82" t="s">
        <v>75</v>
      </c>
      <c r="I191" s="84" t="s">
        <v>384</v>
      </c>
      <c r="J191" s="85">
        <v>46100</v>
      </c>
      <c r="K191" s="126" t="s">
        <v>1045</v>
      </c>
      <c r="L191" s="86" t="s">
        <v>378</v>
      </c>
      <c r="M191" s="85" t="s">
        <v>132</v>
      </c>
      <c r="N191" s="87">
        <v>34700</v>
      </c>
      <c r="O191" s="87" t="s">
        <v>375</v>
      </c>
      <c r="P191" s="87" t="s">
        <v>376</v>
      </c>
      <c r="Q191" s="88">
        <f>IF(O191="IVA Incluido",(N191/1.19),N191)</f>
        <v>29159.663865546219</v>
      </c>
      <c r="R191" s="89">
        <f t="shared" si="120"/>
        <v>5540.3361344537816</v>
      </c>
      <c r="S191" s="89">
        <f t="shared" si="121"/>
        <v>34700</v>
      </c>
      <c r="T191" s="89">
        <f t="shared" si="122"/>
        <v>34700</v>
      </c>
      <c r="U191" s="89">
        <f t="shared" si="123"/>
        <v>34700</v>
      </c>
      <c r="V191" s="90" t="s">
        <v>384</v>
      </c>
      <c r="W191" s="91">
        <v>46100</v>
      </c>
      <c r="X191" s="127" t="s">
        <v>445</v>
      </c>
      <c r="Y191" s="92" t="s">
        <v>378</v>
      </c>
      <c r="Z191" s="128" t="s">
        <v>1046</v>
      </c>
      <c r="AA191" s="93">
        <v>27120</v>
      </c>
      <c r="AB191" s="93" t="s">
        <v>382</v>
      </c>
      <c r="AC191" s="93" t="s">
        <v>376</v>
      </c>
      <c r="AD191" s="94">
        <f>IF(AB191="IVA Incluido",(AA191/1.19),AA191)</f>
        <v>27120</v>
      </c>
      <c r="AE191" s="95">
        <f t="shared" si="124"/>
        <v>5152.8</v>
      </c>
      <c r="AF191" s="95">
        <f t="shared" si="125"/>
        <v>32272.799999999999</v>
      </c>
      <c r="AG191" s="95">
        <f t="shared" si="126"/>
        <v>27120</v>
      </c>
      <c r="AH191" s="95">
        <f t="shared" si="127"/>
        <v>32272.799999999999</v>
      </c>
      <c r="AI191" s="96" t="s">
        <v>384</v>
      </c>
      <c r="AJ191" s="97">
        <v>46100</v>
      </c>
      <c r="AK191" s="98" t="s">
        <v>625</v>
      </c>
      <c r="AL191" s="99" t="s">
        <v>378</v>
      </c>
      <c r="AM191" s="100" t="s">
        <v>1047</v>
      </c>
      <c r="AN191" s="101">
        <v>33700</v>
      </c>
      <c r="AO191" s="101" t="s">
        <v>375</v>
      </c>
      <c r="AP191" s="129" t="s">
        <v>376</v>
      </c>
      <c r="AQ191" s="102">
        <f t="shared" si="128"/>
        <v>28319.327731092439</v>
      </c>
      <c r="AR191" s="103">
        <f t="shared" si="129"/>
        <v>5380.6722689075632</v>
      </c>
      <c r="AS191" s="103">
        <f t="shared" si="130"/>
        <v>33700</v>
      </c>
      <c r="AT191" s="103">
        <f t="shared" si="131"/>
        <v>33700</v>
      </c>
      <c r="AU191" s="103">
        <f t="shared" si="132"/>
        <v>33700</v>
      </c>
      <c r="AV191" s="104">
        <f t="shared" si="83"/>
        <v>33558</v>
      </c>
      <c r="AW191" s="104">
        <f t="shared" si="84"/>
        <v>33558</v>
      </c>
      <c r="AX191" s="104">
        <f t="shared" si="85"/>
        <v>1220</v>
      </c>
      <c r="AY191" s="105">
        <f t="shared" si="133"/>
        <v>3.6354967518922462E-2</v>
      </c>
      <c r="AZ191" s="5"/>
      <c r="BA191" s="7">
        <f t="shared" si="134"/>
        <v>3</v>
      </c>
      <c r="BB191" s="7"/>
    </row>
    <row r="192" spans="1:54" ht="280.5" customHeight="1">
      <c r="A192" s="80" t="s">
        <v>434</v>
      </c>
      <c r="B192" s="80" t="s">
        <v>434</v>
      </c>
      <c r="C192" s="80" t="s">
        <v>434</v>
      </c>
      <c r="D192" s="80" t="s">
        <v>1048</v>
      </c>
      <c r="E192" s="81" t="s">
        <v>1049</v>
      </c>
      <c r="F192" s="82" t="s">
        <v>437</v>
      </c>
      <c r="G192" s="83">
        <v>1</v>
      </c>
      <c r="H192" s="82"/>
      <c r="I192" s="84"/>
      <c r="J192" s="85"/>
      <c r="K192" s="126"/>
      <c r="L192" s="86"/>
      <c r="M192" s="85"/>
      <c r="N192" s="87"/>
      <c r="O192" s="87"/>
      <c r="P192" s="87"/>
      <c r="Q192" s="88" t="s">
        <v>31</v>
      </c>
      <c r="R192" s="89" t="s">
        <v>31</v>
      </c>
      <c r="S192" s="89" t="s">
        <v>31</v>
      </c>
      <c r="T192" s="89" t="s">
        <v>31</v>
      </c>
      <c r="U192" s="89" t="s">
        <v>31</v>
      </c>
      <c r="V192" s="90" t="s">
        <v>434</v>
      </c>
      <c r="W192" s="91" t="s">
        <v>434</v>
      </c>
      <c r="X192" s="127" t="s">
        <v>434</v>
      </c>
      <c r="Y192" s="92" t="s">
        <v>434</v>
      </c>
      <c r="Z192" s="128" t="s">
        <v>438</v>
      </c>
      <c r="AA192" s="93" t="s">
        <v>434</v>
      </c>
      <c r="AB192" s="93" t="s">
        <v>434</v>
      </c>
      <c r="AC192" s="93" t="s">
        <v>434</v>
      </c>
      <c r="AD192" s="94" t="s">
        <v>434</v>
      </c>
      <c r="AE192" s="95" t="s">
        <v>434</v>
      </c>
      <c r="AF192" s="95">
        <f>AH192/1.19</f>
        <v>2533527.7310924372</v>
      </c>
      <c r="AG192" s="95">
        <f>AF192*19%</f>
        <v>481370.26890756306</v>
      </c>
      <c r="AH192" s="95">
        <v>3014898</v>
      </c>
      <c r="AI192" s="96" t="s">
        <v>434</v>
      </c>
      <c r="AJ192" s="97" t="s">
        <v>434</v>
      </c>
      <c r="AK192" s="98" t="s">
        <v>434</v>
      </c>
      <c r="AL192" s="99" t="s">
        <v>434</v>
      </c>
      <c r="AM192" s="100" t="s">
        <v>439</v>
      </c>
      <c r="AN192" s="101" t="s">
        <v>434</v>
      </c>
      <c r="AO192" s="101" t="s">
        <v>434</v>
      </c>
      <c r="AP192" s="129" t="s">
        <v>434</v>
      </c>
      <c r="AQ192" s="102">
        <v>2448084</v>
      </c>
      <c r="AR192" s="103">
        <v>465136</v>
      </c>
      <c r="AS192" s="103">
        <v>2913220</v>
      </c>
      <c r="AT192" s="103">
        <v>2448084</v>
      </c>
      <c r="AU192" s="103">
        <v>2913220</v>
      </c>
      <c r="AV192" s="104">
        <f t="shared" si="83"/>
        <v>2723374</v>
      </c>
      <c r="AW192" s="104">
        <f t="shared" si="84"/>
        <v>2723374</v>
      </c>
      <c r="AX192" s="104" t="str">
        <f t="shared" si="85"/>
        <v/>
      </c>
      <c r="AY192" s="105">
        <v>2.4299999999999999E-2</v>
      </c>
      <c r="AZ192" s="5"/>
      <c r="BA192" s="7"/>
      <c r="BB192" s="7"/>
    </row>
    <row r="193" spans="1:54" ht="114.75" customHeight="1">
      <c r="A193" s="80" t="s">
        <v>367</v>
      </c>
      <c r="B193" s="80" t="s">
        <v>368</v>
      </c>
      <c r="C193" s="80">
        <v>53121602</v>
      </c>
      <c r="D193" s="80" t="s">
        <v>1050</v>
      </c>
      <c r="E193" s="80" t="s">
        <v>1051</v>
      </c>
      <c r="F193" s="82" t="s">
        <v>69</v>
      </c>
      <c r="G193" s="83">
        <v>1</v>
      </c>
      <c r="H193" s="82" t="s">
        <v>75</v>
      </c>
      <c r="I193" s="130"/>
      <c r="J193" s="131"/>
      <c r="K193" s="131"/>
      <c r="L193" s="112"/>
      <c r="M193" s="131"/>
      <c r="N193" s="132"/>
      <c r="O193" s="132"/>
      <c r="P193" s="132"/>
      <c r="Q193" s="113"/>
      <c r="R193" s="114"/>
      <c r="S193" s="114"/>
      <c r="T193" s="114"/>
      <c r="U193" s="114"/>
      <c r="V193" s="133" t="s">
        <v>416</v>
      </c>
      <c r="W193" s="134">
        <v>46087</v>
      </c>
      <c r="X193" s="135"/>
      <c r="Y193" s="136" t="s">
        <v>378</v>
      </c>
      <c r="Z193" s="136" t="s">
        <v>115</v>
      </c>
      <c r="AA193" s="137">
        <v>15000</v>
      </c>
      <c r="AB193" s="137" t="s">
        <v>382</v>
      </c>
      <c r="AC193" s="137" t="s">
        <v>382</v>
      </c>
      <c r="AD193" s="115">
        <v>15000</v>
      </c>
      <c r="AE193" s="116">
        <f>IF(AC193="Si tiene IVA",AD193*19%,0)</f>
        <v>0</v>
      </c>
      <c r="AF193" s="116">
        <f>AD193+AE193</f>
        <v>15000</v>
      </c>
      <c r="AG193" s="116">
        <f>IF(C193="","",(AA193*G193))</f>
        <v>15000</v>
      </c>
      <c r="AH193" s="116">
        <f>IF(C193="","",(AF193*G193))</f>
        <v>15000</v>
      </c>
      <c r="AI193" s="117" t="s">
        <v>416</v>
      </c>
      <c r="AJ193" s="138">
        <v>46087</v>
      </c>
      <c r="AK193" s="118" t="s">
        <v>417</v>
      </c>
      <c r="AL193" s="119" t="s">
        <v>378</v>
      </c>
      <c r="AM193" s="120" t="s">
        <v>116</v>
      </c>
      <c r="AN193" s="121">
        <v>12000</v>
      </c>
      <c r="AO193" s="129" t="s">
        <v>382</v>
      </c>
      <c r="AP193" s="129" t="s">
        <v>376</v>
      </c>
      <c r="AQ193" s="102">
        <f>IF(AO193="IVA Incluido",(AN193/1.19),AN193)</f>
        <v>12000</v>
      </c>
      <c r="AR193" s="103">
        <f>IF(AP193="Si tiene IVA",AQ193*19%,0)</f>
        <v>2280</v>
      </c>
      <c r="AS193" s="103">
        <f>AQ193+AR193</f>
        <v>14280</v>
      </c>
      <c r="AT193" s="103">
        <f>IF(AB193="","",(AN193*G193))</f>
        <v>12000</v>
      </c>
      <c r="AU193" s="103">
        <f>IF(AB193="","",(AS193*G193))</f>
        <v>14280</v>
      </c>
      <c r="AV193" s="104">
        <f t="shared" si="83"/>
        <v>14640</v>
      </c>
      <c r="AW193" s="104">
        <f t="shared" si="84"/>
        <v>14640</v>
      </c>
      <c r="AX193" s="104" t="str">
        <f t="shared" si="85"/>
        <v/>
      </c>
      <c r="AY193" s="105" t="e">
        <f>IF(C193="","",(AX193/AW193))</f>
        <v>#VALUE!</v>
      </c>
      <c r="AZ193" s="5"/>
      <c r="BA193" s="7" t="s">
        <v>877</v>
      </c>
      <c r="BB193" s="7" t="s">
        <v>402</v>
      </c>
    </row>
    <row r="194" spans="1:54" ht="76.5" customHeight="1">
      <c r="A194" s="80" t="s">
        <v>367</v>
      </c>
      <c r="B194" s="80" t="s">
        <v>440</v>
      </c>
      <c r="C194" s="80">
        <v>52121507</v>
      </c>
      <c r="D194" s="80" t="s">
        <v>1052</v>
      </c>
      <c r="E194" s="81" t="s">
        <v>1053</v>
      </c>
      <c r="F194" s="82" t="s">
        <v>69</v>
      </c>
      <c r="G194" s="83">
        <v>1</v>
      </c>
      <c r="H194" s="82" t="s">
        <v>75</v>
      </c>
      <c r="I194" s="84" t="s">
        <v>371</v>
      </c>
      <c r="J194" s="85">
        <v>46091</v>
      </c>
      <c r="K194" s="126" t="s">
        <v>907</v>
      </c>
      <c r="L194" s="86" t="s">
        <v>373</v>
      </c>
      <c r="M194" s="85" t="s">
        <v>1054</v>
      </c>
      <c r="N194" s="87">
        <v>5200</v>
      </c>
      <c r="O194" s="87" t="s">
        <v>375</v>
      </c>
      <c r="P194" s="87" t="s">
        <v>376</v>
      </c>
      <c r="Q194" s="88">
        <f>IF(O194="IVA Incluido",(N194/1.19),N194)</f>
        <v>4369.7478991596645</v>
      </c>
      <c r="R194" s="89">
        <f>IF(P194="Si tiene IVA",Q194*19%,0)</f>
        <v>830.25210084033631</v>
      </c>
      <c r="S194" s="89">
        <f>Q194+R194</f>
        <v>5200.0000000000009</v>
      </c>
      <c r="T194" s="89">
        <f>IF(B194="","",(N194*G194))</f>
        <v>5200</v>
      </c>
      <c r="U194" s="89">
        <f>IF(B194="","",(S194*G194))</f>
        <v>5200.0000000000009</v>
      </c>
      <c r="V194" s="90" t="s">
        <v>371</v>
      </c>
      <c r="W194" s="91">
        <v>46091</v>
      </c>
      <c r="X194" s="127" t="s">
        <v>1055</v>
      </c>
      <c r="Y194" s="92" t="s">
        <v>378</v>
      </c>
      <c r="Z194" s="128" t="s">
        <v>1056</v>
      </c>
      <c r="AA194" s="93">
        <v>7500</v>
      </c>
      <c r="AB194" s="93" t="s">
        <v>375</v>
      </c>
      <c r="AC194" s="93" t="s">
        <v>376</v>
      </c>
      <c r="AD194" s="94">
        <f>IF(AB194="IVA Incluido",(AA194/1.19),AA194)</f>
        <v>6302.5210084033615</v>
      </c>
      <c r="AE194" s="95">
        <f>IF(AC194="Si tiene IVA",AD194*19%,0)</f>
        <v>1197.4789915966387</v>
      </c>
      <c r="AF194" s="95">
        <f>AD194+AE194</f>
        <v>7500</v>
      </c>
      <c r="AG194" s="95">
        <f>IF(O194="","",(AA194*G194))</f>
        <v>7500</v>
      </c>
      <c r="AH194" s="95">
        <f>IF(O194="","",(AF194*G194))</f>
        <v>7500</v>
      </c>
      <c r="AI194" s="96" t="s">
        <v>371</v>
      </c>
      <c r="AJ194" s="97">
        <v>46091</v>
      </c>
      <c r="AK194" s="98" t="s">
        <v>1057</v>
      </c>
      <c r="AL194" s="99" t="s">
        <v>373</v>
      </c>
      <c r="AM194" s="100" t="s">
        <v>1058</v>
      </c>
      <c r="AN194" s="101">
        <v>5900</v>
      </c>
      <c r="AO194" s="101" t="s">
        <v>375</v>
      </c>
      <c r="AP194" s="129" t="s">
        <v>376</v>
      </c>
      <c r="AQ194" s="102">
        <f>IF(AO194="IVA Incluido",(AN194/1.19),AN194)</f>
        <v>4957.9831932773113</v>
      </c>
      <c r="AR194" s="103">
        <f>IF(AP194="Si tiene IVA",AQ194*19%,0)</f>
        <v>942.01680672268913</v>
      </c>
      <c r="AS194" s="103">
        <f>AQ194+AR194</f>
        <v>5900</v>
      </c>
      <c r="AT194" s="103">
        <f>IF(AB194="","",(AN194*G194))</f>
        <v>5900</v>
      </c>
      <c r="AU194" s="103">
        <f>IF(AB194="","",(AS194*G194))</f>
        <v>5900</v>
      </c>
      <c r="AV194" s="104">
        <f t="shared" si="83"/>
        <v>6200</v>
      </c>
      <c r="AW194" s="104">
        <f t="shared" si="84"/>
        <v>6200</v>
      </c>
      <c r="AX194" s="104">
        <f t="shared" si="85"/>
        <v>1179</v>
      </c>
      <c r="AY194" s="105">
        <f>IF(N194="","",(AX194/AW194))</f>
        <v>0.19016129032258064</v>
      </c>
      <c r="AZ194" s="5"/>
      <c r="BA194" s="7">
        <f>COUNTA(M194,Z194,AM194)</f>
        <v>3</v>
      </c>
      <c r="BB194" s="7"/>
    </row>
    <row r="195" spans="1:54" ht="63.75" customHeight="1">
      <c r="A195" s="80" t="s">
        <v>367</v>
      </c>
      <c r="B195" s="80" t="s">
        <v>440</v>
      </c>
      <c r="C195" s="80"/>
      <c r="D195" s="80" t="s">
        <v>1059</v>
      </c>
      <c r="E195" s="81" t="s">
        <v>1060</v>
      </c>
      <c r="F195" s="82" t="s">
        <v>69</v>
      </c>
      <c r="G195" s="83">
        <v>1</v>
      </c>
      <c r="H195" s="82" t="s">
        <v>75</v>
      </c>
      <c r="I195" s="84" t="s">
        <v>371</v>
      </c>
      <c r="J195" s="85">
        <v>46091</v>
      </c>
      <c r="K195" s="126" t="s">
        <v>778</v>
      </c>
      <c r="L195" s="86" t="s">
        <v>378</v>
      </c>
      <c r="M195" s="85" t="s">
        <v>144</v>
      </c>
      <c r="N195" s="87">
        <v>7000</v>
      </c>
      <c r="O195" s="87" t="s">
        <v>382</v>
      </c>
      <c r="P195" s="87" t="s">
        <v>376</v>
      </c>
      <c r="Q195" s="88">
        <f>IF(O195="IVA Incluido",(N195/1.19),N195)</f>
        <v>7000</v>
      </c>
      <c r="R195" s="89">
        <f>IF(P195="Si tiene IVA",Q195*19%,0)</f>
        <v>1330</v>
      </c>
      <c r="S195" s="89">
        <f>Q195+R195</f>
        <v>8330</v>
      </c>
      <c r="T195" s="89">
        <f>IF(B195="","",(N195*G195))</f>
        <v>7000</v>
      </c>
      <c r="U195" s="89">
        <f>IF(B195="","",(S195*G195))</f>
        <v>8330</v>
      </c>
      <c r="V195" s="90" t="s">
        <v>371</v>
      </c>
      <c r="W195" s="91">
        <v>46091</v>
      </c>
      <c r="X195" s="127" t="s">
        <v>907</v>
      </c>
      <c r="Y195" s="92" t="s">
        <v>378</v>
      </c>
      <c r="Z195" s="128" t="s">
        <v>1054</v>
      </c>
      <c r="AA195" s="93">
        <v>6150</v>
      </c>
      <c r="AB195" s="93" t="s">
        <v>375</v>
      </c>
      <c r="AC195" s="93" t="s">
        <v>376</v>
      </c>
      <c r="AD195" s="94">
        <f>IF(AB195="IVA Incluido",(AA195/1.19),AA195)</f>
        <v>5168.0672268907565</v>
      </c>
      <c r="AE195" s="95">
        <f>IF(AC195="Si tiene IVA",AD195*19%,0)</f>
        <v>981.93277310924373</v>
      </c>
      <c r="AF195" s="95">
        <f>AD195+AE195</f>
        <v>6150</v>
      </c>
      <c r="AG195" s="95">
        <f>IF(O195="","",(AA195*G195))</f>
        <v>6150</v>
      </c>
      <c r="AH195" s="95">
        <f>IF(O195="","",(AF195*G195))</f>
        <v>6150</v>
      </c>
      <c r="AI195" s="96" t="s">
        <v>371</v>
      </c>
      <c r="AJ195" s="97">
        <v>46091</v>
      </c>
      <c r="AK195" s="98" t="s">
        <v>447</v>
      </c>
      <c r="AL195" s="99" t="s">
        <v>373</v>
      </c>
      <c r="AM195" s="100" t="s">
        <v>944</v>
      </c>
      <c r="AN195" s="101">
        <v>8500</v>
      </c>
      <c r="AO195" s="101" t="s">
        <v>375</v>
      </c>
      <c r="AP195" s="129" t="s">
        <v>376</v>
      </c>
      <c r="AQ195" s="102">
        <f>IF(AO195="IVA Incluido",(AN195/1.19),AN195)</f>
        <v>7142.8571428571431</v>
      </c>
      <c r="AR195" s="103">
        <f>IF(AP195="Si tiene IVA",AQ195*19%,0)</f>
        <v>1357.1428571428571</v>
      </c>
      <c r="AS195" s="103">
        <f>AQ195+AR195</f>
        <v>8500</v>
      </c>
      <c r="AT195" s="103">
        <f>IF(AB195="","",(AN195*G195))</f>
        <v>8500</v>
      </c>
      <c r="AU195" s="103">
        <f>IF(AB195="","",(AS195*G195))</f>
        <v>8500</v>
      </c>
      <c r="AV195" s="104">
        <f t="shared" ref="AV195:AV258" si="135">IF(A195="","",ROUND(AVERAGE(S195,AF195,AS195),0))</f>
        <v>7660</v>
      </c>
      <c r="AW195" s="104">
        <f t="shared" ref="AW195:AW258" si="136">IF(A195="","",AV195*G195)</f>
        <v>7660</v>
      </c>
      <c r="AX195" s="104">
        <f t="shared" ref="AX195:AX258" si="137">IF(N195="","",ROUND(STDEV(U195,AH195,AU195),0))</f>
        <v>1310</v>
      </c>
      <c r="AY195" s="105">
        <f>IF(N195="","",(AX195/AW195))</f>
        <v>0.17101827676240208</v>
      </c>
      <c r="AZ195" s="5"/>
      <c r="BA195" s="7">
        <f>COUNTA(M195,Z195,AM195)</f>
        <v>3</v>
      </c>
      <c r="BB195" s="7"/>
    </row>
    <row r="196" spans="1:54" ht="280.5" customHeight="1">
      <c r="A196" s="80" t="s">
        <v>434</v>
      </c>
      <c r="B196" s="80" t="s">
        <v>434</v>
      </c>
      <c r="C196" s="80" t="s">
        <v>434</v>
      </c>
      <c r="D196" s="80" t="s">
        <v>1061</v>
      </c>
      <c r="E196" s="81" t="s">
        <v>1062</v>
      </c>
      <c r="F196" s="82" t="s">
        <v>437</v>
      </c>
      <c r="G196" s="83">
        <v>1</v>
      </c>
      <c r="H196" s="82"/>
      <c r="I196" s="84"/>
      <c r="J196" s="85"/>
      <c r="K196" s="126"/>
      <c r="L196" s="86"/>
      <c r="M196" s="85"/>
      <c r="N196" s="87"/>
      <c r="O196" s="87"/>
      <c r="P196" s="87"/>
      <c r="Q196" s="88" t="s">
        <v>31</v>
      </c>
      <c r="R196" s="89" t="s">
        <v>31</v>
      </c>
      <c r="S196" s="89" t="s">
        <v>31</v>
      </c>
      <c r="T196" s="89" t="s">
        <v>31</v>
      </c>
      <c r="U196" s="89" t="s">
        <v>31</v>
      </c>
      <c r="V196" s="90" t="s">
        <v>434</v>
      </c>
      <c r="W196" s="91" t="s">
        <v>434</v>
      </c>
      <c r="X196" s="127" t="s">
        <v>434</v>
      </c>
      <c r="Y196" s="92" t="s">
        <v>434</v>
      </c>
      <c r="Z196" s="128" t="s">
        <v>438</v>
      </c>
      <c r="AA196" s="93" t="s">
        <v>434</v>
      </c>
      <c r="AB196" s="93" t="s">
        <v>434</v>
      </c>
      <c r="AC196" s="93" t="s">
        <v>434</v>
      </c>
      <c r="AD196" s="94" t="s">
        <v>434</v>
      </c>
      <c r="AE196" s="95" t="s">
        <v>434</v>
      </c>
      <c r="AF196" s="95">
        <f>AH196/1.19</f>
        <v>393815.12605042016</v>
      </c>
      <c r="AG196" s="95">
        <f>AF196*19%</f>
        <v>74824.873949579836</v>
      </c>
      <c r="AH196" s="95">
        <v>468640</v>
      </c>
      <c r="AI196" s="96" t="s">
        <v>434</v>
      </c>
      <c r="AJ196" s="97" t="s">
        <v>434</v>
      </c>
      <c r="AK196" s="98" t="s">
        <v>434</v>
      </c>
      <c r="AL196" s="99" t="s">
        <v>434</v>
      </c>
      <c r="AM196" s="100" t="s">
        <v>439</v>
      </c>
      <c r="AN196" s="101" t="s">
        <v>434</v>
      </c>
      <c r="AO196" s="101" t="s">
        <v>434</v>
      </c>
      <c r="AP196" s="129" t="s">
        <v>434</v>
      </c>
      <c r="AQ196" s="102">
        <v>382399</v>
      </c>
      <c r="AR196" s="103">
        <v>72656</v>
      </c>
      <c r="AS196" s="103">
        <v>455055</v>
      </c>
      <c r="AT196" s="103">
        <v>382399</v>
      </c>
      <c r="AU196" s="103">
        <v>455055</v>
      </c>
      <c r="AV196" s="104">
        <f t="shared" si="135"/>
        <v>424435</v>
      </c>
      <c r="AW196" s="104">
        <f t="shared" si="136"/>
        <v>424435</v>
      </c>
      <c r="AX196" s="104" t="str">
        <f t="shared" si="137"/>
        <v/>
      </c>
      <c r="AY196" s="105">
        <v>2.0799999999999999E-2</v>
      </c>
      <c r="AZ196" s="5"/>
      <c r="BA196" s="7"/>
      <c r="BB196" s="7"/>
    </row>
    <row r="197" spans="1:54" ht="280.5" customHeight="1">
      <c r="A197" s="80" t="s">
        <v>434</v>
      </c>
      <c r="B197" s="80" t="s">
        <v>434</v>
      </c>
      <c r="C197" s="80" t="s">
        <v>434</v>
      </c>
      <c r="D197" s="80" t="s">
        <v>1063</v>
      </c>
      <c r="E197" s="81" t="s">
        <v>1064</v>
      </c>
      <c r="F197" s="82" t="s">
        <v>437</v>
      </c>
      <c r="G197" s="83">
        <v>1</v>
      </c>
      <c r="H197" s="82"/>
      <c r="I197" s="84"/>
      <c r="J197" s="85"/>
      <c r="K197" s="126"/>
      <c r="L197" s="86"/>
      <c r="M197" s="85"/>
      <c r="N197" s="87"/>
      <c r="O197" s="87"/>
      <c r="P197" s="87"/>
      <c r="Q197" s="88" t="s">
        <v>31</v>
      </c>
      <c r="R197" s="89" t="s">
        <v>31</v>
      </c>
      <c r="S197" s="89" t="s">
        <v>31</v>
      </c>
      <c r="T197" s="89" t="s">
        <v>31</v>
      </c>
      <c r="U197" s="89" t="s">
        <v>31</v>
      </c>
      <c r="V197" s="90" t="s">
        <v>434</v>
      </c>
      <c r="W197" s="91" t="s">
        <v>434</v>
      </c>
      <c r="X197" s="127" t="s">
        <v>434</v>
      </c>
      <c r="Y197" s="92" t="s">
        <v>434</v>
      </c>
      <c r="Z197" s="128" t="s">
        <v>438</v>
      </c>
      <c r="AA197" s="93" t="s">
        <v>434</v>
      </c>
      <c r="AB197" s="93" t="s">
        <v>434</v>
      </c>
      <c r="AC197" s="93" t="s">
        <v>434</v>
      </c>
      <c r="AD197" s="94" t="s">
        <v>434</v>
      </c>
      <c r="AE197" s="95" t="s">
        <v>434</v>
      </c>
      <c r="AF197" s="95">
        <f>AH197/1.19</f>
        <v>1143285.7142857143</v>
      </c>
      <c r="AG197" s="95">
        <f>AF197*19%</f>
        <v>217224.28571428571</v>
      </c>
      <c r="AH197" s="95">
        <v>1360510</v>
      </c>
      <c r="AI197" s="96" t="s">
        <v>434</v>
      </c>
      <c r="AJ197" s="97" t="s">
        <v>434</v>
      </c>
      <c r="AK197" s="98" t="s">
        <v>434</v>
      </c>
      <c r="AL197" s="99" t="s">
        <v>434</v>
      </c>
      <c r="AM197" s="100" t="s">
        <v>439</v>
      </c>
      <c r="AN197" s="101" t="s">
        <v>434</v>
      </c>
      <c r="AO197" s="101" t="s">
        <v>434</v>
      </c>
      <c r="AP197" s="129" t="s">
        <v>434</v>
      </c>
      <c r="AQ197" s="102">
        <v>1137221</v>
      </c>
      <c r="AR197" s="103">
        <v>216072</v>
      </c>
      <c r="AS197" s="103">
        <v>1353293</v>
      </c>
      <c r="AT197" s="103">
        <v>1137221</v>
      </c>
      <c r="AU197" s="103">
        <v>1353293</v>
      </c>
      <c r="AV197" s="104">
        <f t="shared" si="135"/>
        <v>1248289</v>
      </c>
      <c r="AW197" s="104">
        <f t="shared" si="136"/>
        <v>1248289</v>
      </c>
      <c r="AX197" s="104" t="str">
        <f t="shared" si="137"/>
        <v/>
      </c>
      <c r="AY197" s="105">
        <v>3.8E-3</v>
      </c>
      <c r="AZ197" s="5"/>
      <c r="BA197" s="7"/>
      <c r="BB197" s="7"/>
    </row>
    <row r="198" spans="1:54" ht="216.75" customHeight="1">
      <c r="A198" s="80" t="s">
        <v>367</v>
      </c>
      <c r="B198" s="80" t="s">
        <v>423</v>
      </c>
      <c r="C198" s="80">
        <v>90101603</v>
      </c>
      <c r="D198" s="80" t="s">
        <v>117</v>
      </c>
      <c r="E198" s="81" t="s">
        <v>118</v>
      </c>
      <c r="F198" s="82" t="s">
        <v>69</v>
      </c>
      <c r="G198" s="83">
        <v>1</v>
      </c>
      <c r="H198" s="82" t="s">
        <v>75</v>
      </c>
      <c r="I198" s="84" t="s">
        <v>371</v>
      </c>
      <c r="J198" s="85">
        <v>46153</v>
      </c>
      <c r="K198" s="126" t="s">
        <v>1065</v>
      </c>
      <c r="L198" s="86" t="s">
        <v>373</v>
      </c>
      <c r="M198" s="85" t="s">
        <v>119</v>
      </c>
      <c r="N198" s="87">
        <v>21600</v>
      </c>
      <c r="O198" s="87" t="s">
        <v>454</v>
      </c>
      <c r="P198" s="87" t="s">
        <v>455</v>
      </c>
      <c r="Q198" s="88">
        <f>IF(O198="IVA Incluido",(N198/1.19),IF(O198="Ipoconsumo Incluido",(N198/1.08),N198))</f>
        <v>21600</v>
      </c>
      <c r="R198" s="89">
        <f>IF(P198="Si tiene IVA",Q198*19%,IF(P198="Si tiene IPOCONSUMO",Q198*8%,0))</f>
        <v>1728</v>
      </c>
      <c r="S198" s="89">
        <f t="shared" ref="S198:S211" si="138">Q198+R198</f>
        <v>23328</v>
      </c>
      <c r="T198" s="89">
        <f>IF(R198="IVA Incluido",(Q198/1.19),IF(R198="Ipoconsumo Incluido",(Q198/1.08),Q198))</f>
        <v>21600</v>
      </c>
      <c r="U198" s="89">
        <f>Q198+R198</f>
        <v>23328</v>
      </c>
      <c r="V198" s="90" t="s">
        <v>371</v>
      </c>
      <c r="W198" s="91">
        <v>46077</v>
      </c>
      <c r="X198" s="127" t="s">
        <v>456</v>
      </c>
      <c r="Y198" s="92" t="s">
        <v>378</v>
      </c>
      <c r="Z198" s="128" t="s">
        <v>120</v>
      </c>
      <c r="AA198" s="93">
        <v>25000</v>
      </c>
      <c r="AB198" s="93" t="s">
        <v>454</v>
      </c>
      <c r="AC198" s="93" t="s">
        <v>455</v>
      </c>
      <c r="AD198" s="94">
        <f>IF(AB198="IVA Incluido",(AA198/1.19),IF(AB198="Ipoconsumo Incluido",(AA198/1.08),AA198))</f>
        <v>25000</v>
      </c>
      <c r="AE198" s="95">
        <f>IF(AC198="Si tiene IVA",AD198*19%,IF(AC198="Si tiene IPOCONSUMO",AD198*8%,0))</f>
        <v>2000</v>
      </c>
      <c r="AF198" s="95">
        <f t="shared" ref="AF198:AF211" si="139">AD198+AE198</f>
        <v>27000</v>
      </c>
      <c r="AG198" s="95">
        <f>IF(AE198="IVA Incluido",(AD198/1.19),IF(AE198="Ipoconsumo Incluido",(AD198/1.08),AD198))</f>
        <v>25000</v>
      </c>
      <c r="AH198" s="95">
        <f>AD198+AE198</f>
        <v>27000</v>
      </c>
      <c r="AI198" s="96" t="s">
        <v>371</v>
      </c>
      <c r="AJ198" s="97">
        <v>46094</v>
      </c>
      <c r="AK198" s="98" t="s">
        <v>457</v>
      </c>
      <c r="AL198" s="99" t="s">
        <v>378</v>
      </c>
      <c r="AM198" s="100" t="s">
        <v>121</v>
      </c>
      <c r="AN198" s="101">
        <v>26824</v>
      </c>
      <c r="AO198" s="101" t="s">
        <v>454</v>
      </c>
      <c r="AP198" s="129" t="s">
        <v>455</v>
      </c>
      <c r="AQ198" s="102">
        <f>IF(AO198="IVA Incluido",(AN198/1.19),IF(AO198="Ipoconsumo Incluido",(AN198/1.08),AN198))</f>
        <v>26824</v>
      </c>
      <c r="AR198" s="103">
        <f>IF(AP198="Si tiene IVA",AQ198*19%,IF(AP198="Si tiene IPOCONSUMO",AQ198*8%,0))</f>
        <v>2145.92</v>
      </c>
      <c r="AS198" s="103">
        <f t="shared" ref="AS198:AS203" si="140">AQ198+AR198</f>
        <v>28969.919999999998</v>
      </c>
      <c r="AT198" s="103">
        <f>IF(AR198="IVA Incluido",(AQ198/1.19),IF(AR198="Ipoconsumo Incluido",(AQ198/1.08),AQ198))</f>
        <v>26824</v>
      </c>
      <c r="AU198" s="103">
        <f>AQ198+AR198</f>
        <v>28969.919999999998</v>
      </c>
      <c r="AV198" s="104">
        <f t="shared" si="135"/>
        <v>26433</v>
      </c>
      <c r="AW198" s="104">
        <f t="shared" si="136"/>
        <v>26433</v>
      </c>
      <c r="AX198" s="104">
        <f t="shared" si="137"/>
        <v>2863</v>
      </c>
      <c r="AY198" s="105">
        <f t="shared" ref="AY198:AY211" si="141">IF(N198="","",(AX198/AW198))</f>
        <v>0.10831158022169259</v>
      </c>
      <c r="AZ198" s="5"/>
      <c r="BA198" s="7">
        <f t="shared" ref="BA198:BA211" si="142">COUNTA(M198,Z198,AM198)</f>
        <v>3</v>
      </c>
      <c r="BB198" s="7"/>
    </row>
    <row r="199" spans="1:54" ht="102" customHeight="1">
      <c r="A199" s="80" t="s">
        <v>367</v>
      </c>
      <c r="B199" s="80" t="s">
        <v>423</v>
      </c>
      <c r="C199" s="80">
        <v>90101603</v>
      </c>
      <c r="D199" s="80" t="s">
        <v>1066</v>
      </c>
      <c r="E199" s="81" t="s">
        <v>1067</v>
      </c>
      <c r="F199" s="82" t="s">
        <v>69</v>
      </c>
      <c r="G199" s="83">
        <v>1</v>
      </c>
      <c r="H199" s="82" t="s">
        <v>75</v>
      </c>
      <c r="I199" s="84" t="s">
        <v>371</v>
      </c>
      <c r="J199" s="85">
        <v>46153</v>
      </c>
      <c r="K199" s="126" t="s">
        <v>457</v>
      </c>
      <c r="L199" s="86" t="s">
        <v>378</v>
      </c>
      <c r="M199" s="85" t="s">
        <v>121</v>
      </c>
      <c r="N199" s="87">
        <v>14500</v>
      </c>
      <c r="O199" s="87" t="s">
        <v>454</v>
      </c>
      <c r="P199" s="87" t="s">
        <v>455</v>
      </c>
      <c r="Q199" s="88">
        <f>IF(O199="IVA Incluido",(N199/1.19),IF(O199="Ipoconsumo Incluido",(N199/1.08),N199))</f>
        <v>14500</v>
      </c>
      <c r="R199" s="89">
        <f>IF(P199="Si tiene IVA",Q199*19%,IF(P199="Si tiene IPOCONSUMO",Q199*8%,0))</f>
        <v>1160</v>
      </c>
      <c r="S199" s="89">
        <f t="shared" si="138"/>
        <v>15660</v>
      </c>
      <c r="T199" s="89">
        <f>IF(R199="IVA Incluido",(Q199/1.19),IF(R199="Ipoconsumo Incluido",(Q199/1.08),Q199))</f>
        <v>14500</v>
      </c>
      <c r="U199" s="89">
        <f>Q199+R199</f>
        <v>15660</v>
      </c>
      <c r="V199" s="90" t="s">
        <v>371</v>
      </c>
      <c r="W199" s="91">
        <v>46153</v>
      </c>
      <c r="X199" s="127" t="s">
        <v>567</v>
      </c>
      <c r="Y199" s="92" t="s">
        <v>378</v>
      </c>
      <c r="Z199" s="128" t="s">
        <v>478</v>
      </c>
      <c r="AA199" s="93">
        <v>16300</v>
      </c>
      <c r="AB199" s="93" t="s">
        <v>454</v>
      </c>
      <c r="AC199" s="93" t="s">
        <v>455</v>
      </c>
      <c r="AD199" s="94">
        <f>IF(AB199="IVA Incluido",(AA199/1.19),IF(AB199="Ipoconsumo Incluido",(AA199/1.08),AA199))</f>
        <v>16300</v>
      </c>
      <c r="AE199" s="95">
        <f>IF(AC199="Si tiene IVA",AD199*19%,IF(AC199="Si tiene IPOCONSUMO",AD199*8%,0))</f>
        <v>1304</v>
      </c>
      <c r="AF199" s="95">
        <f t="shared" si="139"/>
        <v>17604</v>
      </c>
      <c r="AG199" s="95">
        <f>IF(AE199="IVA Incluido",(AD199/1.19),IF(AE199="Ipoconsumo Incluido",(AD199/1.08),AD199))</f>
        <v>16300</v>
      </c>
      <c r="AH199" s="95">
        <f>AD199+AE199</f>
        <v>17604</v>
      </c>
      <c r="AI199" s="96" t="s">
        <v>371</v>
      </c>
      <c r="AJ199" s="97">
        <v>46153</v>
      </c>
      <c r="AK199" s="98" t="s">
        <v>1068</v>
      </c>
      <c r="AL199" s="99" t="s">
        <v>378</v>
      </c>
      <c r="AM199" s="100" t="s">
        <v>1069</v>
      </c>
      <c r="AN199" s="101">
        <v>15000</v>
      </c>
      <c r="AO199" s="101" t="s">
        <v>454</v>
      </c>
      <c r="AP199" s="129" t="s">
        <v>455</v>
      </c>
      <c r="AQ199" s="102">
        <f>IF(AO199="IVA Incluido",(AN199/1.19),IF(AO199="Ipoconsumo Incluido",(AN199/1.08),AN199))</f>
        <v>15000</v>
      </c>
      <c r="AR199" s="103">
        <f>IF(AP199="Si tiene IVA",AQ199*19%,IF(AP199="Si tiene IPOCONSUMO",AQ199*8%,0))</f>
        <v>1200</v>
      </c>
      <c r="AS199" s="103">
        <f t="shared" si="140"/>
        <v>16200</v>
      </c>
      <c r="AT199" s="103">
        <f>IF(AR199="IVA Incluido",(AQ199/1.19),IF(AR199="Ipoconsumo Incluido",(AQ199/1.08),AQ199))</f>
        <v>15000</v>
      </c>
      <c r="AU199" s="103">
        <f>AQ199+AR199</f>
        <v>16200</v>
      </c>
      <c r="AV199" s="104">
        <f t="shared" si="135"/>
        <v>16488</v>
      </c>
      <c r="AW199" s="104">
        <f t="shared" si="136"/>
        <v>16488</v>
      </c>
      <c r="AX199" s="104">
        <f t="shared" si="137"/>
        <v>1003</v>
      </c>
      <c r="AY199" s="105">
        <f t="shared" si="141"/>
        <v>6.0832120329936921E-2</v>
      </c>
      <c r="AZ199" s="5"/>
      <c r="BA199" s="7">
        <f t="shared" si="142"/>
        <v>3</v>
      </c>
      <c r="BB199" s="7"/>
    </row>
    <row r="200" spans="1:54" ht="280.5" customHeight="1">
      <c r="A200" s="80" t="s">
        <v>367</v>
      </c>
      <c r="B200" s="80" t="s">
        <v>423</v>
      </c>
      <c r="C200" s="80">
        <v>90101603</v>
      </c>
      <c r="D200" s="80" t="s">
        <v>1070</v>
      </c>
      <c r="E200" s="81" t="s">
        <v>1071</v>
      </c>
      <c r="F200" s="82" t="s">
        <v>69</v>
      </c>
      <c r="G200" s="83">
        <v>1</v>
      </c>
      <c r="H200" s="82" t="s">
        <v>75</v>
      </c>
      <c r="I200" s="84" t="s">
        <v>371</v>
      </c>
      <c r="J200" s="85">
        <v>46062</v>
      </c>
      <c r="K200" s="126" t="s">
        <v>452</v>
      </c>
      <c r="L200" s="86" t="s">
        <v>378</v>
      </c>
      <c r="M200" s="85" t="s">
        <v>453</v>
      </c>
      <c r="N200" s="87">
        <v>11700</v>
      </c>
      <c r="O200" s="87" t="s">
        <v>454</v>
      </c>
      <c r="P200" s="87" t="s">
        <v>455</v>
      </c>
      <c r="Q200" s="88">
        <f>IF(O200="IVA Incluido",(N200/1.19),IF(O200="Ipoconsumo Incluido",(N200/1.08),N200))</f>
        <v>11700</v>
      </c>
      <c r="R200" s="89">
        <f>IF(P200="Si tiene IVA",Q200*19%,IF(P200="Si tiene IPOCONSUMO",Q200*8%,0))</f>
        <v>936</v>
      </c>
      <c r="S200" s="89">
        <f t="shared" si="138"/>
        <v>12636</v>
      </c>
      <c r="T200" s="89">
        <f>IF(R200="IVA Incluido",(Q200/1.19),IF(R200="Ipoconsumo Incluido",(Q200/1.08),Q200))</f>
        <v>11700</v>
      </c>
      <c r="U200" s="89">
        <f>Q200+R200</f>
        <v>12636</v>
      </c>
      <c r="V200" s="90" t="s">
        <v>371</v>
      </c>
      <c r="W200" s="91">
        <v>46129</v>
      </c>
      <c r="X200" s="127" t="s">
        <v>1072</v>
      </c>
      <c r="Y200" s="92" t="s">
        <v>373</v>
      </c>
      <c r="Z200" s="128" t="s">
        <v>1073</v>
      </c>
      <c r="AA200" s="93">
        <v>8570</v>
      </c>
      <c r="AB200" s="93" t="s">
        <v>454</v>
      </c>
      <c r="AC200" s="93" t="s">
        <v>455</v>
      </c>
      <c r="AD200" s="94">
        <f>IF(AB200="IVA Incluido",(AA200/1.19),IF(AB200="Ipoconsumo Incluido",(AA200/1.08),AA200))</f>
        <v>8570</v>
      </c>
      <c r="AE200" s="95">
        <f>IF(AC200="Si tiene IVA",AD200*19%,IF(AC200="Si tiene IPOCONSUMO",AD200*8%,0))</f>
        <v>685.6</v>
      </c>
      <c r="AF200" s="95">
        <f t="shared" si="139"/>
        <v>9255.6</v>
      </c>
      <c r="AG200" s="95">
        <f>IF(AE200="IVA Incluido",(AD200/1.19),IF(AE200="Ipoconsumo Incluido",(AD200/1.08),AD200))</f>
        <v>8570</v>
      </c>
      <c r="AH200" s="95">
        <f>AD200+AE200</f>
        <v>9255.6</v>
      </c>
      <c r="AI200" s="96" t="s">
        <v>1074</v>
      </c>
      <c r="AJ200" s="97" t="s">
        <v>434</v>
      </c>
      <c r="AK200" s="98"/>
      <c r="AL200" s="99"/>
      <c r="AM200" s="100" t="s">
        <v>438</v>
      </c>
      <c r="AN200" s="101">
        <v>13871</v>
      </c>
      <c r="AO200" s="101"/>
      <c r="AP200" s="129"/>
      <c r="AQ200" s="102">
        <f>AN200/1.08</f>
        <v>12843.518518518518</v>
      </c>
      <c r="AR200" s="103">
        <f>AQ200*8%</f>
        <v>1027.4814814814815</v>
      </c>
      <c r="AS200" s="103">
        <f t="shared" si="140"/>
        <v>13871</v>
      </c>
      <c r="AT200" s="103">
        <f>IF(AR200="IVA Incluido",(AQ200/1.19),IF(AR200="Ipoconsumo Incluido",(AQ200/1.08),AQ200))</f>
        <v>12843.518518518518</v>
      </c>
      <c r="AU200" s="103">
        <f>AQ200+AR200</f>
        <v>13871</v>
      </c>
      <c r="AV200" s="104">
        <f t="shared" si="135"/>
        <v>11921</v>
      </c>
      <c r="AW200" s="104">
        <f t="shared" si="136"/>
        <v>11921</v>
      </c>
      <c r="AX200" s="104">
        <f t="shared" si="137"/>
        <v>2389</v>
      </c>
      <c r="AY200" s="105">
        <f t="shared" si="141"/>
        <v>0.20040265078433017</v>
      </c>
      <c r="AZ200" s="5" t="s">
        <v>1075</v>
      </c>
      <c r="BA200" s="7">
        <f t="shared" si="142"/>
        <v>3</v>
      </c>
      <c r="BB200" s="7"/>
    </row>
    <row r="201" spans="1:54" ht="63.75" customHeight="1">
      <c r="A201" s="80" t="s">
        <v>367</v>
      </c>
      <c r="B201" s="80" t="s">
        <v>440</v>
      </c>
      <c r="C201" s="80">
        <v>14111514</v>
      </c>
      <c r="D201" s="80" t="s">
        <v>1076</v>
      </c>
      <c r="E201" s="81" t="s">
        <v>1077</v>
      </c>
      <c r="F201" s="82" t="s">
        <v>69</v>
      </c>
      <c r="G201" s="83">
        <v>1</v>
      </c>
      <c r="H201" s="82" t="s">
        <v>75</v>
      </c>
      <c r="I201" s="84" t="s">
        <v>371</v>
      </c>
      <c r="J201" s="85">
        <v>46091</v>
      </c>
      <c r="K201" s="126" t="s">
        <v>907</v>
      </c>
      <c r="L201" s="86" t="s">
        <v>378</v>
      </c>
      <c r="M201" s="85" t="s">
        <v>1078</v>
      </c>
      <c r="N201" s="87">
        <v>15000</v>
      </c>
      <c r="O201" s="87" t="s">
        <v>375</v>
      </c>
      <c r="P201" s="87" t="s">
        <v>376</v>
      </c>
      <c r="Q201" s="88">
        <f t="shared" ref="Q201:Q211" si="143">IF(O201="IVA Incluido",(N201/1.19),N201)</f>
        <v>12605.042016806723</v>
      </c>
      <c r="R201" s="89">
        <f t="shared" ref="R201:R211" si="144">IF(P201="Si tiene IVA",Q201*19%,0)</f>
        <v>2394.9579831932774</v>
      </c>
      <c r="S201" s="89">
        <f t="shared" si="138"/>
        <v>15000</v>
      </c>
      <c r="T201" s="89">
        <f t="shared" ref="T201:T211" si="145">IF(B201="","",(N201*G201))</f>
        <v>15000</v>
      </c>
      <c r="U201" s="89">
        <f t="shared" ref="U201:U211" si="146">IF(B201="","",(S201*G201))</f>
        <v>15000</v>
      </c>
      <c r="V201" s="90" t="s">
        <v>371</v>
      </c>
      <c r="W201" s="91">
        <v>46091</v>
      </c>
      <c r="X201" s="127" t="s">
        <v>447</v>
      </c>
      <c r="Y201" s="92" t="s">
        <v>378</v>
      </c>
      <c r="Z201" s="128" t="s">
        <v>944</v>
      </c>
      <c r="AA201" s="93">
        <v>15000</v>
      </c>
      <c r="AB201" s="93" t="s">
        <v>375</v>
      </c>
      <c r="AC201" s="93" t="s">
        <v>376</v>
      </c>
      <c r="AD201" s="94">
        <f t="shared" ref="AD201:AD211" si="147">IF(AB201="IVA Incluido",(AA201/1.19),AA201)</f>
        <v>12605.042016806723</v>
      </c>
      <c r="AE201" s="95">
        <f t="shared" ref="AE201:AE211" si="148">IF(AC201="Si tiene IVA",AD201*19%,0)</f>
        <v>2394.9579831932774</v>
      </c>
      <c r="AF201" s="95">
        <f t="shared" si="139"/>
        <v>15000</v>
      </c>
      <c r="AG201" s="95">
        <f t="shared" ref="AG201:AG211" si="149">IF(O201="","",(AA201*G201))</f>
        <v>15000</v>
      </c>
      <c r="AH201" s="95">
        <f t="shared" ref="AH201:AH211" si="150">IF(O201="","",(AF201*G201))</f>
        <v>15000</v>
      </c>
      <c r="AI201" s="96" t="s">
        <v>371</v>
      </c>
      <c r="AJ201" s="97">
        <v>46091</v>
      </c>
      <c r="AK201" s="98" t="s">
        <v>778</v>
      </c>
      <c r="AL201" s="99" t="s">
        <v>378</v>
      </c>
      <c r="AM201" s="100" t="s">
        <v>144</v>
      </c>
      <c r="AN201" s="101">
        <v>15497</v>
      </c>
      <c r="AO201" s="101" t="s">
        <v>382</v>
      </c>
      <c r="AP201" s="129" t="s">
        <v>376</v>
      </c>
      <c r="AQ201" s="102">
        <f>IF(AO201="IVA Incluido",(AN201/1.19),AN201)</f>
        <v>15497</v>
      </c>
      <c r="AR201" s="103">
        <f>IF(AP201="Si tiene IVA",AQ201*19%,0)</f>
        <v>2944.43</v>
      </c>
      <c r="AS201" s="103">
        <f t="shared" si="140"/>
        <v>18441.43</v>
      </c>
      <c r="AT201" s="103">
        <f>IF(AB201="","",(AN201*G201))</f>
        <v>15497</v>
      </c>
      <c r="AU201" s="103">
        <f>IF(AB201="","",(AS201*G201))</f>
        <v>18441.43</v>
      </c>
      <c r="AV201" s="104">
        <f t="shared" si="135"/>
        <v>16147</v>
      </c>
      <c r="AW201" s="104">
        <f t="shared" si="136"/>
        <v>16147</v>
      </c>
      <c r="AX201" s="104">
        <f t="shared" si="137"/>
        <v>1987</v>
      </c>
      <c r="AY201" s="105">
        <f t="shared" si="141"/>
        <v>0.12305691459713879</v>
      </c>
      <c r="AZ201" s="5"/>
      <c r="BA201" s="7">
        <f t="shared" si="142"/>
        <v>3</v>
      </c>
      <c r="BB201" s="7"/>
    </row>
    <row r="202" spans="1:54" ht="63.75" customHeight="1">
      <c r="A202" s="80" t="s">
        <v>367</v>
      </c>
      <c r="B202" s="80" t="s">
        <v>440</v>
      </c>
      <c r="C202" s="80">
        <v>14111514</v>
      </c>
      <c r="D202" s="80" t="s">
        <v>1079</v>
      </c>
      <c r="E202" s="81" t="s">
        <v>1080</v>
      </c>
      <c r="F202" s="82" t="s">
        <v>69</v>
      </c>
      <c r="G202" s="83">
        <v>1</v>
      </c>
      <c r="H202" s="82" t="s">
        <v>75</v>
      </c>
      <c r="I202" s="84" t="s">
        <v>371</v>
      </c>
      <c r="J202" s="85">
        <v>46091</v>
      </c>
      <c r="K202" s="126" t="s">
        <v>778</v>
      </c>
      <c r="L202" s="86" t="s">
        <v>378</v>
      </c>
      <c r="M202" s="85" t="s">
        <v>144</v>
      </c>
      <c r="N202" s="87">
        <v>18500</v>
      </c>
      <c r="O202" s="87" t="s">
        <v>382</v>
      </c>
      <c r="P202" s="87" t="s">
        <v>376</v>
      </c>
      <c r="Q202" s="88">
        <f t="shared" si="143"/>
        <v>18500</v>
      </c>
      <c r="R202" s="89">
        <f t="shared" si="144"/>
        <v>3515</v>
      </c>
      <c r="S202" s="89">
        <f t="shared" si="138"/>
        <v>22015</v>
      </c>
      <c r="T202" s="89">
        <f t="shared" si="145"/>
        <v>18500</v>
      </c>
      <c r="U202" s="89">
        <f t="shared" si="146"/>
        <v>22015</v>
      </c>
      <c r="V202" s="90" t="s">
        <v>371</v>
      </c>
      <c r="W202" s="91">
        <v>46091</v>
      </c>
      <c r="X202" s="127" t="s">
        <v>907</v>
      </c>
      <c r="Y202" s="92" t="s">
        <v>378</v>
      </c>
      <c r="Z202" s="128" t="s">
        <v>1081</v>
      </c>
      <c r="AA202" s="93">
        <v>19000</v>
      </c>
      <c r="AB202" s="93" t="s">
        <v>375</v>
      </c>
      <c r="AC202" s="93" t="s">
        <v>376</v>
      </c>
      <c r="AD202" s="94">
        <f t="shared" si="147"/>
        <v>15966.386554621849</v>
      </c>
      <c r="AE202" s="95">
        <f t="shared" si="148"/>
        <v>3033.6134453781515</v>
      </c>
      <c r="AF202" s="95">
        <f t="shared" si="139"/>
        <v>19000</v>
      </c>
      <c r="AG202" s="95">
        <f t="shared" si="149"/>
        <v>19000</v>
      </c>
      <c r="AH202" s="95">
        <f t="shared" si="150"/>
        <v>19000</v>
      </c>
      <c r="AI202" s="96" t="s">
        <v>371</v>
      </c>
      <c r="AJ202" s="97">
        <v>46091</v>
      </c>
      <c r="AK202" s="98" t="s">
        <v>447</v>
      </c>
      <c r="AL202" s="99" t="s">
        <v>378</v>
      </c>
      <c r="AM202" s="100" t="s">
        <v>944</v>
      </c>
      <c r="AN202" s="101">
        <v>22000</v>
      </c>
      <c r="AO202" s="101" t="s">
        <v>375</v>
      </c>
      <c r="AP202" s="129" t="s">
        <v>376</v>
      </c>
      <c r="AQ202" s="102">
        <f>IF(AO202="IVA Incluido",(AN202/1.19),AN202)</f>
        <v>18487.394957983193</v>
      </c>
      <c r="AR202" s="103">
        <f>IF(AP202="Si tiene IVA",AQ202*19%,0)</f>
        <v>3512.6050420168067</v>
      </c>
      <c r="AS202" s="103">
        <f t="shared" si="140"/>
        <v>22000</v>
      </c>
      <c r="AT202" s="103">
        <f>IF(AB202="","",(AN202*G202))</f>
        <v>22000</v>
      </c>
      <c r="AU202" s="103">
        <f>IF(AB202="","",(AS202*G202))</f>
        <v>22000</v>
      </c>
      <c r="AV202" s="104">
        <f t="shared" si="135"/>
        <v>21005</v>
      </c>
      <c r="AW202" s="104">
        <f t="shared" si="136"/>
        <v>21005</v>
      </c>
      <c r="AX202" s="104">
        <f t="shared" si="137"/>
        <v>1736</v>
      </c>
      <c r="AY202" s="105">
        <f t="shared" si="141"/>
        <v>8.2646988812187572E-2</v>
      </c>
      <c r="AZ202" s="5"/>
      <c r="BA202" s="7">
        <f t="shared" si="142"/>
        <v>3</v>
      </c>
      <c r="BB202" s="7"/>
    </row>
    <row r="203" spans="1:54" ht="76.5" customHeight="1">
      <c r="A203" s="80" t="s">
        <v>367</v>
      </c>
      <c r="B203" s="80" t="s">
        <v>440</v>
      </c>
      <c r="C203" s="80">
        <v>44121619</v>
      </c>
      <c r="D203" s="80" t="s">
        <v>1082</v>
      </c>
      <c r="E203" s="81" t="s">
        <v>1083</v>
      </c>
      <c r="F203" s="82" t="s">
        <v>69</v>
      </c>
      <c r="G203" s="83">
        <v>1</v>
      </c>
      <c r="H203" s="82" t="s">
        <v>75</v>
      </c>
      <c r="I203" s="84" t="s">
        <v>371</v>
      </c>
      <c r="J203" s="85">
        <v>46091</v>
      </c>
      <c r="K203" s="126" t="s">
        <v>778</v>
      </c>
      <c r="L203" s="86" t="s">
        <v>378</v>
      </c>
      <c r="M203" s="85" t="s">
        <v>144</v>
      </c>
      <c r="N203" s="87">
        <v>5461</v>
      </c>
      <c r="O203" s="87" t="s">
        <v>382</v>
      </c>
      <c r="P203" s="87" t="s">
        <v>376</v>
      </c>
      <c r="Q203" s="88">
        <f t="shared" si="143"/>
        <v>5461</v>
      </c>
      <c r="R203" s="89">
        <f t="shared" si="144"/>
        <v>1037.5899999999999</v>
      </c>
      <c r="S203" s="89">
        <f t="shared" si="138"/>
        <v>6498.59</v>
      </c>
      <c r="T203" s="89">
        <f t="shared" si="145"/>
        <v>5461</v>
      </c>
      <c r="U203" s="89">
        <f t="shared" si="146"/>
        <v>6498.59</v>
      </c>
      <c r="V203" s="90" t="s">
        <v>371</v>
      </c>
      <c r="W203" s="91">
        <v>46091</v>
      </c>
      <c r="X203" s="127" t="s">
        <v>907</v>
      </c>
      <c r="Y203" s="92" t="s">
        <v>378</v>
      </c>
      <c r="Z203" s="128" t="s">
        <v>1081</v>
      </c>
      <c r="AA203" s="93">
        <v>6600</v>
      </c>
      <c r="AB203" s="93" t="s">
        <v>375</v>
      </c>
      <c r="AC203" s="93" t="s">
        <v>376</v>
      </c>
      <c r="AD203" s="94">
        <f t="shared" si="147"/>
        <v>5546.2184873949582</v>
      </c>
      <c r="AE203" s="95">
        <f t="shared" si="148"/>
        <v>1053.7815126050421</v>
      </c>
      <c r="AF203" s="95">
        <f t="shared" si="139"/>
        <v>6600</v>
      </c>
      <c r="AG203" s="95">
        <f t="shared" si="149"/>
        <v>6600</v>
      </c>
      <c r="AH203" s="95">
        <f t="shared" si="150"/>
        <v>6600</v>
      </c>
      <c r="AI203" s="96" t="s">
        <v>371</v>
      </c>
      <c r="AJ203" s="97">
        <v>46091</v>
      </c>
      <c r="AK203" s="98" t="s">
        <v>1084</v>
      </c>
      <c r="AL203" s="99" t="s">
        <v>378</v>
      </c>
      <c r="AM203" s="100" t="s">
        <v>1085</v>
      </c>
      <c r="AN203" s="101">
        <v>6684</v>
      </c>
      <c r="AO203" s="101" t="s">
        <v>375</v>
      </c>
      <c r="AP203" s="129" t="s">
        <v>376</v>
      </c>
      <c r="AQ203" s="102">
        <f>IF(AO203="IVA Incluido",(AN203/1.19),AN203)</f>
        <v>5616.8067226890762</v>
      </c>
      <c r="AR203" s="103">
        <f>IF(AP203="Si tiene IVA",AQ203*19%,0)</f>
        <v>1067.1932773109245</v>
      </c>
      <c r="AS203" s="103">
        <f t="shared" si="140"/>
        <v>6684.0000000000009</v>
      </c>
      <c r="AT203" s="103">
        <f>IF(AB203="","",(AN203*G203))</f>
        <v>6684</v>
      </c>
      <c r="AU203" s="103">
        <f>IF(AB203="","",(AS203*G203))</f>
        <v>6684.0000000000009</v>
      </c>
      <c r="AV203" s="104">
        <f t="shared" si="135"/>
        <v>6594</v>
      </c>
      <c r="AW203" s="104">
        <f t="shared" si="136"/>
        <v>6594</v>
      </c>
      <c r="AX203" s="104">
        <f t="shared" si="137"/>
        <v>93</v>
      </c>
      <c r="AY203" s="105">
        <f t="shared" si="141"/>
        <v>1.4103730664240218E-2</v>
      </c>
      <c r="AZ203" s="5"/>
      <c r="BA203" s="7">
        <f t="shared" si="142"/>
        <v>3</v>
      </c>
      <c r="BB203" s="7"/>
    </row>
    <row r="204" spans="1:54" ht="63.75" customHeight="1">
      <c r="A204" s="80" t="s">
        <v>367</v>
      </c>
      <c r="B204" s="80" t="s">
        <v>631</v>
      </c>
      <c r="C204" s="80" t="s">
        <v>632</v>
      </c>
      <c r="D204" s="80" t="s">
        <v>1086</v>
      </c>
      <c r="E204" s="81" t="s">
        <v>1087</v>
      </c>
      <c r="F204" s="82" t="s">
        <v>69</v>
      </c>
      <c r="G204" s="83">
        <v>1</v>
      </c>
      <c r="H204" s="82" t="s">
        <v>70</v>
      </c>
      <c r="I204" s="84" t="s">
        <v>384</v>
      </c>
      <c r="J204" s="85">
        <v>46142</v>
      </c>
      <c r="K204" s="126" t="s">
        <v>1088</v>
      </c>
      <c r="L204" s="86" t="s">
        <v>373</v>
      </c>
      <c r="M204" s="85" t="s">
        <v>71</v>
      </c>
      <c r="N204" s="87">
        <v>470589</v>
      </c>
      <c r="O204" s="87" t="s">
        <v>382</v>
      </c>
      <c r="P204" s="87" t="s">
        <v>376</v>
      </c>
      <c r="Q204" s="88">
        <f t="shared" si="143"/>
        <v>470589</v>
      </c>
      <c r="R204" s="89">
        <f t="shared" si="144"/>
        <v>89411.91</v>
      </c>
      <c r="S204" s="89">
        <f t="shared" si="138"/>
        <v>560000.91</v>
      </c>
      <c r="T204" s="89">
        <f t="shared" si="145"/>
        <v>470589</v>
      </c>
      <c r="U204" s="89">
        <f t="shared" si="146"/>
        <v>560000.91</v>
      </c>
      <c r="V204" s="90" t="s">
        <v>384</v>
      </c>
      <c r="W204" s="91">
        <v>46142</v>
      </c>
      <c r="X204" s="127" t="s">
        <v>72</v>
      </c>
      <c r="Y204" s="92" t="s">
        <v>373</v>
      </c>
      <c r="Z204" s="128" t="s">
        <v>72</v>
      </c>
      <c r="AA204" s="93">
        <v>361345</v>
      </c>
      <c r="AB204" s="93" t="s">
        <v>382</v>
      </c>
      <c r="AC204" s="93" t="s">
        <v>376</v>
      </c>
      <c r="AD204" s="94">
        <f t="shared" si="147"/>
        <v>361345</v>
      </c>
      <c r="AE204" s="95">
        <f t="shared" si="148"/>
        <v>68655.55</v>
      </c>
      <c r="AF204" s="95">
        <f t="shared" si="139"/>
        <v>430000.55</v>
      </c>
      <c r="AG204" s="95">
        <f t="shared" si="149"/>
        <v>361345</v>
      </c>
      <c r="AH204" s="95">
        <f t="shared" si="150"/>
        <v>430000.55</v>
      </c>
      <c r="AI204" s="96"/>
      <c r="AJ204" s="97"/>
      <c r="AK204" s="98"/>
      <c r="AL204" s="99"/>
      <c r="AM204" s="100"/>
      <c r="AN204" s="101"/>
      <c r="AO204" s="101"/>
      <c r="AP204" s="129"/>
      <c r="AQ204" s="102"/>
      <c r="AR204" s="103"/>
      <c r="AS204" s="103"/>
      <c r="AT204" s="103"/>
      <c r="AU204" s="103"/>
      <c r="AV204" s="104">
        <f t="shared" si="135"/>
        <v>495001</v>
      </c>
      <c r="AW204" s="104">
        <f t="shared" si="136"/>
        <v>495001</v>
      </c>
      <c r="AX204" s="104">
        <f t="shared" si="137"/>
        <v>91924</v>
      </c>
      <c r="AY204" s="105">
        <f t="shared" si="141"/>
        <v>0.18570467534409021</v>
      </c>
      <c r="AZ204" s="5"/>
      <c r="BA204" s="7">
        <f t="shared" si="142"/>
        <v>2</v>
      </c>
      <c r="BB204" s="7"/>
    </row>
    <row r="205" spans="1:54" ht="63.75" customHeight="1">
      <c r="A205" s="80" t="s">
        <v>367</v>
      </c>
      <c r="B205" s="80" t="s">
        <v>631</v>
      </c>
      <c r="C205" s="80" t="s">
        <v>632</v>
      </c>
      <c r="D205" s="80" t="s">
        <v>1089</v>
      </c>
      <c r="E205" s="81" t="s">
        <v>1090</v>
      </c>
      <c r="F205" s="82" t="s">
        <v>69</v>
      </c>
      <c r="G205" s="83">
        <v>1</v>
      </c>
      <c r="H205" s="82" t="s">
        <v>70</v>
      </c>
      <c r="I205" s="84" t="s">
        <v>386</v>
      </c>
      <c r="J205" s="85">
        <v>46142</v>
      </c>
      <c r="K205" s="126" t="s">
        <v>1088</v>
      </c>
      <c r="L205" s="86" t="s">
        <v>373</v>
      </c>
      <c r="M205" s="85" t="s">
        <v>71</v>
      </c>
      <c r="N205" s="87">
        <v>302522</v>
      </c>
      <c r="O205" s="87" t="s">
        <v>382</v>
      </c>
      <c r="P205" s="87" t="s">
        <v>376</v>
      </c>
      <c r="Q205" s="88">
        <f t="shared" si="143"/>
        <v>302522</v>
      </c>
      <c r="R205" s="89">
        <f t="shared" si="144"/>
        <v>57479.18</v>
      </c>
      <c r="S205" s="89">
        <f t="shared" si="138"/>
        <v>360001.18</v>
      </c>
      <c r="T205" s="89">
        <f t="shared" si="145"/>
        <v>302522</v>
      </c>
      <c r="U205" s="89">
        <f t="shared" si="146"/>
        <v>360001.18</v>
      </c>
      <c r="V205" s="90" t="s">
        <v>384</v>
      </c>
      <c r="W205" s="91">
        <v>46142</v>
      </c>
      <c r="X205" s="127" t="s">
        <v>72</v>
      </c>
      <c r="Y205" s="92" t="s">
        <v>378</v>
      </c>
      <c r="Z205" s="128" t="s">
        <v>72</v>
      </c>
      <c r="AA205" s="93">
        <v>252101</v>
      </c>
      <c r="AB205" s="93" t="s">
        <v>382</v>
      </c>
      <c r="AC205" s="93" t="s">
        <v>376</v>
      </c>
      <c r="AD205" s="94">
        <f t="shared" si="147"/>
        <v>252101</v>
      </c>
      <c r="AE205" s="95">
        <f t="shared" si="148"/>
        <v>47899.19</v>
      </c>
      <c r="AF205" s="95">
        <f t="shared" si="139"/>
        <v>300000.19</v>
      </c>
      <c r="AG205" s="95">
        <f t="shared" si="149"/>
        <v>252101</v>
      </c>
      <c r="AH205" s="95">
        <f t="shared" si="150"/>
        <v>300000.19</v>
      </c>
      <c r="AI205" s="96"/>
      <c r="AJ205" s="97"/>
      <c r="AK205" s="98"/>
      <c r="AL205" s="99"/>
      <c r="AM205" s="100"/>
      <c r="AN205" s="101"/>
      <c r="AO205" s="101"/>
      <c r="AP205" s="129"/>
      <c r="AQ205" s="102"/>
      <c r="AR205" s="103"/>
      <c r="AS205" s="103"/>
      <c r="AT205" s="103"/>
      <c r="AU205" s="103"/>
      <c r="AV205" s="104">
        <f t="shared" si="135"/>
        <v>330001</v>
      </c>
      <c r="AW205" s="104">
        <f t="shared" si="136"/>
        <v>330001</v>
      </c>
      <c r="AX205" s="104">
        <f t="shared" si="137"/>
        <v>42427</v>
      </c>
      <c r="AY205" s="105">
        <f t="shared" si="141"/>
        <v>0.12856627707188767</v>
      </c>
      <c r="AZ205" s="5"/>
      <c r="BA205" s="7">
        <f t="shared" si="142"/>
        <v>2</v>
      </c>
      <c r="BB205" s="7"/>
    </row>
    <row r="206" spans="1:54" ht="63.75" customHeight="1">
      <c r="A206" s="80" t="s">
        <v>367</v>
      </c>
      <c r="B206" s="80" t="s">
        <v>631</v>
      </c>
      <c r="C206" s="80" t="s">
        <v>632</v>
      </c>
      <c r="D206" s="80" t="s">
        <v>1091</v>
      </c>
      <c r="E206" s="81" t="s">
        <v>1092</v>
      </c>
      <c r="F206" s="82" t="s">
        <v>69</v>
      </c>
      <c r="G206" s="83">
        <v>1</v>
      </c>
      <c r="H206" s="82" t="s">
        <v>70</v>
      </c>
      <c r="I206" s="84" t="s">
        <v>384</v>
      </c>
      <c r="J206" s="85">
        <v>46142</v>
      </c>
      <c r="K206" s="126" t="s">
        <v>1093</v>
      </c>
      <c r="L206" s="86" t="s">
        <v>373</v>
      </c>
      <c r="M206" s="85" t="s">
        <v>72</v>
      </c>
      <c r="N206" s="87">
        <v>361345</v>
      </c>
      <c r="O206" s="87" t="s">
        <v>382</v>
      </c>
      <c r="P206" s="87" t="s">
        <v>376</v>
      </c>
      <c r="Q206" s="88">
        <f t="shared" si="143"/>
        <v>361345</v>
      </c>
      <c r="R206" s="89">
        <f t="shared" si="144"/>
        <v>68655.55</v>
      </c>
      <c r="S206" s="89">
        <f t="shared" si="138"/>
        <v>430000.55</v>
      </c>
      <c r="T206" s="89">
        <f t="shared" si="145"/>
        <v>361345</v>
      </c>
      <c r="U206" s="89">
        <f t="shared" si="146"/>
        <v>430000.55</v>
      </c>
      <c r="V206" s="90" t="s">
        <v>384</v>
      </c>
      <c r="W206" s="91">
        <v>46142</v>
      </c>
      <c r="X206" s="127" t="s">
        <v>1088</v>
      </c>
      <c r="Y206" s="92" t="s">
        <v>373</v>
      </c>
      <c r="Z206" s="128" t="s">
        <v>71</v>
      </c>
      <c r="AA206" s="93">
        <v>470589</v>
      </c>
      <c r="AB206" s="93" t="s">
        <v>382</v>
      </c>
      <c r="AC206" s="93" t="s">
        <v>376</v>
      </c>
      <c r="AD206" s="94">
        <f t="shared" si="147"/>
        <v>470589</v>
      </c>
      <c r="AE206" s="95">
        <f t="shared" si="148"/>
        <v>89411.91</v>
      </c>
      <c r="AF206" s="95">
        <f t="shared" si="139"/>
        <v>560000.91</v>
      </c>
      <c r="AG206" s="95">
        <f t="shared" si="149"/>
        <v>470589</v>
      </c>
      <c r="AH206" s="95">
        <f t="shared" si="150"/>
        <v>560000.91</v>
      </c>
      <c r="AI206" s="96"/>
      <c r="AJ206" s="97"/>
      <c r="AK206" s="98"/>
      <c r="AL206" s="99"/>
      <c r="AM206" s="100"/>
      <c r="AN206" s="101"/>
      <c r="AO206" s="101"/>
      <c r="AP206" s="129"/>
      <c r="AQ206" s="102"/>
      <c r="AR206" s="103"/>
      <c r="AS206" s="103"/>
      <c r="AT206" s="103"/>
      <c r="AU206" s="103"/>
      <c r="AV206" s="104">
        <f t="shared" si="135"/>
        <v>495001</v>
      </c>
      <c r="AW206" s="104">
        <f t="shared" si="136"/>
        <v>495001</v>
      </c>
      <c r="AX206" s="104">
        <f t="shared" si="137"/>
        <v>91924</v>
      </c>
      <c r="AY206" s="105">
        <f t="shared" si="141"/>
        <v>0.18570467534409021</v>
      </c>
      <c r="AZ206" s="5"/>
      <c r="BA206" s="7">
        <f t="shared" si="142"/>
        <v>2</v>
      </c>
      <c r="BB206" s="7"/>
    </row>
    <row r="207" spans="1:54" ht="63.75" customHeight="1">
      <c r="A207" s="80" t="s">
        <v>367</v>
      </c>
      <c r="B207" s="80" t="s">
        <v>631</v>
      </c>
      <c r="C207" s="80" t="s">
        <v>632</v>
      </c>
      <c r="D207" s="80" t="s">
        <v>1094</v>
      </c>
      <c r="E207" s="81" t="s">
        <v>1095</v>
      </c>
      <c r="F207" s="82" t="s">
        <v>69</v>
      </c>
      <c r="G207" s="83">
        <v>1</v>
      </c>
      <c r="H207" s="82" t="s">
        <v>70</v>
      </c>
      <c r="I207" s="84" t="s">
        <v>386</v>
      </c>
      <c r="J207" s="85">
        <v>46147</v>
      </c>
      <c r="K207" s="126" t="s">
        <v>1088</v>
      </c>
      <c r="L207" s="86" t="s">
        <v>373</v>
      </c>
      <c r="M207" s="85" t="s">
        <v>71</v>
      </c>
      <c r="N207" s="87">
        <v>302522</v>
      </c>
      <c r="O207" s="87" t="s">
        <v>382</v>
      </c>
      <c r="P207" s="87" t="s">
        <v>376</v>
      </c>
      <c r="Q207" s="88">
        <f t="shared" si="143"/>
        <v>302522</v>
      </c>
      <c r="R207" s="89">
        <f t="shared" si="144"/>
        <v>57479.18</v>
      </c>
      <c r="S207" s="89">
        <f t="shared" si="138"/>
        <v>360001.18</v>
      </c>
      <c r="T207" s="89">
        <f t="shared" si="145"/>
        <v>302522</v>
      </c>
      <c r="U207" s="89">
        <f t="shared" si="146"/>
        <v>360001.18</v>
      </c>
      <c r="V207" s="90" t="s">
        <v>384</v>
      </c>
      <c r="W207" s="91">
        <v>46143</v>
      </c>
      <c r="X207" s="127" t="s">
        <v>72</v>
      </c>
      <c r="Y207" s="92" t="s">
        <v>373</v>
      </c>
      <c r="Z207" s="128" t="s">
        <v>72</v>
      </c>
      <c r="AA207" s="93">
        <v>252101</v>
      </c>
      <c r="AB207" s="93" t="s">
        <v>382</v>
      </c>
      <c r="AC207" s="93" t="s">
        <v>376</v>
      </c>
      <c r="AD207" s="94">
        <f t="shared" si="147"/>
        <v>252101</v>
      </c>
      <c r="AE207" s="95">
        <f t="shared" si="148"/>
        <v>47899.19</v>
      </c>
      <c r="AF207" s="95">
        <f t="shared" si="139"/>
        <v>300000.19</v>
      </c>
      <c r="AG207" s="95">
        <f t="shared" si="149"/>
        <v>252101</v>
      </c>
      <c r="AH207" s="95">
        <f t="shared" si="150"/>
        <v>300000.19</v>
      </c>
      <c r="AI207" s="96"/>
      <c r="AJ207" s="97"/>
      <c r="AK207" s="98"/>
      <c r="AL207" s="99"/>
      <c r="AM207" s="100"/>
      <c r="AN207" s="101"/>
      <c r="AO207" s="101"/>
      <c r="AP207" s="129"/>
      <c r="AQ207" s="102"/>
      <c r="AR207" s="103"/>
      <c r="AS207" s="103"/>
      <c r="AT207" s="103"/>
      <c r="AU207" s="103"/>
      <c r="AV207" s="104">
        <f t="shared" si="135"/>
        <v>330001</v>
      </c>
      <c r="AW207" s="104">
        <f t="shared" si="136"/>
        <v>330001</v>
      </c>
      <c r="AX207" s="104">
        <f t="shared" si="137"/>
        <v>42427</v>
      </c>
      <c r="AY207" s="105">
        <f t="shared" si="141"/>
        <v>0.12856627707188767</v>
      </c>
      <c r="AZ207" s="5"/>
      <c r="BA207" s="7">
        <f t="shared" si="142"/>
        <v>2</v>
      </c>
      <c r="BB207" s="7"/>
    </row>
    <row r="208" spans="1:54" ht="63.75" customHeight="1">
      <c r="A208" s="80" t="s">
        <v>367</v>
      </c>
      <c r="B208" s="80" t="s">
        <v>631</v>
      </c>
      <c r="C208" s="80" t="s">
        <v>632</v>
      </c>
      <c r="D208" s="80" t="s">
        <v>67</v>
      </c>
      <c r="E208" s="81" t="s">
        <v>1096</v>
      </c>
      <c r="F208" s="82" t="s">
        <v>69</v>
      </c>
      <c r="G208" s="83">
        <v>1</v>
      </c>
      <c r="H208" s="82" t="s">
        <v>70</v>
      </c>
      <c r="I208" s="84" t="s">
        <v>386</v>
      </c>
      <c r="J208" s="85">
        <v>46100</v>
      </c>
      <c r="K208" s="126" t="s">
        <v>1088</v>
      </c>
      <c r="L208" s="86" t="s">
        <v>378</v>
      </c>
      <c r="M208" s="85" t="s">
        <v>71</v>
      </c>
      <c r="N208" s="87">
        <v>302522</v>
      </c>
      <c r="O208" s="87" t="s">
        <v>382</v>
      </c>
      <c r="P208" s="87" t="s">
        <v>376</v>
      </c>
      <c r="Q208" s="88">
        <f t="shared" si="143"/>
        <v>302522</v>
      </c>
      <c r="R208" s="89">
        <f t="shared" si="144"/>
        <v>57479.18</v>
      </c>
      <c r="S208" s="89">
        <f t="shared" si="138"/>
        <v>360001.18</v>
      </c>
      <c r="T208" s="89">
        <f t="shared" si="145"/>
        <v>302522</v>
      </c>
      <c r="U208" s="89">
        <f t="shared" si="146"/>
        <v>360001.18</v>
      </c>
      <c r="V208" s="90" t="s">
        <v>371</v>
      </c>
      <c r="W208" s="91">
        <v>46139</v>
      </c>
      <c r="X208" s="127" t="s">
        <v>72</v>
      </c>
      <c r="Y208" s="92" t="s">
        <v>373</v>
      </c>
      <c r="Z208" s="128" t="s">
        <v>72</v>
      </c>
      <c r="AA208" s="93">
        <v>252101</v>
      </c>
      <c r="AB208" s="93" t="s">
        <v>382</v>
      </c>
      <c r="AC208" s="93" t="s">
        <v>376</v>
      </c>
      <c r="AD208" s="94">
        <f t="shared" si="147"/>
        <v>252101</v>
      </c>
      <c r="AE208" s="95">
        <f t="shared" si="148"/>
        <v>47899.19</v>
      </c>
      <c r="AF208" s="95">
        <f t="shared" si="139"/>
        <v>300000.19</v>
      </c>
      <c r="AG208" s="95">
        <f t="shared" si="149"/>
        <v>252101</v>
      </c>
      <c r="AH208" s="95">
        <f t="shared" si="150"/>
        <v>300000.19</v>
      </c>
      <c r="AI208" s="96"/>
      <c r="AJ208" s="97"/>
      <c r="AK208" s="98"/>
      <c r="AL208" s="99"/>
      <c r="AM208" s="100"/>
      <c r="AN208" s="101"/>
      <c r="AO208" s="101"/>
      <c r="AP208" s="129"/>
      <c r="AQ208" s="102"/>
      <c r="AR208" s="103"/>
      <c r="AS208" s="103"/>
      <c r="AT208" s="103"/>
      <c r="AU208" s="103"/>
      <c r="AV208" s="104">
        <f t="shared" si="135"/>
        <v>330001</v>
      </c>
      <c r="AW208" s="104">
        <f t="shared" si="136"/>
        <v>330001</v>
      </c>
      <c r="AX208" s="104">
        <f t="shared" si="137"/>
        <v>42427</v>
      </c>
      <c r="AY208" s="105">
        <f t="shared" si="141"/>
        <v>0.12856627707188767</v>
      </c>
      <c r="AZ208" s="5"/>
      <c r="BA208" s="7">
        <f t="shared" si="142"/>
        <v>2</v>
      </c>
      <c r="BB208" s="7"/>
    </row>
    <row r="209" spans="1:54" ht="63.75" customHeight="1">
      <c r="A209" s="80" t="s">
        <v>367</v>
      </c>
      <c r="B209" s="80" t="s">
        <v>631</v>
      </c>
      <c r="C209" s="80" t="s">
        <v>632</v>
      </c>
      <c r="D209" s="80" t="s">
        <v>1097</v>
      </c>
      <c r="E209" s="81" t="s">
        <v>1098</v>
      </c>
      <c r="F209" s="82" t="s">
        <v>69</v>
      </c>
      <c r="G209" s="83">
        <v>1</v>
      </c>
      <c r="H209" s="82" t="s">
        <v>70</v>
      </c>
      <c r="I209" s="84" t="s">
        <v>386</v>
      </c>
      <c r="J209" s="85">
        <v>46143</v>
      </c>
      <c r="K209" s="126" t="s">
        <v>1088</v>
      </c>
      <c r="L209" s="86" t="s">
        <v>373</v>
      </c>
      <c r="M209" s="85" t="s">
        <v>71</v>
      </c>
      <c r="N209" s="87">
        <v>302522</v>
      </c>
      <c r="O209" s="87" t="s">
        <v>382</v>
      </c>
      <c r="P209" s="87" t="s">
        <v>376</v>
      </c>
      <c r="Q209" s="88">
        <f t="shared" si="143"/>
        <v>302522</v>
      </c>
      <c r="R209" s="89">
        <f t="shared" si="144"/>
        <v>57479.18</v>
      </c>
      <c r="S209" s="89">
        <f t="shared" si="138"/>
        <v>360001.18</v>
      </c>
      <c r="T209" s="89">
        <f t="shared" si="145"/>
        <v>302522</v>
      </c>
      <c r="U209" s="89">
        <f t="shared" si="146"/>
        <v>360001.18</v>
      </c>
      <c r="V209" s="90" t="s">
        <v>384</v>
      </c>
      <c r="W209" s="91">
        <v>46143</v>
      </c>
      <c r="X209" s="127" t="s">
        <v>72</v>
      </c>
      <c r="Y209" s="92" t="s">
        <v>373</v>
      </c>
      <c r="Z209" s="128" t="s">
        <v>72</v>
      </c>
      <c r="AA209" s="93">
        <v>361345</v>
      </c>
      <c r="AB209" s="93" t="s">
        <v>382</v>
      </c>
      <c r="AC209" s="93" t="s">
        <v>376</v>
      </c>
      <c r="AD209" s="94">
        <f t="shared" si="147"/>
        <v>361345</v>
      </c>
      <c r="AE209" s="95">
        <f t="shared" si="148"/>
        <v>68655.55</v>
      </c>
      <c r="AF209" s="95">
        <f t="shared" si="139"/>
        <v>430000.55</v>
      </c>
      <c r="AG209" s="95">
        <f t="shared" si="149"/>
        <v>361345</v>
      </c>
      <c r="AH209" s="95">
        <f t="shared" si="150"/>
        <v>430000.55</v>
      </c>
      <c r="AI209" s="96"/>
      <c r="AJ209" s="97"/>
      <c r="AK209" s="98"/>
      <c r="AL209" s="99"/>
      <c r="AM209" s="100"/>
      <c r="AN209" s="101"/>
      <c r="AO209" s="101"/>
      <c r="AP209" s="129"/>
      <c r="AQ209" s="102"/>
      <c r="AR209" s="103"/>
      <c r="AS209" s="103"/>
      <c r="AT209" s="103"/>
      <c r="AU209" s="103"/>
      <c r="AV209" s="104">
        <f t="shared" si="135"/>
        <v>395001</v>
      </c>
      <c r="AW209" s="104">
        <f t="shared" si="136"/>
        <v>395001</v>
      </c>
      <c r="AX209" s="104">
        <f t="shared" si="137"/>
        <v>49497</v>
      </c>
      <c r="AY209" s="105">
        <f t="shared" si="141"/>
        <v>0.12530854352267462</v>
      </c>
      <c r="AZ209" s="5"/>
      <c r="BA209" s="7">
        <f t="shared" si="142"/>
        <v>2</v>
      </c>
      <c r="BB209" s="7"/>
    </row>
    <row r="210" spans="1:54" ht="63.75" customHeight="1">
      <c r="A210" s="80" t="s">
        <v>367</v>
      </c>
      <c r="B210" s="80" t="s">
        <v>631</v>
      </c>
      <c r="C210" s="80" t="s">
        <v>632</v>
      </c>
      <c r="D210" s="80" t="s">
        <v>1099</v>
      </c>
      <c r="E210" s="81" t="s">
        <v>1100</v>
      </c>
      <c r="F210" s="82" t="s">
        <v>69</v>
      </c>
      <c r="G210" s="83">
        <v>1</v>
      </c>
      <c r="H210" s="82" t="s">
        <v>70</v>
      </c>
      <c r="I210" s="84" t="s">
        <v>386</v>
      </c>
      <c r="J210" s="85">
        <v>46143</v>
      </c>
      <c r="K210" s="126" t="s">
        <v>72</v>
      </c>
      <c r="L210" s="86" t="s">
        <v>373</v>
      </c>
      <c r="M210" s="85" t="s">
        <v>72</v>
      </c>
      <c r="N210" s="87">
        <v>361345</v>
      </c>
      <c r="O210" s="87" t="s">
        <v>382</v>
      </c>
      <c r="P210" s="87" t="s">
        <v>376</v>
      </c>
      <c r="Q210" s="88">
        <f t="shared" si="143"/>
        <v>361345</v>
      </c>
      <c r="R210" s="89">
        <f t="shared" si="144"/>
        <v>68655.55</v>
      </c>
      <c r="S210" s="89">
        <f t="shared" si="138"/>
        <v>430000.55</v>
      </c>
      <c r="T210" s="89">
        <f t="shared" si="145"/>
        <v>361345</v>
      </c>
      <c r="U210" s="89">
        <f t="shared" si="146"/>
        <v>430000.55</v>
      </c>
      <c r="V210" s="90" t="s">
        <v>384</v>
      </c>
      <c r="W210" s="91">
        <v>46143</v>
      </c>
      <c r="X210" s="127" t="s">
        <v>1088</v>
      </c>
      <c r="Y210" s="92" t="s">
        <v>373</v>
      </c>
      <c r="Z210" s="128" t="s">
        <v>71</v>
      </c>
      <c r="AA210" s="93">
        <v>302522</v>
      </c>
      <c r="AB210" s="93" t="s">
        <v>382</v>
      </c>
      <c r="AC210" s="93" t="s">
        <v>376</v>
      </c>
      <c r="AD210" s="94">
        <f t="shared" si="147"/>
        <v>302522</v>
      </c>
      <c r="AE210" s="95">
        <f t="shared" si="148"/>
        <v>57479.18</v>
      </c>
      <c r="AF210" s="95">
        <f t="shared" si="139"/>
        <v>360001.18</v>
      </c>
      <c r="AG210" s="95">
        <f t="shared" si="149"/>
        <v>302522</v>
      </c>
      <c r="AH210" s="95">
        <f t="shared" si="150"/>
        <v>360001.18</v>
      </c>
      <c r="AI210" s="96"/>
      <c r="AJ210" s="97"/>
      <c r="AK210" s="98"/>
      <c r="AL210" s="99"/>
      <c r="AM210" s="100"/>
      <c r="AN210" s="101"/>
      <c r="AO210" s="101"/>
      <c r="AP210" s="129"/>
      <c r="AQ210" s="102"/>
      <c r="AR210" s="103"/>
      <c r="AS210" s="103"/>
      <c r="AT210" s="103"/>
      <c r="AU210" s="103"/>
      <c r="AV210" s="104">
        <f t="shared" si="135"/>
        <v>395001</v>
      </c>
      <c r="AW210" s="104">
        <f t="shared" si="136"/>
        <v>395001</v>
      </c>
      <c r="AX210" s="104">
        <f t="shared" si="137"/>
        <v>49497</v>
      </c>
      <c r="AY210" s="105">
        <f t="shared" si="141"/>
        <v>0.12530854352267462</v>
      </c>
      <c r="AZ210" s="5"/>
      <c r="BA210" s="7">
        <f t="shared" si="142"/>
        <v>2</v>
      </c>
      <c r="BB210" s="7"/>
    </row>
    <row r="211" spans="1:54" ht="63.75" customHeight="1">
      <c r="A211" s="80" t="s">
        <v>367</v>
      </c>
      <c r="B211" s="80" t="s">
        <v>631</v>
      </c>
      <c r="C211" s="80" t="s">
        <v>632</v>
      </c>
      <c r="D211" s="80" t="s">
        <v>1101</v>
      </c>
      <c r="E211" s="81" t="s">
        <v>1102</v>
      </c>
      <c r="F211" s="82" t="s">
        <v>69</v>
      </c>
      <c r="G211" s="83">
        <v>1</v>
      </c>
      <c r="H211" s="82" t="s">
        <v>70</v>
      </c>
      <c r="I211" s="84" t="s">
        <v>386</v>
      </c>
      <c r="J211" s="85">
        <v>46143</v>
      </c>
      <c r="K211" s="126" t="s">
        <v>72</v>
      </c>
      <c r="L211" s="86" t="s">
        <v>373</v>
      </c>
      <c r="M211" s="85" t="s">
        <v>72</v>
      </c>
      <c r="N211" s="87">
        <v>252101</v>
      </c>
      <c r="O211" s="87" t="s">
        <v>382</v>
      </c>
      <c r="P211" s="87" t="s">
        <v>376</v>
      </c>
      <c r="Q211" s="88">
        <f t="shared" si="143"/>
        <v>252101</v>
      </c>
      <c r="R211" s="89">
        <f t="shared" si="144"/>
        <v>47899.19</v>
      </c>
      <c r="S211" s="89">
        <f t="shared" si="138"/>
        <v>300000.19</v>
      </c>
      <c r="T211" s="89">
        <f t="shared" si="145"/>
        <v>252101</v>
      </c>
      <c r="U211" s="89">
        <f t="shared" si="146"/>
        <v>300000.19</v>
      </c>
      <c r="V211" s="90" t="s">
        <v>384</v>
      </c>
      <c r="W211" s="91">
        <v>46143</v>
      </c>
      <c r="X211" s="127" t="s">
        <v>1088</v>
      </c>
      <c r="Y211" s="92" t="s">
        <v>373</v>
      </c>
      <c r="Z211" s="128" t="s">
        <v>71</v>
      </c>
      <c r="AA211" s="93">
        <v>302522</v>
      </c>
      <c r="AB211" s="93" t="s">
        <v>382</v>
      </c>
      <c r="AC211" s="93" t="s">
        <v>376</v>
      </c>
      <c r="AD211" s="94">
        <f t="shared" si="147"/>
        <v>302522</v>
      </c>
      <c r="AE211" s="95">
        <f t="shared" si="148"/>
        <v>57479.18</v>
      </c>
      <c r="AF211" s="95">
        <f t="shared" si="139"/>
        <v>360001.18</v>
      </c>
      <c r="AG211" s="95">
        <f t="shared" si="149"/>
        <v>302522</v>
      </c>
      <c r="AH211" s="95">
        <f t="shared" si="150"/>
        <v>360001.18</v>
      </c>
      <c r="AI211" s="96"/>
      <c r="AJ211" s="97"/>
      <c r="AK211" s="98"/>
      <c r="AL211" s="99"/>
      <c r="AM211" s="100"/>
      <c r="AN211" s="101"/>
      <c r="AO211" s="101"/>
      <c r="AP211" s="129"/>
      <c r="AQ211" s="102"/>
      <c r="AR211" s="103"/>
      <c r="AS211" s="103"/>
      <c r="AT211" s="103"/>
      <c r="AU211" s="103"/>
      <c r="AV211" s="104">
        <f t="shared" si="135"/>
        <v>330001</v>
      </c>
      <c r="AW211" s="104">
        <f t="shared" si="136"/>
        <v>330001</v>
      </c>
      <c r="AX211" s="104">
        <f t="shared" si="137"/>
        <v>42427</v>
      </c>
      <c r="AY211" s="105">
        <f t="shared" si="141"/>
        <v>0.12856627707188767</v>
      </c>
      <c r="AZ211" s="5"/>
      <c r="BA211" s="7">
        <f t="shared" si="142"/>
        <v>2</v>
      </c>
      <c r="BB211" s="7"/>
    </row>
    <row r="212" spans="1:54" ht="63.75" customHeight="1">
      <c r="A212" s="80" t="s">
        <v>434</v>
      </c>
      <c r="B212" s="80" t="s">
        <v>434</v>
      </c>
      <c r="C212" s="80" t="s">
        <v>434</v>
      </c>
      <c r="D212" s="80" t="s">
        <v>1103</v>
      </c>
      <c r="E212" s="81" t="s">
        <v>1104</v>
      </c>
      <c r="F212" s="82" t="s">
        <v>451</v>
      </c>
      <c r="G212" s="83">
        <v>1</v>
      </c>
      <c r="H212" s="82"/>
      <c r="I212" s="84" t="s">
        <v>434</v>
      </c>
      <c r="J212" s="85" t="s">
        <v>434</v>
      </c>
      <c r="K212" s="126" t="s">
        <v>434</v>
      </c>
      <c r="L212" s="86" t="s">
        <v>434</v>
      </c>
      <c r="M212" s="85" t="s">
        <v>434</v>
      </c>
      <c r="N212" s="87"/>
      <c r="O212" s="87"/>
      <c r="P212" s="87"/>
      <c r="Q212" s="88">
        <v>840000</v>
      </c>
      <c r="R212" s="89">
        <v>159600</v>
      </c>
      <c r="S212" s="89">
        <v>999600</v>
      </c>
      <c r="T212" s="89">
        <v>840000</v>
      </c>
      <c r="U212" s="89">
        <v>999600</v>
      </c>
      <c r="V212" s="90" t="s">
        <v>434</v>
      </c>
      <c r="W212" s="91" t="s">
        <v>434</v>
      </c>
      <c r="X212" s="127" t="s">
        <v>434</v>
      </c>
      <c r="Y212" s="92" t="s">
        <v>434</v>
      </c>
      <c r="Z212" s="128" t="s">
        <v>31</v>
      </c>
      <c r="AA212" s="93" t="s">
        <v>434</v>
      </c>
      <c r="AB212" s="93" t="s">
        <v>434</v>
      </c>
      <c r="AC212" s="93" t="s">
        <v>434</v>
      </c>
      <c r="AD212" s="94" t="s">
        <v>434</v>
      </c>
      <c r="AE212" s="95" t="s">
        <v>434</v>
      </c>
      <c r="AF212" s="95" t="s">
        <v>31</v>
      </c>
      <c r="AG212" s="95" t="s">
        <v>31</v>
      </c>
      <c r="AH212" s="95" t="s">
        <v>31</v>
      </c>
      <c r="AI212" s="96" t="s">
        <v>434</v>
      </c>
      <c r="AJ212" s="97" t="s">
        <v>434</v>
      </c>
      <c r="AK212" s="98" t="s">
        <v>434</v>
      </c>
      <c r="AL212" s="99" t="s">
        <v>434</v>
      </c>
      <c r="AM212" s="100" t="s">
        <v>439</v>
      </c>
      <c r="AN212" s="101" t="s">
        <v>434</v>
      </c>
      <c r="AO212" s="101" t="s">
        <v>434</v>
      </c>
      <c r="AP212" s="129" t="s">
        <v>434</v>
      </c>
      <c r="AQ212" s="102">
        <v>588235</v>
      </c>
      <c r="AR212" s="103">
        <v>111765</v>
      </c>
      <c r="AS212" s="103">
        <v>700000</v>
      </c>
      <c r="AT212" s="103">
        <v>588235</v>
      </c>
      <c r="AU212" s="103">
        <v>700000</v>
      </c>
      <c r="AV212" s="104">
        <f t="shared" si="135"/>
        <v>849800</v>
      </c>
      <c r="AW212" s="104">
        <f t="shared" si="136"/>
        <v>849800</v>
      </c>
      <c r="AX212" s="104" t="str">
        <f t="shared" si="137"/>
        <v/>
      </c>
      <c r="AY212" s="105">
        <v>0.24929999999999999</v>
      </c>
      <c r="AZ212" s="5"/>
      <c r="BA212" s="7"/>
      <c r="BB212" s="7"/>
    </row>
    <row r="213" spans="1:54" ht="280.5" customHeight="1">
      <c r="A213" s="80" t="s">
        <v>434</v>
      </c>
      <c r="B213" s="80" t="s">
        <v>434</v>
      </c>
      <c r="C213" s="80" t="s">
        <v>434</v>
      </c>
      <c r="D213" s="80" t="s">
        <v>1105</v>
      </c>
      <c r="E213" s="81" t="s">
        <v>1106</v>
      </c>
      <c r="F213" s="82" t="s">
        <v>437</v>
      </c>
      <c r="G213" s="83">
        <v>1</v>
      </c>
      <c r="H213" s="82"/>
      <c r="I213" s="84"/>
      <c r="J213" s="85"/>
      <c r="K213" s="126"/>
      <c r="L213" s="86"/>
      <c r="M213" s="85"/>
      <c r="N213" s="87"/>
      <c r="O213" s="87"/>
      <c r="P213" s="87"/>
      <c r="Q213" s="88" t="s">
        <v>31</v>
      </c>
      <c r="R213" s="89" t="s">
        <v>31</v>
      </c>
      <c r="S213" s="89" t="s">
        <v>31</v>
      </c>
      <c r="T213" s="89" t="s">
        <v>31</v>
      </c>
      <c r="U213" s="89" t="s">
        <v>31</v>
      </c>
      <c r="V213" s="90" t="s">
        <v>434</v>
      </c>
      <c r="W213" s="91" t="s">
        <v>434</v>
      </c>
      <c r="X213" s="127" t="s">
        <v>434</v>
      </c>
      <c r="Y213" s="92" t="s">
        <v>434</v>
      </c>
      <c r="Z213" s="128" t="s">
        <v>438</v>
      </c>
      <c r="AA213" s="93" t="s">
        <v>434</v>
      </c>
      <c r="AB213" s="93" t="s">
        <v>434</v>
      </c>
      <c r="AC213" s="93" t="s">
        <v>434</v>
      </c>
      <c r="AD213" s="94" t="s">
        <v>434</v>
      </c>
      <c r="AE213" s="95" t="s">
        <v>434</v>
      </c>
      <c r="AF213" s="95">
        <f>AH213/1.19</f>
        <v>885897.47899159673</v>
      </c>
      <c r="AG213" s="95">
        <f>AF213*19%</f>
        <v>168320.52100840339</v>
      </c>
      <c r="AH213" s="95">
        <v>1054218</v>
      </c>
      <c r="AI213" s="96" t="s">
        <v>434</v>
      </c>
      <c r="AJ213" s="97" t="s">
        <v>434</v>
      </c>
      <c r="AK213" s="98" t="s">
        <v>434</v>
      </c>
      <c r="AL213" s="99" t="s">
        <v>434</v>
      </c>
      <c r="AM213" s="100" t="s">
        <v>439</v>
      </c>
      <c r="AN213" s="101" t="s">
        <v>434</v>
      </c>
      <c r="AO213" s="101" t="s">
        <v>434</v>
      </c>
      <c r="AP213" s="129" t="s">
        <v>434</v>
      </c>
      <c r="AQ213" s="102">
        <v>856021</v>
      </c>
      <c r="AR213" s="103">
        <v>162644</v>
      </c>
      <c r="AS213" s="103">
        <v>1018665</v>
      </c>
      <c r="AT213" s="103">
        <v>856021</v>
      </c>
      <c r="AU213" s="103">
        <v>1018665</v>
      </c>
      <c r="AV213" s="104">
        <f t="shared" si="135"/>
        <v>952281</v>
      </c>
      <c r="AW213" s="104">
        <f t="shared" si="136"/>
        <v>952281</v>
      </c>
      <c r="AX213" s="104" t="str">
        <f t="shared" si="137"/>
        <v/>
      </c>
      <c r="AY213" s="105">
        <v>2.4299999999999999E-2</v>
      </c>
      <c r="AZ213" s="5"/>
      <c r="BA213" s="7"/>
      <c r="BB213" s="7"/>
    </row>
    <row r="214" spans="1:54" ht="382.5" customHeight="1">
      <c r="A214" s="80" t="s">
        <v>434</v>
      </c>
      <c r="B214" s="80" t="s">
        <v>434</v>
      </c>
      <c r="C214" s="80" t="s">
        <v>434</v>
      </c>
      <c r="D214" s="80" t="s">
        <v>1107</v>
      </c>
      <c r="E214" s="81" t="s">
        <v>1108</v>
      </c>
      <c r="F214" s="82" t="s">
        <v>437</v>
      </c>
      <c r="G214" s="83">
        <v>1</v>
      </c>
      <c r="H214" s="82"/>
      <c r="I214" s="84"/>
      <c r="J214" s="85"/>
      <c r="K214" s="126"/>
      <c r="L214" s="86"/>
      <c r="M214" s="85"/>
      <c r="N214" s="87"/>
      <c r="O214" s="87"/>
      <c r="P214" s="87"/>
      <c r="Q214" s="88" t="s">
        <v>31</v>
      </c>
      <c r="R214" s="89" t="s">
        <v>31</v>
      </c>
      <c r="S214" s="89" t="s">
        <v>31</v>
      </c>
      <c r="T214" s="89" t="s">
        <v>31</v>
      </c>
      <c r="U214" s="89" t="s">
        <v>31</v>
      </c>
      <c r="V214" s="90" t="s">
        <v>434</v>
      </c>
      <c r="W214" s="91" t="s">
        <v>434</v>
      </c>
      <c r="X214" s="127" t="s">
        <v>434</v>
      </c>
      <c r="Y214" s="92" t="s">
        <v>434</v>
      </c>
      <c r="Z214" s="128" t="s">
        <v>438</v>
      </c>
      <c r="AA214" s="93" t="s">
        <v>434</v>
      </c>
      <c r="AB214" s="93" t="s">
        <v>434</v>
      </c>
      <c r="AC214" s="93" t="s">
        <v>434</v>
      </c>
      <c r="AD214" s="94" t="s">
        <v>434</v>
      </c>
      <c r="AE214" s="95" t="s">
        <v>434</v>
      </c>
      <c r="AF214" s="95">
        <f>AH214/1.19</f>
        <v>1456994.1176470588</v>
      </c>
      <c r="AG214" s="95">
        <f>AF214*19%</f>
        <v>276828.88235294115</v>
      </c>
      <c r="AH214" s="95">
        <v>1733823</v>
      </c>
      <c r="AI214" s="96" t="s">
        <v>434</v>
      </c>
      <c r="AJ214" s="97" t="s">
        <v>434</v>
      </c>
      <c r="AK214" s="98" t="s">
        <v>434</v>
      </c>
      <c r="AL214" s="99" t="s">
        <v>434</v>
      </c>
      <c r="AM214" s="100" t="s">
        <v>439</v>
      </c>
      <c r="AN214" s="101" t="s">
        <v>434</v>
      </c>
      <c r="AO214" s="101" t="s">
        <v>434</v>
      </c>
      <c r="AP214" s="129" t="s">
        <v>434</v>
      </c>
      <c r="AQ214" s="102">
        <v>1435462</v>
      </c>
      <c r="AR214" s="103">
        <v>272738</v>
      </c>
      <c r="AS214" s="103">
        <v>1708200</v>
      </c>
      <c r="AT214" s="103">
        <v>1435462</v>
      </c>
      <c r="AU214" s="103">
        <v>1708200</v>
      </c>
      <c r="AV214" s="104">
        <f t="shared" si="135"/>
        <v>1582597</v>
      </c>
      <c r="AW214" s="104">
        <f t="shared" si="136"/>
        <v>1582597</v>
      </c>
      <c r="AX214" s="104" t="str">
        <f t="shared" si="137"/>
        <v/>
      </c>
      <c r="AY214" s="105">
        <v>1.0500000000000001E-2</v>
      </c>
      <c r="AZ214" s="5"/>
      <c r="BA214" s="7"/>
      <c r="BB214" s="7"/>
    </row>
    <row r="215" spans="1:54" ht="409.5" customHeight="1">
      <c r="A215" s="80" t="s">
        <v>434</v>
      </c>
      <c r="B215" s="80" t="s">
        <v>434</v>
      </c>
      <c r="C215" s="80" t="s">
        <v>434</v>
      </c>
      <c r="D215" s="80" t="s">
        <v>1109</v>
      </c>
      <c r="E215" s="81" t="s">
        <v>1110</v>
      </c>
      <c r="F215" s="82" t="s">
        <v>437</v>
      </c>
      <c r="G215" s="83">
        <v>1</v>
      </c>
      <c r="H215" s="82"/>
      <c r="I215" s="84"/>
      <c r="J215" s="85"/>
      <c r="K215" s="126"/>
      <c r="L215" s="86"/>
      <c r="M215" s="85"/>
      <c r="N215" s="87"/>
      <c r="O215" s="87"/>
      <c r="P215" s="87"/>
      <c r="Q215" s="88" t="s">
        <v>31</v>
      </c>
      <c r="R215" s="89" t="s">
        <v>31</v>
      </c>
      <c r="S215" s="89" t="s">
        <v>31</v>
      </c>
      <c r="T215" s="89" t="s">
        <v>31</v>
      </c>
      <c r="U215" s="89" t="s">
        <v>31</v>
      </c>
      <c r="V215" s="90" t="s">
        <v>434</v>
      </c>
      <c r="W215" s="91" t="s">
        <v>434</v>
      </c>
      <c r="X215" s="127" t="s">
        <v>434</v>
      </c>
      <c r="Y215" s="92" t="s">
        <v>434</v>
      </c>
      <c r="Z215" s="128" t="s">
        <v>438</v>
      </c>
      <c r="AA215" s="93" t="s">
        <v>434</v>
      </c>
      <c r="AB215" s="93" t="s">
        <v>434</v>
      </c>
      <c r="AC215" s="93" t="s">
        <v>434</v>
      </c>
      <c r="AD215" s="94" t="s">
        <v>434</v>
      </c>
      <c r="AE215" s="95" t="s">
        <v>434</v>
      </c>
      <c r="AF215" s="95">
        <f>AH215/1.19</f>
        <v>1113924.3697478992</v>
      </c>
      <c r="AG215" s="95">
        <f>AF215*19%</f>
        <v>211645.63025210085</v>
      </c>
      <c r="AH215" s="95">
        <v>1325570</v>
      </c>
      <c r="AI215" s="96" t="s">
        <v>434</v>
      </c>
      <c r="AJ215" s="97" t="s">
        <v>434</v>
      </c>
      <c r="AK215" s="98" t="s">
        <v>434</v>
      </c>
      <c r="AL215" s="99" t="s">
        <v>434</v>
      </c>
      <c r="AM215" s="100" t="s">
        <v>439</v>
      </c>
      <c r="AN215" s="101" t="s">
        <v>434</v>
      </c>
      <c r="AO215" s="101" t="s">
        <v>434</v>
      </c>
      <c r="AP215" s="129" t="s">
        <v>434</v>
      </c>
      <c r="AQ215" s="102">
        <v>1097462</v>
      </c>
      <c r="AR215" s="103">
        <v>208518</v>
      </c>
      <c r="AS215" s="103">
        <v>1305980</v>
      </c>
      <c r="AT215" s="103">
        <v>1097462</v>
      </c>
      <c r="AU215" s="103">
        <v>1305980</v>
      </c>
      <c r="AV215" s="104">
        <f t="shared" si="135"/>
        <v>1209952</v>
      </c>
      <c r="AW215" s="104">
        <f t="shared" si="136"/>
        <v>1209952</v>
      </c>
      <c r="AX215" s="104" t="str">
        <f t="shared" si="137"/>
        <v/>
      </c>
      <c r="AY215" s="105">
        <v>1.0500000000000001E-2</v>
      </c>
      <c r="AZ215" s="5"/>
      <c r="BA215" s="7"/>
      <c r="BB215" s="7"/>
    </row>
    <row r="216" spans="1:54" ht="382.5" customHeight="1">
      <c r="A216" s="80" t="s">
        <v>434</v>
      </c>
      <c r="B216" s="80" t="s">
        <v>434</v>
      </c>
      <c r="C216" s="80" t="s">
        <v>434</v>
      </c>
      <c r="D216" s="80" t="s">
        <v>1111</v>
      </c>
      <c r="E216" s="81" t="s">
        <v>1112</v>
      </c>
      <c r="F216" s="82" t="s">
        <v>437</v>
      </c>
      <c r="G216" s="83">
        <v>1</v>
      </c>
      <c r="H216" s="82"/>
      <c r="I216" s="84"/>
      <c r="J216" s="85"/>
      <c r="K216" s="126"/>
      <c r="L216" s="86"/>
      <c r="M216" s="85"/>
      <c r="N216" s="87"/>
      <c r="O216" s="87"/>
      <c r="P216" s="87"/>
      <c r="Q216" s="88" t="s">
        <v>31</v>
      </c>
      <c r="R216" s="89" t="s">
        <v>31</v>
      </c>
      <c r="S216" s="89" t="s">
        <v>31</v>
      </c>
      <c r="T216" s="89" t="s">
        <v>31</v>
      </c>
      <c r="U216" s="89" t="s">
        <v>31</v>
      </c>
      <c r="V216" s="90" t="s">
        <v>434</v>
      </c>
      <c r="W216" s="91" t="s">
        <v>434</v>
      </c>
      <c r="X216" s="127" t="s">
        <v>434</v>
      </c>
      <c r="Y216" s="92" t="s">
        <v>434</v>
      </c>
      <c r="Z216" s="128" t="s">
        <v>438</v>
      </c>
      <c r="AA216" s="93" t="s">
        <v>434</v>
      </c>
      <c r="AB216" s="93" t="s">
        <v>434</v>
      </c>
      <c r="AC216" s="93" t="s">
        <v>434</v>
      </c>
      <c r="AD216" s="94" t="s">
        <v>434</v>
      </c>
      <c r="AE216" s="95" t="s">
        <v>434</v>
      </c>
      <c r="AF216" s="95">
        <f>AH216/1.19</f>
        <v>1175352.9411764706</v>
      </c>
      <c r="AG216" s="95">
        <f>AF216*19%</f>
        <v>223317.05882352943</v>
      </c>
      <c r="AH216" s="95">
        <v>1398670</v>
      </c>
      <c r="AI216" s="96" t="s">
        <v>434</v>
      </c>
      <c r="AJ216" s="97" t="s">
        <v>434</v>
      </c>
      <c r="AK216" s="98" t="s">
        <v>434</v>
      </c>
      <c r="AL216" s="99" t="s">
        <v>434</v>
      </c>
      <c r="AM216" s="100" t="s">
        <v>439</v>
      </c>
      <c r="AN216" s="101" t="s">
        <v>434</v>
      </c>
      <c r="AO216" s="101" t="s">
        <v>434</v>
      </c>
      <c r="AP216" s="129" t="s">
        <v>434</v>
      </c>
      <c r="AQ216" s="102">
        <v>1157983</v>
      </c>
      <c r="AR216" s="103">
        <v>220017</v>
      </c>
      <c r="AS216" s="103">
        <v>1378000</v>
      </c>
      <c r="AT216" s="103">
        <v>1157983</v>
      </c>
      <c r="AU216" s="103">
        <v>1378000</v>
      </c>
      <c r="AV216" s="104">
        <f t="shared" si="135"/>
        <v>1276676</v>
      </c>
      <c r="AW216" s="104">
        <f t="shared" si="136"/>
        <v>1276676</v>
      </c>
      <c r="AX216" s="104" t="str">
        <f t="shared" si="137"/>
        <v/>
      </c>
      <c r="AY216" s="105">
        <v>1.0500000000000001E-2</v>
      </c>
      <c r="AZ216" s="5"/>
      <c r="BA216" s="7"/>
      <c r="BB216" s="7"/>
    </row>
    <row r="217" spans="1:54" ht="409.5" customHeight="1">
      <c r="A217" s="80" t="s">
        <v>367</v>
      </c>
      <c r="B217" s="80" t="s">
        <v>423</v>
      </c>
      <c r="C217" s="80">
        <v>78111803</v>
      </c>
      <c r="D217" s="80" t="s">
        <v>1113</v>
      </c>
      <c r="E217" s="81" t="s">
        <v>1114</v>
      </c>
      <c r="F217" s="82" t="s">
        <v>451</v>
      </c>
      <c r="G217" s="83">
        <v>1</v>
      </c>
      <c r="H217" s="82" t="s">
        <v>70</v>
      </c>
      <c r="I217" s="84" t="s">
        <v>371</v>
      </c>
      <c r="J217" s="85">
        <v>46085</v>
      </c>
      <c r="K217" s="126" t="s">
        <v>1115</v>
      </c>
      <c r="L217" s="86" t="s">
        <v>378</v>
      </c>
      <c r="M217" s="85" t="s">
        <v>207</v>
      </c>
      <c r="N217" s="87">
        <v>468000</v>
      </c>
      <c r="O217" s="87" t="s">
        <v>382</v>
      </c>
      <c r="P217" s="87" t="s">
        <v>400</v>
      </c>
      <c r="Q217" s="88">
        <f t="shared" ref="Q217:Q230" si="151">IF(O217="IVA Incluido",(N217/1.19),N217)</f>
        <v>468000</v>
      </c>
      <c r="R217" s="89">
        <f t="shared" ref="R217:R230" si="152">IF(P217="Si tiene IVA",Q217*19%,0)</f>
        <v>0</v>
      </c>
      <c r="S217" s="89">
        <f t="shared" ref="S217:S230" si="153">Q217+R217</f>
        <v>468000</v>
      </c>
      <c r="T217" s="89">
        <f t="shared" ref="T217:T229" si="154">IF(B217="","",(N217*G217))</f>
        <v>468000</v>
      </c>
      <c r="U217" s="89">
        <f t="shared" ref="U217:U230" si="155">IF(B217="","",(S217*G217))</f>
        <v>468000</v>
      </c>
      <c r="V217" s="90" t="s">
        <v>559</v>
      </c>
      <c r="W217" s="91">
        <v>46140</v>
      </c>
      <c r="X217" s="127" t="s">
        <v>1116</v>
      </c>
      <c r="Y217" s="92" t="s">
        <v>378</v>
      </c>
      <c r="Z217" s="128" t="s">
        <v>1117</v>
      </c>
      <c r="AA217" s="93">
        <v>536000</v>
      </c>
      <c r="AB217" s="93" t="s">
        <v>382</v>
      </c>
      <c r="AC217" s="93" t="s">
        <v>400</v>
      </c>
      <c r="AD217" s="94">
        <f>IF(AB217="IVA Incluido",(AA217/1.19),IF(AB217="Ipoconsumo Incluido",(AA217/1.08),AA217))</f>
        <v>536000</v>
      </c>
      <c r="AE217" s="95">
        <f t="shared" ref="AE217:AE230" si="156">IF(AC217="Si tiene IVA",AD217*19%,0)</f>
        <v>0</v>
      </c>
      <c r="AF217" s="95">
        <f t="shared" ref="AF217:AF230" si="157">AD217+AE217</f>
        <v>536000</v>
      </c>
      <c r="AG217" s="95">
        <f t="shared" ref="AG217:AG222" si="158">IF(O217="","",(AA217*G217))</f>
        <v>536000</v>
      </c>
      <c r="AH217" s="95">
        <f t="shared" ref="AH217:AH222" si="159">IF(O217="","",(AF217*G217))</f>
        <v>536000</v>
      </c>
      <c r="AI217" s="96" t="s">
        <v>559</v>
      </c>
      <c r="AJ217" s="97">
        <v>46140</v>
      </c>
      <c r="AK217" s="98" t="s">
        <v>1118</v>
      </c>
      <c r="AL217" s="99" t="s">
        <v>378</v>
      </c>
      <c r="AM217" s="100" t="s">
        <v>208</v>
      </c>
      <c r="AN217" s="101">
        <v>700000</v>
      </c>
      <c r="AO217" s="101" t="s">
        <v>382</v>
      </c>
      <c r="AP217" s="129" t="s">
        <v>400</v>
      </c>
      <c r="AQ217" s="102">
        <f>IF(AO217="IVA Incluido",(AN217/1.19),IF(AO217="Ipoconsumo Incluido",(AN217/1.08),AN217))</f>
        <v>700000</v>
      </c>
      <c r="AR217" s="103">
        <f>IF(AP217="Si tiene IVA",AQ217*19%,0)</f>
        <v>0</v>
      </c>
      <c r="AS217" s="103">
        <f>AQ217+AR217</f>
        <v>700000</v>
      </c>
      <c r="AT217" s="103">
        <f>IF(AB217="","",(AN217*G217))</f>
        <v>700000</v>
      </c>
      <c r="AU217" s="103">
        <f>IF(AB217="","",(AS217*G217))</f>
        <v>700000</v>
      </c>
      <c r="AV217" s="104">
        <f t="shared" si="135"/>
        <v>568000</v>
      </c>
      <c r="AW217" s="104">
        <f t="shared" si="136"/>
        <v>568000</v>
      </c>
      <c r="AX217" s="104">
        <f t="shared" si="137"/>
        <v>119264</v>
      </c>
      <c r="AY217" s="105">
        <f t="shared" ref="AY217:AY230" si="160">IF(N217="","",(AX217/AW217))</f>
        <v>0.20997183098591549</v>
      </c>
      <c r="AZ217" s="5"/>
      <c r="BA217" s="7">
        <f t="shared" ref="BA217:BA230" si="161">COUNTA(M217,Z217,AM217)</f>
        <v>3</v>
      </c>
      <c r="BB217" s="7" t="s">
        <v>479</v>
      </c>
    </row>
    <row r="218" spans="1:54" ht="409.5" customHeight="1">
      <c r="A218" s="80" t="s">
        <v>367</v>
      </c>
      <c r="B218" s="80" t="s">
        <v>423</v>
      </c>
      <c r="C218" s="80">
        <v>78111803</v>
      </c>
      <c r="D218" s="80" t="s">
        <v>1119</v>
      </c>
      <c r="E218" s="81" t="s">
        <v>1114</v>
      </c>
      <c r="F218" s="82" t="s">
        <v>451</v>
      </c>
      <c r="G218" s="83">
        <v>1</v>
      </c>
      <c r="H218" s="82" t="s">
        <v>70</v>
      </c>
      <c r="I218" s="84" t="s">
        <v>371</v>
      </c>
      <c r="J218" s="85">
        <v>46085</v>
      </c>
      <c r="K218" s="126" t="s">
        <v>1120</v>
      </c>
      <c r="L218" s="86" t="s">
        <v>373</v>
      </c>
      <c r="M218" s="85" t="s">
        <v>1121</v>
      </c>
      <c r="N218" s="87">
        <v>385000</v>
      </c>
      <c r="O218" s="87" t="s">
        <v>382</v>
      </c>
      <c r="P218" s="87" t="s">
        <v>400</v>
      </c>
      <c r="Q218" s="88">
        <f t="shared" si="151"/>
        <v>385000</v>
      </c>
      <c r="R218" s="89">
        <f t="shared" si="152"/>
        <v>0</v>
      </c>
      <c r="S218" s="89">
        <f t="shared" si="153"/>
        <v>385000</v>
      </c>
      <c r="T218" s="89">
        <f t="shared" si="154"/>
        <v>385000</v>
      </c>
      <c r="U218" s="89">
        <f t="shared" si="155"/>
        <v>385000</v>
      </c>
      <c r="V218" s="90" t="s">
        <v>559</v>
      </c>
      <c r="W218" s="91">
        <v>46140</v>
      </c>
      <c r="X218" s="127" t="s">
        <v>1118</v>
      </c>
      <c r="Y218" s="92" t="s">
        <v>378</v>
      </c>
      <c r="Z218" s="128" t="s">
        <v>208</v>
      </c>
      <c r="AA218" s="93">
        <v>350000</v>
      </c>
      <c r="AB218" s="93" t="s">
        <v>382</v>
      </c>
      <c r="AC218" s="93" t="s">
        <v>400</v>
      </c>
      <c r="AD218" s="94">
        <f>IF(AB218="IVA Incluido",(AA218/1.19),AA218)</f>
        <v>350000</v>
      </c>
      <c r="AE218" s="95">
        <f t="shared" si="156"/>
        <v>0</v>
      </c>
      <c r="AF218" s="95">
        <f t="shared" si="157"/>
        <v>350000</v>
      </c>
      <c r="AG218" s="95">
        <f t="shared" si="158"/>
        <v>350000</v>
      </c>
      <c r="AH218" s="95">
        <f t="shared" si="159"/>
        <v>350000</v>
      </c>
      <c r="AI218" s="96" t="s">
        <v>635</v>
      </c>
      <c r="AJ218" s="97">
        <v>46149</v>
      </c>
      <c r="AK218" s="98" t="s">
        <v>1115</v>
      </c>
      <c r="AL218" s="99" t="s">
        <v>373</v>
      </c>
      <c r="AM218" s="100" t="s">
        <v>1115</v>
      </c>
      <c r="AN218" s="101">
        <v>285000</v>
      </c>
      <c r="AO218" s="101" t="s">
        <v>382</v>
      </c>
      <c r="AP218" s="129" t="s">
        <v>400</v>
      </c>
      <c r="AQ218" s="102">
        <f>IF(AO218="IVA Incluido",(AN218/1.19),AN218)</f>
        <v>285000</v>
      </c>
      <c r="AR218" s="103">
        <f>IF(AP218="Si tiene IVA",AQ218*19%,0)</f>
        <v>0</v>
      </c>
      <c r="AS218" s="103">
        <f>AQ218+AR218</f>
        <v>285000</v>
      </c>
      <c r="AT218" s="103">
        <f>IF(AB218="","",(AN218*G218))</f>
        <v>285000</v>
      </c>
      <c r="AU218" s="103">
        <f>IF(AB218="","",(AS218*G218))</f>
        <v>285000</v>
      </c>
      <c r="AV218" s="104">
        <f t="shared" si="135"/>
        <v>340000</v>
      </c>
      <c r="AW218" s="104">
        <f t="shared" si="136"/>
        <v>340000</v>
      </c>
      <c r="AX218" s="104">
        <f t="shared" si="137"/>
        <v>50744</v>
      </c>
      <c r="AY218" s="105">
        <f t="shared" si="160"/>
        <v>0.1492470588235294</v>
      </c>
      <c r="AZ218" s="5"/>
      <c r="BA218" s="7">
        <f t="shared" si="161"/>
        <v>3</v>
      </c>
      <c r="BB218" s="7" t="s">
        <v>479</v>
      </c>
    </row>
    <row r="219" spans="1:54" ht="409.5" customHeight="1">
      <c r="A219" s="80" t="s">
        <v>367</v>
      </c>
      <c r="B219" s="80" t="s">
        <v>423</v>
      </c>
      <c r="C219" s="80">
        <v>78111803</v>
      </c>
      <c r="D219" s="80" t="s">
        <v>1122</v>
      </c>
      <c r="E219" s="81" t="s">
        <v>1123</v>
      </c>
      <c r="F219" s="82" t="s">
        <v>451</v>
      </c>
      <c r="G219" s="83">
        <v>1</v>
      </c>
      <c r="H219" s="82" t="s">
        <v>70</v>
      </c>
      <c r="I219" s="84" t="s">
        <v>371</v>
      </c>
      <c r="J219" s="85">
        <v>46085</v>
      </c>
      <c r="K219" s="126" t="s">
        <v>1115</v>
      </c>
      <c r="L219" s="86" t="s">
        <v>378</v>
      </c>
      <c r="M219" s="85" t="s">
        <v>207</v>
      </c>
      <c r="N219" s="87">
        <v>715000</v>
      </c>
      <c r="O219" s="87" t="s">
        <v>382</v>
      </c>
      <c r="P219" s="87" t="s">
        <v>400</v>
      </c>
      <c r="Q219" s="88">
        <f t="shared" si="151"/>
        <v>715000</v>
      </c>
      <c r="R219" s="89">
        <f t="shared" si="152"/>
        <v>0</v>
      </c>
      <c r="S219" s="89">
        <f t="shared" si="153"/>
        <v>715000</v>
      </c>
      <c r="T219" s="89">
        <f t="shared" si="154"/>
        <v>715000</v>
      </c>
      <c r="U219" s="89">
        <f t="shared" si="155"/>
        <v>715000</v>
      </c>
      <c r="V219" s="90" t="s">
        <v>371</v>
      </c>
      <c r="W219" s="91">
        <v>46085</v>
      </c>
      <c r="X219" s="127" t="s">
        <v>1120</v>
      </c>
      <c r="Y219" s="92" t="s">
        <v>373</v>
      </c>
      <c r="Z219" s="128" t="s">
        <v>1121</v>
      </c>
      <c r="AA219" s="93">
        <v>715000</v>
      </c>
      <c r="AB219" s="93" t="s">
        <v>382</v>
      </c>
      <c r="AC219" s="93" t="s">
        <v>400</v>
      </c>
      <c r="AD219" s="94">
        <f>IF(AB219="IVA Incluido",(AA219/1.19),AA219)</f>
        <v>715000</v>
      </c>
      <c r="AE219" s="95">
        <f t="shared" si="156"/>
        <v>0</v>
      </c>
      <c r="AF219" s="95">
        <f t="shared" si="157"/>
        <v>715000</v>
      </c>
      <c r="AG219" s="95">
        <f t="shared" si="158"/>
        <v>715000</v>
      </c>
      <c r="AH219" s="95">
        <f t="shared" si="159"/>
        <v>715000</v>
      </c>
      <c r="AI219" s="96"/>
      <c r="AJ219" s="97"/>
      <c r="AK219" s="98"/>
      <c r="AL219" s="99"/>
      <c r="AM219" s="100"/>
      <c r="AN219" s="101"/>
      <c r="AO219" s="101"/>
      <c r="AP219" s="129"/>
      <c r="AQ219" s="102"/>
      <c r="AR219" s="103"/>
      <c r="AS219" s="103"/>
      <c r="AT219" s="103"/>
      <c r="AU219" s="103"/>
      <c r="AV219" s="104">
        <f t="shared" si="135"/>
        <v>715000</v>
      </c>
      <c r="AW219" s="104">
        <f t="shared" si="136"/>
        <v>715000</v>
      </c>
      <c r="AX219" s="104">
        <f t="shared" si="137"/>
        <v>0</v>
      </c>
      <c r="AY219" s="105">
        <f t="shared" si="160"/>
        <v>0</v>
      </c>
      <c r="AZ219" s="5"/>
      <c r="BA219" s="7">
        <f t="shared" si="161"/>
        <v>2</v>
      </c>
      <c r="BB219" s="7" t="s">
        <v>732</v>
      </c>
    </row>
    <row r="220" spans="1:54" ht="409.5" customHeight="1">
      <c r="A220" s="80" t="s">
        <v>367</v>
      </c>
      <c r="B220" s="80" t="s">
        <v>423</v>
      </c>
      <c r="C220" s="80">
        <v>78111803</v>
      </c>
      <c r="D220" s="80" t="s">
        <v>1124</v>
      </c>
      <c r="E220" s="81" t="s">
        <v>1123</v>
      </c>
      <c r="F220" s="82" t="s">
        <v>451</v>
      </c>
      <c r="G220" s="83">
        <v>1</v>
      </c>
      <c r="H220" s="82" t="s">
        <v>70</v>
      </c>
      <c r="I220" s="84" t="s">
        <v>371</v>
      </c>
      <c r="J220" s="85">
        <v>46085</v>
      </c>
      <c r="K220" s="126" t="s">
        <v>1115</v>
      </c>
      <c r="L220" s="86" t="s">
        <v>378</v>
      </c>
      <c r="M220" s="85" t="s">
        <v>207</v>
      </c>
      <c r="N220" s="87">
        <v>390000</v>
      </c>
      <c r="O220" s="87" t="s">
        <v>382</v>
      </c>
      <c r="P220" s="87" t="s">
        <v>400</v>
      </c>
      <c r="Q220" s="88">
        <f t="shared" si="151"/>
        <v>390000</v>
      </c>
      <c r="R220" s="89">
        <f t="shared" si="152"/>
        <v>0</v>
      </c>
      <c r="S220" s="89">
        <f t="shared" si="153"/>
        <v>390000</v>
      </c>
      <c r="T220" s="89">
        <f t="shared" si="154"/>
        <v>390000</v>
      </c>
      <c r="U220" s="89">
        <f t="shared" si="155"/>
        <v>390000</v>
      </c>
      <c r="V220" s="90" t="s">
        <v>559</v>
      </c>
      <c r="W220" s="91">
        <v>46141</v>
      </c>
      <c r="X220" s="127" t="s">
        <v>1118</v>
      </c>
      <c r="Y220" s="92" t="s">
        <v>378</v>
      </c>
      <c r="Z220" s="128" t="s">
        <v>208</v>
      </c>
      <c r="AA220" s="93">
        <v>510000</v>
      </c>
      <c r="AB220" s="93" t="s">
        <v>382</v>
      </c>
      <c r="AC220" s="93" t="s">
        <v>400</v>
      </c>
      <c r="AD220" s="94">
        <f>IF(AB220="IVA Incluido",(AA220/1.19),AA220)</f>
        <v>510000</v>
      </c>
      <c r="AE220" s="95">
        <f t="shared" si="156"/>
        <v>0</v>
      </c>
      <c r="AF220" s="95">
        <f t="shared" si="157"/>
        <v>510000</v>
      </c>
      <c r="AG220" s="95">
        <f t="shared" si="158"/>
        <v>510000</v>
      </c>
      <c r="AH220" s="95">
        <f t="shared" si="159"/>
        <v>510000</v>
      </c>
      <c r="AI220" s="96"/>
      <c r="AJ220" s="97"/>
      <c r="AK220" s="98"/>
      <c r="AL220" s="99"/>
      <c r="AM220" s="100"/>
      <c r="AN220" s="101"/>
      <c r="AO220" s="101"/>
      <c r="AP220" s="129"/>
      <c r="AQ220" s="102"/>
      <c r="AR220" s="103"/>
      <c r="AS220" s="103"/>
      <c r="AT220" s="103"/>
      <c r="AU220" s="103"/>
      <c r="AV220" s="104">
        <f t="shared" si="135"/>
        <v>450000</v>
      </c>
      <c r="AW220" s="104">
        <f t="shared" si="136"/>
        <v>450000</v>
      </c>
      <c r="AX220" s="104">
        <f t="shared" si="137"/>
        <v>84853</v>
      </c>
      <c r="AY220" s="105">
        <f t="shared" si="160"/>
        <v>0.18856222222222221</v>
      </c>
      <c r="AZ220" s="5" t="s">
        <v>1125</v>
      </c>
      <c r="BA220" s="7">
        <f t="shared" si="161"/>
        <v>2</v>
      </c>
      <c r="BB220" s="7" t="s">
        <v>732</v>
      </c>
    </row>
    <row r="221" spans="1:54" ht="409.5" customHeight="1">
      <c r="A221" s="80" t="s">
        <v>367</v>
      </c>
      <c r="B221" s="80" t="s">
        <v>423</v>
      </c>
      <c r="C221" s="80">
        <v>78111803</v>
      </c>
      <c r="D221" s="80" t="s">
        <v>1126</v>
      </c>
      <c r="E221" s="81" t="s">
        <v>1127</v>
      </c>
      <c r="F221" s="82" t="s">
        <v>451</v>
      </c>
      <c r="G221" s="83">
        <v>1</v>
      </c>
      <c r="H221" s="82" t="s">
        <v>70</v>
      </c>
      <c r="I221" s="84" t="s">
        <v>371</v>
      </c>
      <c r="J221" s="85">
        <v>46085</v>
      </c>
      <c r="K221" s="126" t="s">
        <v>1115</v>
      </c>
      <c r="L221" s="86" t="s">
        <v>378</v>
      </c>
      <c r="M221" s="85" t="s">
        <v>207</v>
      </c>
      <c r="N221" s="87">
        <v>850000</v>
      </c>
      <c r="O221" s="87" t="s">
        <v>382</v>
      </c>
      <c r="P221" s="87" t="s">
        <v>400</v>
      </c>
      <c r="Q221" s="88">
        <f t="shared" si="151"/>
        <v>850000</v>
      </c>
      <c r="R221" s="89">
        <f t="shared" si="152"/>
        <v>0</v>
      </c>
      <c r="S221" s="89">
        <f t="shared" si="153"/>
        <v>850000</v>
      </c>
      <c r="T221" s="89">
        <f t="shared" si="154"/>
        <v>850000</v>
      </c>
      <c r="U221" s="89">
        <f t="shared" si="155"/>
        <v>850000</v>
      </c>
      <c r="V221" s="90" t="s">
        <v>371</v>
      </c>
      <c r="W221" s="91">
        <v>46085</v>
      </c>
      <c r="X221" s="127" t="s">
        <v>1120</v>
      </c>
      <c r="Y221" s="92" t="s">
        <v>373</v>
      </c>
      <c r="Z221" s="128" t="s">
        <v>1121</v>
      </c>
      <c r="AA221" s="93">
        <v>790000</v>
      </c>
      <c r="AB221" s="93" t="s">
        <v>382</v>
      </c>
      <c r="AC221" s="93" t="s">
        <v>400</v>
      </c>
      <c r="AD221" s="94">
        <f>IF(AB221="IVA Incluido",(AA221/1.19),AA221)</f>
        <v>790000</v>
      </c>
      <c r="AE221" s="95">
        <f t="shared" si="156"/>
        <v>0</v>
      </c>
      <c r="AF221" s="95">
        <f t="shared" si="157"/>
        <v>790000</v>
      </c>
      <c r="AG221" s="95">
        <f t="shared" si="158"/>
        <v>790000</v>
      </c>
      <c r="AH221" s="95">
        <f t="shared" si="159"/>
        <v>790000</v>
      </c>
      <c r="AI221" s="96"/>
      <c r="AJ221" s="97"/>
      <c r="AK221" s="98"/>
      <c r="AL221" s="99"/>
      <c r="AM221" s="100"/>
      <c r="AN221" s="101"/>
      <c r="AO221" s="101"/>
      <c r="AP221" s="129"/>
      <c r="AQ221" s="102"/>
      <c r="AR221" s="103"/>
      <c r="AS221" s="103"/>
      <c r="AT221" s="103"/>
      <c r="AU221" s="103"/>
      <c r="AV221" s="104">
        <f t="shared" si="135"/>
        <v>820000</v>
      </c>
      <c r="AW221" s="104">
        <f t="shared" si="136"/>
        <v>820000</v>
      </c>
      <c r="AX221" s="104">
        <f t="shared" si="137"/>
        <v>42426</v>
      </c>
      <c r="AY221" s="105">
        <f t="shared" si="160"/>
        <v>5.1739024390243901E-2</v>
      </c>
      <c r="AZ221" s="5"/>
      <c r="BA221" s="7">
        <f t="shared" si="161"/>
        <v>2</v>
      </c>
      <c r="BB221" s="7" t="s">
        <v>732</v>
      </c>
    </row>
    <row r="222" spans="1:54" ht="409.5" customHeight="1">
      <c r="A222" s="80" t="s">
        <v>367</v>
      </c>
      <c r="B222" s="80" t="s">
        <v>423</v>
      </c>
      <c r="C222" s="80">
        <v>78111803</v>
      </c>
      <c r="D222" s="80" t="s">
        <v>1128</v>
      </c>
      <c r="E222" s="81" t="s">
        <v>1129</v>
      </c>
      <c r="F222" s="82" t="s">
        <v>451</v>
      </c>
      <c r="G222" s="83">
        <v>1</v>
      </c>
      <c r="H222" s="82" t="s">
        <v>70</v>
      </c>
      <c r="I222" s="84" t="s">
        <v>371</v>
      </c>
      <c r="J222" s="85">
        <v>46085</v>
      </c>
      <c r="K222" s="126" t="s">
        <v>1120</v>
      </c>
      <c r="L222" s="86" t="s">
        <v>373</v>
      </c>
      <c r="M222" s="85" t="s">
        <v>1121</v>
      </c>
      <c r="N222" s="87">
        <v>590000</v>
      </c>
      <c r="O222" s="87" t="s">
        <v>382</v>
      </c>
      <c r="P222" s="87" t="s">
        <v>400</v>
      </c>
      <c r="Q222" s="88">
        <f t="shared" si="151"/>
        <v>590000</v>
      </c>
      <c r="R222" s="89">
        <f t="shared" si="152"/>
        <v>0</v>
      </c>
      <c r="S222" s="89">
        <f t="shared" si="153"/>
        <v>590000</v>
      </c>
      <c r="T222" s="89">
        <f t="shared" si="154"/>
        <v>590000</v>
      </c>
      <c r="U222" s="89">
        <f t="shared" si="155"/>
        <v>590000</v>
      </c>
      <c r="V222" s="90" t="s">
        <v>559</v>
      </c>
      <c r="W222" s="91">
        <v>46140</v>
      </c>
      <c r="X222" s="127" t="s">
        <v>1118</v>
      </c>
      <c r="Y222" s="92" t="s">
        <v>1130</v>
      </c>
      <c r="Z222" s="128" t="s">
        <v>1131</v>
      </c>
      <c r="AA222" s="93">
        <v>570000</v>
      </c>
      <c r="AB222" s="93" t="s">
        <v>382</v>
      </c>
      <c r="AC222" s="93" t="s">
        <v>400</v>
      </c>
      <c r="AD222" s="94">
        <f>IF(AB222="IVA Incluido",(AA222/1.19),AA222)</f>
        <v>570000</v>
      </c>
      <c r="AE222" s="95">
        <f t="shared" si="156"/>
        <v>0</v>
      </c>
      <c r="AF222" s="95">
        <f t="shared" si="157"/>
        <v>570000</v>
      </c>
      <c r="AG222" s="95">
        <f t="shared" si="158"/>
        <v>570000</v>
      </c>
      <c r="AH222" s="95">
        <f t="shared" si="159"/>
        <v>570000</v>
      </c>
      <c r="AI222" s="96" t="s">
        <v>635</v>
      </c>
      <c r="AJ222" s="97">
        <v>46149</v>
      </c>
      <c r="AK222" s="98" t="s">
        <v>1115</v>
      </c>
      <c r="AL222" s="99" t="s">
        <v>373</v>
      </c>
      <c r="AM222" s="100" t="s">
        <v>1115</v>
      </c>
      <c r="AN222" s="101">
        <v>466000</v>
      </c>
      <c r="AO222" s="101" t="s">
        <v>382</v>
      </c>
      <c r="AP222" s="129" t="s">
        <v>400</v>
      </c>
      <c r="AQ222" s="102">
        <f t="shared" ref="AQ222:AQ227" si="162">IF(AO222="IVA Incluido",(AN222/1.19),AN222)</f>
        <v>466000</v>
      </c>
      <c r="AR222" s="103">
        <f t="shared" ref="AR222:AR227" si="163">IF(AP222="Si tiene IVA",AQ222*19%,0)</f>
        <v>0</v>
      </c>
      <c r="AS222" s="103">
        <f t="shared" ref="AS222:AS227" si="164">AQ222+AR222</f>
        <v>466000</v>
      </c>
      <c r="AT222" s="103">
        <f t="shared" ref="AT222:AT227" si="165">IF(AB222="","",(AN222*G222))</f>
        <v>466000</v>
      </c>
      <c r="AU222" s="103">
        <f t="shared" ref="AU222:AU227" si="166">IF(AB222="","",(AS222*G222))</f>
        <v>466000</v>
      </c>
      <c r="AV222" s="104">
        <f t="shared" si="135"/>
        <v>542000</v>
      </c>
      <c r="AW222" s="104">
        <f t="shared" si="136"/>
        <v>542000</v>
      </c>
      <c r="AX222" s="104">
        <f t="shared" si="137"/>
        <v>66573</v>
      </c>
      <c r="AY222" s="105">
        <f t="shared" si="160"/>
        <v>0.12282841328413284</v>
      </c>
      <c r="AZ222" s="5"/>
      <c r="BA222" s="7">
        <f t="shared" si="161"/>
        <v>3</v>
      </c>
      <c r="BB222" s="7" t="s">
        <v>479</v>
      </c>
    </row>
    <row r="223" spans="1:54" ht="409.5" customHeight="1">
      <c r="A223" s="80" t="s">
        <v>367</v>
      </c>
      <c r="B223" s="80" t="s">
        <v>423</v>
      </c>
      <c r="C223" s="80">
        <v>78111803</v>
      </c>
      <c r="D223" s="80" t="s">
        <v>205</v>
      </c>
      <c r="E223" s="81" t="s">
        <v>1114</v>
      </c>
      <c r="F223" s="82" t="s">
        <v>69</v>
      </c>
      <c r="G223" s="83">
        <v>1</v>
      </c>
      <c r="H223" s="82" t="s">
        <v>75</v>
      </c>
      <c r="I223" s="84" t="s">
        <v>371</v>
      </c>
      <c r="J223" s="85">
        <v>46085</v>
      </c>
      <c r="K223" s="126" t="s">
        <v>1115</v>
      </c>
      <c r="L223" s="86" t="s">
        <v>378</v>
      </c>
      <c r="M223" s="85" t="s">
        <v>207</v>
      </c>
      <c r="N223" s="87">
        <v>317000</v>
      </c>
      <c r="O223" s="87" t="s">
        <v>382</v>
      </c>
      <c r="P223" s="87" t="s">
        <v>400</v>
      </c>
      <c r="Q223" s="88">
        <f t="shared" si="151"/>
        <v>317000</v>
      </c>
      <c r="R223" s="89">
        <f t="shared" si="152"/>
        <v>0</v>
      </c>
      <c r="S223" s="89">
        <f t="shared" si="153"/>
        <v>317000</v>
      </c>
      <c r="T223" s="89">
        <f t="shared" si="154"/>
        <v>317000</v>
      </c>
      <c r="U223" s="89">
        <f t="shared" si="155"/>
        <v>317000</v>
      </c>
      <c r="V223" s="90" t="s">
        <v>559</v>
      </c>
      <c r="W223" s="91">
        <v>46140</v>
      </c>
      <c r="X223" s="127" t="s">
        <v>1118</v>
      </c>
      <c r="Y223" s="92" t="s">
        <v>1132</v>
      </c>
      <c r="Z223" s="128" t="s">
        <v>208</v>
      </c>
      <c r="AA223" s="93">
        <v>350000</v>
      </c>
      <c r="AB223" s="93" t="s">
        <v>382</v>
      </c>
      <c r="AC223" s="93" t="s">
        <v>400</v>
      </c>
      <c r="AD223" s="94">
        <f>IF(AB223="IVA Incluido",(AA223/1.19),IF(AB223="Ipoconsumo Incluido",(AA223/1.08),AA223))</f>
        <v>350000</v>
      </c>
      <c r="AE223" s="95">
        <f t="shared" si="156"/>
        <v>0</v>
      </c>
      <c r="AF223" s="95">
        <f t="shared" si="157"/>
        <v>350000</v>
      </c>
      <c r="AG223" s="95">
        <f>IF(AB223="","",(AA223*G223))</f>
        <v>350000</v>
      </c>
      <c r="AH223" s="95">
        <f>IF(AB223="","",(AF223*G223))</f>
        <v>350000</v>
      </c>
      <c r="AI223" s="96"/>
      <c r="AJ223" s="97"/>
      <c r="AK223" s="98"/>
      <c r="AL223" s="99"/>
      <c r="AM223" s="100"/>
      <c r="AN223" s="101"/>
      <c r="AO223" s="101"/>
      <c r="AP223" s="129"/>
      <c r="AQ223" s="102">
        <f t="shared" si="162"/>
        <v>0</v>
      </c>
      <c r="AR223" s="103">
        <f t="shared" si="163"/>
        <v>0</v>
      </c>
      <c r="AS223" s="103">
        <f t="shared" si="164"/>
        <v>0</v>
      </c>
      <c r="AT223" s="103">
        <f t="shared" si="165"/>
        <v>0</v>
      </c>
      <c r="AU223" s="103">
        <f t="shared" si="166"/>
        <v>0</v>
      </c>
      <c r="AV223" s="104">
        <f t="shared" si="135"/>
        <v>222333</v>
      </c>
      <c r="AW223" s="104">
        <f t="shared" si="136"/>
        <v>222333</v>
      </c>
      <c r="AX223" s="104">
        <f t="shared" si="137"/>
        <v>193252</v>
      </c>
      <c r="AY223" s="105">
        <f t="shared" si="160"/>
        <v>0.86920070344933054</v>
      </c>
      <c r="AZ223" s="5" t="s">
        <v>1125</v>
      </c>
      <c r="BA223" s="7">
        <f t="shared" si="161"/>
        <v>2</v>
      </c>
      <c r="BB223" s="7" t="s">
        <v>479</v>
      </c>
    </row>
    <row r="224" spans="1:54" ht="409.5" customHeight="1">
      <c r="A224" s="80" t="s">
        <v>367</v>
      </c>
      <c r="B224" s="80" t="s">
        <v>423</v>
      </c>
      <c r="C224" s="80">
        <v>78111803</v>
      </c>
      <c r="D224" s="80" t="s">
        <v>1133</v>
      </c>
      <c r="E224" s="81" t="s">
        <v>1114</v>
      </c>
      <c r="F224" s="82" t="s">
        <v>451</v>
      </c>
      <c r="G224" s="83">
        <v>1</v>
      </c>
      <c r="H224" s="82" t="s">
        <v>70</v>
      </c>
      <c r="I224" s="84" t="s">
        <v>559</v>
      </c>
      <c r="J224" s="85">
        <v>46140</v>
      </c>
      <c r="K224" s="126" t="s">
        <v>1118</v>
      </c>
      <c r="L224" s="86" t="s">
        <v>378</v>
      </c>
      <c r="M224" s="85" t="s">
        <v>208</v>
      </c>
      <c r="N224" s="87">
        <v>175000</v>
      </c>
      <c r="O224" s="87" t="s">
        <v>382</v>
      </c>
      <c r="P224" s="87" t="s">
        <v>400</v>
      </c>
      <c r="Q224" s="88">
        <f t="shared" si="151"/>
        <v>175000</v>
      </c>
      <c r="R224" s="89">
        <f t="shared" si="152"/>
        <v>0</v>
      </c>
      <c r="S224" s="89">
        <f t="shared" si="153"/>
        <v>175000</v>
      </c>
      <c r="T224" s="89">
        <f t="shared" si="154"/>
        <v>175000</v>
      </c>
      <c r="U224" s="89">
        <f t="shared" si="155"/>
        <v>175000</v>
      </c>
      <c r="V224" s="90" t="s">
        <v>371</v>
      </c>
      <c r="W224" s="91">
        <v>46085</v>
      </c>
      <c r="X224" s="127" t="s">
        <v>1115</v>
      </c>
      <c r="Y224" s="92" t="s">
        <v>378</v>
      </c>
      <c r="Z224" s="128" t="s">
        <v>207</v>
      </c>
      <c r="AA224" s="93">
        <v>165000</v>
      </c>
      <c r="AB224" s="93" t="s">
        <v>382</v>
      </c>
      <c r="AC224" s="93" t="s">
        <v>400</v>
      </c>
      <c r="AD224" s="94">
        <f t="shared" ref="AD224:AD230" si="167">IF(AB224="IVA Incluido",(AA224/1.19),AA224)</f>
        <v>165000</v>
      </c>
      <c r="AE224" s="95">
        <f t="shared" si="156"/>
        <v>0</v>
      </c>
      <c r="AF224" s="95">
        <f t="shared" si="157"/>
        <v>165000</v>
      </c>
      <c r="AG224" s="95">
        <f t="shared" ref="AG224:AG230" si="168">IF(O224="","",(AA224*G224))</f>
        <v>165000</v>
      </c>
      <c r="AH224" s="95">
        <f t="shared" ref="AH224:AH230" si="169">IF(O224="","",(AF224*G224))</f>
        <v>165000</v>
      </c>
      <c r="AI224" s="96"/>
      <c r="AJ224" s="97"/>
      <c r="AK224" s="98"/>
      <c r="AL224" s="99"/>
      <c r="AM224" s="100"/>
      <c r="AN224" s="101"/>
      <c r="AO224" s="101"/>
      <c r="AP224" s="129"/>
      <c r="AQ224" s="102">
        <f t="shared" si="162"/>
        <v>0</v>
      </c>
      <c r="AR224" s="103">
        <f t="shared" si="163"/>
        <v>0</v>
      </c>
      <c r="AS224" s="103">
        <f t="shared" si="164"/>
        <v>0</v>
      </c>
      <c r="AT224" s="103">
        <f t="shared" si="165"/>
        <v>0</v>
      </c>
      <c r="AU224" s="103">
        <f t="shared" si="166"/>
        <v>0</v>
      </c>
      <c r="AV224" s="104">
        <f t="shared" si="135"/>
        <v>113333</v>
      </c>
      <c r="AW224" s="104">
        <f t="shared" si="136"/>
        <v>113333</v>
      </c>
      <c r="AX224" s="104">
        <f t="shared" si="137"/>
        <v>98277</v>
      </c>
      <c r="AY224" s="105">
        <f t="shared" si="160"/>
        <v>0.86715255044867778</v>
      </c>
      <c r="AZ224" s="5" t="s">
        <v>1125</v>
      </c>
      <c r="BA224" s="7">
        <f t="shared" si="161"/>
        <v>2</v>
      </c>
      <c r="BB224" s="7" t="s">
        <v>479</v>
      </c>
    </row>
    <row r="225" spans="1:54" ht="409.5" customHeight="1">
      <c r="A225" s="80" t="s">
        <v>367</v>
      </c>
      <c r="B225" s="80" t="s">
        <v>423</v>
      </c>
      <c r="C225" s="80">
        <v>78111803</v>
      </c>
      <c r="D225" s="80" t="s">
        <v>1134</v>
      </c>
      <c r="E225" s="81" t="s">
        <v>1123</v>
      </c>
      <c r="F225" s="82" t="s">
        <v>451</v>
      </c>
      <c r="G225" s="83">
        <v>1</v>
      </c>
      <c r="H225" s="82" t="s">
        <v>70</v>
      </c>
      <c r="I225" s="84" t="s">
        <v>371</v>
      </c>
      <c r="J225" s="85">
        <v>46085</v>
      </c>
      <c r="K225" s="126" t="s">
        <v>1115</v>
      </c>
      <c r="L225" s="86" t="s">
        <v>378</v>
      </c>
      <c r="M225" s="85" t="s">
        <v>207</v>
      </c>
      <c r="N225" s="87">
        <v>300000</v>
      </c>
      <c r="O225" s="87" t="s">
        <v>382</v>
      </c>
      <c r="P225" s="87" t="s">
        <v>400</v>
      </c>
      <c r="Q225" s="88">
        <f t="shared" si="151"/>
        <v>300000</v>
      </c>
      <c r="R225" s="89">
        <f t="shared" si="152"/>
        <v>0</v>
      </c>
      <c r="S225" s="89">
        <f t="shared" si="153"/>
        <v>300000</v>
      </c>
      <c r="T225" s="89">
        <f t="shared" si="154"/>
        <v>300000</v>
      </c>
      <c r="U225" s="89">
        <f t="shared" si="155"/>
        <v>300000</v>
      </c>
      <c r="V225" s="90" t="s">
        <v>371</v>
      </c>
      <c r="W225" s="91">
        <v>46085</v>
      </c>
      <c r="X225" s="127" t="s">
        <v>1120</v>
      </c>
      <c r="Y225" s="92" t="s">
        <v>373</v>
      </c>
      <c r="Z225" s="128" t="s">
        <v>1121</v>
      </c>
      <c r="AA225" s="93">
        <v>400000</v>
      </c>
      <c r="AB225" s="93" t="s">
        <v>382</v>
      </c>
      <c r="AC225" s="93" t="s">
        <v>400</v>
      </c>
      <c r="AD225" s="94">
        <f t="shared" si="167"/>
        <v>400000</v>
      </c>
      <c r="AE225" s="95">
        <f t="shared" si="156"/>
        <v>0</v>
      </c>
      <c r="AF225" s="95">
        <f t="shared" si="157"/>
        <v>400000</v>
      </c>
      <c r="AG225" s="95">
        <f t="shared" si="168"/>
        <v>400000</v>
      </c>
      <c r="AH225" s="95">
        <f t="shared" si="169"/>
        <v>400000</v>
      </c>
      <c r="AI225" s="96" t="s">
        <v>559</v>
      </c>
      <c r="AJ225" s="97">
        <v>46141</v>
      </c>
      <c r="AK225" s="98" t="s">
        <v>1118</v>
      </c>
      <c r="AL225" s="99" t="s">
        <v>378</v>
      </c>
      <c r="AM225" s="100" t="s">
        <v>208</v>
      </c>
      <c r="AN225" s="101">
        <v>250000</v>
      </c>
      <c r="AO225" s="101" t="s">
        <v>382</v>
      </c>
      <c r="AP225" s="129" t="s">
        <v>400</v>
      </c>
      <c r="AQ225" s="102">
        <f t="shared" si="162"/>
        <v>250000</v>
      </c>
      <c r="AR225" s="103">
        <f t="shared" si="163"/>
        <v>0</v>
      </c>
      <c r="AS225" s="103">
        <f t="shared" si="164"/>
        <v>250000</v>
      </c>
      <c r="AT225" s="103">
        <f t="shared" si="165"/>
        <v>250000</v>
      </c>
      <c r="AU225" s="103">
        <f t="shared" si="166"/>
        <v>250000</v>
      </c>
      <c r="AV225" s="104">
        <f t="shared" si="135"/>
        <v>316667</v>
      </c>
      <c r="AW225" s="104">
        <f t="shared" si="136"/>
        <v>316667</v>
      </c>
      <c r="AX225" s="104">
        <f t="shared" si="137"/>
        <v>76376</v>
      </c>
      <c r="AY225" s="105">
        <f t="shared" si="160"/>
        <v>0.24118711453987943</v>
      </c>
      <c r="AZ225" s="5"/>
      <c r="BA225" s="7">
        <f t="shared" si="161"/>
        <v>3</v>
      </c>
      <c r="BB225" s="7" t="s">
        <v>479</v>
      </c>
    </row>
    <row r="226" spans="1:54" ht="409.5" customHeight="1">
      <c r="A226" s="80" t="s">
        <v>367</v>
      </c>
      <c r="B226" s="80" t="s">
        <v>423</v>
      </c>
      <c r="C226" s="80">
        <v>78111803</v>
      </c>
      <c r="D226" s="80" t="s">
        <v>1135</v>
      </c>
      <c r="E226" s="81" t="s">
        <v>1123</v>
      </c>
      <c r="F226" s="82" t="s">
        <v>451</v>
      </c>
      <c r="G226" s="83">
        <v>1</v>
      </c>
      <c r="H226" s="82" t="s">
        <v>70</v>
      </c>
      <c r="I226" s="84" t="s">
        <v>371</v>
      </c>
      <c r="J226" s="85">
        <v>46085</v>
      </c>
      <c r="K226" s="126" t="s">
        <v>1120</v>
      </c>
      <c r="L226" s="86" t="s">
        <v>373</v>
      </c>
      <c r="M226" s="85" t="s">
        <v>1121</v>
      </c>
      <c r="N226" s="87">
        <v>585000</v>
      </c>
      <c r="O226" s="87" t="s">
        <v>382</v>
      </c>
      <c r="P226" s="87" t="s">
        <v>400</v>
      </c>
      <c r="Q226" s="88">
        <f t="shared" si="151"/>
        <v>585000</v>
      </c>
      <c r="R226" s="89">
        <f t="shared" si="152"/>
        <v>0</v>
      </c>
      <c r="S226" s="89">
        <f t="shared" si="153"/>
        <v>585000</v>
      </c>
      <c r="T226" s="89">
        <f t="shared" si="154"/>
        <v>585000</v>
      </c>
      <c r="U226" s="89">
        <f t="shared" si="155"/>
        <v>585000</v>
      </c>
      <c r="V226" s="90" t="s">
        <v>559</v>
      </c>
      <c r="W226" s="91">
        <v>46140</v>
      </c>
      <c r="X226" s="127" t="s">
        <v>1118</v>
      </c>
      <c r="Y226" s="92" t="s">
        <v>378</v>
      </c>
      <c r="Z226" s="128" t="s">
        <v>1131</v>
      </c>
      <c r="AA226" s="93">
        <v>500000</v>
      </c>
      <c r="AB226" s="93" t="s">
        <v>382</v>
      </c>
      <c r="AC226" s="93" t="s">
        <v>400</v>
      </c>
      <c r="AD226" s="94">
        <f t="shared" si="167"/>
        <v>500000</v>
      </c>
      <c r="AE226" s="95">
        <f t="shared" si="156"/>
        <v>0</v>
      </c>
      <c r="AF226" s="95">
        <f t="shared" si="157"/>
        <v>500000</v>
      </c>
      <c r="AG226" s="95">
        <f t="shared" si="168"/>
        <v>500000</v>
      </c>
      <c r="AH226" s="95">
        <f t="shared" si="169"/>
        <v>500000</v>
      </c>
      <c r="AI226" s="96" t="s">
        <v>371</v>
      </c>
      <c r="AJ226" s="97">
        <v>46085</v>
      </c>
      <c r="AK226" s="98" t="s">
        <v>1115</v>
      </c>
      <c r="AL226" s="99" t="s">
        <v>378</v>
      </c>
      <c r="AM226" s="100" t="s">
        <v>207</v>
      </c>
      <c r="AN226" s="101">
        <v>590000</v>
      </c>
      <c r="AO226" s="101" t="s">
        <v>382</v>
      </c>
      <c r="AP226" s="129" t="s">
        <v>400</v>
      </c>
      <c r="AQ226" s="102">
        <f t="shared" si="162"/>
        <v>590000</v>
      </c>
      <c r="AR226" s="103">
        <f t="shared" si="163"/>
        <v>0</v>
      </c>
      <c r="AS226" s="103">
        <f t="shared" si="164"/>
        <v>590000</v>
      </c>
      <c r="AT226" s="103">
        <f t="shared" si="165"/>
        <v>590000</v>
      </c>
      <c r="AU226" s="103">
        <f t="shared" si="166"/>
        <v>590000</v>
      </c>
      <c r="AV226" s="104">
        <f t="shared" si="135"/>
        <v>558333</v>
      </c>
      <c r="AW226" s="104">
        <f t="shared" si="136"/>
        <v>558333</v>
      </c>
      <c r="AX226" s="104">
        <f t="shared" si="137"/>
        <v>50580</v>
      </c>
      <c r="AY226" s="105">
        <f t="shared" si="160"/>
        <v>9.059109886035753E-2</v>
      </c>
      <c r="AZ226" s="5"/>
      <c r="BA226" s="7">
        <f t="shared" si="161"/>
        <v>3</v>
      </c>
      <c r="BB226" s="7" t="s">
        <v>479</v>
      </c>
    </row>
    <row r="227" spans="1:54" ht="409.5" customHeight="1">
      <c r="A227" s="80" t="s">
        <v>367</v>
      </c>
      <c r="B227" s="80" t="s">
        <v>423</v>
      </c>
      <c r="C227" s="80">
        <v>78111803</v>
      </c>
      <c r="D227" s="80" t="s">
        <v>1136</v>
      </c>
      <c r="E227" s="81" t="s">
        <v>1127</v>
      </c>
      <c r="F227" s="82" t="s">
        <v>451</v>
      </c>
      <c r="G227" s="83">
        <v>1</v>
      </c>
      <c r="H227" s="82" t="s">
        <v>70</v>
      </c>
      <c r="I227" s="84" t="s">
        <v>559</v>
      </c>
      <c r="J227" s="85">
        <v>46085</v>
      </c>
      <c r="K227" s="126" t="s">
        <v>1115</v>
      </c>
      <c r="L227" s="86" t="s">
        <v>378</v>
      </c>
      <c r="M227" s="85" t="s">
        <v>207</v>
      </c>
      <c r="N227" s="87">
        <v>850000</v>
      </c>
      <c r="O227" s="87" t="s">
        <v>382</v>
      </c>
      <c r="P227" s="87" t="s">
        <v>400</v>
      </c>
      <c r="Q227" s="88">
        <f t="shared" si="151"/>
        <v>850000</v>
      </c>
      <c r="R227" s="89">
        <f t="shared" si="152"/>
        <v>0</v>
      </c>
      <c r="S227" s="89">
        <f t="shared" si="153"/>
        <v>850000</v>
      </c>
      <c r="T227" s="89">
        <f t="shared" si="154"/>
        <v>850000</v>
      </c>
      <c r="U227" s="89">
        <f t="shared" si="155"/>
        <v>850000</v>
      </c>
      <c r="V227" s="90" t="s">
        <v>572</v>
      </c>
      <c r="W227" s="91">
        <v>46085</v>
      </c>
      <c r="X227" s="127" t="s">
        <v>1120</v>
      </c>
      <c r="Y227" s="92" t="s">
        <v>373</v>
      </c>
      <c r="Z227" s="128" t="s">
        <v>1121</v>
      </c>
      <c r="AA227" s="93">
        <v>640000</v>
      </c>
      <c r="AB227" s="93" t="s">
        <v>382</v>
      </c>
      <c r="AC227" s="93" t="s">
        <v>400</v>
      </c>
      <c r="AD227" s="94">
        <f t="shared" si="167"/>
        <v>640000</v>
      </c>
      <c r="AE227" s="95">
        <f t="shared" si="156"/>
        <v>0</v>
      </c>
      <c r="AF227" s="95">
        <f t="shared" si="157"/>
        <v>640000</v>
      </c>
      <c r="AG227" s="95">
        <f t="shared" si="168"/>
        <v>640000</v>
      </c>
      <c r="AH227" s="95">
        <f t="shared" si="169"/>
        <v>640000</v>
      </c>
      <c r="AI227" s="96" t="s">
        <v>1137</v>
      </c>
      <c r="AJ227" s="97">
        <v>46133</v>
      </c>
      <c r="AK227" s="98" t="s">
        <v>1138</v>
      </c>
      <c r="AL227" s="99" t="s">
        <v>378</v>
      </c>
      <c r="AM227" s="100" t="s">
        <v>1139</v>
      </c>
      <c r="AN227" s="101">
        <v>540000</v>
      </c>
      <c r="AO227" s="101" t="s">
        <v>382</v>
      </c>
      <c r="AP227" s="129" t="s">
        <v>400</v>
      </c>
      <c r="AQ227" s="102">
        <f t="shared" si="162"/>
        <v>540000</v>
      </c>
      <c r="AR227" s="103">
        <f t="shared" si="163"/>
        <v>0</v>
      </c>
      <c r="AS227" s="103">
        <f t="shared" si="164"/>
        <v>540000</v>
      </c>
      <c r="AT227" s="103">
        <f t="shared" si="165"/>
        <v>540000</v>
      </c>
      <c r="AU227" s="103">
        <f t="shared" si="166"/>
        <v>540000</v>
      </c>
      <c r="AV227" s="104">
        <f t="shared" si="135"/>
        <v>676667</v>
      </c>
      <c r="AW227" s="104">
        <f t="shared" si="136"/>
        <v>676667</v>
      </c>
      <c r="AX227" s="104">
        <f t="shared" si="137"/>
        <v>158219</v>
      </c>
      <c r="AY227" s="105">
        <f t="shared" si="160"/>
        <v>0.23382106708321818</v>
      </c>
      <c r="AZ227" s="5"/>
      <c r="BA227" s="7">
        <f t="shared" si="161"/>
        <v>3</v>
      </c>
      <c r="BB227" s="7" t="s">
        <v>479</v>
      </c>
    </row>
    <row r="228" spans="1:54" ht="409.5" customHeight="1">
      <c r="A228" s="80" t="s">
        <v>367</v>
      </c>
      <c r="B228" s="80" t="s">
        <v>423</v>
      </c>
      <c r="C228" s="80">
        <v>78111803</v>
      </c>
      <c r="D228" s="80" t="s">
        <v>1140</v>
      </c>
      <c r="E228" s="81" t="s">
        <v>1127</v>
      </c>
      <c r="F228" s="82" t="s">
        <v>451</v>
      </c>
      <c r="G228" s="83">
        <v>1</v>
      </c>
      <c r="H228" s="82" t="s">
        <v>70</v>
      </c>
      <c r="I228" s="84" t="s">
        <v>635</v>
      </c>
      <c r="J228" s="85">
        <v>46149</v>
      </c>
      <c r="K228" s="126" t="s">
        <v>1115</v>
      </c>
      <c r="L228" s="86" t="s">
        <v>373</v>
      </c>
      <c r="M228" s="85" t="s">
        <v>1115</v>
      </c>
      <c r="N228" s="87">
        <v>325000</v>
      </c>
      <c r="O228" s="87" t="s">
        <v>382</v>
      </c>
      <c r="P228" s="87" t="s">
        <v>400</v>
      </c>
      <c r="Q228" s="88">
        <f t="shared" si="151"/>
        <v>325000</v>
      </c>
      <c r="R228" s="89">
        <f t="shared" si="152"/>
        <v>0</v>
      </c>
      <c r="S228" s="89">
        <f t="shared" si="153"/>
        <v>325000</v>
      </c>
      <c r="T228" s="89">
        <f t="shared" si="154"/>
        <v>325000</v>
      </c>
      <c r="U228" s="89">
        <f t="shared" si="155"/>
        <v>325000</v>
      </c>
      <c r="V228" s="90" t="s">
        <v>635</v>
      </c>
      <c r="W228" s="91">
        <v>46149</v>
      </c>
      <c r="X228" s="127" t="s">
        <v>1118</v>
      </c>
      <c r="Y228" s="92" t="s">
        <v>373</v>
      </c>
      <c r="Z228" s="128" t="s">
        <v>1131</v>
      </c>
      <c r="AA228" s="93">
        <v>270000</v>
      </c>
      <c r="AB228" s="93" t="s">
        <v>382</v>
      </c>
      <c r="AC228" s="93" t="s">
        <v>400</v>
      </c>
      <c r="AD228" s="94">
        <f t="shared" si="167"/>
        <v>270000</v>
      </c>
      <c r="AE228" s="95">
        <f t="shared" si="156"/>
        <v>0</v>
      </c>
      <c r="AF228" s="95">
        <f t="shared" si="157"/>
        <v>270000</v>
      </c>
      <c r="AG228" s="95">
        <f t="shared" si="168"/>
        <v>270000</v>
      </c>
      <c r="AH228" s="95">
        <f t="shared" si="169"/>
        <v>270000</v>
      </c>
      <c r="AI228" s="96"/>
      <c r="AJ228" s="97"/>
      <c r="AK228" s="98"/>
      <c r="AL228" s="99"/>
      <c r="AM228" s="100"/>
      <c r="AN228" s="101"/>
      <c r="AO228" s="101"/>
      <c r="AP228" s="129"/>
      <c r="AQ228" s="102"/>
      <c r="AR228" s="103"/>
      <c r="AS228" s="103"/>
      <c r="AT228" s="103"/>
      <c r="AU228" s="103"/>
      <c r="AV228" s="104">
        <f t="shared" si="135"/>
        <v>297500</v>
      </c>
      <c r="AW228" s="104">
        <f t="shared" si="136"/>
        <v>297500</v>
      </c>
      <c r="AX228" s="104">
        <f t="shared" si="137"/>
        <v>38891</v>
      </c>
      <c r="AY228" s="105">
        <f t="shared" si="160"/>
        <v>0.13072605042016808</v>
      </c>
      <c r="AZ228" s="5" t="s">
        <v>1141</v>
      </c>
      <c r="BA228" s="7">
        <f t="shared" si="161"/>
        <v>2</v>
      </c>
      <c r="BB228" s="7" t="s">
        <v>732</v>
      </c>
    </row>
    <row r="229" spans="1:54" ht="63.75" customHeight="1">
      <c r="A229" s="80" t="s">
        <v>367</v>
      </c>
      <c r="B229" s="80" t="s">
        <v>440</v>
      </c>
      <c r="C229" s="80">
        <v>31201632</v>
      </c>
      <c r="D229" s="80" t="s">
        <v>1142</v>
      </c>
      <c r="E229" s="81" t="s">
        <v>1143</v>
      </c>
      <c r="F229" s="82" t="s">
        <v>69</v>
      </c>
      <c r="G229" s="83">
        <v>1</v>
      </c>
      <c r="H229" s="82" t="s">
        <v>75</v>
      </c>
      <c r="I229" s="84" t="s">
        <v>371</v>
      </c>
      <c r="J229" s="85">
        <v>46091</v>
      </c>
      <c r="K229" s="126" t="s">
        <v>778</v>
      </c>
      <c r="L229" s="86" t="s">
        <v>378</v>
      </c>
      <c r="M229" s="85" t="s">
        <v>144</v>
      </c>
      <c r="N229" s="87">
        <v>13950</v>
      </c>
      <c r="O229" s="87" t="s">
        <v>382</v>
      </c>
      <c r="P229" s="87" t="s">
        <v>376</v>
      </c>
      <c r="Q229" s="88">
        <f t="shared" si="151"/>
        <v>13950</v>
      </c>
      <c r="R229" s="89">
        <f t="shared" si="152"/>
        <v>2650.5</v>
      </c>
      <c r="S229" s="89">
        <f t="shared" si="153"/>
        <v>16600.5</v>
      </c>
      <c r="T229" s="89">
        <f t="shared" si="154"/>
        <v>13950</v>
      </c>
      <c r="U229" s="89">
        <f t="shared" si="155"/>
        <v>16600.5</v>
      </c>
      <c r="V229" s="90" t="s">
        <v>371</v>
      </c>
      <c r="W229" s="91">
        <v>46091</v>
      </c>
      <c r="X229" s="127" t="s">
        <v>907</v>
      </c>
      <c r="Y229" s="92" t="s">
        <v>378</v>
      </c>
      <c r="Z229" s="128" t="s">
        <v>1081</v>
      </c>
      <c r="AA229" s="93">
        <v>14800</v>
      </c>
      <c r="AB229" s="93" t="s">
        <v>375</v>
      </c>
      <c r="AC229" s="93" t="s">
        <v>376</v>
      </c>
      <c r="AD229" s="94">
        <f t="shared" si="167"/>
        <v>12436.974789915967</v>
      </c>
      <c r="AE229" s="95">
        <f t="shared" si="156"/>
        <v>2363.0252100840335</v>
      </c>
      <c r="AF229" s="95">
        <f t="shared" si="157"/>
        <v>14800</v>
      </c>
      <c r="AG229" s="95">
        <f t="shared" si="168"/>
        <v>14800</v>
      </c>
      <c r="AH229" s="95">
        <f t="shared" si="169"/>
        <v>14800</v>
      </c>
      <c r="AI229" s="96" t="s">
        <v>371</v>
      </c>
      <c r="AJ229" s="97">
        <v>46091</v>
      </c>
      <c r="AK229" s="98" t="s">
        <v>1144</v>
      </c>
      <c r="AL229" s="99" t="s">
        <v>378</v>
      </c>
      <c r="AM229" s="100" t="s">
        <v>1145</v>
      </c>
      <c r="AN229" s="101">
        <v>14000</v>
      </c>
      <c r="AO229" s="101" t="s">
        <v>375</v>
      </c>
      <c r="AP229" s="129" t="s">
        <v>376</v>
      </c>
      <c r="AQ229" s="102">
        <f>IF(AO229="IVA Incluido",(AN229/1.19),AN229)</f>
        <v>11764.705882352942</v>
      </c>
      <c r="AR229" s="103">
        <f>IF(AP229="Si tiene IVA",AQ229*19%,0)</f>
        <v>2235.294117647059</v>
      </c>
      <c r="AS229" s="103">
        <f>AQ229+AR229</f>
        <v>14000.000000000002</v>
      </c>
      <c r="AT229" s="103">
        <f>IF(AB229="","",(AN229*G229))</f>
        <v>14000</v>
      </c>
      <c r="AU229" s="103">
        <f>IF(AB229="","",(AS229*G229))</f>
        <v>14000.000000000002</v>
      </c>
      <c r="AV229" s="104">
        <f t="shared" si="135"/>
        <v>15134</v>
      </c>
      <c r="AW229" s="104">
        <f t="shared" si="136"/>
        <v>15134</v>
      </c>
      <c r="AX229" s="104">
        <f t="shared" si="137"/>
        <v>1332</v>
      </c>
      <c r="AY229" s="105">
        <f t="shared" si="160"/>
        <v>8.8013743887934454E-2</v>
      </c>
      <c r="AZ229" s="5"/>
      <c r="BA229" s="7">
        <f t="shared" si="161"/>
        <v>3</v>
      </c>
      <c r="BB229" s="7"/>
    </row>
    <row r="230" spans="1:54" ht="63.75" customHeight="1">
      <c r="A230" s="80" t="s">
        <v>367</v>
      </c>
      <c r="B230" s="80" t="s">
        <v>440</v>
      </c>
      <c r="C230" s="80">
        <v>31201632</v>
      </c>
      <c r="D230" s="80" t="s">
        <v>1146</v>
      </c>
      <c r="E230" s="81" t="s">
        <v>1147</v>
      </c>
      <c r="F230" s="82" t="s">
        <v>69</v>
      </c>
      <c r="G230" s="83">
        <v>1</v>
      </c>
      <c r="H230" s="82" t="s">
        <v>75</v>
      </c>
      <c r="I230" s="84" t="s">
        <v>371</v>
      </c>
      <c r="J230" s="85">
        <v>46091</v>
      </c>
      <c r="K230" s="126" t="s">
        <v>778</v>
      </c>
      <c r="L230" s="86" t="s">
        <v>378</v>
      </c>
      <c r="M230" s="85" t="s">
        <v>144</v>
      </c>
      <c r="N230" s="87">
        <v>13950</v>
      </c>
      <c r="O230" s="87" t="s">
        <v>382</v>
      </c>
      <c r="P230" s="87" t="s">
        <v>376</v>
      </c>
      <c r="Q230" s="88">
        <f t="shared" si="151"/>
        <v>13950</v>
      </c>
      <c r="R230" s="89">
        <f t="shared" si="152"/>
        <v>2650.5</v>
      </c>
      <c r="S230" s="89">
        <f t="shared" si="153"/>
        <v>16600.5</v>
      </c>
      <c r="T230" s="89"/>
      <c r="U230" s="89">
        <f t="shared" si="155"/>
        <v>16600.5</v>
      </c>
      <c r="V230" s="90" t="s">
        <v>371</v>
      </c>
      <c r="W230" s="91">
        <v>46091</v>
      </c>
      <c r="X230" s="127" t="s">
        <v>907</v>
      </c>
      <c r="Y230" s="92" t="s">
        <v>378</v>
      </c>
      <c r="Z230" s="128" t="s">
        <v>1081</v>
      </c>
      <c r="AA230" s="93">
        <v>14800</v>
      </c>
      <c r="AB230" s="93" t="s">
        <v>375</v>
      </c>
      <c r="AC230" s="93" t="s">
        <v>376</v>
      </c>
      <c r="AD230" s="94">
        <f t="shared" si="167"/>
        <v>12436.974789915967</v>
      </c>
      <c r="AE230" s="95">
        <f t="shared" si="156"/>
        <v>2363.0252100840335</v>
      </c>
      <c r="AF230" s="95">
        <f t="shared" si="157"/>
        <v>14800</v>
      </c>
      <c r="AG230" s="95">
        <f t="shared" si="168"/>
        <v>14800</v>
      </c>
      <c r="AH230" s="95">
        <f t="shared" si="169"/>
        <v>14800</v>
      </c>
      <c r="AI230" s="96" t="s">
        <v>371</v>
      </c>
      <c r="AJ230" s="97">
        <v>46091</v>
      </c>
      <c r="AK230" s="98" t="s">
        <v>447</v>
      </c>
      <c r="AL230" s="99" t="s">
        <v>378</v>
      </c>
      <c r="AM230" s="100" t="s">
        <v>1148</v>
      </c>
      <c r="AN230" s="101">
        <v>14400</v>
      </c>
      <c r="AO230" s="101" t="s">
        <v>375</v>
      </c>
      <c r="AP230" s="129" t="s">
        <v>376</v>
      </c>
      <c r="AQ230" s="102">
        <f>IF(AO230="IVA Incluido",(AN230/1.19),AN230)</f>
        <v>12100.840336134454</v>
      </c>
      <c r="AR230" s="103">
        <f>IF(AP230="Si tiene IVA",AQ230*19%,0)</f>
        <v>2299.159663865546</v>
      </c>
      <c r="AS230" s="103">
        <f>AQ230+AR230</f>
        <v>14400</v>
      </c>
      <c r="AT230" s="103">
        <f>IF(AB230="","",(AN230*G230))</f>
        <v>14400</v>
      </c>
      <c r="AU230" s="103">
        <f>IF(AB230="","",(AS230*G230))</f>
        <v>14400</v>
      </c>
      <c r="AV230" s="104">
        <f t="shared" si="135"/>
        <v>15267</v>
      </c>
      <c r="AW230" s="104">
        <f t="shared" si="136"/>
        <v>15267</v>
      </c>
      <c r="AX230" s="104">
        <f t="shared" si="137"/>
        <v>1172</v>
      </c>
      <c r="AY230" s="105">
        <f t="shared" si="160"/>
        <v>7.6766882819152421E-2</v>
      </c>
      <c r="AZ230" s="5"/>
      <c r="BA230" s="7">
        <f t="shared" si="161"/>
        <v>3</v>
      </c>
      <c r="BB230" s="7"/>
    </row>
    <row r="231" spans="1:54" ht="280.5" customHeight="1">
      <c r="A231" s="80" t="s">
        <v>434</v>
      </c>
      <c r="B231" s="80" t="s">
        <v>434</v>
      </c>
      <c r="C231" s="80" t="s">
        <v>434</v>
      </c>
      <c r="D231" s="80" t="s">
        <v>1149</v>
      </c>
      <c r="E231" s="81" t="s">
        <v>1150</v>
      </c>
      <c r="F231" s="82" t="s">
        <v>437</v>
      </c>
      <c r="G231" s="83">
        <v>1</v>
      </c>
      <c r="H231" s="82"/>
      <c r="I231" s="84"/>
      <c r="J231" s="85"/>
      <c r="K231" s="126"/>
      <c r="L231" s="86"/>
      <c r="M231" s="85"/>
      <c r="N231" s="87"/>
      <c r="O231" s="87"/>
      <c r="P231" s="87"/>
      <c r="Q231" s="88" t="s">
        <v>31</v>
      </c>
      <c r="R231" s="89" t="s">
        <v>31</v>
      </c>
      <c r="S231" s="89" t="s">
        <v>31</v>
      </c>
      <c r="T231" s="89" t="s">
        <v>31</v>
      </c>
      <c r="U231" s="89" t="s">
        <v>31</v>
      </c>
      <c r="V231" s="90" t="s">
        <v>434</v>
      </c>
      <c r="W231" s="91" t="s">
        <v>434</v>
      </c>
      <c r="X231" s="127" t="s">
        <v>434</v>
      </c>
      <c r="Y231" s="92" t="s">
        <v>434</v>
      </c>
      <c r="Z231" s="128" t="s">
        <v>438</v>
      </c>
      <c r="AA231" s="93" t="s">
        <v>434</v>
      </c>
      <c r="AB231" s="93" t="s">
        <v>434</v>
      </c>
      <c r="AC231" s="93" t="s">
        <v>434</v>
      </c>
      <c r="AD231" s="94" t="s">
        <v>434</v>
      </c>
      <c r="AE231" s="95" t="s">
        <v>434</v>
      </c>
      <c r="AF231" s="95">
        <f>AH231/1.19</f>
        <v>152126.89075630254</v>
      </c>
      <c r="AG231" s="95">
        <f>AF231*19%</f>
        <v>28904.109243697483</v>
      </c>
      <c r="AH231" s="95">
        <v>181031</v>
      </c>
      <c r="AI231" s="96" t="s">
        <v>434</v>
      </c>
      <c r="AJ231" s="97" t="s">
        <v>434</v>
      </c>
      <c r="AK231" s="98" t="s">
        <v>434</v>
      </c>
      <c r="AL231" s="99" t="s">
        <v>434</v>
      </c>
      <c r="AM231" s="100" t="s">
        <v>439</v>
      </c>
      <c r="AN231" s="101" t="s">
        <v>434</v>
      </c>
      <c r="AO231" s="101" t="s">
        <v>434</v>
      </c>
      <c r="AP231" s="129" t="s">
        <v>434</v>
      </c>
      <c r="AQ231" s="102">
        <v>146996</v>
      </c>
      <c r="AR231" s="103">
        <v>27929</v>
      </c>
      <c r="AS231" s="103">
        <v>174925</v>
      </c>
      <c r="AT231" s="103">
        <v>146996</v>
      </c>
      <c r="AU231" s="103">
        <v>174925</v>
      </c>
      <c r="AV231" s="104">
        <f t="shared" si="135"/>
        <v>163526</v>
      </c>
      <c r="AW231" s="104">
        <f t="shared" si="136"/>
        <v>163526</v>
      </c>
      <c r="AX231" s="104" t="str">
        <f t="shared" si="137"/>
        <v/>
      </c>
      <c r="AY231" s="105">
        <v>2.4299999999999999E-2</v>
      </c>
      <c r="AZ231" s="5"/>
      <c r="BA231" s="7"/>
      <c r="BB231" s="7"/>
    </row>
    <row r="232" spans="1:54" ht="38.25" customHeight="1">
      <c r="A232" s="80" t="s">
        <v>367</v>
      </c>
      <c r="B232" s="80" t="s">
        <v>440</v>
      </c>
      <c r="C232" s="80">
        <v>44121506</v>
      </c>
      <c r="D232" s="80" t="s">
        <v>1151</v>
      </c>
      <c r="E232" s="81" t="s">
        <v>1152</v>
      </c>
      <c r="F232" s="82" t="s">
        <v>69</v>
      </c>
      <c r="G232" s="83">
        <v>1</v>
      </c>
      <c r="H232" s="82" t="s">
        <v>75</v>
      </c>
      <c r="I232" s="84" t="s">
        <v>384</v>
      </c>
      <c r="J232" s="85">
        <v>46069</v>
      </c>
      <c r="K232" s="126" t="s">
        <v>447</v>
      </c>
      <c r="L232" s="86" t="s">
        <v>378</v>
      </c>
      <c r="M232" s="85" t="s">
        <v>944</v>
      </c>
      <c r="N232" s="87">
        <v>8200</v>
      </c>
      <c r="O232" s="87" t="s">
        <v>375</v>
      </c>
      <c r="P232" s="87" t="s">
        <v>376</v>
      </c>
      <c r="Q232" s="88">
        <f>IF(O232="IVA Incluido",(N232/1.19),N232)</f>
        <v>6890.7563025210084</v>
      </c>
      <c r="R232" s="89">
        <f>IF(P232="Si tiene IVA",Q232*19%,0)</f>
        <v>1309.2436974789916</v>
      </c>
      <c r="S232" s="89">
        <f>Q232+R232</f>
        <v>8200</v>
      </c>
      <c r="T232" s="89">
        <f>IF(B232="","",(N232*G232))</f>
        <v>8200</v>
      </c>
      <c r="U232" s="89">
        <f>IF(B232="","",(S232*G232))</f>
        <v>8200</v>
      </c>
      <c r="V232" s="90" t="s">
        <v>384</v>
      </c>
      <c r="W232" s="91">
        <v>46069</v>
      </c>
      <c r="X232" s="127" t="s">
        <v>1153</v>
      </c>
      <c r="Y232" s="92" t="s">
        <v>378</v>
      </c>
      <c r="Z232" s="128" t="s">
        <v>1154</v>
      </c>
      <c r="AA232" s="93">
        <v>10500</v>
      </c>
      <c r="AB232" s="93" t="s">
        <v>375</v>
      </c>
      <c r="AC232" s="93" t="s">
        <v>376</v>
      </c>
      <c r="AD232" s="94">
        <f>IF(AB232="IVA Incluido",(AA232/1.19),AA232)</f>
        <v>8823.5294117647063</v>
      </c>
      <c r="AE232" s="95">
        <f>IF(AC232="Si tiene IVA",AD232*19%,0)</f>
        <v>1676.4705882352941</v>
      </c>
      <c r="AF232" s="95">
        <f>AD232+AE232</f>
        <v>10500</v>
      </c>
      <c r="AG232" s="95">
        <f>IF(O232="","",(AA232*G232))</f>
        <v>10500</v>
      </c>
      <c r="AH232" s="95">
        <f>IF(O232="","",(AF232*G232))</f>
        <v>10500</v>
      </c>
      <c r="AI232" s="96" t="s">
        <v>384</v>
      </c>
      <c r="AJ232" s="97">
        <v>46069</v>
      </c>
      <c r="AK232" s="98" t="s">
        <v>665</v>
      </c>
      <c r="AL232" s="99" t="s">
        <v>378</v>
      </c>
      <c r="AM232" s="100" t="s">
        <v>666</v>
      </c>
      <c r="AN232" s="101">
        <v>6126</v>
      </c>
      <c r="AO232" s="101" t="s">
        <v>382</v>
      </c>
      <c r="AP232" s="129" t="s">
        <v>376</v>
      </c>
      <c r="AQ232" s="102">
        <f>IF(AO232="IVA Incluido",(AN232/1.19),AN232)</f>
        <v>6126</v>
      </c>
      <c r="AR232" s="103">
        <f>IF(AP232="Si tiene IVA",AQ232*19%,0)</f>
        <v>1163.94</v>
      </c>
      <c r="AS232" s="103">
        <f>AQ232+AR232</f>
        <v>7289.9400000000005</v>
      </c>
      <c r="AT232" s="103">
        <f>IF(AB232="","",(AN232*G232))</f>
        <v>6126</v>
      </c>
      <c r="AU232" s="103">
        <f>IF(AB232="","",(AS232*G232))</f>
        <v>7289.9400000000005</v>
      </c>
      <c r="AV232" s="104">
        <f t="shared" si="135"/>
        <v>8663</v>
      </c>
      <c r="AW232" s="104">
        <f t="shared" si="136"/>
        <v>8663</v>
      </c>
      <c r="AX232" s="104">
        <f t="shared" si="137"/>
        <v>1654</v>
      </c>
      <c r="AY232" s="105">
        <f>IF(N232="","",(AX232/AW232))</f>
        <v>0.19092693062449498</v>
      </c>
      <c r="AZ232" s="5"/>
      <c r="BA232" s="7">
        <f>COUNTA(M232,Z232,AM232)</f>
        <v>3</v>
      </c>
      <c r="BB232" s="7"/>
    </row>
    <row r="233" spans="1:54" ht="280.5" customHeight="1">
      <c r="A233" s="80" t="s">
        <v>434</v>
      </c>
      <c r="B233" s="80" t="s">
        <v>434</v>
      </c>
      <c r="C233" s="80" t="s">
        <v>434</v>
      </c>
      <c r="D233" s="80" t="s">
        <v>1155</v>
      </c>
      <c r="E233" s="81" t="s">
        <v>1156</v>
      </c>
      <c r="F233" s="82" t="s">
        <v>437</v>
      </c>
      <c r="G233" s="83">
        <v>1</v>
      </c>
      <c r="H233" s="82"/>
      <c r="I233" s="84"/>
      <c r="J233" s="85"/>
      <c r="K233" s="126"/>
      <c r="L233" s="86"/>
      <c r="M233" s="85"/>
      <c r="N233" s="87"/>
      <c r="O233" s="87"/>
      <c r="P233" s="87"/>
      <c r="Q233" s="88" t="s">
        <v>31</v>
      </c>
      <c r="R233" s="89" t="s">
        <v>31</v>
      </c>
      <c r="S233" s="89" t="s">
        <v>31</v>
      </c>
      <c r="T233" s="89" t="s">
        <v>31</v>
      </c>
      <c r="U233" s="89" t="s">
        <v>31</v>
      </c>
      <c r="V233" s="90" t="s">
        <v>434</v>
      </c>
      <c r="W233" s="91" t="s">
        <v>434</v>
      </c>
      <c r="X233" s="127" t="s">
        <v>434</v>
      </c>
      <c r="Y233" s="92" t="s">
        <v>434</v>
      </c>
      <c r="Z233" s="128" t="s">
        <v>438</v>
      </c>
      <c r="AA233" s="93" t="s">
        <v>434</v>
      </c>
      <c r="AB233" s="93" t="s">
        <v>434</v>
      </c>
      <c r="AC233" s="93" t="s">
        <v>434</v>
      </c>
      <c r="AD233" s="94" t="s">
        <v>434</v>
      </c>
      <c r="AE233" s="95" t="s">
        <v>434</v>
      </c>
      <c r="AF233" s="95">
        <f>AH233/1.19</f>
        <v>245826.05042016809</v>
      </c>
      <c r="AG233" s="95">
        <f>AF233*19%</f>
        <v>46706.94957983194</v>
      </c>
      <c r="AH233" s="95">
        <v>292533</v>
      </c>
      <c r="AI233" s="96" t="s">
        <v>434</v>
      </c>
      <c r="AJ233" s="97" t="s">
        <v>434</v>
      </c>
      <c r="AK233" s="98" t="s">
        <v>434</v>
      </c>
      <c r="AL233" s="99" t="s">
        <v>434</v>
      </c>
      <c r="AM233" s="100" t="s">
        <v>439</v>
      </c>
      <c r="AN233" s="101" t="s">
        <v>434</v>
      </c>
      <c r="AO233" s="101" t="s">
        <v>434</v>
      </c>
      <c r="AP233" s="129" t="s">
        <v>434</v>
      </c>
      <c r="AQ233" s="102">
        <v>237536</v>
      </c>
      <c r="AR233" s="103">
        <v>45132</v>
      </c>
      <c r="AS233" s="103">
        <v>282668</v>
      </c>
      <c r="AT233" s="103">
        <v>237536</v>
      </c>
      <c r="AU233" s="103">
        <v>282668</v>
      </c>
      <c r="AV233" s="104">
        <f t="shared" si="135"/>
        <v>264247</v>
      </c>
      <c r="AW233" s="104">
        <f t="shared" si="136"/>
        <v>264247</v>
      </c>
      <c r="AX233" s="104" t="str">
        <f t="shared" si="137"/>
        <v/>
      </c>
      <c r="AY233" s="105">
        <v>2.4299999999999999E-2</v>
      </c>
      <c r="AZ233" s="5"/>
      <c r="BA233" s="7"/>
      <c r="BB233" s="7"/>
    </row>
    <row r="234" spans="1:54" ht="280.5" customHeight="1">
      <c r="A234" s="80" t="s">
        <v>434</v>
      </c>
      <c r="B234" s="80" t="s">
        <v>434</v>
      </c>
      <c r="C234" s="80" t="s">
        <v>434</v>
      </c>
      <c r="D234" s="80" t="s">
        <v>1157</v>
      </c>
      <c r="E234" s="81" t="s">
        <v>1158</v>
      </c>
      <c r="F234" s="82" t="s">
        <v>437</v>
      </c>
      <c r="G234" s="83">
        <v>1</v>
      </c>
      <c r="H234" s="82"/>
      <c r="I234" s="84"/>
      <c r="J234" s="85"/>
      <c r="K234" s="126"/>
      <c r="L234" s="86"/>
      <c r="M234" s="85"/>
      <c r="N234" s="87"/>
      <c r="O234" s="87"/>
      <c r="P234" s="87"/>
      <c r="Q234" s="88" t="s">
        <v>31</v>
      </c>
      <c r="R234" s="89" t="s">
        <v>31</v>
      </c>
      <c r="S234" s="89" t="s">
        <v>31</v>
      </c>
      <c r="T234" s="89" t="s">
        <v>31</v>
      </c>
      <c r="U234" s="89" t="s">
        <v>31</v>
      </c>
      <c r="V234" s="90" t="s">
        <v>434</v>
      </c>
      <c r="W234" s="91" t="s">
        <v>434</v>
      </c>
      <c r="X234" s="127" t="s">
        <v>434</v>
      </c>
      <c r="Y234" s="92" t="s">
        <v>434</v>
      </c>
      <c r="Z234" s="128" t="s">
        <v>438</v>
      </c>
      <c r="AA234" s="93" t="s">
        <v>434</v>
      </c>
      <c r="AB234" s="93" t="s">
        <v>434</v>
      </c>
      <c r="AC234" s="93" t="s">
        <v>434</v>
      </c>
      <c r="AD234" s="94" t="s">
        <v>434</v>
      </c>
      <c r="AE234" s="95" t="s">
        <v>434</v>
      </c>
      <c r="AF234" s="95">
        <f>AH234/1.19</f>
        <v>5251589.9159663869</v>
      </c>
      <c r="AG234" s="95">
        <f>AF234*19%</f>
        <v>997802.08403361356</v>
      </c>
      <c r="AH234" s="95">
        <v>6249392</v>
      </c>
      <c r="AI234" s="96" t="s">
        <v>434</v>
      </c>
      <c r="AJ234" s="97" t="s">
        <v>434</v>
      </c>
      <c r="AK234" s="98" t="s">
        <v>434</v>
      </c>
      <c r="AL234" s="99" t="s">
        <v>434</v>
      </c>
      <c r="AM234" s="100" t="s">
        <v>439</v>
      </c>
      <c r="AN234" s="101" t="s">
        <v>434</v>
      </c>
      <c r="AO234" s="101" t="s">
        <v>434</v>
      </c>
      <c r="AP234" s="129" t="s">
        <v>434</v>
      </c>
      <c r="AQ234" s="102">
        <v>5074481</v>
      </c>
      <c r="AR234" s="103">
        <v>964151</v>
      </c>
      <c r="AS234" s="103">
        <v>6038632</v>
      </c>
      <c r="AT234" s="103">
        <v>5074481</v>
      </c>
      <c r="AU234" s="103">
        <v>6038632</v>
      </c>
      <c r="AV234" s="104">
        <f t="shared" si="135"/>
        <v>5645111</v>
      </c>
      <c r="AW234" s="104">
        <f t="shared" si="136"/>
        <v>5645111</v>
      </c>
      <c r="AX234" s="104" t="str">
        <f t="shared" si="137"/>
        <v/>
      </c>
      <c r="AY234" s="105">
        <v>2.4299999999999999E-2</v>
      </c>
      <c r="AZ234" s="5"/>
      <c r="BA234" s="7"/>
      <c r="BB234" s="7"/>
    </row>
    <row r="235" spans="1:54" ht="280.5" customHeight="1">
      <c r="A235" s="80" t="s">
        <v>434</v>
      </c>
      <c r="B235" s="80" t="s">
        <v>434</v>
      </c>
      <c r="C235" s="80" t="s">
        <v>434</v>
      </c>
      <c r="D235" s="80" t="s">
        <v>1159</v>
      </c>
      <c r="E235" s="81" t="s">
        <v>1160</v>
      </c>
      <c r="F235" s="82" t="s">
        <v>437</v>
      </c>
      <c r="G235" s="83">
        <v>1</v>
      </c>
      <c r="H235" s="82"/>
      <c r="I235" s="84"/>
      <c r="J235" s="85"/>
      <c r="K235" s="126"/>
      <c r="L235" s="86"/>
      <c r="M235" s="85"/>
      <c r="N235" s="87"/>
      <c r="O235" s="87"/>
      <c r="P235" s="87"/>
      <c r="Q235" s="88" t="s">
        <v>31</v>
      </c>
      <c r="R235" s="89" t="s">
        <v>31</v>
      </c>
      <c r="S235" s="89" t="s">
        <v>31</v>
      </c>
      <c r="T235" s="89" t="s">
        <v>31</v>
      </c>
      <c r="U235" s="89" t="s">
        <v>31</v>
      </c>
      <c r="V235" s="90" t="s">
        <v>434</v>
      </c>
      <c r="W235" s="91" t="s">
        <v>434</v>
      </c>
      <c r="X235" s="127" t="s">
        <v>434</v>
      </c>
      <c r="Y235" s="92" t="s">
        <v>434</v>
      </c>
      <c r="Z235" s="128" t="s">
        <v>438</v>
      </c>
      <c r="AA235" s="93" t="s">
        <v>434</v>
      </c>
      <c r="AB235" s="93" t="s">
        <v>434</v>
      </c>
      <c r="AC235" s="93" t="s">
        <v>434</v>
      </c>
      <c r="AD235" s="94" t="s">
        <v>434</v>
      </c>
      <c r="AE235" s="95" t="s">
        <v>434</v>
      </c>
      <c r="AF235" s="95">
        <f>AH235/1.19</f>
        <v>8664169.7478991598</v>
      </c>
      <c r="AG235" s="95">
        <f>AF235*19%</f>
        <v>1646192.2521008404</v>
      </c>
      <c r="AH235" s="95">
        <v>10310362</v>
      </c>
      <c r="AI235" s="96" t="s">
        <v>434</v>
      </c>
      <c r="AJ235" s="97" t="s">
        <v>434</v>
      </c>
      <c r="AK235" s="98" t="s">
        <v>434</v>
      </c>
      <c r="AL235" s="99" t="s">
        <v>434</v>
      </c>
      <c r="AM235" s="100" t="s">
        <v>439</v>
      </c>
      <c r="AN235" s="101" t="s">
        <v>434</v>
      </c>
      <c r="AO235" s="101" t="s">
        <v>434</v>
      </c>
      <c r="AP235" s="129" t="s">
        <v>434</v>
      </c>
      <c r="AQ235" s="102">
        <v>8371971</v>
      </c>
      <c r="AR235" s="103">
        <v>1590675</v>
      </c>
      <c r="AS235" s="103">
        <v>9962646</v>
      </c>
      <c r="AT235" s="103">
        <v>8371971</v>
      </c>
      <c r="AU235" s="103">
        <v>9962646</v>
      </c>
      <c r="AV235" s="104">
        <f t="shared" si="135"/>
        <v>9313408</v>
      </c>
      <c r="AW235" s="104">
        <f t="shared" si="136"/>
        <v>9313408</v>
      </c>
      <c r="AX235" s="104" t="str">
        <f t="shared" si="137"/>
        <v/>
      </c>
      <c r="AY235" s="105">
        <v>2.4299999999999999E-2</v>
      </c>
      <c r="AZ235" s="5"/>
      <c r="BA235" s="7"/>
      <c r="BB235" s="7"/>
    </row>
    <row r="236" spans="1:54" ht="76.5" customHeight="1">
      <c r="A236" s="80" t="s">
        <v>367</v>
      </c>
      <c r="B236" s="80" t="s">
        <v>440</v>
      </c>
      <c r="C236" s="80">
        <v>44122012</v>
      </c>
      <c r="D236" s="80" t="s">
        <v>1161</v>
      </c>
      <c r="E236" s="81" t="s">
        <v>1161</v>
      </c>
      <c r="F236" s="82" t="s">
        <v>69</v>
      </c>
      <c r="G236" s="83">
        <v>1</v>
      </c>
      <c r="H236" s="82" t="s">
        <v>75</v>
      </c>
      <c r="I236" s="84" t="s">
        <v>371</v>
      </c>
      <c r="J236" s="85">
        <v>46091</v>
      </c>
      <c r="K236" s="126" t="s">
        <v>1162</v>
      </c>
      <c r="L236" s="86" t="s">
        <v>378</v>
      </c>
      <c r="M236" s="85" t="s">
        <v>1163</v>
      </c>
      <c r="N236" s="87">
        <v>5200</v>
      </c>
      <c r="O236" s="87" t="s">
        <v>375</v>
      </c>
      <c r="P236" s="87" t="s">
        <v>376</v>
      </c>
      <c r="Q236" s="88">
        <f t="shared" ref="Q236:Q247" si="170">IF(O236="IVA Incluido",(N236/1.19),N236)</f>
        <v>4369.7478991596645</v>
      </c>
      <c r="R236" s="89">
        <f>IF(P236="Si tiene IVA",Q236*19%,0)</f>
        <v>830.25210084033631</v>
      </c>
      <c r="S236" s="89">
        <f t="shared" ref="S236:S247" si="171">Q236+R236</f>
        <v>5200.0000000000009</v>
      </c>
      <c r="T236" s="89">
        <f t="shared" ref="T236:T247" si="172">IF(B236="","",(N236*G236))</f>
        <v>5200</v>
      </c>
      <c r="U236" s="89">
        <f t="shared" ref="U236:U247" si="173">IF(B236="","",(S236*G236))</f>
        <v>5200.0000000000009</v>
      </c>
      <c r="V236" s="90" t="s">
        <v>371</v>
      </c>
      <c r="W236" s="91">
        <v>46091</v>
      </c>
      <c r="X236" s="127" t="s">
        <v>778</v>
      </c>
      <c r="Y236" s="92" t="s">
        <v>378</v>
      </c>
      <c r="Z236" s="128" t="s">
        <v>931</v>
      </c>
      <c r="AA236" s="93">
        <v>4200</v>
      </c>
      <c r="AB236" s="93" t="s">
        <v>382</v>
      </c>
      <c r="AC236" s="93" t="s">
        <v>376</v>
      </c>
      <c r="AD236" s="94">
        <f t="shared" ref="AD236:AD247" si="174">IF(AB236="IVA Incluido",(AA236/1.19),AA236)</f>
        <v>4200</v>
      </c>
      <c r="AE236" s="95">
        <f>IF(AC236="Si tiene IVA",AD236*19%,0)</f>
        <v>798</v>
      </c>
      <c r="AF236" s="95">
        <f t="shared" ref="AF236:AF247" si="175">AD236+AE236</f>
        <v>4998</v>
      </c>
      <c r="AG236" s="95">
        <f t="shared" ref="AG236:AG247" si="176">IF(O236="","",(AA236*G236))</f>
        <v>4200</v>
      </c>
      <c r="AH236" s="95">
        <f t="shared" ref="AH236:AH247" si="177">IF(O236="","",(AF236*G236))</f>
        <v>4998</v>
      </c>
      <c r="AI236" s="96" t="s">
        <v>371</v>
      </c>
      <c r="AJ236" s="97">
        <v>46091</v>
      </c>
      <c r="AK236" s="98" t="s">
        <v>907</v>
      </c>
      <c r="AL236" s="99" t="s">
        <v>378</v>
      </c>
      <c r="AM236" s="100" t="s">
        <v>908</v>
      </c>
      <c r="AN236" s="101">
        <v>4800</v>
      </c>
      <c r="AO236" s="101" t="s">
        <v>375</v>
      </c>
      <c r="AP236" s="129" t="s">
        <v>376</v>
      </c>
      <c r="AQ236" s="102">
        <f>IF(AO236="IVA Incluido",(AN236/1.19),AN236)</f>
        <v>4033.6134453781515</v>
      </c>
      <c r="AR236" s="103">
        <f>IF(AP236="Si tiene IVA",AQ236*19%,0)</f>
        <v>766.38655462184875</v>
      </c>
      <c r="AS236" s="103">
        <f t="shared" ref="AS236:AS247" si="178">AQ236+AR236</f>
        <v>4800</v>
      </c>
      <c r="AT236" s="103">
        <f t="shared" ref="AT236:AT247" si="179">IF(AB236="","",(AN236*G236))</f>
        <v>4800</v>
      </c>
      <c r="AU236" s="103">
        <f t="shared" ref="AU236:AU247" si="180">IF(AB236="","",(AS236*G236))</f>
        <v>4800</v>
      </c>
      <c r="AV236" s="104">
        <f t="shared" si="135"/>
        <v>4999</v>
      </c>
      <c r="AW236" s="104">
        <f t="shared" si="136"/>
        <v>4999</v>
      </c>
      <c r="AX236" s="104">
        <f t="shared" si="137"/>
        <v>200</v>
      </c>
      <c r="AY236" s="105">
        <f t="shared" ref="AY236:AY247" si="181">IF(N236="","",(AX236/AW236))</f>
        <v>4.0008001600320066E-2</v>
      </c>
      <c r="AZ236" s="5"/>
      <c r="BA236" s="7">
        <f t="shared" ref="BA236:BA247" si="182">COUNTA(M236,Z236,AM236)</f>
        <v>3</v>
      </c>
      <c r="BB236" s="7"/>
    </row>
    <row r="237" spans="1:54" ht="76.5" customHeight="1">
      <c r="A237" s="80" t="s">
        <v>367</v>
      </c>
      <c r="B237" s="80" t="s">
        <v>440</v>
      </c>
      <c r="C237" s="80">
        <v>44111905</v>
      </c>
      <c r="D237" s="80" t="s">
        <v>1164</v>
      </c>
      <c r="E237" s="80" t="s">
        <v>1165</v>
      </c>
      <c r="F237" s="82" t="s">
        <v>69</v>
      </c>
      <c r="G237" s="83">
        <v>1</v>
      </c>
      <c r="H237" s="82" t="s">
        <v>75</v>
      </c>
      <c r="I237" s="84" t="s">
        <v>371</v>
      </c>
      <c r="J237" s="85">
        <v>46091</v>
      </c>
      <c r="K237" s="126" t="s">
        <v>778</v>
      </c>
      <c r="L237" s="86" t="s">
        <v>378</v>
      </c>
      <c r="M237" s="85" t="s">
        <v>144</v>
      </c>
      <c r="N237" s="87">
        <v>106000</v>
      </c>
      <c r="O237" s="87" t="s">
        <v>382</v>
      </c>
      <c r="P237" s="87" t="s">
        <v>376</v>
      </c>
      <c r="Q237" s="88">
        <f t="shared" si="170"/>
        <v>106000</v>
      </c>
      <c r="R237" s="89">
        <f>IF(P237="Si tiene IVA",Q237*19%,0)</f>
        <v>20140</v>
      </c>
      <c r="S237" s="89">
        <f t="shared" si="171"/>
        <v>126140</v>
      </c>
      <c r="T237" s="89">
        <f t="shared" si="172"/>
        <v>106000</v>
      </c>
      <c r="U237" s="89">
        <f t="shared" si="173"/>
        <v>126140</v>
      </c>
      <c r="V237" s="90" t="s">
        <v>371</v>
      </c>
      <c r="W237" s="91">
        <v>46091</v>
      </c>
      <c r="X237" s="127" t="s">
        <v>1166</v>
      </c>
      <c r="Y237" s="92" t="s">
        <v>378</v>
      </c>
      <c r="Z237" s="128" t="s">
        <v>1167</v>
      </c>
      <c r="AA237" s="93">
        <v>132000</v>
      </c>
      <c r="AB237" s="93" t="s">
        <v>375</v>
      </c>
      <c r="AC237" s="93" t="s">
        <v>376</v>
      </c>
      <c r="AD237" s="94">
        <f t="shared" si="174"/>
        <v>110924.36974789917</v>
      </c>
      <c r="AE237" s="95">
        <f>IF(AC237="Si tiene IVA",AD237*19%,0)</f>
        <v>21075.630252100844</v>
      </c>
      <c r="AF237" s="95">
        <f t="shared" si="175"/>
        <v>132000</v>
      </c>
      <c r="AG237" s="95">
        <f t="shared" si="176"/>
        <v>132000</v>
      </c>
      <c r="AH237" s="95">
        <f t="shared" si="177"/>
        <v>132000</v>
      </c>
      <c r="AI237" s="96" t="s">
        <v>371</v>
      </c>
      <c r="AJ237" s="97">
        <v>46091</v>
      </c>
      <c r="AK237" s="98" t="s">
        <v>1168</v>
      </c>
      <c r="AL237" s="99" t="s">
        <v>378</v>
      </c>
      <c r="AM237" s="100" t="s">
        <v>924</v>
      </c>
      <c r="AN237" s="101">
        <v>159900</v>
      </c>
      <c r="AO237" s="101" t="s">
        <v>375</v>
      </c>
      <c r="AP237" s="129" t="s">
        <v>376</v>
      </c>
      <c r="AQ237" s="102">
        <f>IF(AO237="IVA Incluido",(AN237/1.19),AN237)</f>
        <v>134369.74789915967</v>
      </c>
      <c r="AR237" s="103">
        <f>IF(AP237="Si tiene IVA",AQ237*19%,0)</f>
        <v>25530.252100840338</v>
      </c>
      <c r="AS237" s="103">
        <f t="shared" si="178"/>
        <v>159900</v>
      </c>
      <c r="AT237" s="103">
        <f t="shared" si="179"/>
        <v>159900</v>
      </c>
      <c r="AU237" s="103">
        <f t="shared" si="180"/>
        <v>159900</v>
      </c>
      <c r="AV237" s="104">
        <f t="shared" si="135"/>
        <v>139347</v>
      </c>
      <c r="AW237" s="104">
        <f t="shared" si="136"/>
        <v>139347</v>
      </c>
      <c r="AX237" s="104">
        <f t="shared" si="137"/>
        <v>18039</v>
      </c>
      <c r="AY237" s="105">
        <f t="shared" si="181"/>
        <v>0.12945380955456523</v>
      </c>
      <c r="AZ237" s="5"/>
      <c r="BA237" s="7">
        <f t="shared" si="182"/>
        <v>3</v>
      </c>
      <c r="BB237" s="7"/>
    </row>
    <row r="238" spans="1:54" ht="51" customHeight="1">
      <c r="A238" s="80" t="s">
        <v>367</v>
      </c>
      <c r="B238" s="80" t="s">
        <v>440</v>
      </c>
      <c r="C238" s="80">
        <v>60121201</v>
      </c>
      <c r="D238" s="80" t="s">
        <v>1169</v>
      </c>
      <c r="E238" s="80" t="s">
        <v>1170</v>
      </c>
      <c r="F238" s="82" t="s">
        <v>69</v>
      </c>
      <c r="G238" s="83">
        <v>1</v>
      </c>
      <c r="H238" s="82" t="s">
        <v>75</v>
      </c>
      <c r="I238" s="84" t="s">
        <v>371</v>
      </c>
      <c r="J238" s="85">
        <v>46091</v>
      </c>
      <c r="K238" s="126" t="s">
        <v>1171</v>
      </c>
      <c r="L238" s="86" t="s">
        <v>378</v>
      </c>
      <c r="M238" s="85" t="s">
        <v>1172</v>
      </c>
      <c r="N238" s="87">
        <v>1316</v>
      </c>
      <c r="O238" s="87" t="s">
        <v>375</v>
      </c>
      <c r="P238" s="87" t="s">
        <v>376</v>
      </c>
      <c r="Q238" s="88">
        <f t="shared" si="170"/>
        <v>1105.8823529411766</v>
      </c>
      <c r="R238" s="89">
        <f>IF(P238="Si tiene IVA",Q238*19%,0)</f>
        <v>210.11764705882356</v>
      </c>
      <c r="S238" s="89">
        <f t="shared" si="171"/>
        <v>1316.0000000000002</v>
      </c>
      <c r="T238" s="89">
        <f t="shared" si="172"/>
        <v>1316</v>
      </c>
      <c r="U238" s="89">
        <f t="shared" si="173"/>
        <v>1316.0000000000002</v>
      </c>
      <c r="V238" s="90" t="s">
        <v>371</v>
      </c>
      <c r="W238" s="91">
        <v>46099</v>
      </c>
      <c r="X238" s="127" t="s">
        <v>1173</v>
      </c>
      <c r="Y238" s="92" t="s">
        <v>378</v>
      </c>
      <c r="Z238" s="128" t="s">
        <v>1174</v>
      </c>
      <c r="AA238" s="93">
        <v>1500</v>
      </c>
      <c r="AB238" s="93" t="s">
        <v>375</v>
      </c>
      <c r="AC238" s="93" t="s">
        <v>376</v>
      </c>
      <c r="AD238" s="94">
        <f t="shared" si="174"/>
        <v>1260.5042016806724</v>
      </c>
      <c r="AE238" s="95">
        <f>IF(AC238="Si tiene IVA",AD238*19%,0)</f>
        <v>239.49579831932775</v>
      </c>
      <c r="AF238" s="95">
        <f t="shared" si="175"/>
        <v>1500.0000000000002</v>
      </c>
      <c r="AG238" s="95">
        <f t="shared" si="176"/>
        <v>1500</v>
      </c>
      <c r="AH238" s="95">
        <f t="shared" si="177"/>
        <v>1500.0000000000002</v>
      </c>
      <c r="AI238" s="96" t="s">
        <v>371</v>
      </c>
      <c r="AJ238" s="97">
        <v>46099</v>
      </c>
      <c r="AK238" s="98" t="s">
        <v>1175</v>
      </c>
      <c r="AL238" s="99" t="s">
        <v>378</v>
      </c>
      <c r="AM238" s="100" t="s">
        <v>1176</v>
      </c>
      <c r="AN238" s="101">
        <v>1200</v>
      </c>
      <c r="AO238" s="101" t="s">
        <v>375</v>
      </c>
      <c r="AP238" s="129" t="s">
        <v>376</v>
      </c>
      <c r="AQ238" s="102">
        <f>IF(AO238="IVA Incluido",(AN238/1.19),AN238)</f>
        <v>1008.4033613445379</v>
      </c>
      <c r="AR238" s="103">
        <f>IF(AP238="Si tiene IVA",AQ238*19%,0)</f>
        <v>191.59663865546219</v>
      </c>
      <c r="AS238" s="103">
        <f t="shared" si="178"/>
        <v>1200</v>
      </c>
      <c r="AT238" s="103">
        <f t="shared" si="179"/>
        <v>1200</v>
      </c>
      <c r="AU238" s="103">
        <f t="shared" si="180"/>
        <v>1200</v>
      </c>
      <c r="AV238" s="104">
        <f t="shared" si="135"/>
        <v>1339</v>
      </c>
      <c r="AW238" s="104">
        <f t="shared" si="136"/>
        <v>1339</v>
      </c>
      <c r="AX238" s="104">
        <f t="shared" si="137"/>
        <v>151</v>
      </c>
      <c r="AY238" s="105">
        <f t="shared" si="181"/>
        <v>0.11277072442120986</v>
      </c>
      <c r="AZ238" s="5"/>
      <c r="BA238" s="7">
        <f t="shared" si="182"/>
        <v>3</v>
      </c>
      <c r="BB238" s="7"/>
    </row>
    <row r="239" spans="1:54" ht="63.75" customHeight="1">
      <c r="A239" s="80" t="s">
        <v>367</v>
      </c>
      <c r="B239" s="80" t="s">
        <v>440</v>
      </c>
      <c r="C239" s="80">
        <v>60121201</v>
      </c>
      <c r="D239" s="80" t="s">
        <v>1177</v>
      </c>
      <c r="E239" s="80" t="s">
        <v>1178</v>
      </c>
      <c r="F239" s="82" t="s">
        <v>69</v>
      </c>
      <c r="G239" s="83">
        <v>1</v>
      </c>
      <c r="H239" s="82" t="s">
        <v>75</v>
      </c>
      <c r="I239" s="84" t="s">
        <v>371</v>
      </c>
      <c r="J239" s="85">
        <v>46091</v>
      </c>
      <c r="K239" s="126" t="s">
        <v>1179</v>
      </c>
      <c r="L239" s="86" t="s">
        <v>378</v>
      </c>
      <c r="M239" s="85" t="s">
        <v>1180</v>
      </c>
      <c r="N239" s="87">
        <v>3900</v>
      </c>
      <c r="O239" s="87" t="s">
        <v>375</v>
      </c>
      <c r="P239" s="87" t="s">
        <v>376</v>
      </c>
      <c r="Q239" s="88">
        <f t="shared" si="170"/>
        <v>3277.3109243697481</v>
      </c>
      <c r="R239" s="89">
        <f>IF(P239="Si tiene IVA",Q239*19%,0)</f>
        <v>622.6890756302522</v>
      </c>
      <c r="S239" s="89">
        <f t="shared" si="171"/>
        <v>3900.0000000000005</v>
      </c>
      <c r="T239" s="89">
        <f t="shared" si="172"/>
        <v>3900</v>
      </c>
      <c r="U239" s="89">
        <f t="shared" si="173"/>
        <v>3900.0000000000005</v>
      </c>
      <c r="V239" s="90" t="s">
        <v>371</v>
      </c>
      <c r="W239" s="91">
        <v>46091</v>
      </c>
      <c r="X239" s="127" t="s">
        <v>1181</v>
      </c>
      <c r="Y239" s="92" t="s">
        <v>378</v>
      </c>
      <c r="Z239" s="128" t="s">
        <v>1056</v>
      </c>
      <c r="AA239" s="93">
        <v>3200</v>
      </c>
      <c r="AB239" s="93" t="s">
        <v>375</v>
      </c>
      <c r="AC239" s="93" t="s">
        <v>376</v>
      </c>
      <c r="AD239" s="94">
        <f t="shared" si="174"/>
        <v>2689.0756302521008</v>
      </c>
      <c r="AE239" s="95">
        <f>IF(AC239="Si tiene IVA",AD239*19%,0)</f>
        <v>510.92436974789916</v>
      </c>
      <c r="AF239" s="95">
        <f t="shared" si="175"/>
        <v>3200</v>
      </c>
      <c r="AG239" s="95">
        <f t="shared" si="176"/>
        <v>3200</v>
      </c>
      <c r="AH239" s="95">
        <f t="shared" si="177"/>
        <v>3200</v>
      </c>
      <c r="AI239" s="96" t="s">
        <v>371</v>
      </c>
      <c r="AJ239" s="97">
        <v>46091</v>
      </c>
      <c r="AK239" s="98" t="s">
        <v>907</v>
      </c>
      <c r="AL239" s="99" t="s">
        <v>378</v>
      </c>
      <c r="AM239" s="100" t="s">
        <v>908</v>
      </c>
      <c r="AN239" s="101">
        <v>3900</v>
      </c>
      <c r="AO239" s="101" t="s">
        <v>375</v>
      </c>
      <c r="AP239" s="129" t="s">
        <v>376</v>
      </c>
      <c r="AQ239" s="102">
        <f>IF(AO239="IVA Incluido",(AN239/1.19),AN239)</f>
        <v>3277.3109243697481</v>
      </c>
      <c r="AR239" s="103">
        <f>IF(AP239="Si tiene IVA",AQ239*19%,0)</f>
        <v>622.6890756302522</v>
      </c>
      <c r="AS239" s="103">
        <f t="shared" si="178"/>
        <v>3900.0000000000005</v>
      </c>
      <c r="AT239" s="103">
        <f t="shared" si="179"/>
        <v>3900</v>
      </c>
      <c r="AU239" s="103">
        <f t="shared" si="180"/>
        <v>3900.0000000000005</v>
      </c>
      <c r="AV239" s="104">
        <f t="shared" si="135"/>
        <v>3667</v>
      </c>
      <c r="AW239" s="104">
        <f t="shared" si="136"/>
        <v>3667</v>
      </c>
      <c r="AX239" s="104">
        <f t="shared" si="137"/>
        <v>404</v>
      </c>
      <c r="AY239" s="105">
        <f t="shared" si="181"/>
        <v>0.11017180256340332</v>
      </c>
      <c r="AZ239" s="5"/>
      <c r="BA239" s="7">
        <f t="shared" si="182"/>
        <v>3</v>
      </c>
      <c r="BB239" s="7"/>
    </row>
    <row r="240" spans="1:54" ht="409.5" customHeight="1">
      <c r="A240" s="80" t="s">
        <v>367</v>
      </c>
      <c r="B240" s="80" t="s">
        <v>440</v>
      </c>
      <c r="C240" s="80">
        <v>44121618</v>
      </c>
      <c r="D240" s="80" t="s">
        <v>1182</v>
      </c>
      <c r="E240" s="80" t="s">
        <v>1183</v>
      </c>
      <c r="F240" s="82" t="s">
        <v>69</v>
      </c>
      <c r="G240" s="83">
        <v>1</v>
      </c>
      <c r="H240" s="82" t="s">
        <v>75</v>
      </c>
      <c r="I240" s="84" t="s">
        <v>384</v>
      </c>
      <c r="J240" s="85">
        <v>46105</v>
      </c>
      <c r="K240" s="126" t="s">
        <v>1184</v>
      </c>
      <c r="L240" s="86" t="s">
        <v>378</v>
      </c>
      <c r="M240" s="85" t="s">
        <v>1185</v>
      </c>
      <c r="N240" s="87">
        <v>6373</v>
      </c>
      <c r="O240" s="87" t="s">
        <v>375</v>
      </c>
      <c r="P240" s="87" t="s">
        <v>376</v>
      </c>
      <c r="Q240" s="88">
        <f t="shared" si="170"/>
        <v>5355.4621848739498</v>
      </c>
      <c r="R240" s="89">
        <f>IF(P240="Si tiene IVA",Q240*19%,0)</f>
        <v>1017.5378151260505</v>
      </c>
      <c r="S240" s="89">
        <f t="shared" si="171"/>
        <v>6373</v>
      </c>
      <c r="T240" s="89">
        <f t="shared" si="172"/>
        <v>6373</v>
      </c>
      <c r="U240" s="89">
        <f t="shared" si="173"/>
        <v>6373</v>
      </c>
      <c r="V240" s="90" t="s">
        <v>384</v>
      </c>
      <c r="W240" s="91">
        <v>46105</v>
      </c>
      <c r="X240" s="127" t="s">
        <v>1186</v>
      </c>
      <c r="Y240" s="92" t="s">
        <v>378</v>
      </c>
      <c r="Z240" s="128" t="s">
        <v>1187</v>
      </c>
      <c r="AA240" s="93">
        <v>6900</v>
      </c>
      <c r="AB240" s="93" t="s">
        <v>375</v>
      </c>
      <c r="AC240" s="93" t="s">
        <v>376</v>
      </c>
      <c r="AD240" s="94">
        <f t="shared" si="174"/>
        <v>5798.3193277310929</v>
      </c>
      <c r="AE240" s="95">
        <f>IF(AC240="Si tiene IVA",AD240*19%,0)</f>
        <v>1101.6806722689078</v>
      </c>
      <c r="AF240" s="95">
        <f t="shared" si="175"/>
        <v>6900.0000000000009</v>
      </c>
      <c r="AG240" s="95">
        <f t="shared" si="176"/>
        <v>6900</v>
      </c>
      <c r="AH240" s="95">
        <f t="shared" si="177"/>
        <v>6900.0000000000009</v>
      </c>
      <c r="AI240" s="96"/>
      <c r="AJ240" s="97"/>
      <c r="AK240" s="98"/>
      <c r="AL240" s="99"/>
      <c r="AM240" s="100"/>
      <c r="AN240" s="101"/>
      <c r="AO240" s="101"/>
      <c r="AP240" s="129"/>
      <c r="AQ240" s="102"/>
      <c r="AR240" s="103"/>
      <c r="AS240" s="103">
        <f t="shared" si="178"/>
        <v>0</v>
      </c>
      <c r="AT240" s="103">
        <f t="shared" si="179"/>
        <v>0</v>
      </c>
      <c r="AU240" s="103">
        <f t="shared" si="180"/>
        <v>0</v>
      </c>
      <c r="AV240" s="104">
        <f t="shared" si="135"/>
        <v>4424</v>
      </c>
      <c r="AW240" s="104">
        <f t="shared" si="136"/>
        <v>4424</v>
      </c>
      <c r="AX240" s="104">
        <f t="shared" si="137"/>
        <v>3841</v>
      </c>
      <c r="AY240" s="105">
        <f t="shared" si="181"/>
        <v>0.86821880650994576</v>
      </c>
      <c r="AZ240" s="5" t="s">
        <v>1188</v>
      </c>
      <c r="BA240" s="7">
        <f t="shared" si="182"/>
        <v>2</v>
      </c>
      <c r="BB240" s="7"/>
    </row>
    <row r="241" spans="1:54" ht="63.75" customHeight="1">
      <c r="A241" s="80" t="s">
        <v>367</v>
      </c>
      <c r="B241" s="80" t="s">
        <v>440</v>
      </c>
      <c r="C241" s="80">
        <v>44121618</v>
      </c>
      <c r="D241" s="80" t="s">
        <v>1189</v>
      </c>
      <c r="E241" s="80" t="s">
        <v>1190</v>
      </c>
      <c r="F241" s="82" t="s">
        <v>69</v>
      </c>
      <c r="G241" s="83">
        <v>1</v>
      </c>
      <c r="H241" s="82" t="s">
        <v>75</v>
      </c>
      <c r="I241" s="84" t="s">
        <v>384</v>
      </c>
      <c r="J241" s="85">
        <v>46090</v>
      </c>
      <c r="K241" s="126" t="s">
        <v>1191</v>
      </c>
      <c r="L241" s="86" t="s">
        <v>378</v>
      </c>
      <c r="M241" s="85" t="s">
        <v>78</v>
      </c>
      <c r="N241" s="87">
        <v>45900</v>
      </c>
      <c r="O241" s="87" t="s">
        <v>375</v>
      </c>
      <c r="P241" s="87" t="s">
        <v>376</v>
      </c>
      <c r="Q241" s="88">
        <f t="shared" si="170"/>
        <v>38571.428571428572</v>
      </c>
      <c r="R241" s="89">
        <v>7329</v>
      </c>
      <c r="S241" s="89">
        <f t="shared" si="171"/>
        <v>45900.428571428572</v>
      </c>
      <c r="T241" s="89">
        <f t="shared" si="172"/>
        <v>45900</v>
      </c>
      <c r="U241" s="89">
        <f t="shared" si="173"/>
        <v>45900.428571428572</v>
      </c>
      <c r="V241" s="90" t="s">
        <v>384</v>
      </c>
      <c r="W241" s="91">
        <v>46090</v>
      </c>
      <c r="X241" s="127" t="s">
        <v>1192</v>
      </c>
      <c r="Y241" s="92" t="s">
        <v>378</v>
      </c>
      <c r="Z241" s="128" t="s">
        <v>1193</v>
      </c>
      <c r="AA241" s="93">
        <v>54000</v>
      </c>
      <c r="AB241" s="93" t="s">
        <v>375</v>
      </c>
      <c r="AC241" s="93" t="s">
        <v>376</v>
      </c>
      <c r="AD241" s="94">
        <f t="shared" si="174"/>
        <v>45378.151260504201</v>
      </c>
      <c r="AE241" s="95">
        <v>8622</v>
      </c>
      <c r="AF241" s="95">
        <f t="shared" si="175"/>
        <v>54000.151260504201</v>
      </c>
      <c r="AG241" s="95">
        <f t="shared" si="176"/>
        <v>54000</v>
      </c>
      <c r="AH241" s="95">
        <f t="shared" si="177"/>
        <v>54000.151260504201</v>
      </c>
      <c r="AI241" s="96" t="s">
        <v>384</v>
      </c>
      <c r="AJ241" s="97">
        <v>46090</v>
      </c>
      <c r="AK241" s="98" t="s">
        <v>1194</v>
      </c>
      <c r="AL241" s="99" t="s">
        <v>378</v>
      </c>
      <c r="AM241" s="100" t="s">
        <v>1195</v>
      </c>
      <c r="AN241" s="101">
        <v>39418</v>
      </c>
      <c r="AO241" s="101" t="s">
        <v>375</v>
      </c>
      <c r="AP241" s="129" t="s">
        <v>376</v>
      </c>
      <c r="AQ241" s="102">
        <f t="shared" ref="AQ241:AQ247" si="183">IF(AO241="IVA Incluido",(AN241/1.19),AN241)</f>
        <v>33124.36974789916</v>
      </c>
      <c r="AR241" s="103">
        <v>6294</v>
      </c>
      <c r="AS241" s="103">
        <f t="shared" si="178"/>
        <v>39418.36974789916</v>
      </c>
      <c r="AT241" s="103">
        <f t="shared" si="179"/>
        <v>39418</v>
      </c>
      <c r="AU241" s="103">
        <f t="shared" si="180"/>
        <v>39418.36974789916</v>
      </c>
      <c r="AV241" s="104">
        <f t="shared" si="135"/>
        <v>46440</v>
      </c>
      <c r="AW241" s="104">
        <f t="shared" si="136"/>
        <v>46440</v>
      </c>
      <c r="AX241" s="104">
        <f t="shared" si="137"/>
        <v>7306</v>
      </c>
      <c r="AY241" s="105">
        <f t="shared" si="181"/>
        <v>0.15732127476313523</v>
      </c>
      <c r="AZ241" s="5"/>
      <c r="BA241" s="7">
        <f t="shared" si="182"/>
        <v>3</v>
      </c>
      <c r="BB241" s="7"/>
    </row>
    <row r="242" spans="1:54" ht="89.25" customHeight="1">
      <c r="A242" s="80" t="s">
        <v>367</v>
      </c>
      <c r="B242" s="80" t="s">
        <v>440</v>
      </c>
      <c r="C242" s="80">
        <v>44121618</v>
      </c>
      <c r="D242" s="80" t="s">
        <v>1196</v>
      </c>
      <c r="E242" s="80" t="s">
        <v>1197</v>
      </c>
      <c r="F242" s="82" t="s">
        <v>69</v>
      </c>
      <c r="G242" s="83">
        <v>1</v>
      </c>
      <c r="H242" s="82" t="s">
        <v>75</v>
      </c>
      <c r="I242" s="84" t="s">
        <v>371</v>
      </c>
      <c r="J242" s="85">
        <v>46091</v>
      </c>
      <c r="K242" s="126" t="s">
        <v>1198</v>
      </c>
      <c r="L242" s="86" t="s">
        <v>378</v>
      </c>
      <c r="M242" s="85" t="s">
        <v>1199</v>
      </c>
      <c r="N242" s="87">
        <v>1500</v>
      </c>
      <c r="O242" s="87" t="s">
        <v>375</v>
      </c>
      <c r="P242" s="87" t="s">
        <v>376</v>
      </c>
      <c r="Q242" s="88">
        <f t="shared" si="170"/>
        <v>1260.5042016806724</v>
      </c>
      <c r="R242" s="89">
        <f>Q242*19%</f>
        <v>239.49579831932775</v>
      </c>
      <c r="S242" s="89">
        <f t="shared" si="171"/>
        <v>1500.0000000000002</v>
      </c>
      <c r="T242" s="89">
        <f t="shared" si="172"/>
        <v>1500</v>
      </c>
      <c r="U242" s="89">
        <f t="shared" si="173"/>
        <v>1500.0000000000002</v>
      </c>
      <c r="V242" s="90" t="s">
        <v>371</v>
      </c>
      <c r="W242" s="91">
        <v>46091</v>
      </c>
      <c r="X242" s="127" t="s">
        <v>1200</v>
      </c>
      <c r="Y242" s="92" t="s">
        <v>378</v>
      </c>
      <c r="Z242" s="128" t="s">
        <v>428</v>
      </c>
      <c r="AA242" s="93">
        <v>2000</v>
      </c>
      <c r="AB242" s="93" t="s">
        <v>375</v>
      </c>
      <c r="AC242" s="93" t="s">
        <v>376</v>
      </c>
      <c r="AD242" s="94">
        <f t="shared" si="174"/>
        <v>1680.6722689075632</v>
      </c>
      <c r="AE242" s="95">
        <f>AD242*19%</f>
        <v>319.32773109243703</v>
      </c>
      <c r="AF242" s="95">
        <f t="shared" si="175"/>
        <v>2000.0000000000002</v>
      </c>
      <c r="AG242" s="95">
        <f t="shared" si="176"/>
        <v>2000</v>
      </c>
      <c r="AH242" s="95">
        <f t="shared" si="177"/>
        <v>2000.0000000000002</v>
      </c>
      <c r="AI242" s="96" t="s">
        <v>371</v>
      </c>
      <c r="AJ242" s="97">
        <v>46091</v>
      </c>
      <c r="AK242" s="98" t="s">
        <v>1201</v>
      </c>
      <c r="AL242" s="99" t="s">
        <v>378</v>
      </c>
      <c r="AM242" s="100" t="s">
        <v>1180</v>
      </c>
      <c r="AN242" s="101">
        <v>1400</v>
      </c>
      <c r="AO242" s="101" t="s">
        <v>375</v>
      </c>
      <c r="AP242" s="129" t="s">
        <v>376</v>
      </c>
      <c r="AQ242" s="102">
        <f t="shared" si="183"/>
        <v>1176.4705882352941</v>
      </c>
      <c r="AR242" s="103">
        <f>AQ242*19%</f>
        <v>223.52941176470588</v>
      </c>
      <c r="AS242" s="103">
        <f t="shared" si="178"/>
        <v>1400</v>
      </c>
      <c r="AT242" s="103">
        <f t="shared" si="179"/>
        <v>1400</v>
      </c>
      <c r="AU242" s="103">
        <f t="shared" si="180"/>
        <v>1400</v>
      </c>
      <c r="AV242" s="104">
        <f t="shared" si="135"/>
        <v>1633</v>
      </c>
      <c r="AW242" s="104">
        <f t="shared" si="136"/>
        <v>1633</v>
      </c>
      <c r="AX242" s="104">
        <f t="shared" si="137"/>
        <v>321</v>
      </c>
      <c r="AY242" s="105">
        <f t="shared" si="181"/>
        <v>0.19657072872014697</v>
      </c>
      <c r="AZ242" s="5"/>
      <c r="BA242" s="7">
        <f t="shared" si="182"/>
        <v>3</v>
      </c>
      <c r="BB242" s="7"/>
    </row>
    <row r="243" spans="1:54" ht="63.75" customHeight="1">
      <c r="A243" s="80" t="s">
        <v>367</v>
      </c>
      <c r="B243" s="80" t="s">
        <v>440</v>
      </c>
      <c r="C243" s="80"/>
      <c r="D243" s="80" t="s">
        <v>1202</v>
      </c>
      <c r="E243" s="80" t="s">
        <v>1203</v>
      </c>
      <c r="F243" s="82" t="s">
        <v>69</v>
      </c>
      <c r="G243" s="83">
        <v>1</v>
      </c>
      <c r="H243" s="82" t="s">
        <v>75</v>
      </c>
      <c r="I243" s="84" t="s">
        <v>384</v>
      </c>
      <c r="J243" s="85">
        <v>46090</v>
      </c>
      <c r="K243" s="126" t="s">
        <v>778</v>
      </c>
      <c r="L243" s="86" t="s">
        <v>373</v>
      </c>
      <c r="M243" s="85" t="s">
        <v>144</v>
      </c>
      <c r="N243" s="87">
        <v>3300</v>
      </c>
      <c r="O243" s="87" t="s">
        <v>375</v>
      </c>
      <c r="P243" s="87" t="s">
        <v>376</v>
      </c>
      <c r="Q243" s="88">
        <f t="shared" si="170"/>
        <v>2773.1092436974791</v>
      </c>
      <c r="R243" s="89">
        <f>Q243*19%</f>
        <v>526.89075630252103</v>
      </c>
      <c r="S243" s="89">
        <f t="shared" si="171"/>
        <v>3300</v>
      </c>
      <c r="T243" s="89">
        <f t="shared" si="172"/>
        <v>3300</v>
      </c>
      <c r="U243" s="89">
        <f t="shared" si="173"/>
        <v>3300</v>
      </c>
      <c r="V243" s="90" t="s">
        <v>384</v>
      </c>
      <c r="W243" s="91">
        <v>46090</v>
      </c>
      <c r="X243" s="127" t="s">
        <v>1204</v>
      </c>
      <c r="Y243" s="92" t="s">
        <v>378</v>
      </c>
      <c r="Z243" s="128" t="s">
        <v>1195</v>
      </c>
      <c r="AA243" s="93">
        <v>2827</v>
      </c>
      <c r="AB243" s="93" t="s">
        <v>375</v>
      </c>
      <c r="AC243" s="93" t="s">
        <v>375</v>
      </c>
      <c r="AD243" s="94">
        <f t="shared" si="174"/>
        <v>2375.6302521008406</v>
      </c>
      <c r="AE243" s="95">
        <f>AD243*19%</f>
        <v>451.36974789915973</v>
      </c>
      <c r="AF243" s="95">
        <f t="shared" si="175"/>
        <v>2827.0000000000005</v>
      </c>
      <c r="AG243" s="95">
        <f t="shared" si="176"/>
        <v>2827</v>
      </c>
      <c r="AH243" s="95">
        <f t="shared" si="177"/>
        <v>2827.0000000000005</v>
      </c>
      <c r="AI243" s="96" t="s">
        <v>384</v>
      </c>
      <c r="AJ243" s="97">
        <v>46090</v>
      </c>
      <c r="AK243" s="98" t="s">
        <v>1205</v>
      </c>
      <c r="AL243" s="99" t="s">
        <v>378</v>
      </c>
      <c r="AM243" s="100" t="s">
        <v>1206</v>
      </c>
      <c r="AN243" s="101">
        <v>3161</v>
      </c>
      <c r="AO243" s="101" t="s">
        <v>375</v>
      </c>
      <c r="AP243" s="129" t="s">
        <v>375</v>
      </c>
      <c r="AQ243" s="102">
        <f t="shared" si="183"/>
        <v>2656.3025210084033</v>
      </c>
      <c r="AR243" s="103">
        <f>AQ243*19%</f>
        <v>504.69747899159665</v>
      </c>
      <c r="AS243" s="103">
        <f t="shared" si="178"/>
        <v>3161</v>
      </c>
      <c r="AT243" s="103">
        <f t="shared" si="179"/>
        <v>3161</v>
      </c>
      <c r="AU243" s="103">
        <f t="shared" si="180"/>
        <v>3161</v>
      </c>
      <c r="AV243" s="104">
        <f t="shared" si="135"/>
        <v>3096</v>
      </c>
      <c r="AW243" s="104">
        <f t="shared" si="136"/>
        <v>3096</v>
      </c>
      <c r="AX243" s="104">
        <f t="shared" si="137"/>
        <v>243</v>
      </c>
      <c r="AY243" s="105">
        <f t="shared" si="181"/>
        <v>7.8488372093023256E-2</v>
      </c>
      <c r="AZ243" s="5"/>
      <c r="BA243" s="7">
        <f t="shared" si="182"/>
        <v>3</v>
      </c>
      <c r="BB243" s="7"/>
    </row>
    <row r="244" spans="1:54" ht="63.75" customHeight="1">
      <c r="A244" s="80" t="s">
        <v>367</v>
      </c>
      <c r="B244" s="80" t="s">
        <v>440</v>
      </c>
      <c r="C244" s="80"/>
      <c r="D244" s="80" t="s">
        <v>1207</v>
      </c>
      <c r="E244" s="80" t="s">
        <v>1208</v>
      </c>
      <c r="F244" s="82" t="s">
        <v>69</v>
      </c>
      <c r="G244" s="83">
        <v>1</v>
      </c>
      <c r="H244" s="82" t="s">
        <v>75</v>
      </c>
      <c r="I244" s="84" t="s">
        <v>371</v>
      </c>
      <c r="J244" s="85">
        <v>46091</v>
      </c>
      <c r="K244" s="126" t="s">
        <v>1209</v>
      </c>
      <c r="L244" s="86" t="s">
        <v>378</v>
      </c>
      <c r="M244" s="85" t="s">
        <v>1210</v>
      </c>
      <c r="N244" s="87">
        <v>1000</v>
      </c>
      <c r="O244" s="87" t="s">
        <v>375</v>
      </c>
      <c r="P244" s="87" t="s">
        <v>376</v>
      </c>
      <c r="Q244" s="88">
        <f t="shared" si="170"/>
        <v>840.3361344537816</v>
      </c>
      <c r="R244" s="89">
        <f>Q244*19%</f>
        <v>159.66386554621852</v>
      </c>
      <c r="S244" s="89">
        <f t="shared" si="171"/>
        <v>1000.0000000000001</v>
      </c>
      <c r="T244" s="89">
        <f t="shared" si="172"/>
        <v>1000</v>
      </c>
      <c r="U244" s="89">
        <f t="shared" si="173"/>
        <v>1000.0000000000001</v>
      </c>
      <c r="V244" s="90" t="s">
        <v>371</v>
      </c>
      <c r="W244" s="91">
        <v>46091</v>
      </c>
      <c r="X244" s="127" t="s">
        <v>1211</v>
      </c>
      <c r="Y244" s="92" t="s">
        <v>378</v>
      </c>
      <c r="Z244" s="128" t="s">
        <v>1212</v>
      </c>
      <c r="AA244" s="93">
        <v>1200</v>
      </c>
      <c r="AB244" s="93" t="s">
        <v>375</v>
      </c>
      <c r="AC244" s="93" t="s">
        <v>376</v>
      </c>
      <c r="AD244" s="94">
        <f t="shared" si="174"/>
        <v>1008.4033613445379</v>
      </c>
      <c r="AE244" s="95">
        <f>AD244*19%</f>
        <v>191.59663865546219</v>
      </c>
      <c r="AF244" s="95">
        <f t="shared" si="175"/>
        <v>1200</v>
      </c>
      <c r="AG244" s="95">
        <f t="shared" si="176"/>
        <v>1200</v>
      </c>
      <c r="AH244" s="95">
        <f t="shared" si="177"/>
        <v>1200</v>
      </c>
      <c r="AI244" s="96" t="s">
        <v>371</v>
      </c>
      <c r="AJ244" s="97">
        <v>46091</v>
      </c>
      <c r="AK244" s="98" t="s">
        <v>1213</v>
      </c>
      <c r="AL244" s="99" t="s">
        <v>378</v>
      </c>
      <c r="AM244" s="100" t="s">
        <v>1214</v>
      </c>
      <c r="AN244" s="101">
        <v>1200</v>
      </c>
      <c r="AO244" s="101" t="s">
        <v>375</v>
      </c>
      <c r="AP244" s="129" t="s">
        <v>376</v>
      </c>
      <c r="AQ244" s="102">
        <f t="shared" si="183"/>
        <v>1008.4033613445379</v>
      </c>
      <c r="AR244" s="103">
        <f>AQ244*19%</f>
        <v>191.59663865546219</v>
      </c>
      <c r="AS244" s="103">
        <f t="shared" si="178"/>
        <v>1200</v>
      </c>
      <c r="AT244" s="103">
        <f t="shared" si="179"/>
        <v>1200</v>
      </c>
      <c r="AU244" s="103">
        <f t="shared" si="180"/>
        <v>1200</v>
      </c>
      <c r="AV244" s="104">
        <f t="shared" si="135"/>
        <v>1133</v>
      </c>
      <c r="AW244" s="104">
        <f t="shared" si="136"/>
        <v>1133</v>
      </c>
      <c r="AX244" s="104">
        <f t="shared" si="137"/>
        <v>115</v>
      </c>
      <c r="AY244" s="105">
        <f t="shared" si="181"/>
        <v>0.10150044130626655</v>
      </c>
      <c r="AZ244" s="5"/>
      <c r="BA244" s="7">
        <f t="shared" si="182"/>
        <v>3</v>
      </c>
      <c r="BB244" s="7"/>
    </row>
    <row r="245" spans="1:54" ht="89.25" customHeight="1">
      <c r="A245" s="80" t="s">
        <v>367</v>
      </c>
      <c r="B245" s="80" t="s">
        <v>368</v>
      </c>
      <c r="C245" s="80">
        <v>53121602</v>
      </c>
      <c r="D245" s="80" t="s">
        <v>1215</v>
      </c>
      <c r="E245" s="80" t="s">
        <v>1216</v>
      </c>
      <c r="F245" s="82" t="s">
        <v>69</v>
      </c>
      <c r="G245" s="83">
        <v>1</v>
      </c>
      <c r="H245" s="82" t="s">
        <v>75</v>
      </c>
      <c r="I245" s="84" t="s">
        <v>416</v>
      </c>
      <c r="J245" s="85">
        <v>46070</v>
      </c>
      <c r="K245" s="126" t="s">
        <v>385</v>
      </c>
      <c r="L245" s="86" t="s">
        <v>378</v>
      </c>
      <c r="M245" s="85" t="s">
        <v>381</v>
      </c>
      <c r="N245" s="87">
        <v>17500</v>
      </c>
      <c r="O245" s="87" t="s">
        <v>382</v>
      </c>
      <c r="P245" s="87" t="s">
        <v>376</v>
      </c>
      <c r="Q245" s="88">
        <f t="shared" si="170"/>
        <v>17500</v>
      </c>
      <c r="R245" s="89">
        <f>IF(P245="Si tiene IVA",Q245*19%,0)</f>
        <v>3325</v>
      </c>
      <c r="S245" s="89">
        <f t="shared" si="171"/>
        <v>20825</v>
      </c>
      <c r="T245" s="89">
        <f t="shared" si="172"/>
        <v>17500</v>
      </c>
      <c r="U245" s="89">
        <f t="shared" si="173"/>
        <v>20825</v>
      </c>
      <c r="V245" s="90" t="s">
        <v>416</v>
      </c>
      <c r="W245" s="91">
        <v>46070</v>
      </c>
      <c r="X245" s="127" t="s">
        <v>405</v>
      </c>
      <c r="Y245" s="92" t="s">
        <v>378</v>
      </c>
      <c r="Z245" s="128" t="s">
        <v>722</v>
      </c>
      <c r="AA245" s="93">
        <v>20000</v>
      </c>
      <c r="AB245" s="93" t="s">
        <v>382</v>
      </c>
      <c r="AC245" s="93" t="s">
        <v>376</v>
      </c>
      <c r="AD245" s="94">
        <f t="shared" si="174"/>
        <v>20000</v>
      </c>
      <c r="AE245" s="95">
        <f>IF(AC245="Si tiene IVA",AD245*19%,0)</f>
        <v>3800</v>
      </c>
      <c r="AF245" s="95">
        <f t="shared" si="175"/>
        <v>23800</v>
      </c>
      <c r="AG245" s="95">
        <f t="shared" si="176"/>
        <v>20000</v>
      </c>
      <c r="AH245" s="95">
        <f t="shared" si="177"/>
        <v>23800</v>
      </c>
      <c r="AI245" s="96" t="s">
        <v>416</v>
      </c>
      <c r="AJ245" s="97">
        <v>46071</v>
      </c>
      <c r="AK245" s="98" t="s">
        <v>399</v>
      </c>
      <c r="AL245" s="99" t="s">
        <v>378</v>
      </c>
      <c r="AM245" s="100" t="s">
        <v>115</v>
      </c>
      <c r="AN245" s="101">
        <v>18000</v>
      </c>
      <c r="AO245" s="101" t="s">
        <v>382</v>
      </c>
      <c r="AP245" s="129" t="s">
        <v>400</v>
      </c>
      <c r="AQ245" s="102">
        <f t="shared" si="183"/>
        <v>18000</v>
      </c>
      <c r="AR245" s="103">
        <f>IF(AP245="Si tiene IVA",AQ245*19%,0)</f>
        <v>0</v>
      </c>
      <c r="AS245" s="103">
        <f t="shared" si="178"/>
        <v>18000</v>
      </c>
      <c r="AT245" s="103">
        <f t="shared" si="179"/>
        <v>18000</v>
      </c>
      <c r="AU245" s="103">
        <f t="shared" si="180"/>
        <v>18000</v>
      </c>
      <c r="AV245" s="104">
        <f t="shared" si="135"/>
        <v>20875</v>
      </c>
      <c r="AW245" s="104">
        <f t="shared" si="136"/>
        <v>20875</v>
      </c>
      <c r="AX245" s="104">
        <f t="shared" si="137"/>
        <v>2900</v>
      </c>
      <c r="AY245" s="105">
        <f t="shared" si="181"/>
        <v>0.13892215568862276</v>
      </c>
      <c r="AZ245" s="5"/>
      <c r="BA245" s="7">
        <f t="shared" si="182"/>
        <v>3</v>
      </c>
      <c r="BB245" s="7" t="s">
        <v>412</v>
      </c>
    </row>
    <row r="246" spans="1:54" ht="99.75" customHeight="1">
      <c r="A246" s="80" t="s">
        <v>367</v>
      </c>
      <c r="B246" s="80" t="s">
        <v>368</v>
      </c>
      <c r="C246" s="80">
        <v>82101505</v>
      </c>
      <c r="D246" s="80" t="s">
        <v>1217</v>
      </c>
      <c r="E246" s="80" t="s">
        <v>1218</v>
      </c>
      <c r="F246" s="82" t="s">
        <v>1219</v>
      </c>
      <c r="G246" s="83">
        <v>100</v>
      </c>
      <c r="H246" s="82" t="s">
        <v>75</v>
      </c>
      <c r="I246" s="84" t="s">
        <v>384</v>
      </c>
      <c r="J246" s="85">
        <v>46147</v>
      </c>
      <c r="K246" s="126" t="s">
        <v>1220</v>
      </c>
      <c r="L246" s="86" t="s">
        <v>373</v>
      </c>
      <c r="M246" s="85" t="s">
        <v>1221</v>
      </c>
      <c r="N246" s="87">
        <v>110000</v>
      </c>
      <c r="O246" s="87" t="s">
        <v>375</v>
      </c>
      <c r="P246" s="87" t="s">
        <v>376</v>
      </c>
      <c r="Q246" s="88">
        <f t="shared" si="170"/>
        <v>92436.97478991597</v>
      </c>
      <c r="R246" s="89">
        <f>IF(P246="Si tiene IVA",Q246*19%,0)</f>
        <v>17563.025210084033</v>
      </c>
      <c r="S246" s="89">
        <f t="shared" si="171"/>
        <v>110000</v>
      </c>
      <c r="T246" s="89">
        <f t="shared" si="172"/>
        <v>11000000</v>
      </c>
      <c r="U246" s="89">
        <f t="shared" si="173"/>
        <v>11000000</v>
      </c>
      <c r="V246" s="90" t="s">
        <v>386</v>
      </c>
      <c r="W246" s="91">
        <v>46070</v>
      </c>
      <c r="X246" s="127" t="s">
        <v>417</v>
      </c>
      <c r="Y246" s="92" t="s">
        <v>373</v>
      </c>
      <c r="Z246" s="128" t="s">
        <v>116</v>
      </c>
      <c r="AA246" s="93">
        <v>120000</v>
      </c>
      <c r="AB246" s="93" t="s">
        <v>382</v>
      </c>
      <c r="AC246" s="93" t="s">
        <v>376</v>
      </c>
      <c r="AD246" s="94">
        <f t="shared" si="174"/>
        <v>120000</v>
      </c>
      <c r="AE246" s="95">
        <f>IF(AC246="Si tiene IVA",AD246*19%,0)</f>
        <v>22800</v>
      </c>
      <c r="AF246" s="95">
        <f t="shared" si="175"/>
        <v>142800</v>
      </c>
      <c r="AG246" s="95">
        <f t="shared" si="176"/>
        <v>12000000</v>
      </c>
      <c r="AH246" s="95">
        <f t="shared" si="177"/>
        <v>14280000</v>
      </c>
      <c r="AI246" s="96" t="s">
        <v>416</v>
      </c>
      <c r="AJ246" s="97">
        <v>46072</v>
      </c>
      <c r="AK246" s="98" t="s">
        <v>418</v>
      </c>
      <c r="AL246" s="99" t="s">
        <v>373</v>
      </c>
      <c r="AM246" s="100" t="s">
        <v>419</v>
      </c>
      <c r="AN246" s="101">
        <v>120000</v>
      </c>
      <c r="AO246" s="101" t="s">
        <v>382</v>
      </c>
      <c r="AP246" s="129" t="s">
        <v>400</v>
      </c>
      <c r="AQ246" s="102">
        <f t="shared" si="183"/>
        <v>120000</v>
      </c>
      <c r="AR246" s="103">
        <f>IF(AP246="Si tiene IVA",AQ246*19%,0)</f>
        <v>0</v>
      </c>
      <c r="AS246" s="103">
        <f t="shared" si="178"/>
        <v>120000</v>
      </c>
      <c r="AT246" s="103">
        <f t="shared" si="179"/>
        <v>12000000</v>
      </c>
      <c r="AU246" s="103">
        <f t="shared" si="180"/>
        <v>12000000</v>
      </c>
      <c r="AV246" s="104">
        <f t="shared" si="135"/>
        <v>124267</v>
      </c>
      <c r="AW246" s="104">
        <f t="shared" si="136"/>
        <v>12426700</v>
      </c>
      <c r="AX246" s="104">
        <f t="shared" si="137"/>
        <v>1681111</v>
      </c>
      <c r="AY246" s="105">
        <f t="shared" si="181"/>
        <v>0.13528217467227824</v>
      </c>
      <c r="AZ246" s="5" t="s">
        <v>1222</v>
      </c>
      <c r="BA246" s="7">
        <f t="shared" si="182"/>
        <v>3</v>
      </c>
      <c r="BB246" s="7" t="s">
        <v>412</v>
      </c>
    </row>
    <row r="247" spans="1:54" ht="57" customHeight="1">
      <c r="A247" s="80" t="s">
        <v>367</v>
      </c>
      <c r="B247" s="80" t="s">
        <v>368</v>
      </c>
      <c r="C247" s="80">
        <v>82101505</v>
      </c>
      <c r="D247" s="80" t="s">
        <v>1223</v>
      </c>
      <c r="E247" s="80" t="s">
        <v>1218</v>
      </c>
      <c r="F247" s="82" t="s">
        <v>69</v>
      </c>
      <c r="G247" s="83">
        <v>1</v>
      </c>
      <c r="H247" s="82" t="s">
        <v>75</v>
      </c>
      <c r="I247" s="84" t="s">
        <v>1224</v>
      </c>
      <c r="J247" s="85">
        <v>46147</v>
      </c>
      <c r="K247" s="126" t="s">
        <v>377</v>
      </c>
      <c r="L247" s="86" t="s">
        <v>373</v>
      </c>
      <c r="M247" s="85" t="s">
        <v>389</v>
      </c>
      <c r="N247" s="87">
        <v>290000</v>
      </c>
      <c r="O247" s="87" t="s">
        <v>375</v>
      </c>
      <c r="P247" s="87" t="s">
        <v>376</v>
      </c>
      <c r="Q247" s="88">
        <f t="shared" si="170"/>
        <v>243697.47899159664</v>
      </c>
      <c r="R247" s="89">
        <f>IF(P247="Si tiene IVA",Q247*19%,0)</f>
        <v>46302.521008403361</v>
      </c>
      <c r="S247" s="89">
        <f t="shared" si="171"/>
        <v>290000</v>
      </c>
      <c r="T247" s="89">
        <f t="shared" si="172"/>
        <v>290000</v>
      </c>
      <c r="U247" s="89">
        <f t="shared" si="173"/>
        <v>290000</v>
      </c>
      <c r="V247" s="90" t="s">
        <v>386</v>
      </c>
      <c r="W247" s="91">
        <v>46147</v>
      </c>
      <c r="X247" s="127" t="s">
        <v>399</v>
      </c>
      <c r="Y247" s="92" t="s">
        <v>373</v>
      </c>
      <c r="Z247" s="128" t="s">
        <v>115</v>
      </c>
      <c r="AA247" s="93">
        <v>200000</v>
      </c>
      <c r="AB247" s="93" t="s">
        <v>382</v>
      </c>
      <c r="AC247" s="93" t="s">
        <v>400</v>
      </c>
      <c r="AD247" s="94">
        <f t="shared" si="174"/>
        <v>200000</v>
      </c>
      <c r="AE247" s="95">
        <f>IF(AC247="Si tiene IVA",AD247*19%,0)</f>
        <v>0</v>
      </c>
      <c r="AF247" s="95">
        <f t="shared" si="175"/>
        <v>200000</v>
      </c>
      <c r="AG247" s="95">
        <f t="shared" si="176"/>
        <v>200000</v>
      </c>
      <c r="AH247" s="95">
        <f t="shared" si="177"/>
        <v>200000</v>
      </c>
      <c r="AI247" s="96" t="s">
        <v>386</v>
      </c>
      <c r="AJ247" s="97">
        <v>46147</v>
      </c>
      <c r="AK247" s="98" t="s">
        <v>1225</v>
      </c>
      <c r="AL247" s="99" t="s">
        <v>373</v>
      </c>
      <c r="AM247" s="100" t="s">
        <v>411</v>
      </c>
      <c r="AN247" s="101">
        <v>240000</v>
      </c>
      <c r="AO247" s="101" t="s">
        <v>382</v>
      </c>
      <c r="AP247" s="129" t="s">
        <v>400</v>
      </c>
      <c r="AQ247" s="102">
        <f t="shared" si="183"/>
        <v>240000</v>
      </c>
      <c r="AR247" s="103">
        <f>IF(AP247="Si tiene IVA",AQ247*19%,0)</f>
        <v>0</v>
      </c>
      <c r="AS247" s="103">
        <f t="shared" si="178"/>
        <v>240000</v>
      </c>
      <c r="AT247" s="103">
        <f t="shared" si="179"/>
        <v>240000</v>
      </c>
      <c r="AU247" s="103">
        <f t="shared" si="180"/>
        <v>240000</v>
      </c>
      <c r="AV247" s="104">
        <f t="shared" si="135"/>
        <v>243333</v>
      </c>
      <c r="AW247" s="104">
        <f t="shared" si="136"/>
        <v>243333</v>
      </c>
      <c r="AX247" s="104">
        <f t="shared" si="137"/>
        <v>45092</v>
      </c>
      <c r="AY247" s="105">
        <f t="shared" si="181"/>
        <v>0.18530984289019575</v>
      </c>
      <c r="AZ247" s="5"/>
      <c r="BA247" s="7">
        <f t="shared" si="182"/>
        <v>3</v>
      </c>
      <c r="BB247" s="7" t="s">
        <v>420</v>
      </c>
    </row>
    <row r="248" spans="1:54" ht="51" customHeight="1">
      <c r="A248" s="80" t="s">
        <v>1226</v>
      </c>
      <c r="B248" s="80" t="s">
        <v>1226</v>
      </c>
      <c r="C248" s="80"/>
      <c r="D248" s="80" t="s">
        <v>1227</v>
      </c>
      <c r="E248" s="80" t="s">
        <v>1228</v>
      </c>
      <c r="F248" s="82" t="s">
        <v>69</v>
      </c>
      <c r="G248" s="83">
        <v>750</v>
      </c>
      <c r="H248" s="82" t="s">
        <v>75</v>
      </c>
      <c r="I248" s="84" t="s">
        <v>371</v>
      </c>
      <c r="J248" s="85">
        <v>46167</v>
      </c>
      <c r="K248" s="126" t="s">
        <v>1229</v>
      </c>
      <c r="L248" s="86" t="s">
        <v>373</v>
      </c>
      <c r="M248" s="85" t="s">
        <v>1229</v>
      </c>
      <c r="N248" s="87">
        <v>5300</v>
      </c>
      <c r="O248" s="87" t="s">
        <v>382</v>
      </c>
      <c r="P248" s="87" t="s">
        <v>376</v>
      </c>
      <c r="Q248" s="88">
        <v>5300</v>
      </c>
      <c r="R248" s="89">
        <v>1007</v>
      </c>
      <c r="S248" s="89">
        <v>6307</v>
      </c>
      <c r="T248" s="89">
        <v>3975000</v>
      </c>
      <c r="U248" s="89">
        <v>4730250</v>
      </c>
      <c r="V248" s="90" t="s">
        <v>371</v>
      </c>
      <c r="W248" s="91">
        <v>46167</v>
      </c>
      <c r="X248" s="127" t="s">
        <v>1230</v>
      </c>
      <c r="Y248" s="92" t="s">
        <v>373</v>
      </c>
      <c r="Z248" s="128" t="s">
        <v>1230</v>
      </c>
      <c r="AA248" s="93">
        <v>5800</v>
      </c>
      <c r="AB248" s="93" t="s">
        <v>382</v>
      </c>
      <c r="AC248" s="93" t="s">
        <v>376</v>
      </c>
      <c r="AD248" s="94">
        <v>5800</v>
      </c>
      <c r="AE248" s="95">
        <v>1102</v>
      </c>
      <c r="AF248" s="95">
        <v>6902</v>
      </c>
      <c r="AG248" s="95">
        <v>4350000</v>
      </c>
      <c r="AH248" s="95">
        <v>5176500</v>
      </c>
      <c r="AI248" s="96" t="s">
        <v>371</v>
      </c>
      <c r="AJ248" s="97">
        <v>46167</v>
      </c>
      <c r="AK248" s="98" t="s">
        <v>1231</v>
      </c>
      <c r="AL248" s="99" t="s">
        <v>373</v>
      </c>
      <c r="AM248" s="100" t="s">
        <v>1231</v>
      </c>
      <c r="AN248" s="101">
        <v>6000</v>
      </c>
      <c r="AO248" s="101" t="s">
        <v>382</v>
      </c>
      <c r="AP248" s="129" t="s">
        <v>376</v>
      </c>
      <c r="AQ248" s="102">
        <v>6000</v>
      </c>
      <c r="AR248" s="103">
        <v>1140</v>
      </c>
      <c r="AS248" s="103">
        <v>7140</v>
      </c>
      <c r="AT248" s="103">
        <v>4500000</v>
      </c>
      <c r="AU248" s="103">
        <v>5355000</v>
      </c>
      <c r="AV248" s="104">
        <f t="shared" si="135"/>
        <v>6783</v>
      </c>
      <c r="AW248" s="104">
        <f t="shared" si="136"/>
        <v>5087250</v>
      </c>
      <c r="AX248" s="104">
        <f t="shared" si="137"/>
        <v>321795</v>
      </c>
      <c r="AY248" s="105">
        <v>8.7599999999999997E-2</v>
      </c>
      <c r="AZ248" s="5"/>
      <c r="BA248" s="7"/>
      <c r="BB248" s="7"/>
    </row>
    <row r="249" spans="1:54" ht="51" customHeight="1">
      <c r="A249" s="80" t="s">
        <v>1226</v>
      </c>
      <c r="B249" s="80" t="s">
        <v>1226</v>
      </c>
      <c r="C249" s="80"/>
      <c r="D249" s="80" t="s">
        <v>1232</v>
      </c>
      <c r="E249" s="80" t="s">
        <v>1233</v>
      </c>
      <c r="F249" s="82" t="s">
        <v>69</v>
      </c>
      <c r="G249" s="83">
        <v>6</v>
      </c>
      <c r="H249" s="82" t="s">
        <v>75</v>
      </c>
      <c r="I249" s="84" t="s">
        <v>371</v>
      </c>
      <c r="J249" s="85">
        <v>46167</v>
      </c>
      <c r="K249" s="126" t="s">
        <v>1234</v>
      </c>
      <c r="L249" s="86" t="s">
        <v>373</v>
      </c>
      <c r="M249" s="85" t="s">
        <v>1235</v>
      </c>
      <c r="N249" s="87">
        <v>55000</v>
      </c>
      <c r="O249" s="87" t="s">
        <v>382</v>
      </c>
      <c r="P249" s="87" t="s">
        <v>400</v>
      </c>
      <c r="Q249" s="88">
        <v>55000</v>
      </c>
      <c r="R249" s="89" t="s">
        <v>1236</v>
      </c>
      <c r="S249" s="89">
        <v>55000</v>
      </c>
      <c r="T249" s="89">
        <v>330000</v>
      </c>
      <c r="U249" s="89">
        <v>330000</v>
      </c>
      <c r="V249" s="90" t="s">
        <v>371</v>
      </c>
      <c r="W249" s="91">
        <v>46167</v>
      </c>
      <c r="X249" s="127" t="s">
        <v>1231</v>
      </c>
      <c r="Y249" s="92" t="s">
        <v>373</v>
      </c>
      <c r="Z249" s="128" t="s">
        <v>1231</v>
      </c>
      <c r="AA249" s="93">
        <v>80000</v>
      </c>
      <c r="AB249" s="93" t="s">
        <v>382</v>
      </c>
      <c r="AC249" s="93" t="s">
        <v>376</v>
      </c>
      <c r="AD249" s="94">
        <v>80000</v>
      </c>
      <c r="AE249" s="95">
        <v>15200</v>
      </c>
      <c r="AF249" s="95">
        <v>95200</v>
      </c>
      <c r="AG249" s="95">
        <v>480000</v>
      </c>
      <c r="AH249" s="95">
        <v>571200</v>
      </c>
      <c r="AI249" s="96" t="s">
        <v>371</v>
      </c>
      <c r="AJ249" s="97">
        <v>46167</v>
      </c>
      <c r="AK249" s="98" t="s">
        <v>1237</v>
      </c>
      <c r="AL249" s="99" t="s">
        <v>373</v>
      </c>
      <c r="AM249" s="100" t="s">
        <v>1237</v>
      </c>
      <c r="AN249" s="101">
        <v>70000</v>
      </c>
      <c r="AO249" s="101" t="s">
        <v>375</v>
      </c>
      <c r="AP249" s="129" t="s">
        <v>376</v>
      </c>
      <c r="AQ249" s="102">
        <v>58823.53</v>
      </c>
      <c r="AR249" s="103">
        <v>11176</v>
      </c>
      <c r="AS249" s="103">
        <v>70000</v>
      </c>
      <c r="AT249" s="103">
        <v>352941</v>
      </c>
      <c r="AU249" s="103">
        <v>420000</v>
      </c>
      <c r="AV249" s="104">
        <f t="shared" si="135"/>
        <v>73400</v>
      </c>
      <c r="AW249" s="104">
        <f t="shared" si="136"/>
        <v>440400</v>
      </c>
      <c r="AX249" s="104">
        <f t="shared" si="137"/>
        <v>121887</v>
      </c>
      <c r="AY249" s="105">
        <v>0.16969999999999999</v>
      </c>
      <c r="AZ249" s="5"/>
      <c r="BA249" s="7"/>
      <c r="BB249" s="7"/>
    </row>
    <row r="250" spans="1:54" ht="51" customHeight="1">
      <c r="A250" s="80" t="s">
        <v>1238</v>
      </c>
      <c r="B250" s="80" t="s">
        <v>1238</v>
      </c>
      <c r="C250" s="80"/>
      <c r="D250" s="80" t="s">
        <v>1239</v>
      </c>
      <c r="E250" s="80" t="s">
        <v>1240</v>
      </c>
      <c r="F250" s="82" t="s">
        <v>69</v>
      </c>
      <c r="G250" s="83">
        <v>180</v>
      </c>
      <c r="H250" s="82" t="s">
        <v>75</v>
      </c>
      <c r="I250" s="84" t="s">
        <v>371</v>
      </c>
      <c r="J250" s="85">
        <v>46142</v>
      </c>
      <c r="K250" s="126" t="s">
        <v>1241</v>
      </c>
      <c r="L250" s="86" t="s">
        <v>373</v>
      </c>
      <c r="M250" s="85" t="s">
        <v>1242</v>
      </c>
      <c r="N250" s="87">
        <v>38350</v>
      </c>
      <c r="O250" s="87" t="s">
        <v>375</v>
      </c>
      <c r="P250" s="87" t="s">
        <v>376</v>
      </c>
      <c r="Q250" s="88">
        <v>32226.89</v>
      </c>
      <c r="R250" s="89">
        <v>6123</v>
      </c>
      <c r="S250" s="89">
        <v>38350</v>
      </c>
      <c r="T250" s="89">
        <v>5800840</v>
      </c>
      <c r="U250" s="89">
        <v>6903000</v>
      </c>
      <c r="V250" s="90" t="s">
        <v>371</v>
      </c>
      <c r="W250" s="91">
        <v>46142</v>
      </c>
      <c r="X250" s="127" t="s">
        <v>1243</v>
      </c>
      <c r="Y250" s="92" t="s">
        <v>373</v>
      </c>
      <c r="Z250" s="128" t="s">
        <v>1244</v>
      </c>
      <c r="AA250" s="93">
        <v>36669</v>
      </c>
      <c r="AB250" s="93" t="s">
        <v>375</v>
      </c>
      <c r="AC250" s="93" t="s">
        <v>376</v>
      </c>
      <c r="AD250" s="94">
        <v>30814.29</v>
      </c>
      <c r="AE250" s="95">
        <v>5855</v>
      </c>
      <c r="AF250" s="95">
        <v>36669</v>
      </c>
      <c r="AG250" s="95">
        <v>5546571</v>
      </c>
      <c r="AH250" s="95">
        <v>6600420</v>
      </c>
      <c r="AI250" s="96" t="s">
        <v>371</v>
      </c>
      <c r="AJ250" s="97">
        <v>46142</v>
      </c>
      <c r="AK250" s="98" t="s">
        <v>1245</v>
      </c>
      <c r="AL250" s="99" t="s">
        <v>373</v>
      </c>
      <c r="AM250" s="100" t="s">
        <v>1246</v>
      </c>
      <c r="AN250" s="101">
        <v>32000</v>
      </c>
      <c r="AO250" s="101" t="s">
        <v>375</v>
      </c>
      <c r="AP250" s="129" t="s">
        <v>376</v>
      </c>
      <c r="AQ250" s="102">
        <v>26890.76</v>
      </c>
      <c r="AR250" s="103">
        <v>5109</v>
      </c>
      <c r="AS250" s="103">
        <v>32000</v>
      </c>
      <c r="AT250" s="103">
        <v>4840336</v>
      </c>
      <c r="AU250" s="103">
        <v>5760000</v>
      </c>
      <c r="AV250" s="104">
        <f t="shared" si="135"/>
        <v>35673</v>
      </c>
      <c r="AW250" s="104">
        <f t="shared" si="136"/>
        <v>6421140</v>
      </c>
      <c r="AX250" s="104">
        <f t="shared" si="137"/>
        <v>592215</v>
      </c>
      <c r="AY250" s="105">
        <v>9.2200000000000004E-2</v>
      </c>
      <c r="AZ250" s="5"/>
      <c r="BA250" s="7"/>
      <c r="BB250" s="7"/>
    </row>
    <row r="251" spans="1:54" ht="38.25" customHeight="1">
      <c r="A251" s="80" t="s">
        <v>1238</v>
      </c>
      <c r="B251" s="80" t="s">
        <v>1238</v>
      </c>
      <c r="C251" s="80"/>
      <c r="D251" s="80" t="s">
        <v>1247</v>
      </c>
      <c r="E251" s="80" t="s">
        <v>1248</v>
      </c>
      <c r="F251" s="82" t="s">
        <v>69</v>
      </c>
      <c r="G251" s="83">
        <v>180</v>
      </c>
      <c r="H251" s="82" t="s">
        <v>75</v>
      </c>
      <c r="I251" s="84" t="s">
        <v>371</v>
      </c>
      <c r="J251" s="85">
        <v>46136</v>
      </c>
      <c r="K251" s="126" t="s">
        <v>1249</v>
      </c>
      <c r="L251" s="86" t="s">
        <v>373</v>
      </c>
      <c r="M251" s="85" t="s">
        <v>1250</v>
      </c>
      <c r="N251" s="87">
        <v>16500</v>
      </c>
      <c r="O251" s="87" t="s">
        <v>382</v>
      </c>
      <c r="P251" s="87" t="s">
        <v>376</v>
      </c>
      <c r="Q251" s="88">
        <v>16500</v>
      </c>
      <c r="R251" s="89">
        <v>3135</v>
      </c>
      <c r="S251" s="89">
        <v>19635</v>
      </c>
      <c r="T251" s="89">
        <v>2970000</v>
      </c>
      <c r="U251" s="89">
        <v>3534300</v>
      </c>
      <c r="V251" s="90" t="s">
        <v>371</v>
      </c>
      <c r="W251" s="91">
        <v>46150</v>
      </c>
      <c r="X251" s="127" t="s">
        <v>1251</v>
      </c>
      <c r="Y251" s="92" t="s">
        <v>378</v>
      </c>
      <c r="Z251" s="128" t="s">
        <v>1252</v>
      </c>
      <c r="AA251" s="93">
        <v>19900</v>
      </c>
      <c r="AB251" s="93" t="s">
        <v>382</v>
      </c>
      <c r="AC251" s="93" t="s">
        <v>376</v>
      </c>
      <c r="AD251" s="94">
        <v>19900</v>
      </c>
      <c r="AE251" s="95">
        <v>3781</v>
      </c>
      <c r="AF251" s="95">
        <v>23681</v>
      </c>
      <c r="AG251" s="95">
        <v>3582000</v>
      </c>
      <c r="AH251" s="95">
        <v>4262580</v>
      </c>
      <c r="AI251" s="96" t="s">
        <v>371</v>
      </c>
      <c r="AJ251" s="97">
        <v>46139</v>
      </c>
      <c r="AK251" s="98" t="s">
        <v>1253</v>
      </c>
      <c r="AL251" s="99" t="s">
        <v>373</v>
      </c>
      <c r="AM251" s="100" t="s">
        <v>1254</v>
      </c>
      <c r="AN251" s="101">
        <v>16500</v>
      </c>
      <c r="AO251" s="101" t="s">
        <v>382</v>
      </c>
      <c r="AP251" s="129" t="s">
        <v>376</v>
      </c>
      <c r="AQ251" s="102">
        <v>16500</v>
      </c>
      <c r="AR251" s="103">
        <v>3135</v>
      </c>
      <c r="AS251" s="103">
        <v>19635</v>
      </c>
      <c r="AT251" s="103">
        <v>2970000</v>
      </c>
      <c r="AU251" s="103">
        <v>3534300</v>
      </c>
      <c r="AV251" s="104">
        <f t="shared" si="135"/>
        <v>20984</v>
      </c>
      <c r="AW251" s="104">
        <f t="shared" si="136"/>
        <v>3777120</v>
      </c>
      <c r="AX251" s="104">
        <f t="shared" si="137"/>
        <v>420473</v>
      </c>
      <c r="AY251" s="105">
        <v>0.1113</v>
      </c>
      <c r="AZ251" s="5"/>
      <c r="BA251" s="7"/>
      <c r="BB251" s="7"/>
    </row>
    <row r="252" spans="1:54" ht="51" customHeight="1">
      <c r="A252" s="80" t="s">
        <v>1238</v>
      </c>
      <c r="B252" s="80" t="s">
        <v>1238</v>
      </c>
      <c r="C252" s="80"/>
      <c r="D252" s="80" t="s">
        <v>1255</v>
      </c>
      <c r="E252" s="80" t="s">
        <v>1256</v>
      </c>
      <c r="F252" s="82" t="s">
        <v>451</v>
      </c>
      <c r="G252" s="83">
        <v>1</v>
      </c>
      <c r="H252" s="82" t="s">
        <v>200</v>
      </c>
      <c r="I252" s="84" t="s">
        <v>371</v>
      </c>
      <c r="J252" s="85">
        <v>46142</v>
      </c>
      <c r="K252" s="126" t="s">
        <v>1257</v>
      </c>
      <c r="L252" s="86" t="s">
        <v>373</v>
      </c>
      <c r="M252" s="85" t="s">
        <v>1258</v>
      </c>
      <c r="N252" s="87">
        <v>1067200</v>
      </c>
      <c r="O252" s="87" t="s">
        <v>382</v>
      </c>
      <c r="P252" s="87" t="s">
        <v>400</v>
      </c>
      <c r="Q252" s="88">
        <v>1067200</v>
      </c>
      <c r="R252" s="89" t="s">
        <v>1236</v>
      </c>
      <c r="S252" s="89">
        <v>1067200</v>
      </c>
      <c r="T252" s="89">
        <v>1067200</v>
      </c>
      <c r="U252" s="89">
        <v>1067200</v>
      </c>
      <c r="V252" s="90" t="s">
        <v>371</v>
      </c>
      <c r="W252" s="91">
        <v>46142</v>
      </c>
      <c r="X252" s="127" t="s">
        <v>1259</v>
      </c>
      <c r="Y252" s="92" t="s">
        <v>373</v>
      </c>
      <c r="Z252" s="128" t="s">
        <v>1260</v>
      </c>
      <c r="AA252" s="93">
        <v>1047200</v>
      </c>
      <c r="AB252" s="93" t="s">
        <v>382</v>
      </c>
      <c r="AC252" s="93" t="s">
        <v>400</v>
      </c>
      <c r="AD252" s="94">
        <v>1047200</v>
      </c>
      <c r="AE252" s="95" t="s">
        <v>1236</v>
      </c>
      <c r="AF252" s="95">
        <v>1047200</v>
      </c>
      <c r="AG252" s="95">
        <v>1047200</v>
      </c>
      <c r="AH252" s="95">
        <v>1047200</v>
      </c>
      <c r="AI252" s="96" t="s">
        <v>371</v>
      </c>
      <c r="AJ252" s="97">
        <v>46142</v>
      </c>
      <c r="AK252" s="98" t="s">
        <v>1259</v>
      </c>
      <c r="AL252" s="99" t="s">
        <v>373</v>
      </c>
      <c r="AM252" s="100" t="s">
        <v>1261</v>
      </c>
      <c r="AN252" s="101">
        <v>1057200</v>
      </c>
      <c r="AO252" s="101" t="s">
        <v>382</v>
      </c>
      <c r="AP252" s="129" t="s">
        <v>400</v>
      </c>
      <c r="AQ252" s="102">
        <v>1057200</v>
      </c>
      <c r="AR252" s="103" t="s">
        <v>1236</v>
      </c>
      <c r="AS252" s="103">
        <v>1057200</v>
      </c>
      <c r="AT252" s="103">
        <v>1057200</v>
      </c>
      <c r="AU252" s="103">
        <v>1057200</v>
      </c>
      <c r="AV252" s="104">
        <f t="shared" si="135"/>
        <v>1057200</v>
      </c>
      <c r="AW252" s="104">
        <f t="shared" si="136"/>
        <v>1057200</v>
      </c>
      <c r="AX252" s="104">
        <f t="shared" si="137"/>
        <v>10000</v>
      </c>
      <c r="AY252" s="105">
        <v>9.4999999999999998E-3</v>
      </c>
      <c r="AZ252" s="5"/>
      <c r="BA252" s="7"/>
      <c r="BB252" s="7"/>
    </row>
    <row r="253" spans="1:54" ht="63.75" customHeight="1">
      <c r="A253" s="80" t="s">
        <v>1238</v>
      </c>
      <c r="B253" s="80" t="s">
        <v>1238</v>
      </c>
      <c r="C253" s="80"/>
      <c r="D253" s="80" t="s">
        <v>1262</v>
      </c>
      <c r="E253" s="80" t="s">
        <v>1263</v>
      </c>
      <c r="F253" s="82" t="s">
        <v>69</v>
      </c>
      <c r="G253" s="83">
        <v>180</v>
      </c>
      <c r="H253" s="82" t="s">
        <v>75</v>
      </c>
      <c r="I253" s="84" t="s">
        <v>371</v>
      </c>
      <c r="J253" s="85">
        <v>46136</v>
      </c>
      <c r="K253" s="126" t="s">
        <v>1249</v>
      </c>
      <c r="L253" s="86" t="s">
        <v>373</v>
      </c>
      <c r="M253" s="85" t="s">
        <v>1250</v>
      </c>
      <c r="N253" s="87">
        <v>3300</v>
      </c>
      <c r="O253" s="87" t="s">
        <v>382</v>
      </c>
      <c r="P253" s="87" t="s">
        <v>376</v>
      </c>
      <c r="Q253" s="88">
        <v>3300</v>
      </c>
      <c r="R253" s="89">
        <v>627</v>
      </c>
      <c r="S253" s="89">
        <v>3927</v>
      </c>
      <c r="T253" s="89">
        <v>594000</v>
      </c>
      <c r="U253" s="89">
        <v>706860</v>
      </c>
      <c r="V253" s="90" t="s">
        <v>371</v>
      </c>
      <c r="W253" s="91">
        <v>46150</v>
      </c>
      <c r="X253" s="127" t="s">
        <v>1264</v>
      </c>
      <c r="Y253" s="92" t="s">
        <v>378</v>
      </c>
      <c r="Z253" s="128" t="s">
        <v>1265</v>
      </c>
      <c r="AA253" s="93">
        <v>4670</v>
      </c>
      <c r="AB253" s="93" t="s">
        <v>382</v>
      </c>
      <c r="AC253" s="93" t="s">
        <v>376</v>
      </c>
      <c r="AD253" s="94">
        <v>4670</v>
      </c>
      <c r="AE253" s="95">
        <v>887</v>
      </c>
      <c r="AF253" s="95">
        <v>5557</v>
      </c>
      <c r="AG253" s="95">
        <v>840600</v>
      </c>
      <c r="AH253" s="95">
        <v>1000314</v>
      </c>
      <c r="AI253" s="96" t="s">
        <v>371</v>
      </c>
      <c r="AJ253" s="97">
        <v>46139</v>
      </c>
      <c r="AK253" s="98" t="s">
        <v>1253</v>
      </c>
      <c r="AL253" s="99" t="s">
        <v>373</v>
      </c>
      <c r="AM253" s="100" t="s">
        <v>1254</v>
      </c>
      <c r="AN253" s="101">
        <v>3300</v>
      </c>
      <c r="AO253" s="101" t="s">
        <v>382</v>
      </c>
      <c r="AP253" s="129" t="s">
        <v>376</v>
      </c>
      <c r="AQ253" s="102">
        <v>3300</v>
      </c>
      <c r="AR253" s="103">
        <v>627</v>
      </c>
      <c r="AS253" s="103">
        <v>3927</v>
      </c>
      <c r="AT253" s="103">
        <v>594000</v>
      </c>
      <c r="AU253" s="103">
        <v>706860</v>
      </c>
      <c r="AV253" s="104">
        <f t="shared" si="135"/>
        <v>4470</v>
      </c>
      <c r="AW253" s="104">
        <f t="shared" si="136"/>
        <v>804600</v>
      </c>
      <c r="AX253" s="104">
        <f t="shared" si="137"/>
        <v>169426</v>
      </c>
      <c r="AY253" s="105">
        <v>0.21060000000000001</v>
      </c>
      <c r="AZ253" s="5"/>
      <c r="BA253" s="7"/>
      <c r="BB253" s="7"/>
    </row>
    <row r="254" spans="1:54" ht="38.25" customHeight="1">
      <c r="A254" s="80" t="s">
        <v>1238</v>
      </c>
      <c r="B254" s="80" t="s">
        <v>1238</v>
      </c>
      <c r="C254" s="80"/>
      <c r="D254" s="80" t="s">
        <v>1266</v>
      </c>
      <c r="E254" s="80" t="s">
        <v>1267</v>
      </c>
      <c r="F254" s="82" t="s">
        <v>451</v>
      </c>
      <c r="G254" s="83">
        <v>1</v>
      </c>
      <c r="H254" s="82" t="s">
        <v>200</v>
      </c>
      <c r="I254" s="84" t="s">
        <v>371</v>
      </c>
      <c r="J254" s="85">
        <v>46142</v>
      </c>
      <c r="K254" s="126" t="s">
        <v>1257</v>
      </c>
      <c r="L254" s="86" t="s">
        <v>373</v>
      </c>
      <c r="M254" s="85" t="s">
        <v>1258</v>
      </c>
      <c r="N254" s="87">
        <v>805400</v>
      </c>
      <c r="O254" s="87" t="s">
        <v>382</v>
      </c>
      <c r="P254" s="87" t="s">
        <v>400</v>
      </c>
      <c r="Q254" s="88">
        <v>805400</v>
      </c>
      <c r="R254" s="89" t="s">
        <v>1236</v>
      </c>
      <c r="S254" s="89">
        <v>805400</v>
      </c>
      <c r="T254" s="89">
        <v>805400</v>
      </c>
      <c r="U254" s="89">
        <v>805400</v>
      </c>
      <c r="V254" s="90" t="s">
        <v>371</v>
      </c>
      <c r="W254" s="91">
        <v>46142</v>
      </c>
      <c r="X254" s="127" t="s">
        <v>1259</v>
      </c>
      <c r="Y254" s="92" t="s">
        <v>373</v>
      </c>
      <c r="Z254" s="128" t="s">
        <v>1260</v>
      </c>
      <c r="AA254" s="93">
        <v>785400</v>
      </c>
      <c r="AB254" s="93" t="s">
        <v>382</v>
      </c>
      <c r="AC254" s="93" t="s">
        <v>400</v>
      </c>
      <c r="AD254" s="94">
        <v>785400</v>
      </c>
      <c r="AE254" s="95" t="s">
        <v>1236</v>
      </c>
      <c r="AF254" s="95">
        <v>785400</v>
      </c>
      <c r="AG254" s="95">
        <v>785400</v>
      </c>
      <c r="AH254" s="95">
        <v>785400</v>
      </c>
      <c r="AI254" s="96" t="s">
        <v>371</v>
      </c>
      <c r="AJ254" s="97">
        <v>46142</v>
      </c>
      <c r="AK254" s="98" t="s">
        <v>1268</v>
      </c>
      <c r="AL254" s="99" t="s">
        <v>373</v>
      </c>
      <c r="AM254" s="100" t="s">
        <v>1261</v>
      </c>
      <c r="AN254" s="101">
        <v>795400</v>
      </c>
      <c r="AO254" s="101" t="s">
        <v>382</v>
      </c>
      <c r="AP254" s="129" t="s">
        <v>400</v>
      </c>
      <c r="AQ254" s="102">
        <v>795400</v>
      </c>
      <c r="AR254" s="103" t="s">
        <v>1236</v>
      </c>
      <c r="AS254" s="103">
        <v>795400</v>
      </c>
      <c r="AT254" s="103">
        <v>795400</v>
      </c>
      <c r="AU254" s="103">
        <v>795400</v>
      </c>
      <c r="AV254" s="104">
        <f t="shared" si="135"/>
        <v>795400</v>
      </c>
      <c r="AW254" s="104">
        <f t="shared" si="136"/>
        <v>795400</v>
      </c>
      <c r="AX254" s="104">
        <f t="shared" si="137"/>
        <v>10000</v>
      </c>
      <c r="AY254" s="105">
        <v>1.26E-2</v>
      </c>
      <c r="AZ254" s="5"/>
      <c r="BA254" s="7"/>
      <c r="BB254" s="7"/>
    </row>
    <row r="255" spans="1:54" ht="51" customHeight="1">
      <c r="A255" s="80" t="s">
        <v>1238</v>
      </c>
      <c r="B255" s="80" t="s">
        <v>1238</v>
      </c>
      <c r="C255" s="80"/>
      <c r="D255" s="80" t="s">
        <v>1269</v>
      </c>
      <c r="E255" s="80" t="s">
        <v>1270</v>
      </c>
      <c r="F255" s="82" t="s">
        <v>69</v>
      </c>
      <c r="G255" s="83">
        <v>40</v>
      </c>
      <c r="H255" s="82" t="s">
        <v>70</v>
      </c>
      <c r="I255" s="84" t="s">
        <v>371</v>
      </c>
      <c r="J255" s="85">
        <v>46136</v>
      </c>
      <c r="K255" s="126" t="s">
        <v>1249</v>
      </c>
      <c r="L255" s="86" t="s">
        <v>373</v>
      </c>
      <c r="M255" s="85" t="s">
        <v>1250</v>
      </c>
      <c r="N255" s="87">
        <v>5500</v>
      </c>
      <c r="O255" s="87" t="s">
        <v>382</v>
      </c>
      <c r="P255" s="87" t="s">
        <v>376</v>
      </c>
      <c r="Q255" s="88">
        <v>5500</v>
      </c>
      <c r="R255" s="89">
        <v>1045</v>
      </c>
      <c r="S255" s="89">
        <v>6545</v>
      </c>
      <c r="T255" s="89">
        <v>220000</v>
      </c>
      <c r="U255" s="89">
        <v>261800</v>
      </c>
      <c r="V255" s="90" t="s">
        <v>371</v>
      </c>
      <c r="W255" s="91">
        <v>46153</v>
      </c>
      <c r="X255" s="127" t="s">
        <v>1271</v>
      </c>
      <c r="Y255" s="92" t="s">
        <v>373</v>
      </c>
      <c r="Z255" s="128" t="s">
        <v>1272</v>
      </c>
      <c r="AA255" s="93">
        <v>4463.9799999999996</v>
      </c>
      <c r="AB255" s="93" t="s">
        <v>382</v>
      </c>
      <c r="AC255" s="93" t="s">
        <v>376</v>
      </c>
      <c r="AD255" s="94">
        <v>4463.9799999999996</v>
      </c>
      <c r="AE255" s="95">
        <v>848</v>
      </c>
      <c r="AF255" s="95">
        <v>4464</v>
      </c>
      <c r="AG255" s="95">
        <v>178559</v>
      </c>
      <c r="AH255" s="95">
        <v>178559</v>
      </c>
      <c r="AI255" s="96" t="s">
        <v>371</v>
      </c>
      <c r="AJ255" s="97">
        <v>46139</v>
      </c>
      <c r="AK255" s="98" t="s">
        <v>1253</v>
      </c>
      <c r="AL255" s="99" t="s">
        <v>373</v>
      </c>
      <c r="AM255" s="100" t="s">
        <v>1254</v>
      </c>
      <c r="AN255" s="101">
        <v>5500</v>
      </c>
      <c r="AO255" s="101" t="s">
        <v>382</v>
      </c>
      <c r="AP255" s="129" t="s">
        <v>376</v>
      </c>
      <c r="AQ255" s="102">
        <v>5500</v>
      </c>
      <c r="AR255" s="103">
        <v>1045</v>
      </c>
      <c r="AS255" s="103">
        <v>6545</v>
      </c>
      <c r="AT255" s="103">
        <v>220000</v>
      </c>
      <c r="AU255" s="103">
        <v>261800</v>
      </c>
      <c r="AV255" s="104">
        <f t="shared" si="135"/>
        <v>5851</v>
      </c>
      <c r="AW255" s="104">
        <f t="shared" si="136"/>
        <v>234040</v>
      </c>
      <c r="AX255" s="104">
        <f t="shared" si="137"/>
        <v>48059</v>
      </c>
      <c r="AY255" s="105">
        <v>0.20530000000000001</v>
      </c>
      <c r="AZ255" s="5"/>
      <c r="BA255" s="7"/>
      <c r="BB255" s="7"/>
    </row>
    <row r="256" spans="1:54" ht="76.5" customHeight="1">
      <c r="A256" s="80" t="s">
        <v>1273</v>
      </c>
      <c r="B256" s="80" t="s">
        <v>1273</v>
      </c>
      <c r="C256" s="80"/>
      <c r="D256" s="80" t="s">
        <v>1274</v>
      </c>
      <c r="E256" s="80" t="s">
        <v>1275</v>
      </c>
      <c r="F256" s="82" t="s">
        <v>69</v>
      </c>
      <c r="G256" s="83">
        <v>35</v>
      </c>
      <c r="H256" s="82" t="s">
        <v>75</v>
      </c>
      <c r="I256" s="84" t="s">
        <v>1276</v>
      </c>
      <c r="J256" s="85">
        <v>46156</v>
      </c>
      <c r="K256" s="126" t="s">
        <v>1277</v>
      </c>
      <c r="L256" s="86" t="s">
        <v>373</v>
      </c>
      <c r="M256" s="85" t="s">
        <v>1278</v>
      </c>
      <c r="N256" s="87">
        <v>92500</v>
      </c>
      <c r="O256" s="87" t="s">
        <v>382</v>
      </c>
      <c r="P256" s="87" t="s">
        <v>376</v>
      </c>
      <c r="Q256" s="88">
        <v>92500</v>
      </c>
      <c r="R256" s="89">
        <v>17575</v>
      </c>
      <c r="S256" s="89">
        <v>110075</v>
      </c>
      <c r="T256" s="89">
        <v>3237500</v>
      </c>
      <c r="U256" s="89">
        <v>3852625</v>
      </c>
      <c r="V256" s="90" t="s">
        <v>1276</v>
      </c>
      <c r="W256" s="91">
        <v>46156</v>
      </c>
      <c r="X256" s="127" t="s">
        <v>1279</v>
      </c>
      <c r="Y256" s="92" t="s">
        <v>373</v>
      </c>
      <c r="Z256" s="128" t="s">
        <v>1280</v>
      </c>
      <c r="AA256" s="93">
        <v>93000</v>
      </c>
      <c r="AB256" s="93" t="s">
        <v>382</v>
      </c>
      <c r="AC256" s="93" t="s">
        <v>376</v>
      </c>
      <c r="AD256" s="94">
        <v>93000</v>
      </c>
      <c r="AE256" s="95">
        <v>17670</v>
      </c>
      <c r="AF256" s="95">
        <v>110670</v>
      </c>
      <c r="AG256" s="95">
        <v>3255000</v>
      </c>
      <c r="AH256" s="95">
        <v>3873450</v>
      </c>
      <c r="AI256" s="96" t="s">
        <v>371</v>
      </c>
      <c r="AJ256" s="97">
        <v>46157</v>
      </c>
      <c r="AK256" s="98" t="s">
        <v>1281</v>
      </c>
      <c r="AL256" s="99" t="s">
        <v>373</v>
      </c>
      <c r="AM256" s="100" t="s">
        <v>765</v>
      </c>
      <c r="AN256" s="101">
        <v>117600</v>
      </c>
      <c r="AO256" s="101" t="s">
        <v>382</v>
      </c>
      <c r="AP256" s="129" t="s">
        <v>376</v>
      </c>
      <c r="AQ256" s="102">
        <v>117600</v>
      </c>
      <c r="AR256" s="103">
        <v>22344</v>
      </c>
      <c r="AS256" s="103">
        <v>139944</v>
      </c>
      <c r="AT256" s="103">
        <v>4116000</v>
      </c>
      <c r="AU256" s="103">
        <v>4898040</v>
      </c>
      <c r="AV256" s="104">
        <f t="shared" si="135"/>
        <v>120230</v>
      </c>
      <c r="AW256" s="104">
        <f t="shared" si="136"/>
        <v>4208050</v>
      </c>
      <c r="AX256" s="104">
        <f t="shared" si="137"/>
        <v>597650</v>
      </c>
      <c r="AY256" s="105">
        <v>0.14199999999999999</v>
      </c>
      <c r="AZ256" s="5"/>
      <c r="BA256" s="7"/>
      <c r="BB256" s="7"/>
    </row>
    <row r="257" spans="1:54" ht="38.25" customHeight="1">
      <c r="A257" s="80" t="s">
        <v>1273</v>
      </c>
      <c r="B257" s="80" t="s">
        <v>1273</v>
      </c>
      <c r="C257" s="80"/>
      <c r="D257" s="80" t="s">
        <v>1282</v>
      </c>
      <c r="E257" s="80" t="s">
        <v>1283</v>
      </c>
      <c r="F257" s="82" t="s">
        <v>69</v>
      </c>
      <c r="G257" s="83">
        <v>60</v>
      </c>
      <c r="H257" s="82" t="s">
        <v>75</v>
      </c>
      <c r="I257" s="84" t="s">
        <v>1284</v>
      </c>
      <c r="J257" s="85">
        <v>46156</v>
      </c>
      <c r="K257" s="126" t="s">
        <v>1281</v>
      </c>
      <c r="L257" s="86" t="s">
        <v>373</v>
      </c>
      <c r="M257" s="85" t="s">
        <v>765</v>
      </c>
      <c r="N257" s="87">
        <v>5750</v>
      </c>
      <c r="O257" s="87" t="s">
        <v>382</v>
      </c>
      <c r="P257" s="87" t="s">
        <v>376</v>
      </c>
      <c r="Q257" s="88">
        <v>5750</v>
      </c>
      <c r="R257" s="89">
        <v>1093</v>
      </c>
      <c r="S257" s="89">
        <v>6843</v>
      </c>
      <c r="T257" s="89">
        <v>345000</v>
      </c>
      <c r="U257" s="89">
        <v>410550</v>
      </c>
      <c r="V257" s="90" t="s">
        <v>1284</v>
      </c>
      <c r="W257" s="91">
        <v>46156</v>
      </c>
      <c r="X257" s="127" t="s">
        <v>1279</v>
      </c>
      <c r="Y257" s="92" t="s">
        <v>373</v>
      </c>
      <c r="Z257" s="128" t="s">
        <v>1280</v>
      </c>
      <c r="AA257" s="93">
        <v>7500</v>
      </c>
      <c r="AB257" s="93" t="s">
        <v>382</v>
      </c>
      <c r="AC257" s="93" t="s">
        <v>376</v>
      </c>
      <c r="AD257" s="94">
        <v>7500</v>
      </c>
      <c r="AE257" s="95">
        <v>1425</v>
      </c>
      <c r="AF257" s="95">
        <v>8925</v>
      </c>
      <c r="AG257" s="95">
        <v>450000</v>
      </c>
      <c r="AH257" s="95">
        <v>535500</v>
      </c>
      <c r="AI257" s="96" t="s">
        <v>1284</v>
      </c>
      <c r="AJ257" s="97">
        <v>46156</v>
      </c>
      <c r="AK257" s="98" t="s">
        <v>1277</v>
      </c>
      <c r="AL257" s="99" t="s">
        <v>373</v>
      </c>
      <c r="AM257" s="100" t="s">
        <v>1278</v>
      </c>
      <c r="AN257" s="101">
        <v>7000</v>
      </c>
      <c r="AO257" s="101" t="s">
        <v>382</v>
      </c>
      <c r="AP257" s="129" t="s">
        <v>376</v>
      </c>
      <c r="AQ257" s="102">
        <v>7000</v>
      </c>
      <c r="AR257" s="103">
        <v>1330</v>
      </c>
      <c r="AS257" s="103">
        <v>8330</v>
      </c>
      <c r="AT257" s="103">
        <v>420000</v>
      </c>
      <c r="AU257" s="103">
        <v>499800</v>
      </c>
      <c r="AV257" s="104">
        <f t="shared" si="135"/>
        <v>8033</v>
      </c>
      <c r="AW257" s="104">
        <f t="shared" si="136"/>
        <v>481980</v>
      </c>
      <c r="AX257" s="104">
        <f t="shared" si="137"/>
        <v>64359</v>
      </c>
      <c r="AY257" s="105">
        <v>0.13350000000000001</v>
      </c>
      <c r="AZ257" s="5"/>
      <c r="BA257" s="7"/>
      <c r="BB257" s="7"/>
    </row>
    <row r="258" spans="1:54" ht="153" customHeight="1">
      <c r="A258" s="80" t="s">
        <v>1273</v>
      </c>
      <c r="B258" s="80" t="s">
        <v>1273</v>
      </c>
      <c r="C258" s="80"/>
      <c r="D258" s="80" t="s">
        <v>1285</v>
      </c>
      <c r="E258" s="80" t="s">
        <v>1286</v>
      </c>
      <c r="F258" s="82" t="s">
        <v>69</v>
      </c>
      <c r="G258" s="83">
        <v>100</v>
      </c>
      <c r="H258" s="82" t="s">
        <v>75</v>
      </c>
      <c r="I258" s="84" t="s">
        <v>1276</v>
      </c>
      <c r="J258" s="85">
        <v>46156</v>
      </c>
      <c r="K258" s="126" t="s">
        <v>1277</v>
      </c>
      <c r="L258" s="86" t="s">
        <v>373</v>
      </c>
      <c r="M258" s="85" t="s">
        <v>1278</v>
      </c>
      <c r="N258" s="87">
        <v>7600</v>
      </c>
      <c r="O258" s="87" t="s">
        <v>382</v>
      </c>
      <c r="P258" s="87" t="s">
        <v>376</v>
      </c>
      <c r="Q258" s="88">
        <v>7600</v>
      </c>
      <c r="R258" s="89">
        <v>1444</v>
      </c>
      <c r="S258" s="89">
        <v>9044</v>
      </c>
      <c r="T258" s="89">
        <v>760000</v>
      </c>
      <c r="U258" s="89">
        <v>904400</v>
      </c>
      <c r="V258" s="90" t="s">
        <v>1276</v>
      </c>
      <c r="W258" s="91">
        <v>46156</v>
      </c>
      <c r="X258" s="127" t="s">
        <v>1287</v>
      </c>
      <c r="Y258" s="92" t="s">
        <v>373</v>
      </c>
      <c r="Z258" s="128" t="s">
        <v>1288</v>
      </c>
      <c r="AA258" s="93">
        <v>5860</v>
      </c>
      <c r="AB258" s="93" t="s">
        <v>382</v>
      </c>
      <c r="AC258" s="93" t="s">
        <v>376</v>
      </c>
      <c r="AD258" s="94">
        <v>5860</v>
      </c>
      <c r="AE258" s="95">
        <v>1113</v>
      </c>
      <c r="AF258" s="95">
        <v>6973</v>
      </c>
      <c r="AG258" s="95">
        <v>586000</v>
      </c>
      <c r="AH258" s="95">
        <v>697340</v>
      </c>
      <c r="AI258" s="96" t="s">
        <v>1284</v>
      </c>
      <c r="AJ258" s="97">
        <v>46156</v>
      </c>
      <c r="AK258" s="98" t="s">
        <v>1279</v>
      </c>
      <c r="AL258" s="99" t="s">
        <v>373</v>
      </c>
      <c r="AM258" s="100" t="s">
        <v>1280</v>
      </c>
      <c r="AN258" s="101">
        <v>8040</v>
      </c>
      <c r="AO258" s="101" t="s">
        <v>382</v>
      </c>
      <c r="AP258" s="129" t="s">
        <v>376</v>
      </c>
      <c r="AQ258" s="102">
        <v>8040</v>
      </c>
      <c r="AR258" s="103">
        <v>1528</v>
      </c>
      <c r="AS258" s="103">
        <v>9568</v>
      </c>
      <c r="AT258" s="103">
        <v>804000</v>
      </c>
      <c r="AU258" s="103">
        <v>956760</v>
      </c>
      <c r="AV258" s="104">
        <f t="shared" si="135"/>
        <v>8528</v>
      </c>
      <c r="AW258" s="104">
        <f t="shared" si="136"/>
        <v>852800</v>
      </c>
      <c r="AX258" s="104">
        <f t="shared" si="137"/>
        <v>137182</v>
      </c>
      <c r="AY258" s="105">
        <v>0.16089999999999999</v>
      </c>
      <c r="AZ258" s="5"/>
      <c r="BA258" s="7"/>
      <c r="BB258" s="7"/>
    </row>
    <row r="259" spans="1:54" ht="127.5" customHeight="1">
      <c r="A259" s="80" t="s">
        <v>1273</v>
      </c>
      <c r="B259" s="80" t="s">
        <v>1273</v>
      </c>
      <c r="C259" s="80"/>
      <c r="D259" s="80" t="s">
        <v>1289</v>
      </c>
      <c r="E259" s="80" t="s">
        <v>1290</v>
      </c>
      <c r="F259" s="82" t="s">
        <v>69</v>
      </c>
      <c r="G259" s="83">
        <v>50</v>
      </c>
      <c r="H259" s="82" t="s">
        <v>75</v>
      </c>
      <c r="I259" s="84" t="s">
        <v>1276</v>
      </c>
      <c r="J259" s="85">
        <v>46156</v>
      </c>
      <c r="K259" s="126" t="s">
        <v>1277</v>
      </c>
      <c r="L259" s="86" t="s">
        <v>373</v>
      </c>
      <c r="M259" s="85" t="s">
        <v>1278</v>
      </c>
      <c r="N259" s="87">
        <v>14000</v>
      </c>
      <c r="O259" s="87" t="s">
        <v>382</v>
      </c>
      <c r="P259" s="87" t="s">
        <v>376</v>
      </c>
      <c r="Q259" s="88">
        <v>14000</v>
      </c>
      <c r="R259" s="89">
        <v>2660</v>
      </c>
      <c r="S259" s="89">
        <v>16660</v>
      </c>
      <c r="T259" s="89">
        <v>700000</v>
      </c>
      <c r="U259" s="89">
        <v>833000</v>
      </c>
      <c r="V259" s="90" t="s">
        <v>1276</v>
      </c>
      <c r="W259" s="91">
        <v>46156</v>
      </c>
      <c r="X259" s="127" t="s">
        <v>1287</v>
      </c>
      <c r="Y259" s="92" t="s">
        <v>373</v>
      </c>
      <c r="Z259" s="128" t="s">
        <v>1288</v>
      </c>
      <c r="AA259" s="93">
        <v>11890</v>
      </c>
      <c r="AB259" s="93" t="s">
        <v>382</v>
      </c>
      <c r="AC259" s="93" t="s">
        <v>376</v>
      </c>
      <c r="AD259" s="94">
        <v>11890</v>
      </c>
      <c r="AE259" s="95">
        <v>2259</v>
      </c>
      <c r="AF259" s="95">
        <v>14149</v>
      </c>
      <c r="AG259" s="95">
        <v>594500</v>
      </c>
      <c r="AH259" s="95">
        <v>707455</v>
      </c>
      <c r="AI259" s="96" t="s">
        <v>1276</v>
      </c>
      <c r="AJ259" s="97">
        <v>46156</v>
      </c>
      <c r="AK259" s="98" t="s">
        <v>1279</v>
      </c>
      <c r="AL259" s="99" t="s">
        <v>1291</v>
      </c>
      <c r="AM259" s="100" t="s">
        <v>1280</v>
      </c>
      <c r="AN259" s="101">
        <v>15000</v>
      </c>
      <c r="AO259" s="101" t="s">
        <v>382</v>
      </c>
      <c r="AP259" s="129" t="s">
        <v>376</v>
      </c>
      <c r="AQ259" s="102">
        <v>15000</v>
      </c>
      <c r="AR259" s="103">
        <v>2850</v>
      </c>
      <c r="AS259" s="103">
        <v>17850</v>
      </c>
      <c r="AT259" s="103">
        <v>750000</v>
      </c>
      <c r="AU259" s="103">
        <v>892500</v>
      </c>
      <c r="AV259" s="104">
        <f t="shared" ref="AV259:AV282" si="184">IF(A259="","",ROUND(AVERAGE(S259,AF259,AS259),0))</f>
        <v>16220</v>
      </c>
      <c r="AW259" s="104">
        <f t="shared" ref="AW259:AW282" si="185">IF(A259="","",AV259*G259)</f>
        <v>811000</v>
      </c>
      <c r="AX259" s="104">
        <f t="shared" ref="AX259:AX282" si="186">IF(N259="","",ROUND(STDEV(U259,AH259,AU259),0))</f>
        <v>94466</v>
      </c>
      <c r="AY259" s="105">
        <v>0.11650000000000001</v>
      </c>
      <c r="AZ259" s="5"/>
      <c r="BA259" s="7"/>
      <c r="BB259" s="7"/>
    </row>
    <row r="260" spans="1:54" ht="63.75" customHeight="1">
      <c r="A260" s="80" t="s">
        <v>1292</v>
      </c>
      <c r="B260" s="80" t="s">
        <v>1292</v>
      </c>
      <c r="C260" s="80"/>
      <c r="D260" s="80" t="s">
        <v>1293</v>
      </c>
      <c r="E260" s="80" t="s">
        <v>1294</v>
      </c>
      <c r="F260" s="82" t="s">
        <v>69</v>
      </c>
      <c r="G260" s="83">
        <v>30</v>
      </c>
      <c r="H260" s="82" t="s">
        <v>70</v>
      </c>
      <c r="I260" s="84" t="s">
        <v>384</v>
      </c>
      <c r="J260" s="85">
        <v>46170</v>
      </c>
      <c r="K260" s="126" t="s">
        <v>1295</v>
      </c>
      <c r="L260" s="86" t="s">
        <v>378</v>
      </c>
      <c r="M260" s="85" t="s">
        <v>1295</v>
      </c>
      <c r="N260" s="87">
        <v>30000</v>
      </c>
      <c r="O260" s="87" t="s">
        <v>382</v>
      </c>
      <c r="P260" s="87" t="s">
        <v>376</v>
      </c>
      <c r="Q260" s="88">
        <v>30000</v>
      </c>
      <c r="R260" s="89">
        <v>5700</v>
      </c>
      <c r="S260" s="89">
        <v>35700</v>
      </c>
      <c r="T260" s="89">
        <v>900000</v>
      </c>
      <c r="U260" s="89">
        <v>1071000</v>
      </c>
      <c r="V260" s="90" t="s">
        <v>384</v>
      </c>
      <c r="W260" s="91">
        <v>46170</v>
      </c>
      <c r="X260" s="127" t="s">
        <v>1296</v>
      </c>
      <c r="Y260" s="92" t="s">
        <v>378</v>
      </c>
      <c r="Z260" s="128" t="s">
        <v>1297</v>
      </c>
      <c r="AA260" s="93">
        <v>26890</v>
      </c>
      <c r="AB260" s="93" t="s">
        <v>382</v>
      </c>
      <c r="AC260" s="93" t="s">
        <v>376</v>
      </c>
      <c r="AD260" s="94">
        <v>26890</v>
      </c>
      <c r="AE260" s="95">
        <v>5109</v>
      </c>
      <c r="AF260" s="95">
        <v>31999</v>
      </c>
      <c r="AG260" s="95">
        <v>806700</v>
      </c>
      <c r="AH260" s="95">
        <v>959973</v>
      </c>
      <c r="AI260" s="96" t="s">
        <v>384</v>
      </c>
      <c r="AJ260" s="97">
        <v>46170</v>
      </c>
      <c r="AK260" s="98" t="s">
        <v>1298</v>
      </c>
      <c r="AL260" s="99" t="s">
        <v>378</v>
      </c>
      <c r="AM260" s="100" t="s">
        <v>1298</v>
      </c>
      <c r="AN260" s="101">
        <v>30000</v>
      </c>
      <c r="AO260" s="101" t="s">
        <v>382</v>
      </c>
      <c r="AP260" s="129" t="s">
        <v>400</v>
      </c>
      <c r="AQ260" s="102">
        <v>30000</v>
      </c>
      <c r="AR260" s="103" t="s">
        <v>1236</v>
      </c>
      <c r="AS260" s="103">
        <v>30000</v>
      </c>
      <c r="AT260" s="103">
        <v>900000</v>
      </c>
      <c r="AU260" s="103">
        <v>900000</v>
      </c>
      <c r="AV260" s="104">
        <f t="shared" si="184"/>
        <v>32566</v>
      </c>
      <c r="AW260" s="104">
        <f t="shared" si="185"/>
        <v>976980</v>
      </c>
      <c r="AX260" s="104">
        <f t="shared" si="186"/>
        <v>86761</v>
      </c>
      <c r="AY260" s="105">
        <v>8.8800000000000004E-2</v>
      </c>
      <c r="AZ260" s="5"/>
      <c r="BA260" s="7"/>
      <c r="BB260" s="7"/>
    </row>
    <row r="261" spans="1:54" ht="89.25" customHeight="1">
      <c r="A261" s="80" t="s">
        <v>1292</v>
      </c>
      <c r="B261" s="80" t="s">
        <v>1292</v>
      </c>
      <c r="C261" s="80"/>
      <c r="D261" s="80" t="s">
        <v>1299</v>
      </c>
      <c r="E261" s="80" t="s">
        <v>1300</v>
      </c>
      <c r="F261" s="82" t="s">
        <v>1301</v>
      </c>
      <c r="G261" s="83">
        <v>42</v>
      </c>
      <c r="H261" s="82" t="s">
        <v>75</v>
      </c>
      <c r="I261" s="84" t="s">
        <v>384</v>
      </c>
      <c r="J261" s="85">
        <v>46170</v>
      </c>
      <c r="K261" s="126" t="s">
        <v>1302</v>
      </c>
      <c r="L261" s="86" t="s">
        <v>378</v>
      </c>
      <c r="M261" s="85" t="s">
        <v>1303</v>
      </c>
      <c r="N261" s="87">
        <v>6900</v>
      </c>
      <c r="O261" s="87" t="s">
        <v>375</v>
      </c>
      <c r="P261" s="87" t="s">
        <v>376</v>
      </c>
      <c r="Q261" s="88">
        <v>5798.32</v>
      </c>
      <c r="R261" s="89">
        <v>1102</v>
      </c>
      <c r="S261" s="89">
        <v>6900</v>
      </c>
      <c r="T261" s="89">
        <v>243529</v>
      </c>
      <c r="U261" s="89">
        <v>289800</v>
      </c>
      <c r="V261" s="90" t="s">
        <v>384</v>
      </c>
      <c r="W261" s="91">
        <v>46170</v>
      </c>
      <c r="X261" s="127" t="s">
        <v>1304</v>
      </c>
      <c r="Y261" s="92" t="s">
        <v>378</v>
      </c>
      <c r="Z261" s="128" t="s">
        <v>1305</v>
      </c>
      <c r="AA261" s="93">
        <v>6600</v>
      </c>
      <c r="AB261" s="93" t="s">
        <v>375</v>
      </c>
      <c r="AC261" s="93" t="s">
        <v>376</v>
      </c>
      <c r="AD261" s="94">
        <v>5546.22</v>
      </c>
      <c r="AE261" s="95">
        <v>1054</v>
      </c>
      <c r="AF261" s="95">
        <v>6600</v>
      </c>
      <c r="AG261" s="95">
        <v>232941</v>
      </c>
      <c r="AH261" s="95">
        <v>277200</v>
      </c>
      <c r="AI261" s="96" t="s">
        <v>384</v>
      </c>
      <c r="AJ261" s="97">
        <v>46170</v>
      </c>
      <c r="AK261" s="98" t="s">
        <v>1306</v>
      </c>
      <c r="AL261" s="99" t="s">
        <v>378</v>
      </c>
      <c r="AM261" s="100" t="s">
        <v>154</v>
      </c>
      <c r="AN261" s="101">
        <v>6900</v>
      </c>
      <c r="AO261" s="101" t="s">
        <v>375</v>
      </c>
      <c r="AP261" s="129" t="s">
        <v>376</v>
      </c>
      <c r="AQ261" s="102">
        <v>5798.32</v>
      </c>
      <c r="AR261" s="103">
        <v>1102</v>
      </c>
      <c r="AS261" s="103">
        <v>6900</v>
      </c>
      <c r="AT261" s="103">
        <v>243529</v>
      </c>
      <c r="AU261" s="103">
        <v>289800</v>
      </c>
      <c r="AV261" s="104">
        <f t="shared" si="184"/>
        <v>6800</v>
      </c>
      <c r="AW261" s="104">
        <f t="shared" si="185"/>
        <v>285600</v>
      </c>
      <c r="AX261" s="104">
        <f t="shared" si="186"/>
        <v>7275</v>
      </c>
      <c r="AY261" s="105">
        <v>2.5499999999999998E-2</v>
      </c>
      <c r="AZ261" s="5"/>
      <c r="BA261" s="7"/>
      <c r="BB261" s="7"/>
    </row>
    <row r="262" spans="1:54" ht="89.25" customHeight="1">
      <c r="A262" s="80" t="s">
        <v>1292</v>
      </c>
      <c r="B262" s="80" t="s">
        <v>1292</v>
      </c>
      <c r="C262" s="80"/>
      <c r="D262" s="80" t="s">
        <v>1307</v>
      </c>
      <c r="E262" s="80" t="s">
        <v>1308</v>
      </c>
      <c r="F262" s="82" t="s">
        <v>69</v>
      </c>
      <c r="G262" s="83">
        <v>30</v>
      </c>
      <c r="H262" s="82" t="s">
        <v>75</v>
      </c>
      <c r="I262" s="84" t="s">
        <v>384</v>
      </c>
      <c r="J262" s="85">
        <v>46170</v>
      </c>
      <c r="K262" s="126" t="s">
        <v>1309</v>
      </c>
      <c r="L262" s="86" t="s">
        <v>378</v>
      </c>
      <c r="M262" s="85" t="s">
        <v>167</v>
      </c>
      <c r="N262" s="87">
        <v>21023</v>
      </c>
      <c r="O262" s="87" t="s">
        <v>375</v>
      </c>
      <c r="P262" s="87" t="s">
        <v>376</v>
      </c>
      <c r="Q262" s="88">
        <v>17666.39</v>
      </c>
      <c r="R262" s="89">
        <v>3357</v>
      </c>
      <c r="S262" s="89">
        <v>21023</v>
      </c>
      <c r="T262" s="89">
        <v>529992</v>
      </c>
      <c r="U262" s="89">
        <v>630690</v>
      </c>
      <c r="V262" s="90" t="s">
        <v>384</v>
      </c>
      <c r="W262" s="91">
        <v>46170</v>
      </c>
      <c r="X262" s="127" t="s">
        <v>1310</v>
      </c>
      <c r="Y262" s="92" t="s">
        <v>378</v>
      </c>
      <c r="Z262" s="128" t="s">
        <v>131</v>
      </c>
      <c r="AA262" s="93">
        <v>24300</v>
      </c>
      <c r="AB262" s="93" t="s">
        <v>375</v>
      </c>
      <c r="AC262" s="93" t="s">
        <v>376</v>
      </c>
      <c r="AD262" s="94">
        <v>20420.169999999998</v>
      </c>
      <c r="AE262" s="95">
        <v>3880</v>
      </c>
      <c r="AF262" s="95">
        <v>24300</v>
      </c>
      <c r="AG262" s="95">
        <v>612605</v>
      </c>
      <c r="AH262" s="95">
        <v>729000</v>
      </c>
      <c r="AI262" s="96" t="s">
        <v>384</v>
      </c>
      <c r="AJ262" s="97">
        <v>46170</v>
      </c>
      <c r="AK262" s="98" t="s">
        <v>1311</v>
      </c>
      <c r="AL262" s="99" t="s">
        <v>378</v>
      </c>
      <c r="AM262" s="100" t="s">
        <v>1154</v>
      </c>
      <c r="AN262" s="101">
        <v>22000</v>
      </c>
      <c r="AO262" s="101" t="s">
        <v>375</v>
      </c>
      <c r="AP262" s="129" t="s">
        <v>376</v>
      </c>
      <c r="AQ262" s="102">
        <v>18487.39</v>
      </c>
      <c r="AR262" s="103">
        <v>3513</v>
      </c>
      <c r="AS262" s="103">
        <v>22000</v>
      </c>
      <c r="AT262" s="103">
        <v>554622</v>
      </c>
      <c r="AU262" s="103">
        <v>660000</v>
      </c>
      <c r="AV262" s="104">
        <f t="shared" si="184"/>
        <v>22441</v>
      </c>
      <c r="AW262" s="104">
        <f t="shared" si="185"/>
        <v>673230</v>
      </c>
      <c r="AX262" s="104">
        <f t="shared" si="186"/>
        <v>50473</v>
      </c>
      <c r="AY262" s="105">
        <v>7.4999999999999997E-2</v>
      </c>
      <c r="AZ262" s="5"/>
      <c r="BA262" s="7"/>
      <c r="BB262" s="7"/>
    </row>
    <row r="263" spans="1:54" ht="102" customHeight="1">
      <c r="A263" s="80" t="s">
        <v>1292</v>
      </c>
      <c r="B263" s="80" t="s">
        <v>1292</v>
      </c>
      <c r="C263" s="80"/>
      <c r="D263" s="80" t="s">
        <v>1312</v>
      </c>
      <c r="E263" s="80" t="s">
        <v>1312</v>
      </c>
      <c r="F263" s="82" t="s">
        <v>1313</v>
      </c>
      <c r="G263" s="83">
        <v>12</v>
      </c>
      <c r="H263" s="82" t="s">
        <v>75</v>
      </c>
      <c r="I263" s="84" t="s">
        <v>384</v>
      </c>
      <c r="J263" s="85">
        <v>46170</v>
      </c>
      <c r="K263" s="126" t="s">
        <v>1314</v>
      </c>
      <c r="L263" s="86" t="s">
        <v>378</v>
      </c>
      <c r="M263" s="85" t="s">
        <v>1315</v>
      </c>
      <c r="N263" s="87">
        <v>16900</v>
      </c>
      <c r="O263" s="87" t="s">
        <v>375</v>
      </c>
      <c r="P263" s="87" t="s">
        <v>376</v>
      </c>
      <c r="Q263" s="88">
        <v>14201.68</v>
      </c>
      <c r="R263" s="89">
        <v>2698</v>
      </c>
      <c r="S263" s="89">
        <v>16900</v>
      </c>
      <c r="T263" s="89">
        <v>170420</v>
      </c>
      <c r="U263" s="89">
        <v>202800</v>
      </c>
      <c r="V263" s="90" t="s">
        <v>384</v>
      </c>
      <c r="W263" s="91">
        <v>46170</v>
      </c>
      <c r="X263" s="127" t="s">
        <v>1316</v>
      </c>
      <c r="Y263" s="92" t="s">
        <v>378</v>
      </c>
      <c r="Z263" s="128" t="s">
        <v>1316</v>
      </c>
      <c r="AA263" s="93">
        <v>15000</v>
      </c>
      <c r="AB263" s="93" t="s">
        <v>382</v>
      </c>
      <c r="AC263" s="93" t="s">
        <v>376</v>
      </c>
      <c r="AD263" s="94">
        <v>15000</v>
      </c>
      <c r="AE263" s="95">
        <v>2850</v>
      </c>
      <c r="AF263" s="95">
        <v>17850</v>
      </c>
      <c r="AG263" s="95">
        <v>180000</v>
      </c>
      <c r="AH263" s="95">
        <v>214200</v>
      </c>
      <c r="AI263" s="96" t="s">
        <v>384</v>
      </c>
      <c r="AJ263" s="97">
        <v>46170</v>
      </c>
      <c r="AK263" s="98" t="s">
        <v>1317</v>
      </c>
      <c r="AL263" s="99" t="s">
        <v>378</v>
      </c>
      <c r="AM263" s="100" t="s">
        <v>1318</v>
      </c>
      <c r="AN263" s="101">
        <v>15200</v>
      </c>
      <c r="AO263" s="101" t="s">
        <v>375</v>
      </c>
      <c r="AP263" s="129" t="s">
        <v>376</v>
      </c>
      <c r="AQ263" s="102">
        <v>12773.11</v>
      </c>
      <c r="AR263" s="103">
        <v>2427</v>
      </c>
      <c r="AS263" s="103">
        <v>15200</v>
      </c>
      <c r="AT263" s="103">
        <v>153277</v>
      </c>
      <c r="AU263" s="103">
        <v>182400</v>
      </c>
      <c r="AV263" s="104">
        <f t="shared" si="184"/>
        <v>16650</v>
      </c>
      <c r="AW263" s="104">
        <f t="shared" si="185"/>
        <v>199800</v>
      </c>
      <c r="AX263" s="104">
        <f t="shared" si="186"/>
        <v>16111</v>
      </c>
      <c r="AY263" s="105">
        <v>8.0600000000000005E-2</v>
      </c>
      <c r="AZ263" s="5"/>
      <c r="BA263" s="7"/>
      <c r="BB263" s="7"/>
    </row>
    <row r="264" spans="1:54" ht="38.25" customHeight="1">
      <c r="A264" s="80" t="s">
        <v>1292</v>
      </c>
      <c r="B264" s="80" t="s">
        <v>1292</v>
      </c>
      <c r="C264" s="80"/>
      <c r="D264" s="80" t="s">
        <v>1319</v>
      </c>
      <c r="E264" s="80" t="s">
        <v>1320</v>
      </c>
      <c r="F264" s="82" t="s">
        <v>69</v>
      </c>
      <c r="G264" s="83">
        <v>30</v>
      </c>
      <c r="H264" s="82" t="s">
        <v>70</v>
      </c>
      <c r="I264" s="84" t="s">
        <v>384</v>
      </c>
      <c r="J264" s="85">
        <v>46170</v>
      </c>
      <c r="K264" s="126" t="s">
        <v>1321</v>
      </c>
      <c r="L264" s="86" t="s">
        <v>378</v>
      </c>
      <c r="M264" s="85" t="s">
        <v>1321</v>
      </c>
      <c r="N264" s="87">
        <v>35000</v>
      </c>
      <c r="O264" s="87" t="s">
        <v>382</v>
      </c>
      <c r="P264" s="87" t="s">
        <v>400</v>
      </c>
      <c r="Q264" s="88">
        <v>35000</v>
      </c>
      <c r="R264" s="89" t="s">
        <v>1236</v>
      </c>
      <c r="S264" s="89">
        <v>35000</v>
      </c>
      <c r="T264" s="89">
        <v>1050000</v>
      </c>
      <c r="U264" s="89">
        <v>1050000</v>
      </c>
      <c r="V264" s="90" t="s">
        <v>384</v>
      </c>
      <c r="W264" s="91">
        <v>46170</v>
      </c>
      <c r="X264" s="127" t="s">
        <v>1322</v>
      </c>
      <c r="Y264" s="92" t="s">
        <v>378</v>
      </c>
      <c r="Z264" s="128" t="s">
        <v>1323</v>
      </c>
      <c r="AA264" s="93">
        <v>36000</v>
      </c>
      <c r="AB264" s="93" t="s">
        <v>382</v>
      </c>
      <c r="AC264" s="93" t="s">
        <v>376</v>
      </c>
      <c r="AD264" s="94">
        <v>36000</v>
      </c>
      <c r="AE264" s="95">
        <v>6840</v>
      </c>
      <c r="AF264" s="95">
        <v>42840</v>
      </c>
      <c r="AG264" s="95">
        <v>1080000</v>
      </c>
      <c r="AH264" s="95">
        <v>1285200</v>
      </c>
      <c r="AI264" s="96" t="s">
        <v>384</v>
      </c>
      <c r="AJ264" s="97">
        <v>46170</v>
      </c>
      <c r="AK264" s="98" t="s">
        <v>1324</v>
      </c>
      <c r="AL264" s="99" t="s">
        <v>378</v>
      </c>
      <c r="AM264" s="100" t="s">
        <v>1325</v>
      </c>
      <c r="AN264" s="101">
        <v>35000</v>
      </c>
      <c r="AO264" s="101" t="s">
        <v>382</v>
      </c>
      <c r="AP264" s="129" t="s">
        <v>376</v>
      </c>
      <c r="AQ264" s="102">
        <v>35000</v>
      </c>
      <c r="AR264" s="103">
        <v>6650</v>
      </c>
      <c r="AS264" s="103">
        <v>41650</v>
      </c>
      <c r="AT264" s="103">
        <v>1050000</v>
      </c>
      <c r="AU264" s="103">
        <v>1249500</v>
      </c>
      <c r="AV264" s="104">
        <f t="shared" si="184"/>
        <v>39830</v>
      </c>
      <c r="AW264" s="104">
        <f t="shared" si="185"/>
        <v>1194900</v>
      </c>
      <c r="AX264" s="104">
        <f t="shared" si="186"/>
        <v>126750</v>
      </c>
      <c r="AY264" s="105">
        <v>0.1061</v>
      </c>
      <c r="AZ264" s="5"/>
      <c r="BA264" s="7"/>
      <c r="BB264" s="7"/>
    </row>
    <row r="265" spans="1:54" ht="63.75" customHeight="1">
      <c r="A265" s="80" t="s">
        <v>1292</v>
      </c>
      <c r="B265" s="80" t="s">
        <v>1292</v>
      </c>
      <c r="C265" s="80"/>
      <c r="D265" s="80" t="s">
        <v>1326</v>
      </c>
      <c r="E265" s="80" t="s">
        <v>1327</v>
      </c>
      <c r="F265" s="82" t="s">
        <v>69</v>
      </c>
      <c r="G265" s="83">
        <v>30</v>
      </c>
      <c r="H265" s="82" t="s">
        <v>75</v>
      </c>
      <c r="I265" s="84" t="s">
        <v>384</v>
      </c>
      <c r="J265" s="85">
        <v>46175</v>
      </c>
      <c r="K265" s="126" t="s">
        <v>1328</v>
      </c>
      <c r="L265" s="86" t="s">
        <v>378</v>
      </c>
      <c r="M265" s="85" t="s">
        <v>1328</v>
      </c>
      <c r="N265" s="87">
        <v>5200</v>
      </c>
      <c r="O265" s="87" t="s">
        <v>382</v>
      </c>
      <c r="P265" s="87" t="s">
        <v>376</v>
      </c>
      <c r="Q265" s="88">
        <v>5200</v>
      </c>
      <c r="R265" s="89">
        <v>988</v>
      </c>
      <c r="S265" s="89">
        <v>6188</v>
      </c>
      <c r="T265" s="89">
        <v>156000</v>
      </c>
      <c r="U265" s="89">
        <v>185640</v>
      </c>
      <c r="V265" s="90" t="s">
        <v>384</v>
      </c>
      <c r="W265" s="91">
        <v>46175</v>
      </c>
      <c r="X265" s="127" t="s">
        <v>1329</v>
      </c>
      <c r="Y265" s="92" t="s">
        <v>378</v>
      </c>
      <c r="Z265" s="128" t="s">
        <v>1330</v>
      </c>
      <c r="AA265" s="93">
        <v>5400</v>
      </c>
      <c r="AB265" s="93" t="s">
        <v>382</v>
      </c>
      <c r="AC265" s="93" t="s">
        <v>376</v>
      </c>
      <c r="AD265" s="94">
        <v>5400</v>
      </c>
      <c r="AE265" s="95">
        <v>1026</v>
      </c>
      <c r="AF265" s="95">
        <v>6426</v>
      </c>
      <c r="AG265" s="95">
        <v>162000</v>
      </c>
      <c r="AH265" s="95">
        <v>192780</v>
      </c>
      <c r="AI265" s="96" t="s">
        <v>384</v>
      </c>
      <c r="AJ265" s="97">
        <v>46175</v>
      </c>
      <c r="AK265" s="98" t="s">
        <v>1331</v>
      </c>
      <c r="AL265" s="99" t="s">
        <v>378</v>
      </c>
      <c r="AM265" s="100" t="s">
        <v>1331</v>
      </c>
      <c r="AN265" s="101">
        <v>5610</v>
      </c>
      <c r="AO265" s="101" t="s">
        <v>382</v>
      </c>
      <c r="AP265" s="129" t="s">
        <v>376</v>
      </c>
      <c r="AQ265" s="102">
        <v>5610</v>
      </c>
      <c r="AR265" s="103">
        <v>1066</v>
      </c>
      <c r="AS265" s="103">
        <v>6676</v>
      </c>
      <c r="AT265" s="103">
        <v>168300</v>
      </c>
      <c r="AU265" s="103">
        <v>200277</v>
      </c>
      <c r="AV265" s="104">
        <f t="shared" si="184"/>
        <v>6430</v>
      </c>
      <c r="AW265" s="104">
        <f t="shared" si="185"/>
        <v>192900</v>
      </c>
      <c r="AX265" s="104">
        <f t="shared" si="186"/>
        <v>7319</v>
      </c>
      <c r="AY265" s="105">
        <v>3.7900000000000003E-2</v>
      </c>
      <c r="AZ265" s="5"/>
      <c r="BA265" s="7"/>
      <c r="BB265" s="7"/>
    </row>
    <row r="266" spans="1:54" ht="102" customHeight="1">
      <c r="A266" s="80" t="s">
        <v>1292</v>
      </c>
      <c r="B266" s="80" t="s">
        <v>1292</v>
      </c>
      <c r="C266" s="80"/>
      <c r="D266" s="80" t="s">
        <v>1332</v>
      </c>
      <c r="E266" s="80" t="s">
        <v>1333</v>
      </c>
      <c r="F266" s="82" t="s">
        <v>69</v>
      </c>
      <c r="G266" s="83">
        <v>2</v>
      </c>
      <c r="H266" s="82" t="s">
        <v>75</v>
      </c>
      <c r="I266" s="84" t="s">
        <v>384</v>
      </c>
      <c r="J266" s="85">
        <v>46170</v>
      </c>
      <c r="K266" s="126" t="s">
        <v>1334</v>
      </c>
      <c r="L266" s="86" t="s">
        <v>378</v>
      </c>
      <c r="M266" s="85" t="s">
        <v>1334</v>
      </c>
      <c r="N266" s="87">
        <v>10900</v>
      </c>
      <c r="O266" s="87" t="s">
        <v>375</v>
      </c>
      <c r="P266" s="87" t="s">
        <v>376</v>
      </c>
      <c r="Q266" s="88">
        <v>9159.66</v>
      </c>
      <c r="R266" s="89">
        <v>1740</v>
      </c>
      <c r="S266" s="89">
        <v>10900</v>
      </c>
      <c r="T266" s="89">
        <v>18319</v>
      </c>
      <c r="U266" s="89">
        <v>21800</v>
      </c>
      <c r="V266" s="90" t="s">
        <v>384</v>
      </c>
      <c r="W266" s="91">
        <v>46170</v>
      </c>
      <c r="X266" s="127" t="s">
        <v>1335</v>
      </c>
      <c r="Y266" s="92" t="s">
        <v>378</v>
      </c>
      <c r="Z266" s="128" t="s">
        <v>1336</v>
      </c>
      <c r="AA266" s="93">
        <v>11800</v>
      </c>
      <c r="AB266" s="93" t="s">
        <v>375</v>
      </c>
      <c r="AC266" s="93" t="s">
        <v>376</v>
      </c>
      <c r="AD266" s="94">
        <v>9915.9699999999993</v>
      </c>
      <c r="AE266" s="95">
        <v>1884</v>
      </c>
      <c r="AF266" s="95">
        <v>11800</v>
      </c>
      <c r="AG266" s="95">
        <v>19832</v>
      </c>
      <c r="AH266" s="95">
        <v>23600</v>
      </c>
      <c r="AI266" s="96" t="s">
        <v>384</v>
      </c>
      <c r="AJ266" s="97">
        <v>46170</v>
      </c>
      <c r="AK266" s="98" t="s">
        <v>1337</v>
      </c>
      <c r="AL266" s="99" t="s">
        <v>378</v>
      </c>
      <c r="AM266" s="100" t="s">
        <v>1338</v>
      </c>
      <c r="AN266" s="101">
        <v>11800</v>
      </c>
      <c r="AO266" s="101" t="s">
        <v>375</v>
      </c>
      <c r="AP266" s="129" t="s">
        <v>376</v>
      </c>
      <c r="AQ266" s="102">
        <v>9915.9699999999993</v>
      </c>
      <c r="AR266" s="103">
        <v>1884</v>
      </c>
      <c r="AS266" s="103">
        <v>11800</v>
      </c>
      <c r="AT266" s="103">
        <v>19832</v>
      </c>
      <c r="AU266" s="103">
        <v>23600</v>
      </c>
      <c r="AV266" s="104">
        <f t="shared" si="184"/>
        <v>11500</v>
      </c>
      <c r="AW266" s="104">
        <f t="shared" si="185"/>
        <v>23000</v>
      </c>
      <c r="AX266" s="104">
        <f t="shared" si="186"/>
        <v>1039</v>
      </c>
      <c r="AY266" s="105">
        <v>4.5199999999999997E-2</v>
      </c>
      <c r="AZ266" s="5"/>
      <c r="BA266" s="7"/>
      <c r="BB266" s="7"/>
    </row>
    <row r="267" spans="1:54" ht="51" customHeight="1">
      <c r="A267" s="80" t="s">
        <v>1339</v>
      </c>
      <c r="B267" s="80" t="s">
        <v>1339</v>
      </c>
      <c r="C267" s="80"/>
      <c r="D267" s="80" t="s">
        <v>1340</v>
      </c>
      <c r="E267" s="80" t="s">
        <v>1341</v>
      </c>
      <c r="F267" s="82" t="s">
        <v>69</v>
      </c>
      <c r="G267" s="83">
        <v>3</v>
      </c>
      <c r="H267" s="82" t="s">
        <v>75</v>
      </c>
      <c r="I267" s="84" t="s">
        <v>384</v>
      </c>
      <c r="J267" s="85">
        <v>46181</v>
      </c>
      <c r="K267" s="126" t="s">
        <v>1342</v>
      </c>
      <c r="L267" s="86" t="s">
        <v>373</v>
      </c>
      <c r="M267" s="85" t="s">
        <v>1343</v>
      </c>
      <c r="N267" s="87">
        <v>150000</v>
      </c>
      <c r="O267" s="87" t="s">
        <v>382</v>
      </c>
      <c r="P267" s="87" t="s">
        <v>376</v>
      </c>
      <c r="Q267" s="88">
        <v>150000</v>
      </c>
      <c r="R267" s="89">
        <v>28500</v>
      </c>
      <c r="S267" s="89">
        <v>178500</v>
      </c>
      <c r="T267" s="89">
        <v>450000</v>
      </c>
      <c r="U267" s="89">
        <v>535500</v>
      </c>
      <c r="V267" s="90" t="s">
        <v>384</v>
      </c>
      <c r="W267" s="91">
        <v>46181</v>
      </c>
      <c r="X267" s="127" t="s">
        <v>1344</v>
      </c>
      <c r="Y267" s="92" t="s">
        <v>373</v>
      </c>
      <c r="Z267" s="128" t="s">
        <v>1344</v>
      </c>
      <c r="AA267" s="93">
        <v>120000</v>
      </c>
      <c r="AB267" s="93" t="s">
        <v>382</v>
      </c>
      <c r="AC267" s="93" t="s">
        <v>376</v>
      </c>
      <c r="AD267" s="94">
        <v>120000</v>
      </c>
      <c r="AE267" s="95">
        <v>22800</v>
      </c>
      <c r="AF267" s="95">
        <v>142800</v>
      </c>
      <c r="AG267" s="95">
        <v>360000</v>
      </c>
      <c r="AH267" s="95">
        <v>428400</v>
      </c>
      <c r="AI267" s="96" t="s">
        <v>384</v>
      </c>
      <c r="AJ267" s="97">
        <v>46181</v>
      </c>
      <c r="AK267" s="98" t="s">
        <v>1345</v>
      </c>
      <c r="AL267" s="99" t="s">
        <v>373</v>
      </c>
      <c r="AM267" s="100" t="s">
        <v>1345</v>
      </c>
      <c r="AN267" s="101">
        <v>160000</v>
      </c>
      <c r="AO267" s="101" t="s">
        <v>382</v>
      </c>
      <c r="AP267" s="129" t="s">
        <v>376</v>
      </c>
      <c r="AQ267" s="102">
        <v>160000</v>
      </c>
      <c r="AR267" s="103">
        <v>30400</v>
      </c>
      <c r="AS267" s="103">
        <v>190400</v>
      </c>
      <c r="AT267" s="103">
        <v>480000</v>
      </c>
      <c r="AU267" s="103">
        <v>571200</v>
      </c>
      <c r="AV267" s="104">
        <f t="shared" si="184"/>
        <v>170567</v>
      </c>
      <c r="AW267" s="104">
        <f t="shared" si="185"/>
        <v>511701</v>
      </c>
      <c r="AX267" s="104">
        <f t="shared" si="186"/>
        <v>74315</v>
      </c>
      <c r="AY267" s="105">
        <v>0.1452</v>
      </c>
      <c r="AZ267" s="5"/>
      <c r="BA267" s="7"/>
      <c r="BB267" s="7"/>
    </row>
    <row r="268" spans="1:54" ht="38.25" customHeight="1">
      <c r="A268" s="139" t="s">
        <v>1346</v>
      </c>
      <c r="B268" s="139" t="s">
        <v>1346</v>
      </c>
      <c r="C268" s="122"/>
      <c r="D268" s="80" t="s">
        <v>1347</v>
      </c>
      <c r="E268" s="80" t="s">
        <v>1348</v>
      </c>
      <c r="F268" s="140" t="s">
        <v>69</v>
      </c>
      <c r="G268" s="141">
        <v>20</v>
      </c>
      <c r="H268" s="141" t="s">
        <v>75</v>
      </c>
      <c r="I268" s="142" t="s">
        <v>559</v>
      </c>
      <c r="J268" s="143">
        <v>46218</v>
      </c>
      <c r="K268" s="144" t="s">
        <v>1349</v>
      </c>
      <c r="L268" s="145" t="s">
        <v>378</v>
      </c>
      <c r="M268" s="145" t="s">
        <v>154</v>
      </c>
      <c r="N268" s="146">
        <v>79000</v>
      </c>
      <c r="O268" s="145" t="s">
        <v>375</v>
      </c>
      <c r="P268" s="145" t="s">
        <v>376</v>
      </c>
      <c r="Q268" s="147">
        <v>66386.55</v>
      </c>
      <c r="R268" s="148">
        <v>12613</v>
      </c>
      <c r="S268" s="148">
        <v>79000</v>
      </c>
      <c r="T268" s="149">
        <v>1327731</v>
      </c>
      <c r="U268" s="149">
        <v>1580000</v>
      </c>
      <c r="V268" s="150" t="s">
        <v>559</v>
      </c>
      <c r="W268" s="151">
        <v>46218</v>
      </c>
      <c r="X268" s="152" t="s">
        <v>1350</v>
      </c>
      <c r="Y268" s="153" t="s">
        <v>378</v>
      </c>
      <c r="Z268" s="153" t="s">
        <v>78</v>
      </c>
      <c r="AA268" s="154">
        <v>79000</v>
      </c>
      <c r="AB268" s="153" t="s">
        <v>375</v>
      </c>
      <c r="AC268" s="153" t="s">
        <v>376</v>
      </c>
      <c r="AD268" s="155">
        <v>66386.55</v>
      </c>
      <c r="AE268" s="156">
        <v>12613</v>
      </c>
      <c r="AF268" s="156">
        <v>79000</v>
      </c>
      <c r="AG268" s="157">
        <v>1327731</v>
      </c>
      <c r="AH268" s="157">
        <v>1580000</v>
      </c>
      <c r="AI268" s="158" t="s">
        <v>559</v>
      </c>
      <c r="AJ268" s="159">
        <v>46218</v>
      </c>
      <c r="AK268" s="160" t="s">
        <v>1351</v>
      </c>
      <c r="AL268" s="158" t="s">
        <v>378</v>
      </c>
      <c r="AM268" s="158" t="s">
        <v>1352</v>
      </c>
      <c r="AN268" s="161">
        <v>79000</v>
      </c>
      <c r="AO268" s="158" t="s">
        <v>375</v>
      </c>
      <c r="AP268" s="158" t="s">
        <v>376</v>
      </c>
      <c r="AQ268" s="162">
        <v>66386.55</v>
      </c>
      <c r="AR268" s="163">
        <v>12613</v>
      </c>
      <c r="AS268" s="163">
        <v>79000</v>
      </c>
      <c r="AT268" s="164">
        <v>1327731</v>
      </c>
      <c r="AU268" s="164">
        <v>1580000</v>
      </c>
      <c r="AV268" s="104">
        <f t="shared" si="184"/>
        <v>79000</v>
      </c>
      <c r="AW268" s="104">
        <f t="shared" si="185"/>
        <v>1580000</v>
      </c>
      <c r="AX268" s="104">
        <f t="shared" si="186"/>
        <v>0</v>
      </c>
      <c r="AY268" s="165">
        <v>0</v>
      </c>
    </row>
    <row r="269" spans="1:54" ht="89.25" customHeight="1">
      <c r="A269" s="139" t="s">
        <v>1346</v>
      </c>
      <c r="B269" s="139" t="s">
        <v>1346</v>
      </c>
      <c r="C269" s="122"/>
      <c r="D269" s="80" t="s">
        <v>1353</v>
      </c>
      <c r="E269" s="80" t="s">
        <v>1354</v>
      </c>
      <c r="F269" s="140" t="s">
        <v>69</v>
      </c>
      <c r="G269" s="141">
        <v>19</v>
      </c>
      <c r="H269" s="141" t="s">
        <v>75</v>
      </c>
      <c r="I269" s="142" t="s">
        <v>559</v>
      </c>
      <c r="J269" s="143">
        <v>46224</v>
      </c>
      <c r="K269" s="144" t="s">
        <v>1355</v>
      </c>
      <c r="L269" s="145" t="s">
        <v>378</v>
      </c>
      <c r="M269" s="145" t="s">
        <v>1356</v>
      </c>
      <c r="N269" s="146">
        <v>2230000</v>
      </c>
      <c r="O269" s="145" t="s">
        <v>382</v>
      </c>
      <c r="P269" s="145" t="s">
        <v>376</v>
      </c>
      <c r="Q269" s="166">
        <v>2230000</v>
      </c>
      <c r="R269" s="167">
        <v>423700</v>
      </c>
      <c r="S269" s="167">
        <v>2653700</v>
      </c>
      <c r="T269" s="167">
        <v>42370000</v>
      </c>
      <c r="U269" s="149">
        <v>50420300</v>
      </c>
      <c r="V269" s="150" t="s">
        <v>559</v>
      </c>
      <c r="W269" s="151">
        <v>46225</v>
      </c>
      <c r="X269" s="152" t="s">
        <v>1357</v>
      </c>
      <c r="Y269" s="153" t="s">
        <v>378</v>
      </c>
      <c r="Z269" s="153" t="s">
        <v>1358</v>
      </c>
      <c r="AA269" s="154">
        <v>2220000</v>
      </c>
      <c r="AB269" s="153" t="s">
        <v>382</v>
      </c>
      <c r="AC269" s="153" t="s">
        <v>376</v>
      </c>
      <c r="AD269" s="155">
        <v>2220000</v>
      </c>
      <c r="AE269" s="156">
        <v>421800</v>
      </c>
      <c r="AF269" s="156">
        <v>2641800</v>
      </c>
      <c r="AG269" s="157">
        <v>42180000</v>
      </c>
      <c r="AH269" s="157">
        <v>50194200</v>
      </c>
      <c r="AI269" s="158" t="s">
        <v>559</v>
      </c>
      <c r="AJ269" s="159">
        <v>46225</v>
      </c>
      <c r="AK269" s="160" t="s">
        <v>1359</v>
      </c>
      <c r="AL269" s="158" t="s">
        <v>378</v>
      </c>
      <c r="AM269" s="158" t="s">
        <v>1360</v>
      </c>
      <c r="AN269" s="161">
        <v>2302000</v>
      </c>
      <c r="AO269" s="158" t="s">
        <v>382</v>
      </c>
      <c r="AP269" s="158" t="s">
        <v>376</v>
      </c>
      <c r="AQ269" s="162">
        <v>2302000</v>
      </c>
      <c r="AR269" s="163">
        <v>437380</v>
      </c>
      <c r="AS269" s="163">
        <v>2739380</v>
      </c>
      <c r="AT269" s="164">
        <v>43738000</v>
      </c>
      <c r="AU269" s="164">
        <v>52048220</v>
      </c>
      <c r="AV269" s="104">
        <f t="shared" si="184"/>
        <v>2678293</v>
      </c>
      <c r="AW269" s="104">
        <f t="shared" si="185"/>
        <v>50887567</v>
      </c>
      <c r="AX269" s="104">
        <f t="shared" si="186"/>
        <v>1011487</v>
      </c>
      <c r="AY269" s="165">
        <v>1.9900000000000001E-2</v>
      </c>
    </row>
    <row r="270" spans="1:54" ht="127.5" customHeight="1">
      <c r="A270" s="139" t="s">
        <v>1346</v>
      </c>
      <c r="B270" s="139" t="s">
        <v>1346</v>
      </c>
      <c r="C270" s="122"/>
      <c r="D270" s="80" t="s">
        <v>1361</v>
      </c>
      <c r="E270" s="80" t="s">
        <v>1362</v>
      </c>
      <c r="F270" s="140" t="s">
        <v>69</v>
      </c>
      <c r="G270" s="141">
        <v>60</v>
      </c>
      <c r="H270" s="141" t="s">
        <v>75</v>
      </c>
      <c r="I270" s="142" t="s">
        <v>559</v>
      </c>
      <c r="J270" s="143">
        <v>46217</v>
      </c>
      <c r="K270" s="144" t="s">
        <v>1363</v>
      </c>
      <c r="L270" s="145" t="s">
        <v>378</v>
      </c>
      <c r="M270" s="145" t="s">
        <v>154</v>
      </c>
      <c r="N270" s="146">
        <v>179900</v>
      </c>
      <c r="O270" s="145" t="s">
        <v>375</v>
      </c>
      <c r="P270" s="145" t="s">
        <v>376</v>
      </c>
      <c r="Q270" s="147">
        <v>151176.47</v>
      </c>
      <c r="R270" s="148">
        <v>28724</v>
      </c>
      <c r="S270" s="148">
        <v>179900</v>
      </c>
      <c r="T270" s="149">
        <v>9070588</v>
      </c>
      <c r="U270" s="149">
        <v>10794000</v>
      </c>
      <c r="V270" s="150" t="s">
        <v>559</v>
      </c>
      <c r="W270" s="151">
        <v>46217</v>
      </c>
      <c r="X270" s="152" t="s">
        <v>1364</v>
      </c>
      <c r="Y270" s="153" t="s">
        <v>378</v>
      </c>
      <c r="Z270" s="153" t="s">
        <v>78</v>
      </c>
      <c r="AA270" s="154">
        <v>179900</v>
      </c>
      <c r="AB270" s="153" t="s">
        <v>375</v>
      </c>
      <c r="AC270" s="153" t="s">
        <v>376</v>
      </c>
      <c r="AD270" s="155">
        <v>151176.47</v>
      </c>
      <c r="AE270" s="156">
        <v>28724</v>
      </c>
      <c r="AF270" s="156">
        <v>179900</v>
      </c>
      <c r="AG270" s="157">
        <v>9070588</v>
      </c>
      <c r="AH270" s="157">
        <v>10794000</v>
      </c>
      <c r="AI270" s="158" t="s">
        <v>559</v>
      </c>
      <c r="AJ270" s="159">
        <v>46217</v>
      </c>
      <c r="AK270" s="160" t="s">
        <v>1365</v>
      </c>
      <c r="AL270" s="158" t="s">
        <v>378</v>
      </c>
      <c r="AM270" s="158" t="s">
        <v>1366</v>
      </c>
      <c r="AN270" s="161">
        <v>189900</v>
      </c>
      <c r="AO270" s="158" t="s">
        <v>375</v>
      </c>
      <c r="AP270" s="158" t="s">
        <v>376</v>
      </c>
      <c r="AQ270" s="162">
        <v>159579.82999999999</v>
      </c>
      <c r="AR270" s="163">
        <v>30320</v>
      </c>
      <c r="AS270" s="163">
        <v>189900</v>
      </c>
      <c r="AT270" s="164">
        <v>9574790</v>
      </c>
      <c r="AU270" s="164">
        <v>11394000</v>
      </c>
      <c r="AV270" s="104">
        <f t="shared" si="184"/>
        <v>183233</v>
      </c>
      <c r="AW270" s="104">
        <f t="shared" si="185"/>
        <v>10993980</v>
      </c>
      <c r="AX270" s="104">
        <f t="shared" si="186"/>
        <v>346410</v>
      </c>
      <c r="AY270" s="165">
        <v>3.15E-2</v>
      </c>
    </row>
    <row r="271" spans="1:54" ht="140.25" customHeight="1">
      <c r="A271" s="139" t="s">
        <v>1346</v>
      </c>
      <c r="B271" s="139" t="s">
        <v>1346</v>
      </c>
      <c r="C271" s="122"/>
      <c r="D271" s="80" t="s">
        <v>1367</v>
      </c>
      <c r="E271" s="80" t="s">
        <v>1368</v>
      </c>
      <c r="F271" s="140" t="s">
        <v>69</v>
      </c>
      <c r="G271" s="141">
        <v>4</v>
      </c>
      <c r="H271" s="141" t="s">
        <v>75</v>
      </c>
      <c r="I271" s="142" t="s">
        <v>559</v>
      </c>
      <c r="J271" s="143">
        <v>46231</v>
      </c>
      <c r="K271" s="144" t="s">
        <v>1369</v>
      </c>
      <c r="L271" s="145" t="s">
        <v>373</v>
      </c>
      <c r="M271" s="145" t="s">
        <v>1370</v>
      </c>
      <c r="N271" s="146">
        <v>613000</v>
      </c>
      <c r="O271" s="145" t="s">
        <v>375</v>
      </c>
      <c r="P271" s="145" t="s">
        <v>376</v>
      </c>
      <c r="Q271" s="147">
        <v>515126.05</v>
      </c>
      <c r="R271" s="148">
        <v>97874</v>
      </c>
      <c r="S271" s="148">
        <v>613000</v>
      </c>
      <c r="T271" s="149">
        <v>2060504</v>
      </c>
      <c r="U271" s="149">
        <v>2452000</v>
      </c>
      <c r="V271" s="150" t="s">
        <v>559</v>
      </c>
      <c r="W271" s="151">
        <v>46217</v>
      </c>
      <c r="X271" s="152" t="s">
        <v>1371</v>
      </c>
      <c r="Y271" s="153" t="s">
        <v>373</v>
      </c>
      <c r="Z271" s="153" t="s">
        <v>1372</v>
      </c>
      <c r="AA271" s="154">
        <v>519900</v>
      </c>
      <c r="AB271" s="153" t="s">
        <v>375</v>
      </c>
      <c r="AC271" s="153" t="s">
        <v>376</v>
      </c>
      <c r="AD271" s="155">
        <v>436890.76</v>
      </c>
      <c r="AE271" s="156">
        <v>83009</v>
      </c>
      <c r="AF271" s="156">
        <v>519900</v>
      </c>
      <c r="AG271" s="157">
        <v>1747563</v>
      </c>
      <c r="AH271" s="157">
        <v>2079600</v>
      </c>
      <c r="AI271" s="158" t="s">
        <v>559</v>
      </c>
      <c r="AJ271" s="159">
        <v>46217</v>
      </c>
      <c r="AK271" s="160" t="s">
        <v>1373</v>
      </c>
      <c r="AL271" s="158" t="s">
        <v>378</v>
      </c>
      <c r="AM271" s="158" t="s">
        <v>78</v>
      </c>
      <c r="AN271" s="161">
        <v>419000</v>
      </c>
      <c r="AO271" s="158" t="s">
        <v>375</v>
      </c>
      <c r="AP271" s="158" t="s">
        <v>376</v>
      </c>
      <c r="AQ271" s="162">
        <v>352100.84</v>
      </c>
      <c r="AR271" s="163">
        <v>66899</v>
      </c>
      <c r="AS271" s="163">
        <v>419000</v>
      </c>
      <c r="AT271" s="164">
        <v>1408403</v>
      </c>
      <c r="AU271" s="164">
        <v>1676000</v>
      </c>
      <c r="AV271" s="104">
        <f t="shared" si="184"/>
        <v>517300</v>
      </c>
      <c r="AW271" s="104">
        <f t="shared" si="185"/>
        <v>2069200</v>
      </c>
      <c r="AX271" s="104">
        <f t="shared" si="186"/>
        <v>388105</v>
      </c>
      <c r="AY271" s="165">
        <v>0.18759999999999999</v>
      </c>
    </row>
    <row r="272" spans="1:54" ht="204" customHeight="1">
      <c r="A272" s="139" t="s">
        <v>1346</v>
      </c>
      <c r="B272" s="139" t="s">
        <v>1346</v>
      </c>
      <c r="C272" s="122"/>
      <c r="D272" s="80" t="s">
        <v>1374</v>
      </c>
      <c r="E272" s="80" t="s">
        <v>1375</v>
      </c>
      <c r="F272" s="140" t="s">
        <v>69</v>
      </c>
      <c r="G272" s="141">
        <v>8</v>
      </c>
      <c r="H272" s="141" t="s">
        <v>75</v>
      </c>
      <c r="I272" s="142" t="s">
        <v>371</v>
      </c>
      <c r="J272" s="143">
        <v>46204</v>
      </c>
      <c r="K272" s="144" t="s">
        <v>1376</v>
      </c>
      <c r="L272" s="145" t="s">
        <v>378</v>
      </c>
      <c r="M272" s="145" t="s">
        <v>1377</v>
      </c>
      <c r="N272" s="146">
        <v>449900</v>
      </c>
      <c r="O272" s="145" t="s">
        <v>375</v>
      </c>
      <c r="P272" s="145" t="s">
        <v>376</v>
      </c>
      <c r="Q272" s="147">
        <v>378067.23</v>
      </c>
      <c r="R272" s="148">
        <v>71833</v>
      </c>
      <c r="S272" s="148">
        <v>449900</v>
      </c>
      <c r="T272" s="149">
        <v>3024538</v>
      </c>
      <c r="U272" s="149">
        <v>3599200</v>
      </c>
      <c r="V272" s="150" t="s">
        <v>371</v>
      </c>
      <c r="W272" s="151">
        <v>46204</v>
      </c>
      <c r="X272" s="152" t="s">
        <v>1378</v>
      </c>
      <c r="Y272" s="153" t="s">
        <v>378</v>
      </c>
      <c r="Z272" s="153" t="s">
        <v>154</v>
      </c>
      <c r="AA272" s="154">
        <v>349900</v>
      </c>
      <c r="AB272" s="153" t="s">
        <v>375</v>
      </c>
      <c r="AC272" s="153" t="s">
        <v>376</v>
      </c>
      <c r="AD272" s="155">
        <v>294033.61</v>
      </c>
      <c r="AE272" s="156">
        <v>55866</v>
      </c>
      <c r="AF272" s="156">
        <v>349900</v>
      </c>
      <c r="AG272" s="157">
        <v>2352269</v>
      </c>
      <c r="AH272" s="157">
        <v>2799200</v>
      </c>
      <c r="AI272" s="158" t="s">
        <v>371</v>
      </c>
      <c r="AJ272" s="159">
        <v>46204</v>
      </c>
      <c r="AK272" s="160" t="s">
        <v>1379</v>
      </c>
      <c r="AL272" s="158" t="s">
        <v>378</v>
      </c>
      <c r="AM272" s="158" t="s">
        <v>1380</v>
      </c>
      <c r="AN272" s="161">
        <v>399900</v>
      </c>
      <c r="AO272" s="158" t="s">
        <v>375</v>
      </c>
      <c r="AP272" s="158" t="s">
        <v>376</v>
      </c>
      <c r="AQ272" s="162">
        <v>336050.42</v>
      </c>
      <c r="AR272" s="163">
        <v>63850</v>
      </c>
      <c r="AS272" s="163">
        <v>399900</v>
      </c>
      <c r="AT272" s="164">
        <v>2688403</v>
      </c>
      <c r="AU272" s="164">
        <v>3199200</v>
      </c>
      <c r="AV272" s="104">
        <f t="shared" si="184"/>
        <v>399900</v>
      </c>
      <c r="AW272" s="104">
        <f t="shared" si="185"/>
        <v>3199200</v>
      </c>
      <c r="AX272" s="104">
        <f t="shared" si="186"/>
        <v>400000</v>
      </c>
      <c r="AY272" s="165">
        <v>0.125</v>
      </c>
    </row>
    <row r="273" spans="1:51" ht="38.25" customHeight="1">
      <c r="A273" s="139" t="s">
        <v>1346</v>
      </c>
      <c r="B273" s="139" t="s">
        <v>1346</v>
      </c>
      <c r="C273" s="122"/>
      <c r="D273" s="80" t="s">
        <v>1381</v>
      </c>
      <c r="E273" s="80" t="s">
        <v>1382</v>
      </c>
      <c r="F273" s="140" t="s">
        <v>69</v>
      </c>
      <c r="G273" s="141">
        <v>500</v>
      </c>
      <c r="H273" s="141" t="s">
        <v>75</v>
      </c>
      <c r="I273" s="142" t="s">
        <v>559</v>
      </c>
      <c r="J273" s="143">
        <v>46217</v>
      </c>
      <c r="K273" s="144" t="s">
        <v>1383</v>
      </c>
      <c r="L273" s="145" t="s">
        <v>378</v>
      </c>
      <c r="M273" s="145" t="s">
        <v>110</v>
      </c>
      <c r="N273" s="146">
        <v>44900</v>
      </c>
      <c r="O273" s="145" t="s">
        <v>375</v>
      </c>
      <c r="P273" s="145" t="s">
        <v>376</v>
      </c>
      <c r="Q273" s="147">
        <v>37731.089999999997</v>
      </c>
      <c r="R273" s="148">
        <v>7169</v>
      </c>
      <c r="S273" s="148">
        <v>44900</v>
      </c>
      <c r="T273" s="149">
        <v>18865546</v>
      </c>
      <c r="U273" s="149">
        <v>22450000</v>
      </c>
      <c r="V273" s="150" t="s">
        <v>559</v>
      </c>
      <c r="W273" s="151">
        <v>46217</v>
      </c>
      <c r="X273" s="152" t="s">
        <v>1384</v>
      </c>
      <c r="Y273" s="153" t="s">
        <v>378</v>
      </c>
      <c r="Z273" s="153" t="s">
        <v>1385</v>
      </c>
      <c r="AA273" s="154">
        <v>51200</v>
      </c>
      <c r="AB273" s="153" t="s">
        <v>375</v>
      </c>
      <c r="AC273" s="153" t="s">
        <v>376</v>
      </c>
      <c r="AD273" s="155">
        <v>43025.21</v>
      </c>
      <c r="AE273" s="156">
        <v>8175</v>
      </c>
      <c r="AF273" s="156">
        <v>51200</v>
      </c>
      <c r="AG273" s="157">
        <v>21512605</v>
      </c>
      <c r="AH273" s="157">
        <v>25600000</v>
      </c>
      <c r="AI273" s="158" t="s">
        <v>559</v>
      </c>
      <c r="AJ273" s="159">
        <v>46217</v>
      </c>
      <c r="AK273" s="160" t="s">
        <v>1386</v>
      </c>
      <c r="AL273" s="158" t="s">
        <v>378</v>
      </c>
      <c r="AM273" s="158" t="s">
        <v>1366</v>
      </c>
      <c r="AN273" s="161">
        <v>39900</v>
      </c>
      <c r="AO273" s="158" t="s">
        <v>375</v>
      </c>
      <c r="AP273" s="158" t="s">
        <v>376</v>
      </c>
      <c r="AQ273" s="162">
        <v>33529.410000000003</v>
      </c>
      <c r="AR273" s="163">
        <v>6371</v>
      </c>
      <c r="AS273" s="163">
        <v>39900</v>
      </c>
      <c r="AT273" s="164">
        <v>16764706</v>
      </c>
      <c r="AU273" s="164">
        <v>19950000</v>
      </c>
      <c r="AV273" s="104">
        <f t="shared" si="184"/>
        <v>45333</v>
      </c>
      <c r="AW273" s="104">
        <f t="shared" si="185"/>
        <v>22666500</v>
      </c>
      <c r="AX273" s="104">
        <f t="shared" si="186"/>
        <v>2831225</v>
      </c>
      <c r="AY273" s="165">
        <v>0.1249</v>
      </c>
    </row>
    <row r="274" spans="1:51" ht="102" customHeight="1">
      <c r="A274" s="139" t="s">
        <v>1346</v>
      </c>
      <c r="B274" s="139" t="s">
        <v>1346</v>
      </c>
      <c r="C274" s="80">
        <v>44111905</v>
      </c>
      <c r="D274" s="80" t="s">
        <v>1387</v>
      </c>
      <c r="E274" s="80" t="s">
        <v>1388</v>
      </c>
      <c r="F274" s="140" t="s">
        <v>69</v>
      </c>
      <c r="G274" s="141">
        <v>5</v>
      </c>
      <c r="H274" s="141" t="s">
        <v>75</v>
      </c>
      <c r="I274" s="142" t="s">
        <v>559</v>
      </c>
      <c r="J274" s="143">
        <v>46217</v>
      </c>
      <c r="K274" s="144" t="s">
        <v>1389</v>
      </c>
      <c r="L274" s="145" t="s">
        <v>378</v>
      </c>
      <c r="M274" s="145" t="s">
        <v>154</v>
      </c>
      <c r="N274" s="146">
        <v>280000</v>
      </c>
      <c r="O274" s="145" t="s">
        <v>375</v>
      </c>
      <c r="P274" s="145" t="s">
        <v>376</v>
      </c>
      <c r="Q274" s="147">
        <v>235294.12</v>
      </c>
      <c r="R274" s="148">
        <v>44706</v>
      </c>
      <c r="S274" s="148">
        <v>280000</v>
      </c>
      <c r="T274" s="149">
        <v>1176471</v>
      </c>
      <c r="U274" s="149">
        <v>1400000</v>
      </c>
      <c r="V274" s="150" t="s">
        <v>559</v>
      </c>
      <c r="W274" s="151">
        <v>46217</v>
      </c>
      <c r="X274" s="152" t="s">
        <v>1390</v>
      </c>
      <c r="Y274" s="153" t="s">
        <v>373</v>
      </c>
      <c r="Z274" s="153" t="s">
        <v>132</v>
      </c>
      <c r="AA274" s="154">
        <v>229900</v>
      </c>
      <c r="AB274" s="153" t="s">
        <v>375</v>
      </c>
      <c r="AC274" s="153" t="s">
        <v>376</v>
      </c>
      <c r="AD274" s="155">
        <v>193193.28</v>
      </c>
      <c r="AE274" s="156">
        <v>36707</v>
      </c>
      <c r="AF274" s="156">
        <v>229900</v>
      </c>
      <c r="AG274" s="157">
        <v>965966</v>
      </c>
      <c r="AH274" s="157">
        <v>1149500</v>
      </c>
      <c r="AI274" s="158" t="s">
        <v>559</v>
      </c>
      <c r="AJ274" s="159">
        <v>46217</v>
      </c>
      <c r="AK274" s="160" t="s">
        <v>1391</v>
      </c>
      <c r="AL274" s="158" t="s">
        <v>373</v>
      </c>
      <c r="AM274" s="158" t="s">
        <v>78</v>
      </c>
      <c r="AN274" s="161">
        <v>284900</v>
      </c>
      <c r="AO274" s="158" t="s">
        <v>375</v>
      </c>
      <c r="AP274" s="158" t="s">
        <v>376</v>
      </c>
      <c r="AQ274" s="162">
        <v>239411.76</v>
      </c>
      <c r="AR274" s="163">
        <v>45488</v>
      </c>
      <c r="AS274" s="163">
        <v>284900</v>
      </c>
      <c r="AT274" s="164">
        <v>1197059</v>
      </c>
      <c r="AU274" s="164">
        <v>1424500</v>
      </c>
      <c r="AV274" s="104">
        <f t="shared" si="184"/>
        <v>264933</v>
      </c>
      <c r="AW274" s="104">
        <f t="shared" si="185"/>
        <v>1324665</v>
      </c>
      <c r="AX274" s="104">
        <f t="shared" si="186"/>
        <v>152193</v>
      </c>
      <c r="AY274" s="165">
        <v>0.1149</v>
      </c>
    </row>
    <row r="275" spans="1:51" ht="140.25" customHeight="1">
      <c r="A275" s="139" t="s">
        <v>1346</v>
      </c>
      <c r="B275" s="139" t="s">
        <v>1346</v>
      </c>
      <c r="C275" s="122"/>
      <c r="D275" s="141" t="s">
        <v>1392</v>
      </c>
      <c r="E275" s="141" t="s">
        <v>1393</v>
      </c>
      <c r="F275" s="140" t="s">
        <v>69</v>
      </c>
      <c r="G275" s="141">
        <v>12</v>
      </c>
      <c r="H275" s="141" t="s">
        <v>75</v>
      </c>
      <c r="I275" s="142" t="s">
        <v>559</v>
      </c>
      <c r="J275" s="143">
        <v>46224</v>
      </c>
      <c r="K275" s="144" t="s">
        <v>1394</v>
      </c>
      <c r="L275" s="145" t="s">
        <v>378</v>
      </c>
      <c r="M275" s="145" t="s">
        <v>1395</v>
      </c>
      <c r="N275" s="146">
        <v>540000</v>
      </c>
      <c r="O275" s="145" t="s">
        <v>375</v>
      </c>
      <c r="P275" s="145" t="s">
        <v>376</v>
      </c>
      <c r="Q275" s="147">
        <v>453781.51</v>
      </c>
      <c r="R275" s="148">
        <v>86218</v>
      </c>
      <c r="S275" s="148">
        <v>540000</v>
      </c>
      <c r="T275" s="149">
        <v>5445378</v>
      </c>
      <c r="U275" s="149">
        <v>6480000</v>
      </c>
      <c r="V275" s="150" t="s">
        <v>559</v>
      </c>
      <c r="W275" s="151">
        <v>46224</v>
      </c>
      <c r="X275" s="152" t="s">
        <v>1396</v>
      </c>
      <c r="Y275" s="153" t="s">
        <v>378</v>
      </c>
      <c r="Z275" s="153" t="s">
        <v>154</v>
      </c>
      <c r="AA275" s="154">
        <v>608000</v>
      </c>
      <c r="AB275" s="153" t="s">
        <v>375</v>
      </c>
      <c r="AC275" s="153" t="s">
        <v>376</v>
      </c>
      <c r="AD275" s="155">
        <v>510924.37</v>
      </c>
      <c r="AE275" s="156">
        <v>97076</v>
      </c>
      <c r="AF275" s="156">
        <v>608000</v>
      </c>
      <c r="AG275" s="157">
        <v>6131092</v>
      </c>
      <c r="AH275" s="157">
        <v>7296000</v>
      </c>
      <c r="AI275" s="158" t="s">
        <v>559</v>
      </c>
      <c r="AJ275" s="159">
        <v>46224</v>
      </c>
      <c r="AK275" s="160" t="s">
        <v>1397</v>
      </c>
      <c r="AL275" s="158" t="s">
        <v>378</v>
      </c>
      <c r="AM275" s="158" t="s">
        <v>1398</v>
      </c>
      <c r="AN275" s="161">
        <v>608000</v>
      </c>
      <c r="AO275" s="158" t="s">
        <v>375</v>
      </c>
      <c r="AP275" s="158" t="s">
        <v>376</v>
      </c>
      <c r="AQ275" s="162">
        <v>510924.37</v>
      </c>
      <c r="AR275" s="163">
        <v>97076</v>
      </c>
      <c r="AS275" s="163">
        <v>608000</v>
      </c>
      <c r="AT275" s="164">
        <v>6131092</v>
      </c>
      <c r="AU275" s="164">
        <v>7296000</v>
      </c>
      <c r="AV275" s="104">
        <f t="shared" si="184"/>
        <v>585333</v>
      </c>
      <c r="AW275" s="104">
        <f t="shared" si="185"/>
        <v>7023996</v>
      </c>
      <c r="AX275" s="104">
        <f t="shared" si="186"/>
        <v>471118</v>
      </c>
      <c r="AY275" s="165">
        <v>6.7100000000000007E-2</v>
      </c>
    </row>
    <row r="276" spans="1:51" ht="140.25" customHeight="1">
      <c r="A276" s="139" t="s">
        <v>1346</v>
      </c>
      <c r="B276" s="139" t="s">
        <v>1346</v>
      </c>
      <c r="C276" s="122"/>
      <c r="D276" s="141" t="s">
        <v>1399</v>
      </c>
      <c r="E276" s="141" t="s">
        <v>1400</v>
      </c>
      <c r="F276" s="140" t="s">
        <v>69</v>
      </c>
      <c r="G276" s="141">
        <v>4</v>
      </c>
      <c r="H276" s="141" t="s">
        <v>75</v>
      </c>
      <c r="I276" s="142" t="s">
        <v>559</v>
      </c>
      <c r="J276" s="143">
        <v>46217</v>
      </c>
      <c r="K276" s="144" t="s">
        <v>1401</v>
      </c>
      <c r="L276" s="145" t="s">
        <v>378</v>
      </c>
      <c r="M276" s="145" t="s">
        <v>1402</v>
      </c>
      <c r="N276" s="146">
        <v>973750</v>
      </c>
      <c r="O276" s="145" t="s">
        <v>375</v>
      </c>
      <c r="P276" s="145" t="s">
        <v>376</v>
      </c>
      <c r="Q276" s="147">
        <v>818277.31</v>
      </c>
      <c r="R276" s="148">
        <v>155473</v>
      </c>
      <c r="S276" s="148">
        <v>973750</v>
      </c>
      <c r="T276" s="149">
        <v>3273109</v>
      </c>
      <c r="U276" s="149">
        <v>3895000</v>
      </c>
      <c r="V276" s="150" t="s">
        <v>559</v>
      </c>
      <c r="W276" s="151">
        <v>46217</v>
      </c>
      <c r="X276" s="152" t="s">
        <v>1403</v>
      </c>
      <c r="Y276" s="153" t="s">
        <v>378</v>
      </c>
      <c r="Z276" s="153" t="s">
        <v>83</v>
      </c>
      <c r="AA276" s="154">
        <v>1050000</v>
      </c>
      <c r="AB276" s="153" t="s">
        <v>375</v>
      </c>
      <c r="AC276" s="153" t="s">
        <v>376</v>
      </c>
      <c r="AD276" s="155">
        <v>882352.94</v>
      </c>
      <c r="AE276" s="156">
        <v>167647</v>
      </c>
      <c r="AF276" s="156">
        <v>1050000</v>
      </c>
      <c r="AG276" s="157">
        <v>3529412</v>
      </c>
      <c r="AH276" s="157">
        <v>4200000</v>
      </c>
      <c r="AI276" s="158" t="s">
        <v>559</v>
      </c>
      <c r="AJ276" s="159">
        <v>46217</v>
      </c>
      <c r="AK276" s="160" t="s">
        <v>1404</v>
      </c>
      <c r="AL276" s="158" t="s">
        <v>378</v>
      </c>
      <c r="AM276" s="158" t="s">
        <v>1405</v>
      </c>
      <c r="AN276" s="161">
        <v>1149000</v>
      </c>
      <c r="AO276" s="158" t="s">
        <v>375</v>
      </c>
      <c r="AP276" s="158" t="s">
        <v>376</v>
      </c>
      <c r="AQ276" s="162">
        <v>965546.22</v>
      </c>
      <c r="AR276" s="163">
        <v>183454</v>
      </c>
      <c r="AS276" s="163">
        <v>1149000</v>
      </c>
      <c r="AT276" s="164">
        <v>3862185</v>
      </c>
      <c r="AU276" s="164">
        <v>4596000</v>
      </c>
      <c r="AV276" s="104">
        <f t="shared" si="184"/>
        <v>1057583</v>
      </c>
      <c r="AW276" s="104">
        <f t="shared" si="185"/>
        <v>4230332</v>
      </c>
      <c r="AX276" s="104">
        <f t="shared" si="186"/>
        <v>351483</v>
      </c>
      <c r="AY276" s="165">
        <v>8.3099999999999993E-2</v>
      </c>
    </row>
    <row r="277" spans="1:51" ht="165.75" customHeight="1">
      <c r="A277" s="139" t="s">
        <v>1346</v>
      </c>
      <c r="B277" s="139" t="s">
        <v>1346</v>
      </c>
      <c r="C277" s="122"/>
      <c r="D277" s="141" t="s">
        <v>1406</v>
      </c>
      <c r="E277" s="141" t="s">
        <v>1407</v>
      </c>
      <c r="F277" s="140" t="s">
        <v>69</v>
      </c>
      <c r="G277" s="141">
        <v>14</v>
      </c>
      <c r="H277" s="141" t="s">
        <v>75</v>
      </c>
      <c r="I277" s="142" t="s">
        <v>559</v>
      </c>
      <c r="J277" s="143">
        <v>46217</v>
      </c>
      <c r="K277" s="144" t="s">
        <v>1408</v>
      </c>
      <c r="L277" s="145" t="s">
        <v>378</v>
      </c>
      <c r="M277" s="145" t="s">
        <v>78</v>
      </c>
      <c r="N277" s="146">
        <v>3399900</v>
      </c>
      <c r="O277" s="145" t="s">
        <v>375</v>
      </c>
      <c r="P277" s="145" t="s">
        <v>376</v>
      </c>
      <c r="Q277" s="147">
        <v>2857058.82</v>
      </c>
      <c r="R277" s="148">
        <v>542841</v>
      </c>
      <c r="S277" s="148">
        <v>3399900</v>
      </c>
      <c r="T277" s="149">
        <v>39998824</v>
      </c>
      <c r="U277" s="149">
        <v>47598600</v>
      </c>
      <c r="V277" s="150" t="s">
        <v>559</v>
      </c>
      <c r="W277" s="151">
        <v>46217</v>
      </c>
      <c r="X277" s="152" t="s">
        <v>1409</v>
      </c>
      <c r="Y277" s="153" t="s">
        <v>373</v>
      </c>
      <c r="Z277" s="153" t="s">
        <v>1405</v>
      </c>
      <c r="AA277" s="154">
        <v>3429000</v>
      </c>
      <c r="AB277" s="153" t="s">
        <v>375</v>
      </c>
      <c r="AC277" s="153" t="s">
        <v>376</v>
      </c>
      <c r="AD277" s="155">
        <v>2881512.61</v>
      </c>
      <c r="AE277" s="156">
        <v>547487</v>
      </c>
      <c r="AF277" s="156">
        <v>3429000</v>
      </c>
      <c r="AG277" s="157">
        <v>40341176</v>
      </c>
      <c r="AH277" s="157">
        <v>48006000</v>
      </c>
      <c r="AI277" s="158" t="s">
        <v>559</v>
      </c>
      <c r="AJ277" s="159">
        <v>46217</v>
      </c>
      <c r="AK277" s="160" t="s">
        <v>1410</v>
      </c>
      <c r="AL277" s="158" t="s">
        <v>373</v>
      </c>
      <c r="AM277" s="158" t="s">
        <v>154</v>
      </c>
      <c r="AN277" s="161">
        <v>3199900</v>
      </c>
      <c r="AO277" s="158" t="s">
        <v>375</v>
      </c>
      <c r="AP277" s="158" t="s">
        <v>376</v>
      </c>
      <c r="AQ277" s="162">
        <v>2688991.6</v>
      </c>
      <c r="AR277" s="163">
        <v>510908</v>
      </c>
      <c r="AS277" s="163">
        <v>3199900</v>
      </c>
      <c r="AT277" s="164">
        <v>37645882</v>
      </c>
      <c r="AU277" s="164">
        <v>44798600</v>
      </c>
      <c r="AV277" s="104">
        <f t="shared" si="184"/>
        <v>3342933</v>
      </c>
      <c r="AW277" s="104">
        <f t="shared" si="185"/>
        <v>46801062</v>
      </c>
      <c r="AX277" s="104">
        <f t="shared" si="186"/>
        <v>1746109</v>
      </c>
      <c r="AY277" s="165">
        <v>3.73E-2</v>
      </c>
    </row>
    <row r="278" spans="1:51" ht="51" customHeight="1">
      <c r="A278" s="139" t="s">
        <v>1346</v>
      </c>
      <c r="B278" s="139" t="s">
        <v>1346</v>
      </c>
      <c r="C278" s="122"/>
      <c r="D278" s="141" t="s">
        <v>1411</v>
      </c>
      <c r="E278" s="141" t="s">
        <v>1412</v>
      </c>
      <c r="F278" s="140" t="s">
        <v>69</v>
      </c>
      <c r="G278" s="141">
        <v>14</v>
      </c>
      <c r="H278" s="141" t="s">
        <v>75</v>
      </c>
      <c r="I278" s="142" t="s">
        <v>559</v>
      </c>
      <c r="J278" s="143">
        <v>46231</v>
      </c>
      <c r="K278" s="144" t="s">
        <v>1413</v>
      </c>
      <c r="L278" s="145" t="s">
        <v>373</v>
      </c>
      <c r="M278" s="145" t="s">
        <v>1414</v>
      </c>
      <c r="N278" s="146">
        <v>490000</v>
      </c>
      <c r="O278" s="145" t="s">
        <v>375</v>
      </c>
      <c r="P278" s="145" t="s">
        <v>376</v>
      </c>
      <c r="Q278" s="147">
        <v>411764.71</v>
      </c>
      <c r="R278" s="148">
        <v>78235</v>
      </c>
      <c r="S278" s="148">
        <v>490000</v>
      </c>
      <c r="T278" s="149">
        <v>5764706</v>
      </c>
      <c r="U278" s="149">
        <v>6860000</v>
      </c>
      <c r="V278" s="150" t="s">
        <v>559</v>
      </c>
      <c r="W278" s="151">
        <v>46218</v>
      </c>
      <c r="X278" s="152" t="s">
        <v>1415</v>
      </c>
      <c r="Y278" s="153" t="s">
        <v>373</v>
      </c>
      <c r="Z278" s="153" t="s">
        <v>1416</v>
      </c>
      <c r="AA278" s="154">
        <v>413686</v>
      </c>
      <c r="AB278" s="153" t="s">
        <v>382</v>
      </c>
      <c r="AC278" s="153" t="s">
        <v>376</v>
      </c>
      <c r="AD278" s="155">
        <v>413686</v>
      </c>
      <c r="AE278" s="156">
        <v>78600</v>
      </c>
      <c r="AF278" s="156">
        <v>492286</v>
      </c>
      <c r="AG278" s="157">
        <v>5791604</v>
      </c>
      <c r="AH278" s="157">
        <v>6892009</v>
      </c>
      <c r="AI278" s="158" t="s">
        <v>559</v>
      </c>
      <c r="AJ278" s="159">
        <v>46218</v>
      </c>
      <c r="AK278" s="160" t="s">
        <v>1417</v>
      </c>
      <c r="AL278" s="158" t="s">
        <v>378</v>
      </c>
      <c r="AM278" s="158" t="s">
        <v>1405</v>
      </c>
      <c r="AN278" s="161">
        <v>499900</v>
      </c>
      <c r="AO278" s="158" t="s">
        <v>375</v>
      </c>
      <c r="AP278" s="158" t="s">
        <v>376</v>
      </c>
      <c r="AQ278" s="162">
        <v>420084.03</v>
      </c>
      <c r="AR278" s="163">
        <v>79816</v>
      </c>
      <c r="AS278" s="163">
        <v>499900</v>
      </c>
      <c r="AT278" s="164">
        <v>5881176</v>
      </c>
      <c r="AU278" s="164">
        <v>6998600</v>
      </c>
      <c r="AV278" s="104">
        <f t="shared" si="184"/>
        <v>494062</v>
      </c>
      <c r="AW278" s="104">
        <f t="shared" si="185"/>
        <v>6916868</v>
      </c>
      <c r="AX278" s="104">
        <f t="shared" si="186"/>
        <v>72567</v>
      </c>
      <c r="AY278" s="165">
        <v>1.0500000000000001E-2</v>
      </c>
    </row>
    <row r="279" spans="1:51" ht="51" customHeight="1">
      <c r="A279" s="139" t="s">
        <v>1346</v>
      </c>
      <c r="B279" s="139" t="s">
        <v>1346</v>
      </c>
      <c r="C279" s="122"/>
      <c r="D279" s="141" t="s">
        <v>1418</v>
      </c>
      <c r="E279" s="141" t="s">
        <v>1419</v>
      </c>
      <c r="F279" s="140" t="s">
        <v>69</v>
      </c>
      <c r="G279" s="141">
        <v>9</v>
      </c>
      <c r="H279" s="141" t="s">
        <v>75</v>
      </c>
      <c r="I279" s="142" t="s">
        <v>559</v>
      </c>
      <c r="J279" s="143">
        <v>46217</v>
      </c>
      <c r="K279" s="144" t="s">
        <v>1420</v>
      </c>
      <c r="L279" s="145" t="s">
        <v>378</v>
      </c>
      <c r="M279" s="145" t="s">
        <v>78</v>
      </c>
      <c r="N279" s="146">
        <v>215900</v>
      </c>
      <c r="O279" s="145" t="s">
        <v>375</v>
      </c>
      <c r="P279" s="145" t="s">
        <v>376</v>
      </c>
      <c r="Q279" s="147">
        <v>181428.57</v>
      </c>
      <c r="R279" s="148">
        <v>34471</v>
      </c>
      <c r="S279" s="148">
        <v>215900</v>
      </c>
      <c r="T279" s="149">
        <v>1632857</v>
      </c>
      <c r="U279" s="149">
        <v>1943100</v>
      </c>
      <c r="V279" s="150" t="s">
        <v>559</v>
      </c>
      <c r="W279" s="151">
        <v>46217</v>
      </c>
      <c r="X279" s="152" t="s">
        <v>1421</v>
      </c>
      <c r="Y279" s="153" t="s">
        <v>378</v>
      </c>
      <c r="Z279" s="153" t="s">
        <v>1422</v>
      </c>
      <c r="AA279" s="154">
        <v>210000</v>
      </c>
      <c r="AB279" s="153" t="s">
        <v>382</v>
      </c>
      <c r="AC279" s="153" t="s">
        <v>376</v>
      </c>
      <c r="AD279" s="155">
        <v>210000</v>
      </c>
      <c r="AE279" s="156">
        <v>39900</v>
      </c>
      <c r="AF279" s="156">
        <v>249900</v>
      </c>
      <c r="AG279" s="157">
        <v>1890000</v>
      </c>
      <c r="AH279" s="157">
        <v>2249100</v>
      </c>
      <c r="AI279" s="158" t="s">
        <v>559</v>
      </c>
      <c r="AJ279" s="159">
        <v>46217</v>
      </c>
      <c r="AK279" s="160" t="s">
        <v>1423</v>
      </c>
      <c r="AL279" s="158" t="s">
        <v>378</v>
      </c>
      <c r="AM279" s="158" t="s">
        <v>1424</v>
      </c>
      <c r="AN279" s="161">
        <v>288001</v>
      </c>
      <c r="AO279" s="158" t="s">
        <v>375</v>
      </c>
      <c r="AP279" s="158" t="s">
        <v>376</v>
      </c>
      <c r="AQ279" s="162">
        <v>242017.65</v>
      </c>
      <c r="AR279" s="163">
        <v>45983</v>
      </c>
      <c r="AS279" s="163">
        <v>288001</v>
      </c>
      <c r="AT279" s="164">
        <v>2178159</v>
      </c>
      <c r="AU279" s="164">
        <v>2592009</v>
      </c>
      <c r="AV279" s="104">
        <f t="shared" si="184"/>
        <v>251267</v>
      </c>
      <c r="AW279" s="104">
        <f t="shared" si="185"/>
        <v>2261403</v>
      </c>
      <c r="AX279" s="104">
        <f t="shared" si="186"/>
        <v>324629</v>
      </c>
      <c r="AY279" s="165">
        <v>0.14360000000000001</v>
      </c>
    </row>
    <row r="280" spans="1:51" ht="102" customHeight="1">
      <c r="A280" s="139" t="s">
        <v>1346</v>
      </c>
      <c r="B280" s="139" t="s">
        <v>1346</v>
      </c>
      <c r="C280" s="122"/>
      <c r="D280" s="141" t="s">
        <v>1425</v>
      </c>
      <c r="E280" s="141" t="s">
        <v>1426</v>
      </c>
      <c r="F280" s="140" t="s">
        <v>69</v>
      </c>
      <c r="G280" s="141">
        <v>2</v>
      </c>
      <c r="H280" s="141" t="s">
        <v>75</v>
      </c>
      <c r="I280" s="142" t="s">
        <v>559</v>
      </c>
      <c r="J280" s="143">
        <v>46217</v>
      </c>
      <c r="K280" s="144" t="s">
        <v>1427</v>
      </c>
      <c r="L280" s="145" t="s">
        <v>378</v>
      </c>
      <c r="M280" s="145" t="s">
        <v>154</v>
      </c>
      <c r="N280" s="146">
        <v>2369900</v>
      </c>
      <c r="O280" s="145" t="s">
        <v>375</v>
      </c>
      <c r="P280" s="145" t="s">
        <v>376</v>
      </c>
      <c r="Q280" s="147">
        <v>1991512.61</v>
      </c>
      <c r="R280" s="148">
        <v>378387</v>
      </c>
      <c r="S280" s="148">
        <v>2369900</v>
      </c>
      <c r="T280" s="149">
        <v>3983025</v>
      </c>
      <c r="U280" s="149">
        <v>4739800</v>
      </c>
      <c r="V280" s="150" t="s">
        <v>559</v>
      </c>
      <c r="W280" s="151">
        <v>46217</v>
      </c>
      <c r="X280" s="152" t="s">
        <v>1428</v>
      </c>
      <c r="Y280" s="153" t="s">
        <v>378</v>
      </c>
      <c r="Z280" s="153" t="s">
        <v>110</v>
      </c>
      <c r="AA280" s="154">
        <v>2600000</v>
      </c>
      <c r="AB280" s="153" t="s">
        <v>375</v>
      </c>
      <c r="AC280" s="153" t="s">
        <v>376</v>
      </c>
      <c r="AD280" s="155">
        <v>2184873.9500000002</v>
      </c>
      <c r="AE280" s="156">
        <v>415126</v>
      </c>
      <c r="AF280" s="156">
        <v>2600000</v>
      </c>
      <c r="AG280" s="157">
        <v>4369748</v>
      </c>
      <c r="AH280" s="157">
        <v>5200000</v>
      </c>
      <c r="AI280" s="158" t="s">
        <v>559</v>
      </c>
      <c r="AJ280" s="159">
        <v>46217</v>
      </c>
      <c r="AK280" s="160" t="s">
        <v>1429</v>
      </c>
      <c r="AL280" s="158" t="s">
        <v>378</v>
      </c>
      <c r="AM280" s="158" t="s">
        <v>78</v>
      </c>
      <c r="AN280" s="161">
        <v>1975900</v>
      </c>
      <c r="AO280" s="158" t="s">
        <v>375</v>
      </c>
      <c r="AP280" s="158" t="s">
        <v>376</v>
      </c>
      <c r="AQ280" s="162">
        <v>1660420.17</v>
      </c>
      <c r="AR280" s="163">
        <v>315480</v>
      </c>
      <c r="AS280" s="163">
        <v>1975900</v>
      </c>
      <c r="AT280" s="164">
        <v>3320840</v>
      </c>
      <c r="AU280" s="164">
        <v>3951800</v>
      </c>
      <c r="AV280" s="104">
        <f t="shared" si="184"/>
        <v>2315267</v>
      </c>
      <c r="AW280" s="104">
        <f t="shared" si="185"/>
        <v>4630534</v>
      </c>
      <c r="AX280" s="104">
        <f t="shared" si="186"/>
        <v>631233</v>
      </c>
      <c r="AY280" s="165">
        <v>0.1363</v>
      </c>
    </row>
    <row r="281" spans="1:51" ht="51" customHeight="1">
      <c r="A281" s="139" t="s">
        <v>1346</v>
      </c>
      <c r="B281" s="139" t="s">
        <v>1346</v>
      </c>
      <c r="C281" s="122"/>
      <c r="D281" s="141" t="s">
        <v>1430</v>
      </c>
      <c r="E281" s="141" t="s">
        <v>1431</v>
      </c>
      <c r="F281" s="140" t="s">
        <v>69</v>
      </c>
      <c r="G281" s="141">
        <v>12</v>
      </c>
      <c r="H281" s="141" t="s">
        <v>75</v>
      </c>
      <c r="I281" s="168" t="s">
        <v>559</v>
      </c>
      <c r="J281" s="169">
        <v>46231</v>
      </c>
      <c r="K281" s="170" t="s">
        <v>1432</v>
      </c>
      <c r="L281" s="168" t="s">
        <v>373</v>
      </c>
      <c r="M281" s="123" t="s">
        <v>1433</v>
      </c>
      <c r="N281" s="171">
        <v>374900</v>
      </c>
      <c r="O281" s="168" t="s">
        <v>375</v>
      </c>
      <c r="P281" s="168" t="s">
        <v>376</v>
      </c>
      <c r="Q281" s="147">
        <v>315042.02</v>
      </c>
      <c r="R281" s="148">
        <v>59858</v>
      </c>
      <c r="S281" s="148">
        <v>374900</v>
      </c>
      <c r="T281" s="149">
        <v>3780504</v>
      </c>
      <c r="U281" s="149">
        <v>4498800</v>
      </c>
      <c r="V281" s="172" t="s">
        <v>559</v>
      </c>
      <c r="W281" s="173">
        <v>46231</v>
      </c>
      <c r="X281" s="174" t="s">
        <v>1434</v>
      </c>
      <c r="Y281" s="172" t="s">
        <v>373</v>
      </c>
      <c r="Z281" s="124" t="s">
        <v>1405</v>
      </c>
      <c r="AA281" s="175">
        <v>374900</v>
      </c>
      <c r="AB281" s="172" t="s">
        <v>375</v>
      </c>
      <c r="AC281" s="172" t="s">
        <v>376</v>
      </c>
      <c r="AD281" s="155">
        <v>315042.02</v>
      </c>
      <c r="AE281" s="156">
        <v>59858</v>
      </c>
      <c r="AF281" s="156">
        <v>374900</v>
      </c>
      <c r="AG281" s="157">
        <v>3780504</v>
      </c>
      <c r="AH281" s="157">
        <v>4498800</v>
      </c>
      <c r="AI281" s="158" t="s">
        <v>559</v>
      </c>
      <c r="AJ281" s="159">
        <v>46217</v>
      </c>
      <c r="AK281" s="160" t="s">
        <v>1435</v>
      </c>
      <c r="AL281" s="158" t="s">
        <v>378</v>
      </c>
      <c r="AM281" s="158" t="s">
        <v>1436</v>
      </c>
      <c r="AN281" s="161">
        <v>389000</v>
      </c>
      <c r="AO281" s="158" t="s">
        <v>375</v>
      </c>
      <c r="AP281" s="158" t="s">
        <v>376</v>
      </c>
      <c r="AQ281" s="162">
        <v>326890.76</v>
      </c>
      <c r="AR281" s="163">
        <v>62109</v>
      </c>
      <c r="AS281" s="163">
        <v>389000</v>
      </c>
      <c r="AT281" s="164">
        <v>3922689</v>
      </c>
      <c r="AU281" s="164">
        <v>4668000</v>
      </c>
      <c r="AV281" s="104">
        <f t="shared" si="184"/>
        <v>379600</v>
      </c>
      <c r="AW281" s="104">
        <f t="shared" si="185"/>
        <v>4555200</v>
      </c>
      <c r="AX281" s="104">
        <f t="shared" si="186"/>
        <v>97688</v>
      </c>
      <c r="AY281" s="165">
        <v>2.1399999999999999E-2</v>
      </c>
    </row>
    <row r="282" spans="1:51" ht="114.75" customHeight="1">
      <c r="A282" s="139" t="s">
        <v>1346</v>
      </c>
      <c r="B282" s="139" t="s">
        <v>1346</v>
      </c>
      <c r="C282" s="122"/>
      <c r="D282" s="141" t="s">
        <v>1437</v>
      </c>
      <c r="E282" s="141" t="s">
        <v>1438</v>
      </c>
      <c r="F282" s="140" t="s">
        <v>69</v>
      </c>
      <c r="G282" s="141">
        <v>11</v>
      </c>
      <c r="H282" s="141" t="s">
        <v>75</v>
      </c>
      <c r="I282" s="142" t="s">
        <v>559</v>
      </c>
      <c r="J282" s="143">
        <v>46217</v>
      </c>
      <c r="K282" s="144" t="s">
        <v>1439</v>
      </c>
      <c r="L282" s="145" t="s">
        <v>373</v>
      </c>
      <c r="M282" s="145" t="s">
        <v>1440</v>
      </c>
      <c r="N282" s="146">
        <v>2359000</v>
      </c>
      <c r="O282" s="145" t="s">
        <v>375</v>
      </c>
      <c r="P282" s="145" t="s">
        <v>376</v>
      </c>
      <c r="Q282" s="147">
        <v>1982352.94</v>
      </c>
      <c r="R282" s="148">
        <v>376647</v>
      </c>
      <c r="S282" s="148">
        <v>2359000</v>
      </c>
      <c r="T282" s="149">
        <v>21805882</v>
      </c>
      <c r="U282" s="149">
        <v>25949000</v>
      </c>
      <c r="V282" s="150" t="s">
        <v>559</v>
      </c>
      <c r="W282" s="151">
        <v>46217</v>
      </c>
      <c r="X282" s="152" t="s">
        <v>1441</v>
      </c>
      <c r="Y282" s="153" t="s">
        <v>373</v>
      </c>
      <c r="Z282" s="153" t="s">
        <v>1433</v>
      </c>
      <c r="AA282" s="154">
        <v>2399900</v>
      </c>
      <c r="AB282" s="153" t="s">
        <v>375</v>
      </c>
      <c r="AC282" s="153" t="s">
        <v>376</v>
      </c>
      <c r="AD282" s="155">
        <v>2016722.69</v>
      </c>
      <c r="AE282" s="156">
        <v>383177</v>
      </c>
      <c r="AF282" s="156">
        <v>2399900</v>
      </c>
      <c r="AG282" s="157">
        <v>22183950</v>
      </c>
      <c r="AH282" s="157">
        <v>26398900</v>
      </c>
      <c r="AI282" s="158" t="s">
        <v>559</v>
      </c>
      <c r="AJ282" s="159">
        <v>46217</v>
      </c>
      <c r="AK282" s="160" t="s">
        <v>1442</v>
      </c>
      <c r="AL282" s="158" t="s">
        <v>378</v>
      </c>
      <c r="AM282" s="158" t="s">
        <v>1443</v>
      </c>
      <c r="AN282" s="161">
        <v>2340000</v>
      </c>
      <c r="AO282" s="158" t="s">
        <v>375</v>
      </c>
      <c r="AP282" s="158" t="s">
        <v>376</v>
      </c>
      <c r="AQ282" s="162">
        <v>1966386.55</v>
      </c>
      <c r="AR282" s="163">
        <v>373613</v>
      </c>
      <c r="AS282" s="163">
        <v>2340000</v>
      </c>
      <c r="AT282" s="164">
        <v>21630252</v>
      </c>
      <c r="AU282" s="164">
        <v>25740000</v>
      </c>
      <c r="AV282" s="104">
        <f t="shared" si="184"/>
        <v>2366300</v>
      </c>
      <c r="AW282" s="104">
        <f t="shared" si="185"/>
        <v>26029300</v>
      </c>
      <c r="AX282" s="104">
        <f t="shared" si="186"/>
        <v>336710</v>
      </c>
      <c r="AY282" s="165">
        <v>1.29E-2</v>
      </c>
    </row>
    <row r="283" spans="1:51" ht="84">
      <c r="A283" s="299" t="s">
        <v>1444</v>
      </c>
      <c r="B283" s="299" t="s">
        <v>1445</v>
      </c>
      <c r="C283" s="299" t="s">
        <v>1446</v>
      </c>
      <c r="D283" s="300" t="s">
        <v>93</v>
      </c>
      <c r="E283" s="301" t="s">
        <v>1447</v>
      </c>
      <c r="F283" s="302" t="s">
        <v>69</v>
      </c>
      <c r="G283" s="303">
        <v>375</v>
      </c>
      <c r="H283" s="304" t="s">
        <v>75</v>
      </c>
      <c r="I283" s="305" t="s">
        <v>371</v>
      </c>
      <c r="J283" s="306">
        <v>46246</v>
      </c>
      <c r="K283" s="307" t="s">
        <v>1448</v>
      </c>
      <c r="L283" s="308" t="s">
        <v>378</v>
      </c>
      <c r="M283" s="309" t="s">
        <v>95</v>
      </c>
      <c r="N283" s="310">
        <v>15900</v>
      </c>
      <c r="O283" s="308" t="s">
        <v>375</v>
      </c>
      <c r="P283" s="308" t="s">
        <v>376</v>
      </c>
      <c r="Q283" s="311">
        <v>13361.34</v>
      </c>
      <c r="R283" s="312">
        <v>2539</v>
      </c>
      <c r="S283" s="312">
        <v>15900</v>
      </c>
      <c r="T283" s="313">
        <v>5010504</v>
      </c>
      <c r="U283" s="313">
        <v>5962500</v>
      </c>
      <c r="V283" s="314" t="s">
        <v>371</v>
      </c>
      <c r="W283" s="315">
        <v>46246</v>
      </c>
      <c r="X283" s="307" t="s">
        <v>1449</v>
      </c>
      <c r="Y283" s="316" t="s">
        <v>378</v>
      </c>
      <c r="Z283" s="317" t="s">
        <v>96</v>
      </c>
      <c r="AA283" s="318">
        <v>16000</v>
      </c>
      <c r="AB283" s="316" t="s">
        <v>375</v>
      </c>
      <c r="AC283" s="317" t="s">
        <v>376</v>
      </c>
      <c r="AD283" s="319">
        <v>13445.38</v>
      </c>
      <c r="AE283" s="320">
        <v>2555</v>
      </c>
      <c r="AF283" s="320">
        <v>16000</v>
      </c>
      <c r="AG283" s="321">
        <v>5042017</v>
      </c>
      <c r="AH283" s="321">
        <v>6000000</v>
      </c>
      <c r="AI283" s="322" t="s">
        <v>371</v>
      </c>
      <c r="AJ283" s="323">
        <v>46246</v>
      </c>
      <c r="AK283" s="307" t="s">
        <v>1450</v>
      </c>
      <c r="AL283" s="324" t="s">
        <v>378</v>
      </c>
      <c r="AM283" s="322" t="s">
        <v>97</v>
      </c>
      <c r="AN283" s="325">
        <v>15500</v>
      </c>
      <c r="AO283" s="324" t="s">
        <v>375</v>
      </c>
      <c r="AP283" s="324" t="s">
        <v>376</v>
      </c>
      <c r="AQ283" s="326">
        <v>13025.21</v>
      </c>
      <c r="AR283" s="327">
        <v>2475</v>
      </c>
      <c r="AS283" s="327">
        <v>15500</v>
      </c>
      <c r="AT283" s="328">
        <v>4884454</v>
      </c>
      <c r="AU283" s="328">
        <v>5812500</v>
      </c>
      <c r="AV283" s="329">
        <v>15800</v>
      </c>
      <c r="AW283" s="329">
        <v>5925000</v>
      </c>
      <c r="AX283" s="329">
        <v>99215.67</v>
      </c>
      <c r="AY283" s="330">
        <v>1.67E-2</v>
      </c>
    </row>
    <row r="284" spans="1:51" ht="252">
      <c r="A284" s="299" t="s">
        <v>1444</v>
      </c>
      <c r="B284" s="299" t="s">
        <v>1445</v>
      </c>
      <c r="C284" s="299" t="s">
        <v>1446</v>
      </c>
      <c r="D284" s="300" t="s">
        <v>129</v>
      </c>
      <c r="E284" s="331" t="s">
        <v>1451</v>
      </c>
      <c r="F284" s="302" t="s">
        <v>69</v>
      </c>
      <c r="G284" s="303">
        <v>193</v>
      </c>
      <c r="H284" s="304" t="s">
        <v>75</v>
      </c>
      <c r="I284" s="305" t="s">
        <v>371</v>
      </c>
      <c r="J284" s="306">
        <v>46206</v>
      </c>
      <c r="K284" s="307" t="s">
        <v>1452</v>
      </c>
      <c r="L284" s="308" t="s">
        <v>373</v>
      </c>
      <c r="M284" s="309" t="s">
        <v>101</v>
      </c>
      <c r="N284" s="310">
        <v>45000</v>
      </c>
      <c r="O284" s="308" t="s">
        <v>382</v>
      </c>
      <c r="P284" s="308" t="s">
        <v>400</v>
      </c>
      <c r="Q284" s="311">
        <v>45000</v>
      </c>
      <c r="R284" s="332" t="s">
        <v>1236</v>
      </c>
      <c r="S284" s="312">
        <v>45000</v>
      </c>
      <c r="T284" s="313">
        <v>8685000</v>
      </c>
      <c r="U284" s="313">
        <v>8685000</v>
      </c>
      <c r="V284" s="314" t="s">
        <v>371</v>
      </c>
      <c r="W284" s="315">
        <v>46206</v>
      </c>
      <c r="X284" s="307" t="s">
        <v>1453</v>
      </c>
      <c r="Y284" s="316" t="s">
        <v>378</v>
      </c>
      <c r="Z284" s="317" t="s">
        <v>131</v>
      </c>
      <c r="AA284" s="318">
        <v>30000</v>
      </c>
      <c r="AB284" s="316" t="s">
        <v>375</v>
      </c>
      <c r="AC284" s="317" t="s">
        <v>400</v>
      </c>
      <c r="AD284" s="319">
        <v>25210.080000000002</v>
      </c>
      <c r="AE284" s="333" t="s">
        <v>1236</v>
      </c>
      <c r="AF284" s="320">
        <v>25210</v>
      </c>
      <c r="AG284" s="321">
        <v>4865546</v>
      </c>
      <c r="AH284" s="321">
        <v>4865546</v>
      </c>
      <c r="AI284" s="322" t="s">
        <v>371</v>
      </c>
      <c r="AJ284" s="323">
        <v>46206</v>
      </c>
      <c r="AK284" s="307" t="s">
        <v>1454</v>
      </c>
      <c r="AL284" s="324" t="s">
        <v>378</v>
      </c>
      <c r="AM284" s="322" t="s">
        <v>132</v>
      </c>
      <c r="AN284" s="325">
        <v>50200</v>
      </c>
      <c r="AO284" s="324" t="s">
        <v>375</v>
      </c>
      <c r="AP284" s="324" t="s">
        <v>376</v>
      </c>
      <c r="AQ284" s="326">
        <v>42184.87</v>
      </c>
      <c r="AR284" s="327">
        <v>8015</v>
      </c>
      <c r="AS284" s="327">
        <v>50200</v>
      </c>
      <c r="AT284" s="328">
        <v>8141681</v>
      </c>
      <c r="AU284" s="328">
        <v>9688600</v>
      </c>
      <c r="AV284" s="329">
        <v>47600</v>
      </c>
      <c r="AW284" s="329">
        <v>9186800</v>
      </c>
      <c r="AX284" s="329">
        <v>709652.37</v>
      </c>
      <c r="AY284" s="330">
        <v>7.7200000000000005E-2</v>
      </c>
    </row>
    <row r="285" spans="1:51" ht="84">
      <c r="A285" s="299" t="s">
        <v>1444</v>
      </c>
      <c r="B285" s="299" t="s">
        <v>1445</v>
      </c>
      <c r="C285" s="299" t="s">
        <v>1446</v>
      </c>
      <c r="D285" s="300" t="s">
        <v>79</v>
      </c>
      <c r="E285" s="331" t="s">
        <v>1455</v>
      </c>
      <c r="F285" s="302" t="s">
        <v>1456</v>
      </c>
      <c r="G285" s="303">
        <v>193</v>
      </c>
      <c r="H285" s="304" t="s">
        <v>75</v>
      </c>
      <c r="I285" s="305" t="s">
        <v>371</v>
      </c>
      <c r="J285" s="306">
        <v>46202</v>
      </c>
      <c r="K285" s="307" t="s">
        <v>1457</v>
      </c>
      <c r="L285" s="308" t="s">
        <v>378</v>
      </c>
      <c r="M285" s="309" t="s">
        <v>81</v>
      </c>
      <c r="N285" s="310">
        <v>23800</v>
      </c>
      <c r="O285" s="308" t="s">
        <v>375</v>
      </c>
      <c r="P285" s="308" t="s">
        <v>376</v>
      </c>
      <c r="Q285" s="311">
        <v>20000</v>
      </c>
      <c r="R285" s="312">
        <v>3800</v>
      </c>
      <c r="S285" s="312">
        <v>23800</v>
      </c>
      <c r="T285" s="313">
        <v>3860000</v>
      </c>
      <c r="U285" s="313">
        <v>4593400</v>
      </c>
      <c r="V285" s="314" t="s">
        <v>1458</v>
      </c>
      <c r="W285" s="315">
        <v>46202</v>
      </c>
      <c r="X285" s="307" t="s">
        <v>1459</v>
      </c>
      <c r="Y285" s="316" t="s">
        <v>378</v>
      </c>
      <c r="Z285" s="317" t="s">
        <v>82</v>
      </c>
      <c r="AA285" s="318">
        <v>28000</v>
      </c>
      <c r="AB285" s="316" t="s">
        <v>375</v>
      </c>
      <c r="AC285" s="317" t="s">
        <v>376</v>
      </c>
      <c r="AD285" s="319">
        <v>23529.41</v>
      </c>
      <c r="AE285" s="320">
        <v>4471</v>
      </c>
      <c r="AF285" s="320">
        <v>28000</v>
      </c>
      <c r="AG285" s="321">
        <v>4541176</v>
      </c>
      <c r="AH285" s="321">
        <v>5404000</v>
      </c>
      <c r="AI285" s="322" t="s">
        <v>1458</v>
      </c>
      <c r="AJ285" s="323">
        <v>46202</v>
      </c>
      <c r="AK285" s="307" t="s">
        <v>1460</v>
      </c>
      <c r="AL285" s="324" t="s">
        <v>378</v>
      </c>
      <c r="AM285" s="322" t="s">
        <v>83</v>
      </c>
      <c r="AN285" s="325">
        <v>32600</v>
      </c>
      <c r="AO285" s="324" t="s">
        <v>375</v>
      </c>
      <c r="AP285" s="324" t="s">
        <v>376</v>
      </c>
      <c r="AQ285" s="326">
        <v>27394.959999999999</v>
      </c>
      <c r="AR285" s="327">
        <v>5205</v>
      </c>
      <c r="AS285" s="327">
        <v>32600</v>
      </c>
      <c r="AT285" s="328">
        <v>5287227</v>
      </c>
      <c r="AU285" s="328">
        <v>6291800</v>
      </c>
      <c r="AV285" s="329">
        <v>28133.33</v>
      </c>
      <c r="AW285" s="329">
        <v>5429733.3300000001</v>
      </c>
      <c r="AX285" s="329">
        <v>849492.37</v>
      </c>
      <c r="AY285" s="330">
        <v>0.1565</v>
      </c>
    </row>
    <row r="286" spans="1:51" ht="60">
      <c r="A286" s="299" t="s">
        <v>1461</v>
      </c>
      <c r="B286" s="299" t="s">
        <v>1445</v>
      </c>
      <c r="C286" s="299" t="s">
        <v>285</v>
      </c>
      <c r="D286" s="334" t="s">
        <v>1462</v>
      </c>
      <c r="E286" s="335" t="s">
        <v>1327</v>
      </c>
      <c r="F286" s="302" t="s">
        <v>69</v>
      </c>
      <c r="G286" s="303">
        <v>1</v>
      </c>
      <c r="H286" s="304" t="s">
        <v>75</v>
      </c>
      <c r="I286" s="305" t="s">
        <v>384</v>
      </c>
      <c r="J286" s="306">
        <v>46175</v>
      </c>
      <c r="K286" s="307" t="s">
        <v>1328</v>
      </c>
      <c r="L286" s="308" t="s">
        <v>378</v>
      </c>
      <c r="M286" s="309" t="s">
        <v>1328</v>
      </c>
      <c r="N286" s="310">
        <v>5200</v>
      </c>
      <c r="O286" s="308" t="s">
        <v>382</v>
      </c>
      <c r="P286" s="308" t="s">
        <v>376</v>
      </c>
      <c r="Q286" s="311">
        <v>5200</v>
      </c>
      <c r="R286" s="312">
        <v>988</v>
      </c>
      <c r="S286" s="312">
        <v>6188</v>
      </c>
      <c r="T286" s="313">
        <v>5200</v>
      </c>
      <c r="U286" s="313">
        <v>6188</v>
      </c>
      <c r="V286" s="314" t="s">
        <v>384</v>
      </c>
      <c r="W286" s="315">
        <v>46175</v>
      </c>
      <c r="X286" s="307" t="s">
        <v>1329</v>
      </c>
      <c r="Y286" s="316" t="s">
        <v>378</v>
      </c>
      <c r="Z286" s="317" t="s">
        <v>1330</v>
      </c>
      <c r="AA286" s="318">
        <v>5400</v>
      </c>
      <c r="AB286" s="316" t="s">
        <v>382</v>
      </c>
      <c r="AC286" s="317" t="s">
        <v>376</v>
      </c>
      <c r="AD286" s="319">
        <v>5400</v>
      </c>
      <c r="AE286" s="320">
        <v>1026</v>
      </c>
      <c r="AF286" s="320">
        <v>6426</v>
      </c>
      <c r="AG286" s="321">
        <v>5400</v>
      </c>
      <c r="AH286" s="321">
        <v>6426</v>
      </c>
      <c r="AI286" s="322" t="s">
        <v>384</v>
      </c>
      <c r="AJ286" s="323">
        <v>46175</v>
      </c>
      <c r="AK286" s="307" t="s">
        <v>1331</v>
      </c>
      <c r="AL286" s="324" t="s">
        <v>378</v>
      </c>
      <c r="AM286" s="322" t="s">
        <v>1331</v>
      </c>
      <c r="AN286" s="325">
        <v>5610</v>
      </c>
      <c r="AO286" s="324" t="s">
        <v>382</v>
      </c>
      <c r="AP286" s="324" t="s">
        <v>376</v>
      </c>
      <c r="AQ286" s="326">
        <v>5610</v>
      </c>
      <c r="AR286" s="327">
        <v>1066</v>
      </c>
      <c r="AS286" s="327">
        <v>6676</v>
      </c>
      <c r="AT286" s="328">
        <v>5610</v>
      </c>
      <c r="AU286" s="328">
        <v>6676</v>
      </c>
      <c r="AV286" s="329">
        <v>6429.97</v>
      </c>
      <c r="AW286" s="329">
        <v>6429.97</v>
      </c>
      <c r="AX286" s="329">
        <v>243.97</v>
      </c>
      <c r="AY286" s="330">
        <v>3.7900000000000003E-2</v>
      </c>
    </row>
    <row r="287" spans="1:51" ht="96">
      <c r="A287" s="299" t="s">
        <v>1444</v>
      </c>
      <c r="B287" s="299" t="s">
        <v>1445</v>
      </c>
      <c r="C287" s="299" t="s">
        <v>1446</v>
      </c>
      <c r="D287" s="300" t="s">
        <v>1463</v>
      </c>
      <c r="E287" s="331" t="s">
        <v>1464</v>
      </c>
      <c r="F287" s="302" t="s">
        <v>69</v>
      </c>
      <c r="G287" s="303">
        <v>375</v>
      </c>
      <c r="H287" s="304" t="s">
        <v>75</v>
      </c>
      <c r="I287" s="305" t="s">
        <v>371</v>
      </c>
      <c r="J287" s="306">
        <v>46206</v>
      </c>
      <c r="K287" s="307" t="s">
        <v>1465</v>
      </c>
      <c r="L287" s="308" t="s">
        <v>378</v>
      </c>
      <c r="M287" s="309" t="s">
        <v>78</v>
      </c>
      <c r="N287" s="310">
        <v>129900</v>
      </c>
      <c r="O287" s="308" t="s">
        <v>375</v>
      </c>
      <c r="P287" s="308" t="s">
        <v>376</v>
      </c>
      <c r="Q287" s="311">
        <v>109159.66</v>
      </c>
      <c r="R287" s="312">
        <v>20740</v>
      </c>
      <c r="S287" s="312">
        <v>129900</v>
      </c>
      <c r="T287" s="313">
        <v>40934874</v>
      </c>
      <c r="U287" s="313">
        <v>48712500</v>
      </c>
      <c r="V287" s="314" t="s">
        <v>371</v>
      </c>
      <c r="W287" s="315">
        <v>46206</v>
      </c>
      <c r="X287" s="307" t="s">
        <v>87</v>
      </c>
      <c r="Y287" s="316" t="s">
        <v>373</v>
      </c>
      <c r="Z287" s="317" t="s">
        <v>87</v>
      </c>
      <c r="AA287" s="318">
        <v>153000</v>
      </c>
      <c r="AB287" s="316" t="s">
        <v>382</v>
      </c>
      <c r="AC287" s="317" t="s">
        <v>376</v>
      </c>
      <c r="AD287" s="319">
        <v>153000</v>
      </c>
      <c r="AE287" s="320">
        <v>29070</v>
      </c>
      <c r="AF287" s="320">
        <v>182070</v>
      </c>
      <c r="AG287" s="321">
        <v>57375000</v>
      </c>
      <c r="AH287" s="321">
        <v>68276250</v>
      </c>
      <c r="AI287" s="322" t="s">
        <v>371</v>
      </c>
      <c r="AJ287" s="323">
        <v>46206</v>
      </c>
      <c r="AK287" s="307" t="s">
        <v>1466</v>
      </c>
      <c r="AL287" s="324" t="s">
        <v>378</v>
      </c>
      <c r="AM287" s="322" t="s">
        <v>154</v>
      </c>
      <c r="AN287" s="325">
        <v>129900</v>
      </c>
      <c r="AO287" s="324" t="s">
        <v>375</v>
      </c>
      <c r="AP287" s="324" t="s">
        <v>376</v>
      </c>
      <c r="AQ287" s="326">
        <v>109159.66</v>
      </c>
      <c r="AR287" s="327">
        <v>20740</v>
      </c>
      <c r="AS287" s="327">
        <v>129900</v>
      </c>
      <c r="AT287" s="328">
        <v>40934874</v>
      </c>
      <c r="AU287" s="328">
        <v>48712500</v>
      </c>
      <c r="AV287" s="329">
        <v>147290</v>
      </c>
      <c r="AW287" s="329">
        <v>55233750</v>
      </c>
      <c r="AX287" s="329">
        <v>11295136.33</v>
      </c>
      <c r="AY287" s="336">
        <v>0.20449999999999999</v>
      </c>
    </row>
    <row r="288" spans="1:51" ht="48">
      <c r="A288" s="557" t="s">
        <v>1444</v>
      </c>
      <c r="B288" s="557" t="s">
        <v>1445</v>
      </c>
      <c r="C288" s="557" t="s">
        <v>1446</v>
      </c>
      <c r="D288" s="560" t="s">
        <v>73</v>
      </c>
      <c r="E288" s="338" t="s">
        <v>1467</v>
      </c>
      <c r="F288" s="566" t="s">
        <v>69</v>
      </c>
      <c r="G288" s="545">
        <v>375</v>
      </c>
      <c r="H288" s="548" t="s">
        <v>75</v>
      </c>
      <c r="I288" s="551" t="s">
        <v>371</v>
      </c>
      <c r="J288" s="554">
        <v>46206</v>
      </c>
      <c r="K288" s="583" t="s">
        <v>1468</v>
      </c>
      <c r="L288" s="536" t="s">
        <v>373</v>
      </c>
      <c r="M288" s="539" t="s">
        <v>76</v>
      </c>
      <c r="N288" s="542">
        <v>79900</v>
      </c>
      <c r="O288" s="536" t="s">
        <v>375</v>
      </c>
      <c r="P288" s="536" t="s">
        <v>376</v>
      </c>
      <c r="Q288" s="527">
        <v>67142.86</v>
      </c>
      <c r="R288" s="530">
        <v>12757</v>
      </c>
      <c r="S288" s="530">
        <v>79900</v>
      </c>
      <c r="T288" s="533">
        <v>25178571</v>
      </c>
      <c r="U288" s="533">
        <v>29962500</v>
      </c>
      <c r="V288" s="521" t="s">
        <v>371</v>
      </c>
      <c r="W288" s="524">
        <v>46206</v>
      </c>
      <c r="X288" s="583" t="s">
        <v>1469</v>
      </c>
      <c r="Y288" s="512" t="s">
        <v>378</v>
      </c>
      <c r="Z288" s="515" t="s">
        <v>77</v>
      </c>
      <c r="AA288" s="509">
        <v>75000</v>
      </c>
      <c r="AB288" s="512" t="s">
        <v>375</v>
      </c>
      <c r="AC288" s="515" t="s">
        <v>376</v>
      </c>
      <c r="AD288" s="518">
        <v>63025.21</v>
      </c>
      <c r="AE288" s="500">
        <v>11975</v>
      </c>
      <c r="AF288" s="500">
        <v>75000</v>
      </c>
      <c r="AG288" s="503">
        <v>23634454</v>
      </c>
      <c r="AH288" s="503">
        <v>28125000</v>
      </c>
      <c r="AI288" s="494" t="s">
        <v>371</v>
      </c>
      <c r="AJ288" s="506">
        <v>46206</v>
      </c>
      <c r="AK288" s="584" t="s">
        <v>1470</v>
      </c>
      <c r="AL288" s="485" t="s">
        <v>378</v>
      </c>
      <c r="AM288" s="494" t="s">
        <v>78</v>
      </c>
      <c r="AN288" s="497">
        <v>79900</v>
      </c>
      <c r="AO288" s="485" t="s">
        <v>375</v>
      </c>
      <c r="AP288" s="485" t="s">
        <v>376</v>
      </c>
      <c r="AQ288" s="488">
        <v>67142.86</v>
      </c>
      <c r="AR288" s="491">
        <v>12757</v>
      </c>
      <c r="AS288" s="491">
        <v>79900</v>
      </c>
      <c r="AT288" s="476">
        <v>25178571</v>
      </c>
      <c r="AU288" s="476">
        <v>29962500</v>
      </c>
      <c r="AV288" s="479">
        <v>78266.67</v>
      </c>
      <c r="AW288" s="479">
        <v>29350000</v>
      </c>
      <c r="AX288" s="479">
        <v>1060881.1200000001</v>
      </c>
      <c r="AY288" s="482">
        <v>3.61E-2</v>
      </c>
    </row>
    <row r="289" spans="1:51" ht="84">
      <c r="A289" s="559"/>
      <c r="B289" s="559"/>
      <c r="C289" s="559"/>
      <c r="D289" s="562"/>
      <c r="E289" s="339" t="s">
        <v>1471</v>
      </c>
      <c r="F289" s="568"/>
      <c r="G289" s="547"/>
      <c r="H289" s="550"/>
      <c r="I289" s="553"/>
      <c r="J289" s="556"/>
      <c r="K289" s="585"/>
      <c r="L289" s="538"/>
      <c r="M289" s="541"/>
      <c r="N289" s="544"/>
      <c r="O289" s="538"/>
      <c r="P289" s="538"/>
      <c r="Q289" s="529"/>
      <c r="R289" s="532"/>
      <c r="S289" s="532"/>
      <c r="T289" s="535"/>
      <c r="U289" s="535"/>
      <c r="V289" s="523"/>
      <c r="W289" s="526"/>
      <c r="X289" s="585"/>
      <c r="Y289" s="514"/>
      <c r="Z289" s="517"/>
      <c r="AA289" s="511"/>
      <c r="AB289" s="514"/>
      <c r="AC289" s="517"/>
      <c r="AD289" s="520"/>
      <c r="AE289" s="502"/>
      <c r="AF289" s="502"/>
      <c r="AG289" s="505"/>
      <c r="AH289" s="505"/>
      <c r="AI289" s="496"/>
      <c r="AJ289" s="508"/>
      <c r="AK289" s="585"/>
      <c r="AL289" s="487"/>
      <c r="AM289" s="496"/>
      <c r="AN289" s="499"/>
      <c r="AO289" s="487"/>
      <c r="AP289" s="487"/>
      <c r="AQ289" s="490"/>
      <c r="AR289" s="493"/>
      <c r="AS289" s="493"/>
      <c r="AT289" s="478"/>
      <c r="AU289" s="478"/>
      <c r="AV289" s="481"/>
      <c r="AW289" s="481"/>
      <c r="AX289" s="481"/>
      <c r="AY289" s="484"/>
    </row>
    <row r="290" spans="1:51" ht="48">
      <c r="A290" s="557" t="s">
        <v>1444</v>
      </c>
      <c r="B290" s="557" t="s">
        <v>1445</v>
      </c>
      <c r="C290" s="557" t="s">
        <v>1446</v>
      </c>
      <c r="D290" s="560" t="s">
        <v>84</v>
      </c>
      <c r="E290" s="340" t="s">
        <v>1472</v>
      </c>
      <c r="F290" s="566" t="s">
        <v>69</v>
      </c>
      <c r="G290" s="545">
        <v>193</v>
      </c>
      <c r="H290" s="548" t="s">
        <v>75</v>
      </c>
      <c r="I290" s="551" t="s">
        <v>371</v>
      </c>
      <c r="J290" s="554">
        <v>46206</v>
      </c>
      <c r="K290" s="583" t="s">
        <v>1473</v>
      </c>
      <c r="L290" s="536" t="s">
        <v>378</v>
      </c>
      <c r="M290" s="539" t="s">
        <v>86</v>
      </c>
      <c r="N290" s="542">
        <v>36900</v>
      </c>
      <c r="O290" s="536" t="s">
        <v>375</v>
      </c>
      <c r="P290" s="536" t="s">
        <v>376</v>
      </c>
      <c r="Q290" s="527">
        <v>31008.400000000001</v>
      </c>
      <c r="R290" s="530">
        <v>5892</v>
      </c>
      <c r="S290" s="530">
        <v>36900</v>
      </c>
      <c r="T290" s="533">
        <v>5984622</v>
      </c>
      <c r="U290" s="533">
        <v>7121700</v>
      </c>
      <c r="V290" s="521" t="s">
        <v>371</v>
      </c>
      <c r="W290" s="524">
        <v>46206</v>
      </c>
      <c r="X290" s="583" t="s">
        <v>87</v>
      </c>
      <c r="Y290" s="512" t="s">
        <v>373</v>
      </c>
      <c r="Z290" s="515" t="s">
        <v>87</v>
      </c>
      <c r="AA290" s="509">
        <v>40000</v>
      </c>
      <c r="AB290" s="512" t="s">
        <v>382</v>
      </c>
      <c r="AC290" s="515" t="s">
        <v>376</v>
      </c>
      <c r="AD290" s="518">
        <v>40000</v>
      </c>
      <c r="AE290" s="500">
        <v>7600</v>
      </c>
      <c r="AF290" s="500">
        <v>47600</v>
      </c>
      <c r="AG290" s="503">
        <v>7720000</v>
      </c>
      <c r="AH290" s="503">
        <v>9186800</v>
      </c>
      <c r="AI290" s="494" t="s">
        <v>371</v>
      </c>
      <c r="AJ290" s="506">
        <v>46206</v>
      </c>
      <c r="AK290" s="583" t="s">
        <v>1474</v>
      </c>
      <c r="AL290" s="485" t="s">
        <v>378</v>
      </c>
      <c r="AM290" s="494" t="s">
        <v>88</v>
      </c>
      <c r="AN290" s="497">
        <v>36000</v>
      </c>
      <c r="AO290" s="485" t="s">
        <v>375</v>
      </c>
      <c r="AP290" s="485" t="s">
        <v>376</v>
      </c>
      <c r="AQ290" s="488">
        <v>30252.1</v>
      </c>
      <c r="AR290" s="491">
        <v>5748</v>
      </c>
      <c r="AS290" s="491">
        <v>36000</v>
      </c>
      <c r="AT290" s="476">
        <v>5838655</v>
      </c>
      <c r="AU290" s="476">
        <v>6948000</v>
      </c>
      <c r="AV290" s="479">
        <v>40166.67</v>
      </c>
      <c r="AW290" s="479">
        <v>7752166.6699999999</v>
      </c>
      <c r="AX290" s="479">
        <v>1245460.77</v>
      </c>
      <c r="AY290" s="482">
        <v>0.16070000000000001</v>
      </c>
    </row>
    <row r="291" spans="1:51" ht="48">
      <c r="A291" s="559"/>
      <c r="B291" s="559"/>
      <c r="C291" s="559"/>
      <c r="D291" s="562"/>
      <c r="E291" s="341" t="s">
        <v>1475</v>
      </c>
      <c r="F291" s="568"/>
      <c r="G291" s="547"/>
      <c r="H291" s="550"/>
      <c r="I291" s="553"/>
      <c r="J291" s="556"/>
      <c r="K291" s="585"/>
      <c r="L291" s="538"/>
      <c r="M291" s="541"/>
      <c r="N291" s="544"/>
      <c r="O291" s="538"/>
      <c r="P291" s="538"/>
      <c r="Q291" s="529"/>
      <c r="R291" s="532"/>
      <c r="S291" s="532"/>
      <c r="T291" s="535"/>
      <c r="U291" s="535"/>
      <c r="V291" s="523"/>
      <c r="W291" s="526"/>
      <c r="X291" s="585"/>
      <c r="Y291" s="514"/>
      <c r="Z291" s="517"/>
      <c r="AA291" s="511"/>
      <c r="AB291" s="514"/>
      <c r="AC291" s="517"/>
      <c r="AD291" s="520"/>
      <c r="AE291" s="502"/>
      <c r="AF291" s="502"/>
      <c r="AG291" s="505"/>
      <c r="AH291" s="505"/>
      <c r="AI291" s="496"/>
      <c r="AJ291" s="508"/>
      <c r="AK291" s="585"/>
      <c r="AL291" s="487"/>
      <c r="AM291" s="496"/>
      <c r="AN291" s="499"/>
      <c r="AO291" s="487"/>
      <c r="AP291" s="487"/>
      <c r="AQ291" s="490"/>
      <c r="AR291" s="493"/>
      <c r="AS291" s="493"/>
      <c r="AT291" s="478"/>
      <c r="AU291" s="478"/>
      <c r="AV291" s="481"/>
      <c r="AW291" s="481"/>
      <c r="AX291" s="481"/>
      <c r="AY291" s="484"/>
    </row>
    <row r="292" spans="1:51" ht="168">
      <c r="A292" s="299" t="s">
        <v>1444</v>
      </c>
      <c r="B292" s="299" t="s">
        <v>1445</v>
      </c>
      <c r="C292" s="299" t="s">
        <v>1446</v>
      </c>
      <c r="D292" s="300" t="s">
        <v>1476</v>
      </c>
      <c r="E292" s="301" t="s">
        <v>1477</v>
      </c>
      <c r="F292" s="302" t="s">
        <v>69</v>
      </c>
      <c r="G292" s="303">
        <v>193</v>
      </c>
      <c r="H292" s="304" t="s">
        <v>75</v>
      </c>
      <c r="I292" s="305" t="s">
        <v>384</v>
      </c>
      <c r="J292" s="306">
        <v>46206</v>
      </c>
      <c r="K292" s="307" t="s">
        <v>1478</v>
      </c>
      <c r="L292" s="308" t="s">
        <v>373</v>
      </c>
      <c r="M292" s="309" t="s">
        <v>186</v>
      </c>
      <c r="N292" s="310">
        <v>100840</v>
      </c>
      <c r="O292" s="308" t="s">
        <v>382</v>
      </c>
      <c r="P292" s="308" t="s">
        <v>376</v>
      </c>
      <c r="Q292" s="311">
        <v>100840</v>
      </c>
      <c r="R292" s="312">
        <v>19160</v>
      </c>
      <c r="S292" s="312">
        <v>120000</v>
      </c>
      <c r="T292" s="313">
        <v>19462120</v>
      </c>
      <c r="U292" s="313">
        <v>23159923</v>
      </c>
      <c r="V292" s="314" t="s">
        <v>384</v>
      </c>
      <c r="W292" s="315">
        <v>46206</v>
      </c>
      <c r="X292" s="307" t="s">
        <v>1479</v>
      </c>
      <c r="Y292" s="316" t="s">
        <v>373</v>
      </c>
      <c r="Z292" s="317" t="s">
        <v>1480</v>
      </c>
      <c r="AA292" s="318">
        <v>130000</v>
      </c>
      <c r="AB292" s="316" t="s">
        <v>382</v>
      </c>
      <c r="AC292" s="317" t="s">
        <v>400</v>
      </c>
      <c r="AD292" s="319">
        <v>130000</v>
      </c>
      <c r="AE292" s="333" t="s">
        <v>1236</v>
      </c>
      <c r="AF292" s="320">
        <v>130000</v>
      </c>
      <c r="AG292" s="321">
        <v>25090000</v>
      </c>
      <c r="AH292" s="321">
        <v>25090000</v>
      </c>
      <c r="AI292" s="322" t="s">
        <v>384</v>
      </c>
      <c r="AJ292" s="323">
        <v>46206</v>
      </c>
      <c r="AK292" s="307" t="s">
        <v>1481</v>
      </c>
      <c r="AL292" s="324" t="s">
        <v>373</v>
      </c>
      <c r="AM292" s="322" t="s">
        <v>1482</v>
      </c>
      <c r="AN292" s="325">
        <v>100756</v>
      </c>
      <c r="AO292" s="324" t="s">
        <v>382</v>
      </c>
      <c r="AP292" s="324" t="s">
        <v>376</v>
      </c>
      <c r="AQ292" s="326">
        <v>100756</v>
      </c>
      <c r="AR292" s="327">
        <v>19144</v>
      </c>
      <c r="AS292" s="327">
        <v>119900</v>
      </c>
      <c r="AT292" s="328">
        <v>19445908</v>
      </c>
      <c r="AU292" s="328">
        <v>23140631</v>
      </c>
      <c r="AV292" s="329">
        <v>123299.75</v>
      </c>
      <c r="AW292" s="329">
        <v>23796851.109999999</v>
      </c>
      <c r="AX292" s="329">
        <v>1119941.33</v>
      </c>
      <c r="AY292" s="330">
        <v>4.7100000000000003E-2</v>
      </c>
    </row>
    <row r="293" spans="1:51" ht="409.5">
      <c r="A293" s="299" t="s">
        <v>1444</v>
      </c>
      <c r="B293" s="299" t="s">
        <v>1445</v>
      </c>
      <c r="C293" s="299" t="s">
        <v>1446</v>
      </c>
      <c r="D293" s="300" t="s">
        <v>184</v>
      </c>
      <c r="E293" s="342" t="s">
        <v>185</v>
      </c>
      <c r="F293" s="302" t="s">
        <v>69</v>
      </c>
      <c r="G293" s="303">
        <v>193</v>
      </c>
      <c r="H293" s="304" t="s">
        <v>75</v>
      </c>
      <c r="I293" s="305" t="s">
        <v>384</v>
      </c>
      <c r="J293" s="306">
        <v>46206</v>
      </c>
      <c r="K293" s="307" t="s">
        <v>1478</v>
      </c>
      <c r="L293" s="308" t="s">
        <v>373</v>
      </c>
      <c r="M293" s="309" t="s">
        <v>186</v>
      </c>
      <c r="N293" s="310">
        <v>75456</v>
      </c>
      <c r="O293" s="308" t="s">
        <v>382</v>
      </c>
      <c r="P293" s="308" t="s">
        <v>376</v>
      </c>
      <c r="Q293" s="311">
        <v>75456</v>
      </c>
      <c r="R293" s="312">
        <v>14337</v>
      </c>
      <c r="S293" s="312">
        <v>89793</v>
      </c>
      <c r="T293" s="313">
        <v>14563008</v>
      </c>
      <c r="U293" s="313">
        <v>17329980</v>
      </c>
      <c r="V293" s="314" t="s">
        <v>384</v>
      </c>
      <c r="W293" s="315">
        <v>46206</v>
      </c>
      <c r="X293" s="307" t="s">
        <v>1483</v>
      </c>
      <c r="Y293" s="316" t="s">
        <v>373</v>
      </c>
      <c r="Z293" s="317" t="s">
        <v>191</v>
      </c>
      <c r="AA293" s="318">
        <v>57142</v>
      </c>
      <c r="AB293" s="316" t="s">
        <v>382</v>
      </c>
      <c r="AC293" s="317" t="s">
        <v>400</v>
      </c>
      <c r="AD293" s="319">
        <v>57142</v>
      </c>
      <c r="AE293" s="333" t="s">
        <v>1236</v>
      </c>
      <c r="AF293" s="320">
        <v>57142</v>
      </c>
      <c r="AG293" s="321">
        <v>11028406</v>
      </c>
      <c r="AH293" s="321">
        <v>11028406</v>
      </c>
      <c r="AI293" s="322" t="s">
        <v>384</v>
      </c>
      <c r="AJ293" s="323">
        <v>46206</v>
      </c>
      <c r="AK293" s="307" t="s">
        <v>1484</v>
      </c>
      <c r="AL293" s="324" t="s">
        <v>378</v>
      </c>
      <c r="AM293" s="322" t="s">
        <v>188</v>
      </c>
      <c r="AN293" s="325">
        <v>65000</v>
      </c>
      <c r="AO293" s="324" t="s">
        <v>375</v>
      </c>
      <c r="AP293" s="324" t="s">
        <v>376</v>
      </c>
      <c r="AQ293" s="326">
        <v>54621.85</v>
      </c>
      <c r="AR293" s="327">
        <v>10378</v>
      </c>
      <c r="AS293" s="327">
        <v>65000</v>
      </c>
      <c r="AT293" s="328">
        <v>10542017</v>
      </c>
      <c r="AU293" s="328">
        <v>12545000</v>
      </c>
      <c r="AV293" s="329">
        <v>70644.88</v>
      </c>
      <c r="AW293" s="329">
        <v>13634461.84</v>
      </c>
      <c r="AX293" s="329">
        <v>3289020</v>
      </c>
      <c r="AY293" s="336">
        <v>0.2412</v>
      </c>
    </row>
    <row r="294" spans="1:51" ht="120">
      <c r="A294" s="299" t="s">
        <v>1444</v>
      </c>
      <c r="B294" s="299" t="s">
        <v>1445</v>
      </c>
      <c r="C294" s="299" t="s">
        <v>1446</v>
      </c>
      <c r="D294" s="300" t="s">
        <v>168</v>
      </c>
      <c r="E294" s="342" t="s">
        <v>1485</v>
      </c>
      <c r="F294" s="302" t="s">
        <v>69</v>
      </c>
      <c r="G294" s="303">
        <v>193</v>
      </c>
      <c r="H294" s="304" t="s">
        <v>75</v>
      </c>
      <c r="I294" s="305" t="s">
        <v>384</v>
      </c>
      <c r="J294" s="306">
        <v>46206</v>
      </c>
      <c r="K294" s="307" t="s">
        <v>1486</v>
      </c>
      <c r="L294" s="308" t="s">
        <v>373</v>
      </c>
      <c r="M294" s="309" t="s">
        <v>170</v>
      </c>
      <c r="N294" s="310">
        <v>31000</v>
      </c>
      <c r="O294" s="308" t="s">
        <v>382</v>
      </c>
      <c r="P294" s="308" t="s">
        <v>400</v>
      </c>
      <c r="Q294" s="311">
        <v>31000</v>
      </c>
      <c r="R294" s="332" t="s">
        <v>1236</v>
      </c>
      <c r="S294" s="312">
        <v>31000</v>
      </c>
      <c r="T294" s="313">
        <v>5983000</v>
      </c>
      <c r="U294" s="313">
        <v>5983000</v>
      </c>
      <c r="V294" s="314" t="s">
        <v>384</v>
      </c>
      <c r="W294" s="315">
        <v>46206</v>
      </c>
      <c r="X294" s="307" t="s">
        <v>1487</v>
      </c>
      <c r="Y294" s="316" t="s">
        <v>378</v>
      </c>
      <c r="Z294" s="317" t="s">
        <v>132</v>
      </c>
      <c r="AA294" s="318">
        <v>29900</v>
      </c>
      <c r="AB294" s="316" t="s">
        <v>375</v>
      </c>
      <c r="AC294" s="317" t="s">
        <v>376</v>
      </c>
      <c r="AD294" s="319">
        <v>25126.05</v>
      </c>
      <c r="AE294" s="320">
        <v>4774</v>
      </c>
      <c r="AF294" s="320">
        <v>29900</v>
      </c>
      <c r="AG294" s="321">
        <v>4849328</v>
      </c>
      <c r="AH294" s="321">
        <v>5770700</v>
      </c>
      <c r="AI294" s="343" t="s">
        <v>384</v>
      </c>
      <c r="AJ294" s="344">
        <v>46206</v>
      </c>
      <c r="AK294" s="307" t="s">
        <v>1488</v>
      </c>
      <c r="AL294" s="345" t="s">
        <v>378</v>
      </c>
      <c r="AM294" s="343" t="s">
        <v>171</v>
      </c>
      <c r="AN294" s="346">
        <v>28900</v>
      </c>
      <c r="AO294" s="347" t="s">
        <v>375</v>
      </c>
      <c r="AP294" s="347" t="s">
        <v>376</v>
      </c>
      <c r="AQ294" s="326">
        <v>24285.71</v>
      </c>
      <c r="AR294" s="327">
        <v>4614</v>
      </c>
      <c r="AS294" s="327">
        <v>28900</v>
      </c>
      <c r="AT294" s="328">
        <v>4687143</v>
      </c>
      <c r="AU294" s="328">
        <v>5577700</v>
      </c>
      <c r="AV294" s="329">
        <v>29933.33</v>
      </c>
      <c r="AW294" s="329">
        <v>5777133.3300000001</v>
      </c>
      <c r="AX294" s="329">
        <v>202726.57</v>
      </c>
      <c r="AY294" s="330">
        <v>3.5099999999999999E-2</v>
      </c>
    </row>
    <row r="295" spans="1:51" ht="48">
      <c r="A295" s="557" t="s">
        <v>1444</v>
      </c>
      <c r="B295" s="557" t="s">
        <v>1445</v>
      </c>
      <c r="C295" s="557" t="s">
        <v>1446</v>
      </c>
      <c r="D295" s="560" t="s">
        <v>163</v>
      </c>
      <c r="E295" s="348" t="s">
        <v>1489</v>
      </c>
      <c r="F295" s="566" t="s">
        <v>69</v>
      </c>
      <c r="G295" s="545">
        <v>193</v>
      </c>
      <c r="H295" s="548" t="s">
        <v>75</v>
      </c>
      <c r="I295" s="551" t="s">
        <v>384</v>
      </c>
      <c r="J295" s="554">
        <v>46206</v>
      </c>
      <c r="K295" s="583" t="s">
        <v>1490</v>
      </c>
      <c r="L295" s="536" t="s">
        <v>378</v>
      </c>
      <c r="M295" s="539" t="s">
        <v>165</v>
      </c>
      <c r="N295" s="542">
        <v>25000</v>
      </c>
      <c r="O295" s="536" t="s">
        <v>375</v>
      </c>
      <c r="P295" s="536" t="s">
        <v>376</v>
      </c>
      <c r="Q295" s="527">
        <v>21008.400000000001</v>
      </c>
      <c r="R295" s="530">
        <v>3992</v>
      </c>
      <c r="S295" s="530">
        <v>25000</v>
      </c>
      <c r="T295" s="533">
        <v>4054622</v>
      </c>
      <c r="U295" s="533">
        <v>4825000</v>
      </c>
      <c r="V295" s="521" t="s">
        <v>384</v>
      </c>
      <c r="W295" s="524">
        <v>46206</v>
      </c>
      <c r="X295" s="583" t="s">
        <v>1491</v>
      </c>
      <c r="Y295" s="512" t="s">
        <v>378</v>
      </c>
      <c r="Z295" s="515" t="s">
        <v>166</v>
      </c>
      <c r="AA295" s="509">
        <v>24000</v>
      </c>
      <c r="AB295" s="512" t="s">
        <v>375</v>
      </c>
      <c r="AC295" s="515" t="s">
        <v>376</v>
      </c>
      <c r="AD295" s="518">
        <v>20168.07</v>
      </c>
      <c r="AE295" s="500">
        <v>3832</v>
      </c>
      <c r="AF295" s="500">
        <v>24000</v>
      </c>
      <c r="AG295" s="503">
        <v>3892437</v>
      </c>
      <c r="AH295" s="503">
        <v>4632000</v>
      </c>
      <c r="AI295" s="494" t="s">
        <v>384</v>
      </c>
      <c r="AJ295" s="506">
        <v>46206</v>
      </c>
      <c r="AK295" s="583" t="s">
        <v>1492</v>
      </c>
      <c r="AL295" s="485" t="s">
        <v>378</v>
      </c>
      <c r="AM295" s="494" t="s">
        <v>167</v>
      </c>
      <c r="AN295" s="497">
        <v>20563</v>
      </c>
      <c r="AO295" s="485" t="s">
        <v>375</v>
      </c>
      <c r="AP295" s="485" t="s">
        <v>376</v>
      </c>
      <c r="AQ295" s="488">
        <v>17279.830000000002</v>
      </c>
      <c r="AR295" s="491">
        <v>3283</v>
      </c>
      <c r="AS295" s="491">
        <v>20563</v>
      </c>
      <c r="AT295" s="476">
        <v>3335008</v>
      </c>
      <c r="AU295" s="476">
        <v>3968659</v>
      </c>
      <c r="AV295" s="479">
        <v>23187.67</v>
      </c>
      <c r="AW295" s="479">
        <v>4475219.67</v>
      </c>
      <c r="AX295" s="479">
        <v>449182.63</v>
      </c>
      <c r="AY295" s="482">
        <v>0.1004</v>
      </c>
    </row>
    <row r="296" spans="1:51" ht="156">
      <c r="A296" s="559"/>
      <c r="B296" s="559"/>
      <c r="C296" s="559"/>
      <c r="D296" s="562"/>
      <c r="E296" s="349" t="s">
        <v>1493</v>
      </c>
      <c r="F296" s="568"/>
      <c r="G296" s="547"/>
      <c r="H296" s="550"/>
      <c r="I296" s="553"/>
      <c r="J296" s="556"/>
      <c r="K296" s="585"/>
      <c r="L296" s="538"/>
      <c r="M296" s="541"/>
      <c r="N296" s="544"/>
      <c r="O296" s="538"/>
      <c r="P296" s="538"/>
      <c r="Q296" s="529"/>
      <c r="R296" s="532"/>
      <c r="S296" s="532"/>
      <c r="T296" s="535"/>
      <c r="U296" s="535"/>
      <c r="V296" s="523"/>
      <c r="W296" s="526"/>
      <c r="X296" s="585"/>
      <c r="Y296" s="514"/>
      <c r="Z296" s="517"/>
      <c r="AA296" s="511"/>
      <c r="AB296" s="514"/>
      <c r="AC296" s="517"/>
      <c r="AD296" s="520"/>
      <c r="AE296" s="502"/>
      <c r="AF296" s="502"/>
      <c r="AG296" s="505"/>
      <c r="AH296" s="505"/>
      <c r="AI296" s="496"/>
      <c r="AJ296" s="508"/>
      <c r="AK296" s="585"/>
      <c r="AL296" s="487"/>
      <c r="AM296" s="496"/>
      <c r="AN296" s="499"/>
      <c r="AO296" s="487"/>
      <c r="AP296" s="487"/>
      <c r="AQ296" s="490"/>
      <c r="AR296" s="493"/>
      <c r="AS296" s="493"/>
      <c r="AT296" s="478"/>
      <c r="AU296" s="478"/>
      <c r="AV296" s="481"/>
      <c r="AW296" s="481"/>
      <c r="AX296" s="481"/>
      <c r="AY296" s="484"/>
    </row>
    <row r="297" spans="1:51" ht="72">
      <c r="A297" s="299" t="s">
        <v>1444</v>
      </c>
      <c r="B297" s="299" t="s">
        <v>1445</v>
      </c>
      <c r="C297" s="299" t="s">
        <v>1446</v>
      </c>
      <c r="D297" s="300" t="s">
        <v>108</v>
      </c>
      <c r="E297" s="342" t="s">
        <v>109</v>
      </c>
      <c r="F297" s="302" t="s">
        <v>69</v>
      </c>
      <c r="G297" s="303">
        <v>193</v>
      </c>
      <c r="H297" s="304" t="s">
        <v>75</v>
      </c>
      <c r="I297" s="305" t="s">
        <v>371</v>
      </c>
      <c r="J297" s="306">
        <v>46206</v>
      </c>
      <c r="K297" s="307" t="s">
        <v>1494</v>
      </c>
      <c r="L297" s="308" t="s">
        <v>378</v>
      </c>
      <c r="M297" s="309" t="s">
        <v>110</v>
      </c>
      <c r="N297" s="310">
        <v>45000</v>
      </c>
      <c r="O297" s="308" t="s">
        <v>375</v>
      </c>
      <c r="P297" s="308" t="s">
        <v>376</v>
      </c>
      <c r="Q297" s="311">
        <v>37815.129999999997</v>
      </c>
      <c r="R297" s="312">
        <v>7185</v>
      </c>
      <c r="S297" s="312">
        <v>45000</v>
      </c>
      <c r="T297" s="313">
        <v>7298319</v>
      </c>
      <c r="U297" s="313">
        <v>8685000</v>
      </c>
      <c r="V297" s="314" t="s">
        <v>371</v>
      </c>
      <c r="W297" s="315">
        <v>46206</v>
      </c>
      <c r="X297" s="307" t="s">
        <v>1495</v>
      </c>
      <c r="Y297" s="316" t="s">
        <v>378</v>
      </c>
      <c r="Z297" s="317" t="s">
        <v>111</v>
      </c>
      <c r="AA297" s="318">
        <v>52990</v>
      </c>
      <c r="AB297" s="316" t="s">
        <v>375</v>
      </c>
      <c r="AC297" s="317" t="s">
        <v>376</v>
      </c>
      <c r="AD297" s="319">
        <v>44529.41</v>
      </c>
      <c r="AE297" s="320">
        <v>8461</v>
      </c>
      <c r="AF297" s="320">
        <v>52990</v>
      </c>
      <c r="AG297" s="321">
        <v>8594176</v>
      </c>
      <c r="AH297" s="321">
        <v>10227070</v>
      </c>
      <c r="AI297" s="322" t="s">
        <v>371</v>
      </c>
      <c r="AJ297" s="323">
        <v>46206</v>
      </c>
      <c r="AK297" s="307" t="s">
        <v>1496</v>
      </c>
      <c r="AL297" s="324" t="s">
        <v>378</v>
      </c>
      <c r="AM297" s="322" t="s">
        <v>112</v>
      </c>
      <c r="AN297" s="325">
        <v>43900</v>
      </c>
      <c r="AO297" s="324" t="s">
        <v>375</v>
      </c>
      <c r="AP297" s="324" t="s">
        <v>376</v>
      </c>
      <c r="AQ297" s="326">
        <v>36890.76</v>
      </c>
      <c r="AR297" s="327">
        <v>7009</v>
      </c>
      <c r="AS297" s="327">
        <v>43900</v>
      </c>
      <c r="AT297" s="328">
        <v>7119916</v>
      </c>
      <c r="AU297" s="328">
        <v>8472700</v>
      </c>
      <c r="AV297" s="329">
        <v>47296.67</v>
      </c>
      <c r="AW297" s="329">
        <v>9128256.6699999999</v>
      </c>
      <c r="AX297" s="329">
        <v>957502.42</v>
      </c>
      <c r="AY297" s="330">
        <v>0.10489999999999999</v>
      </c>
    </row>
    <row r="298" spans="1:51" ht="90">
      <c r="A298" s="299" t="s">
        <v>1444</v>
      </c>
      <c r="B298" s="299" t="s">
        <v>1445</v>
      </c>
      <c r="C298" s="299" t="s">
        <v>1446</v>
      </c>
      <c r="D298" s="300" t="s">
        <v>89</v>
      </c>
      <c r="E298" s="342" t="s">
        <v>1497</v>
      </c>
      <c r="F298" s="302" t="s">
        <v>69</v>
      </c>
      <c r="G298" s="303">
        <v>193</v>
      </c>
      <c r="H298" s="304" t="s">
        <v>75</v>
      </c>
      <c r="I298" s="305" t="s">
        <v>371</v>
      </c>
      <c r="J298" s="306">
        <v>46206</v>
      </c>
      <c r="K298" s="307" t="s">
        <v>1498</v>
      </c>
      <c r="L298" s="308" t="s">
        <v>378</v>
      </c>
      <c r="M298" s="309" t="s">
        <v>91</v>
      </c>
      <c r="N298" s="310">
        <v>21500</v>
      </c>
      <c r="O298" s="308" t="s">
        <v>375</v>
      </c>
      <c r="P298" s="308" t="s">
        <v>376</v>
      </c>
      <c r="Q298" s="311">
        <v>18067.23</v>
      </c>
      <c r="R298" s="312">
        <v>3433</v>
      </c>
      <c r="S298" s="312">
        <v>21500</v>
      </c>
      <c r="T298" s="313">
        <v>3486975</v>
      </c>
      <c r="U298" s="313">
        <v>4149500</v>
      </c>
      <c r="V298" s="314" t="s">
        <v>371</v>
      </c>
      <c r="W298" s="315">
        <v>46206</v>
      </c>
      <c r="X298" s="307" t="s">
        <v>87</v>
      </c>
      <c r="Y298" s="316" t="s">
        <v>373</v>
      </c>
      <c r="Z298" s="317" t="s">
        <v>87</v>
      </c>
      <c r="AA298" s="318">
        <v>25000</v>
      </c>
      <c r="AB298" s="316" t="s">
        <v>375</v>
      </c>
      <c r="AC298" s="317" t="s">
        <v>376</v>
      </c>
      <c r="AD298" s="319">
        <v>21008.400000000001</v>
      </c>
      <c r="AE298" s="320">
        <v>3992</v>
      </c>
      <c r="AF298" s="320">
        <v>25000</v>
      </c>
      <c r="AG298" s="321">
        <v>4054622</v>
      </c>
      <c r="AH298" s="321">
        <v>4825000</v>
      </c>
      <c r="AI298" s="322" t="s">
        <v>371</v>
      </c>
      <c r="AJ298" s="323">
        <v>46206</v>
      </c>
      <c r="AK298" s="307" t="s">
        <v>1499</v>
      </c>
      <c r="AL298" s="324" t="s">
        <v>373</v>
      </c>
      <c r="AM298" s="322" t="s">
        <v>92</v>
      </c>
      <c r="AN298" s="325">
        <v>17850</v>
      </c>
      <c r="AO298" s="324" t="s">
        <v>382</v>
      </c>
      <c r="AP298" s="324" t="s">
        <v>376</v>
      </c>
      <c r="AQ298" s="326">
        <v>17850</v>
      </c>
      <c r="AR298" s="327">
        <v>3392</v>
      </c>
      <c r="AS298" s="327">
        <v>21242</v>
      </c>
      <c r="AT298" s="328">
        <v>3445050</v>
      </c>
      <c r="AU298" s="328">
        <v>4099610</v>
      </c>
      <c r="AV298" s="329">
        <v>22580.5</v>
      </c>
      <c r="AW298" s="329">
        <v>4358036.5</v>
      </c>
      <c r="AX298" s="329">
        <v>405170.89</v>
      </c>
      <c r="AY298" s="330">
        <v>9.2999999999999999E-2</v>
      </c>
    </row>
    <row r="299" spans="1:51" ht="96">
      <c r="A299" s="299" t="s">
        <v>1444</v>
      </c>
      <c r="B299" s="299" t="s">
        <v>1445</v>
      </c>
      <c r="C299" s="299" t="s">
        <v>1446</v>
      </c>
      <c r="D299" s="300" t="s">
        <v>138</v>
      </c>
      <c r="E299" s="350" t="s">
        <v>1500</v>
      </c>
      <c r="F299" s="302" t="s">
        <v>69</v>
      </c>
      <c r="G299" s="303">
        <v>193</v>
      </c>
      <c r="H299" s="304" t="s">
        <v>75</v>
      </c>
      <c r="I299" s="305" t="s">
        <v>384</v>
      </c>
      <c r="J299" s="306">
        <v>46206</v>
      </c>
      <c r="K299" s="307" t="s">
        <v>1501</v>
      </c>
      <c r="L299" s="308" t="s">
        <v>378</v>
      </c>
      <c r="M299" s="309" t="s">
        <v>140</v>
      </c>
      <c r="N299" s="310">
        <v>49500</v>
      </c>
      <c r="O299" s="308" t="s">
        <v>375</v>
      </c>
      <c r="P299" s="308" t="s">
        <v>376</v>
      </c>
      <c r="Q299" s="311">
        <v>41596.639999999999</v>
      </c>
      <c r="R299" s="312">
        <v>7903</v>
      </c>
      <c r="S299" s="312">
        <v>49500</v>
      </c>
      <c r="T299" s="313">
        <v>8028151</v>
      </c>
      <c r="U299" s="313">
        <v>9553500</v>
      </c>
      <c r="V299" s="314" t="s">
        <v>384</v>
      </c>
      <c r="W299" s="315">
        <v>46206</v>
      </c>
      <c r="X299" s="307" t="s">
        <v>1502</v>
      </c>
      <c r="Y299" s="316" t="s">
        <v>378</v>
      </c>
      <c r="Z299" s="317" t="s">
        <v>132</v>
      </c>
      <c r="AA299" s="318">
        <v>47200</v>
      </c>
      <c r="AB299" s="316" t="s">
        <v>375</v>
      </c>
      <c r="AC299" s="317" t="s">
        <v>376</v>
      </c>
      <c r="AD299" s="319">
        <v>39663.870000000003</v>
      </c>
      <c r="AE299" s="320">
        <v>7536</v>
      </c>
      <c r="AF299" s="320">
        <v>47200</v>
      </c>
      <c r="AG299" s="321">
        <v>7655126</v>
      </c>
      <c r="AH299" s="321">
        <v>9109600</v>
      </c>
      <c r="AI299" s="322" t="s">
        <v>384</v>
      </c>
      <c r="AJ299" s="323">
        <v>46206</v>
      </c>
      <c r="AK299" s="307" t="s">
        <v>1503</v>
      </c>
      <c r="AL299" s="324" t="s">
        <v>378</v>
      </c>
      <c r="AM299" s="322" t="s">
        <v>141</v>
      </c>
      <c r="AN299" s="325">
        <v>50500</v>
      </c>
      <c r="AO299" s="324" t="s">
        <v>375</v>
      </c>
      <c r="AP299" s="324" t="s">
        <v>376</v>
      </c>
      <c r="AQ299" s="326">
        <v>42436.97</v>
      </c>
      <c r="AR299" s="327">
        <v>8063</v>
      </c>
      <c r="AS299" s="327">
        <v>50500</v>
      </c>
      <c r="AT299" s="328">
        <v>8190336</v>
      </c>
      <c r="AU299" s="328">
        <v>9746500</v>
      </c>
      <c r="AV299" s="329">
        <v>49066.67</v>
      </c>
      <c r="AW299" s="329">
        <v>9469866.6699999999</v>
      </c>
      <c r="AX299" s="329">
        <v>326582.77</v>
      </c>
      <c r="AY299" s="330">
        <v>3.4500000000000003E-2</v>
      </c>
    </row>
    <row r="300" spans="1:51" ht="409.5">
      <c r="A300" s="299" t="s">
        <v>1444</v>
      </c>
      <c r="B300" s="299" t="s">
        <v>1445</v>
      </c>
      <c r="C300" s="299" t="s">
        <v>1446</v>
      </c>
      <c r="D300" s="300" t="s">
        <v>189</v>
      </c>
      <c r="E300" s="331" t="s">
        <v>1504</v>
      </c>
      <c r="F300" s="302" t="s">
        <v>69</v>
      </c>
      <c r="G300" s="303">
        <v>193</v>
      </c>
      <c r="H300" s="304" t="s">
        <v>75</v>
      </c>
      <c r="I300" s="351" t="s">
        <v>384</v>
      </c>
      <c r="J300" s="352">
        <v>46206</v>
      </c>
      <c r="K300" s="307" t="s">
        <v>1483</v>
      </c>
      <c r="L300" s="353" t="s">
        <v>378</v>
      </c>
      <c r="M300" s="354" t="s">
        <v>191</v>
      </c>
      <c r="N300" s="355">
        <v>34454</v>
      </c>
      <c r="O300" s="356" t="s">
        <v>382</v>
      </c>
      <c r="P300" s="356" t="s">
        <v>376</v>
      </c>
      <c r="Q300" s="311">
        <v>34454</v>
      </c>
      <c r="R300" s="312">
        <v>6546</v>
      </c>
      <c r="S300" s="312">
        <v>41000</v>
      </c>
      <c r="T300" s="313">
        <v>6649622</v>
      </c>
      <c r="U300" s="313">
        <v>7913050</v>
      </c>
      <c r="V300" s="314" t="s">
        <v>384</v>
      </c>
      <c r="W300" s="315">
        <v>46206</v>
      </c>
      <c r="X300" s="307" t="s">
        <v>1505</v>
      </c>
      <c r="Y300" s="316" t="s">
        <v>373</v>
      </c>
      <c r="Z300" s="317" t="s">
        <v>100</v>
      </c>
      <c r="AA300" s="318">
        <v>33128</v>
      </c>
      <c r="AB300" s="316" t="s">
        <v>382</v>
      </c>
      <c r="AC300" s="317" t="s">
        <v>376</v>
      </c>
      <c r="AD300" s="319">
        <v>33128</v>
      </c>
      <c r="AE300" s="320">
        <v>6294</v>
      </c>
      <c r="AF300" s="320">
        <v>39422</v>
      </c>
      <c r="AG300" s="321">
        <v>6393704</v>
      </c>
      <c r="AH300" s="321">
        <v>7608508</v>
      </c>
      <c r="AI300" s="343" t="s">
        <v>384</v>
      </c>
      <c r="AJ300" s="344">
        <v>46206</v>
      </c>
      <c r="AK300" s="307" t="s">
        <v>1506</v>
      </c>
      <c r="AL300" s="345" t="s">
        <v>378</v>
      </c>
      <c r="AM300" s="343" t="s">
        <v>166</v>
      </c>
      <c r="AN300" s="346">
        <v>44900</v>
      </c>
      <c r="AO300" s="347" t="s">
        <v>375</v>
      </c>
      <c r="AP300" s="347" t="s">
        <v>376</v>
      </c>
      <c r="AQ300" s="326">
        <v>37731.089999999997</v>
      </c>
      <c r="AR300" s="327">
        <v>7169</v>
      </c>
      <c r="AS300" s="327">
        <v>44900</v>
      </c>
      <c r="AT300" s="328">
        <v>7282101</v>
      </c>
      <c r="AU300" s="328">
        <v>8665700</v>
      </c>
      <c r="AV300" s="329">
        <v>41774.19</v>
      </c>
      <c r="AW300" s="329">
        <v>8062419.3099999996</v>
      </c>
      <c r="AX300" s="329">
        <v>544194.09</v>
      </c>
      <c r="AY300" s="330">
        <v>6.7500000000000004E-2</v>
      </c>
    </row>
    <row r="301" spans="1:51" ht="240">
      <c r="A301" s="299" t="s">
        <v>1444</v>
      </c>
      <c r="B301" s="299" t="s">
        <v>1445</v>
      </c>
      <c r="C301" s="299" t="s">
        <v>1446</v>
      </c>
      <c r="D301" s="300" t="s">
        <v>1507</v>
      </c>
      <c r="E301" s="350" t="s">
        <v>1508</v>
      </c>
      <c r="F301" s="302" t="s">
        <v>69</v>
      </c>
      <c r="G301" s="303">
        <v>193</v>
      </c>
      <c r="H301" s="304" t="s">
        <v>75</v>
      </c>
      <c r="I301" s="351" t="s">
        <v>384</v>
      </c>
      <c r="J301" s="352">
        <v>46206</v>
      </c>
      <c r="K301" s="307" t="s">
        <v>1509</v>
      </c>
      <c r="L301" s="353" t="s">
        <v>373</v>
      </c>
      <c r="M301" s="354" t="s">
        <v>1509</v>
      </c>
      <c r="N301" s="355">
        <v>105000</v>
      </c>
      <c r="O301" s="356" t="s">
        <v>382</v>
      </c>
      <c r="P301" s="356" t="s">
        <v>376</v>
      </c>
      <c r="Q301" s="311">
        <v>105000</v>
      </c>
      <c r="R301" s="312">
        <v>19950</v>
      </c>
      <c r="S301" s="312">
        <v>124950</v>
      </c>
      <c r="T301" s="313">
        <v>20265000</v>
      </c>
      <c r="U301" s="313">
        <v>24115350</v>
      </c>
      <c r="V301" s="314" t="s">
        <v>384</v>
      </c>
      <c r="W301" s="315">
        <v>46206</v>
      </c>
      <c r="X301" s="307" t="s">
        <v>1510</v>
      </c>
      <c r="Y301" s="316" t="s">
        <v>373</v>
      </c>
      <c r="Z301" s="317" t="s">
        <v>1511</v>
      </c>
      <c r="AA301" s="318">
        <v>125000</v>
      </c>
      <c r="AB301" s="316" t="s">
        <v>382</v>
      </c>
      <c r="AC301" s="317" t="s">
        <v>376</v>
      </c>
      <c r="AD301" s="319">
        <v>125000</v>
      </c>
      <c r="AE301" s="320">
        <v>23750</v>
      </c>
      <c r="AF301" s="320">
        <v>148750</v>
      </c>
      <c r="AG301" s="321">
        <v>24125000</v>
      </c>
      <c r="AH301" s="321">
        <v>28708750</v>
      </c>
      <c r="AI301" s="343" t="s">
        <v>384</v>
      </c>
      <c r="AJ301" s="344">
        <v>46206</v>
      </c>
      <c r="AK301" s="307" t="s">
        <v>1512</v>
      </c>
      <c r="AL301" s="345" t="s">
        <v>378</v>
      </c>
      <c r="AM301" s="343" t="s">
        <v>166</v>
      </c>
      <c r="AN301" s="346">
        <v>122900</v>
      </c>
      <c r="AO301" s="347" t="s">
        <v>375</v>
      </c>
      <c r="AP301" s="347" t="s">
        <v>376</v>
      </c>
      <c r="AQ301" s="326">
        <v>103277.31</v>
      </c>
      <c r="AR301" s="327">
        <v>19623</v>
      </c>
      <c r="AS301" s="327">
        <v>122900</v>
      </c>
      <c r="AT301" s="328">
        <v>19932521</v>
      </c>
      <c r="AU301" s="328">
        <v>23719700</v>
      </c>
      <c r="AV301" s="329">
        <v>132200</v>
      </c>
      <c r="AW301" s="329">
        <v>25514600</v>
      </c>
      <c r="AX301" s="329">
        <v>2773279.72</v>
      </c>
      <c r="AY301" s="330">
        <v>0.1087</v>
      </c>
    </row>
    <row r="302" spans="1:51" ht="240">
      <c r="A302" s="299" t="s">
        <v>1444</v>
      </c>
      <c r="B302" s="299" t="s">
        <v>1445</v>
      </c>
      <c r="C302" s="299" t="s">
        <v>1446</v>
      </c>
      <c r="D302" s="300" t="s">
        <v>103</v>
      </c>
      <c r="E302" s="342" t="s">
        <v>1513</v>
      </c>
      <c r="F302" s="302" t="s">
        <v>69</v>
      </c>
      <c r="G302" s="303">
        <v>193</v>
      </c>
      <c r="H302" s="304" t="s">
        <v>75</v>
      </c>
      <c r="I302" s="305" t="s">
        <v>371</v>
      </c>
      <c r="J302" s="306">
        <v>46206</v>
      </c>
      <c r="K302" s="307" t="s">
        <v>1514</v>
      </c>
      <c r="L302" s="308" t="s">
        <v>373</v>
      </c>
      <c r="M302" s="309" t="s">
        <v>105</v>
      </c>
      <c r="N302" s="310">
        <v>74790</v>
      </c>
      <c r="O302" s="308" t="s">
        <v>382</v>
      </c>
      <c r="P302" s="308" t="s">
        <v>376</v>
      </c>
      <c r="Q302" s="311">
        <v>74790</v>
      </c>
      <c r="R302" s="312">
        <v>14210</v>
      </c>
      <c r="S302" s="312">
        <v>89000</v>
      </c>
      <c r="T302" s="313">
        <v>14434470</v>
      </c>
      <c r="U302" s="313">
        <v>17177019</v>
      </c>
      <c r="V302" s="314" t="s">
        <v>371</v>
      </c>
      <c r="W302" s="315">
        <v>46206</v>
      </c>
      <c r="X302" s="307" t="s">
        <v>1515</v>
      </c>
      <c r="Y302" s="316" t="s">
        <v>378</v>
      </c>
      <c r="Z302" s="317" t="s">
        <v>106</v>
      </c>
      <c r="AA302" s="318">
        <v>81500</v>
      </c>
      <c r="AB302" s="316" t="s">
        <v>375</v>
      </c>
      <c r="AC302" s="317" t="s">
        <v>376</v>
      </c>
      <c r="AD302" s="319">
        <v>68487.39</v>
      </c>
      <c r="AE302" s="320">
        <v>13013</v>
      </c>
      <c r="AF302" s="320">
        <v>81500</v>
      </c>
      <c r="AG302" s="321">
        <v>13218067</v>
      </c>
      <c r="AH302" s="321">
        <v>15729500</v>
      </c>
      <c r="AI302" s="322" t="s">
        <v>371</v>
      </c>
      <c r="AJ302" s="323">
        <v>46206</v>
      </c>
      <c r="AK302" s="307" t="s">
        <v>1516</v>
      </c>
      <c r="AL302" s="324" t="s">
        <v>378</v>
      </c>
      <c r="AM302" s="322" t="s">
        <v>107</v>
      </c>
      <c r="AN302" s="325">
        <v>95000</v>
      </c>
      <c r="AO302" s="324" t="s">
        <v>375</v>
      </c>
      <c r="AP302" s="324" t="s">
        <v>376</v>
      </c>
      <c r="AQ302" s="326">
        <v>79831.929999999993</v>
      </c>
      <c r="AR302" s="327">
        <v>15168</v>
      </c>
      <c r="AS302" s="327">
        <v>95000</v>
      </c>
      <c r="AT302" s="328">
        <v>15407563</v>
      </c>
      <c r="AU302" s="328">
        <v>18335000</v>
      </c>
      <c r="AV302" s="329">
        <v>88500.03</v>
      </c>
      <c r="AW302" s="329">
        <v>17080506.43</v>
      </c>
      <c r="AX302" s="329">
        <v>1305428.52</v>
      </c>
      <c r="AY302" s="330">
        <v>7.6399999999999996E-2</v>
      </c>
    </row>
    <row r="303" spans="1:51" ht="240">
      <c r="A303" s="299" t="s">
        <v>1444</v>
      </c>
      <c r="B303" s="299" t="s">
        <v>1445</v>
      </c>
      <c r="C303" s="299" t="s">
        <v>1446</v>
      </c>
      <c r="D303" s="300" t="s">
        <v>103</v>
      </c>
      <c r="E303" s="331" t="s">
        <v>1517</v>
      </c>
      <c r="F303" s="302" t="s">
        <v>69</v>
      </c>
      <c r="G303" s="303">
        <v>193</v>
      </c>
      <c r="H303" s="304" t="s">
        <v>75</v>
      </c>
      <c r="I303" s="351" t="s">
        <v>371</v>
      </c>
      <c r="J303" s="352">
        <v>46234</v>
      </c>
      <c r="K303" s="307" t="s">
        <v>1518</v>
      </c>
      <c r="L303" s="353" t="s">
        <v>373</v>
      </c>
      <c r="M303" s="354" t="s">
        <v>1519</v>
      </c>
      <c r="N303" s="355">
        <v>53361</v>
      </c>
      <c r="O303" s="356" t="s">
        <v>382</v>
      </c>
      <c r="P303" s="356" t="s">
        <v>376</v>
      </c>
      <c r="Q303" s="311">
        <v>53361</v>
      </c>
      <c r="R303" s="312">
        <v>10139</v>
      </c>
      <c r="S303" s="312">
        <v>63500</v>
      </c>
      <c r="T303" s="313">
        <v>10298673</v>
      </c>
      <c r="U303" s="313">
        <v>12255421</v>
      </c>
      <c r="V303" s="357" t="s">
        <v>371</v>
      </c>
      <c r="W303" s="358">
        <v>46234</v>
      </c>
      <c r="X303" s="307" t="s">
        <v>1520</v>
      </c>
      <c r="Y303" s="359" t="s">
        <v>373</v>
      </c>
      <c r="Z303" s="360" t="s">
        <v>1521</v>
      </c>
      <c r="AA303" s="361">
        <v>79832</v>
      </c>
      <c r="AB303" s="362" t="s">
        <v>382</v>
      </c>
      <c r="AC303" s="360" t="s">
        <v>376</v>
      </c>
      <c r="AD303" s="319">
        <v>79832</v>
      </c>
      <c r="AE303" s="320">
        <v>15168</v>
      </c>
      <c r="AF303" s="320">
        <v>95000</v>
      </c>
      <c r="AG303" s="321">
        <v>15407576</v>
      </c>
      <c r="AH303" s="321">
        <v>18335015</v>
      </c>
      <c r="AI303" s="343" t="s">
        <v>371</v>
      </c>
      <c r="AJ303" s="344">
        <v>46234</v>
      </c>
      <c r="AK303" s="307" t="s">
        <v>1522</v>
      </c>
      <c r="AL303" s="345" t="s">
        <v>378</v>
      </c>
      <c r="AM303" s="343" t="s">
        <v>110</v>
      </c>
      <c r="AN303" s="346">
        <v>75222</v>
      </c>
      <c r="AO303" s="347" t="s">
        <v>375</v>
      </c>
      <c r="AP303" s="347" t="s">
        <v>376</v>
      </c>
      <c r="AQ303" s="326">
        <v>63211.76</v>
      </c>
      <c r="AR303" s="327">
        <v>12010</v>
      </c>
      <c r="AS303" s="327">
        <v>75222</v>
      </c>
      <c r="AT303" s="328">
        <v>12199871</v>
      </c>
      <c r="AU303" s="328">
        <v>14517846</v>
      </c>
      <c r="AV303" s="329">
        <v>77907.22</v>
      </c>
      <c r="AW303" s="329">
        <v>15036094.1</v>
      </c>
      <c r="AX303" s="329">
        <v>3072751.76</v>
      </c>
      <c r="AY303" s="336">
        <v>0.2044</v>
      </c>
    </row>
    <row r="304" spans="1:51" ht="108">
      <c r="A304" s="299" t="s">
        <v>1444</v>
      </c>
      <c r="B304" s="299" t="s">
        <v>1445</v>
      </c>
      <c r="C304" s="299" t="s">
        <v>1446</v>
      </c>
      <c r="D304" s="300" t="s">
        <v>98</v>
      </c>
      <c r="E304" s="331" t="s">
        <v>1523</v>
      </c>
      <c r="F304" s="302" t="s">
        <v>69</v>
      </c>
      <c r="G304" s="303">
        <v>375</v>
      </c>
      <c r="H304" s="304" t="s">
        <v>75</v>
      </c>
      <c r="I304" s="351" t="s">
        <v>371</v>
      </c>
      <c r="J304" s="352">
        <v>46206</v>
      </c>
      <c r="K304" s="307" t="s">
        <v>100</v>
      </c>
      <c r="L304" s="353" t="s">
        <v>373</v>
      </c>
      <c r="M304" s="354" t="s">
        <v>100</v>
      </c>
      <c r="N304" s="355">
        <v>38237</v>
      </c>
      <c r="O304" s="356" t="s">
        <v>382</v>
      </c>
      <c r="P304" s="356" t="s">
        <v>376</v>
      </c>
      <c r="Q304" s="311">
        <v>38237</v>
      </c>
      <c r="R304" s="312">
        <v>7265</v>
      </c>
      <c r="S304" s="312">
        <v>45502</v>
      </c>
      <c r="T304" s="313">
        <v>14338875</v>
      </c>
      <c r="U304" s="313">
        <v>17063261</v>
      </c>
      <c r="V304" s="357" t="s">
        <v>371</v>
      </c>
      <c r="W304" s="358">
        <v>46206</v>
      </c>
      <c r="X304" s="307" t="s">
        <v>1452</v>
      </c>
      <c r="Y304" s="359" t="s">
        <v>373</v>
      </c>
      <c r="Z304" s="360" t="s">
        <v>101</v>
      </c>
      <c r="AA304" s="361">
        <v>45000</v>
      </c>
      <c r="AB304" s="362" t="s">
        <v>382</v>
      </c>
      <c r="AC304" s="360" t="s">
        <v>400</v>
      </c>
      <c r="AD304" s="319">
        <v>45000</v>
      </c>
      <c r="AE304" s="333" t="s">
        <v>1236</v>
      </c>
      <c r="AF304" s="320">
        <v>45000</v>
      </c>
      <c r="AG304" s="321">
        <v>16875000</v>
      </c>
      <c r="AH304" s="321">
        <v>16875000</v>
      </c>
      <c r="AI304" s="343" t="s">
        <v>371</v>
      </c>
      <c r="AJ304" s="344">
        <v>46206</v>
      </c>
      <c r="AK304" s="307" t="s">
        <v>1524</v>
      </c>
      <c r="AL304" s="345" t="s">
        <v>378</v>
      </c>
      <c r="AM304" s="343" t="s">
        <v>102</v>
      </c>
      <c r="AN304" s="346">
        <v>49900</v>
      </c>
      <c r="AO304" s="347" t="s">
        <v>375</v>
      </c>
      <c r="AP304" s="347" t="s">
        <v>376</v>
      </c>
      <c r="AQ304" s="326">
        <v>41932.769999999997</v>
      </c>
      <c r="AR304" s="327">
        <v>7967</v>
      </c>
      <c r="AS304" s="327">
        <v>49900</v>
      </c>
      <c r="AT304" s="328">
        <v>15724790</v>
      </c>
      <c r="AU304" s="328">
        <v>18712500</v>
      </c>
      <c r="AV304" s="329">
        <v>46800.68</v>
      </c>
      <c r="AW304" s="329">
        <v>17550253.75</v>
      </c>
      <c r="AX304" s="329">
        <v>1010926.72</v>
      </c>
      <c r="AY304" s="330">
        <v>5.7599999999999998E-2</v>
      </c>
    </row>
    <row r="305" spans="1:51" ht="156">
      <c r="A305" s="299" t="s">
        <v>1444</v>
      </c>
      <c r="B305" s="299" t="s">
        <v>1445</v>
      </c>
      <c r="C305" s="299" t="s">
        <v>1446</v>
      </c>
      <c r="D305" s="300" t="s">
        <v>172</v>
      </c>
      <c r="E305" s="350" t="s">
        <v>173</v>
      </c>
      <c r="F305" s="302" t="s">
        <v>69</v>
      </c>
      <c r="G305" s="363">
        <v>193</v>
      </c>
      <c r="H305" s="304" t="s">
        <v>75</v>
      </c>
      <c r="I305" s="351" t="s">
        <v>384</v>
      </c>
      <c r="J305" s="352">
        <v>46206</v>
      </c>
      <c r="K305" s="307" t="s">
        <v>1525</v>
      </c>
      <c r="L305" s="353" t="s">
        <v>373</v>
      </c>
      <c r="M305" s="354" t="s">
        <v>101</v>
      </c>
      <c r="N305" s="355">
        <v>18000</v>
      </c>
      <c r="O305" s="356" t="s">
        <v>382</v>
      </c>
      <c r="P305" s="356" t="s">
        <v>400</v>
      </c>
      <c r="Q305" s="311">
        <v>18000</v>
      </c>
      <c r="R305" s="332" t="s">
        <v>1236</v>
      </c>
      <c r="S305" s="312">
        <v>18000</v>
      </c>
      <c r="T305" s="313">
        <v>3474000</v>
      </c>
      <c r="U305" s="313">
        <v>3474000</v>
      </c>
      <c r="V305" s="357" t="s">
        <v>384</v>
      </c>
      <c r="W305" s="358">
        <v>46206</v>
      </c>
      <c r="X305" s="307" t="s">
        <v>1526</v>
      </c>
      <c r="Y305" s="359" t="s">
        <v>378</v>
      </c>
      <c r="Z305" s="360" t="s">
        <v>174</v>
      </c>
      <c r="AA305" s="361">
        <v>14800</v>
      </c>
      <c r="AB305" s="362" t="s">
        <v>375</v>
      </c>
      <c r="AC305" s="360" t="s">
        <v>376</v>
      </c>
      <c r="AD305" s="319">
        <v>12436.97</v>
      </c>
      <c r="AE305" s="320">
        <v>2363</v>
      </c>
      <c r="AF305" s="320">
        <v>14800</v>
      </c>
      <c r="AG305" s="321">
        <v>2400336</v>
      </c>
      <c r="AH305" s="321">
        <v>2856400</v>
      </c>
      <c r="AI305" s="343" t="s">
        <v>384</v>
      </c>
      <c r="AJ305" s="344">
        <v>46206</v>
      </c>
      <c r="AK305" s="307" t="s">
        <v>1486</v>
      </c>
      <c r="AL305" s="345" t="s">
        <v>373</v>
      </c>
      <c r="AM305" s="343" t="s">
        <v>170</v>
      </c>
      <c r="AN305" s="346">
        <v>19500</v>
      </c>
      <c r="AO305" s="347" t="s">
        <v>382</v>
      </c>
      <c r="AP305" s="347" t="s">
        <v>400</v>
      </c>
      <c r="AQ305" s="326">
        <v>19500</v>
      </c>
      <c r="AR305" s="364" t="s">
        <v>1236</v>
      </c>
      <c r="AS305" s="327">
        <v>19500</v>
      </c>
      <c r="AT305" s="328">
        <v>3763500</v>
      </c>
      <c r="AU305" s="328">
        <v>3763500</v>
      </c>
      <c r="AV305" s="329">
        <v>17433.330000000002</v>
      </c>
      <c r="AW305" s="329">
        <v>3364633.33</v>
      </c>
      <c r="AX305" s="329">
        <v>463334.01</v>
      </c>
      <c r="AY305" s="330">
        <v>0.13769999999999999</v>
      </c>
    </row>
    <row r="306" spans="1:51" ht="132">
      <c r="A306" s="299" t="s">
        <v>1461</v>
      </c>
      <c r="B306" s="299" t="s">
        <v>1527</v>
      </c>
      <c r="C306" s="299" t="s">
        <v>1528</v>
      </c>
      <c r="D306" s="300" t="s">
        <v>192</v>
      </c>
      <c r="E306" s="301" t="s">
        <v>1529</v>
      </c>
      <c r="F306" s="302" t="s">
        <v>19</v>
      </c>
      <c r="G306" s="303">
        <v>1</v>
      </c>
      <c r="H306" s="304" t="s">
        <v>75</v>
      </c>
      <c r="I306" s="305" t="s">
        <v>371</v>
      </c>
      <c r="J306" s="306">
        <v>46184</v>
      </c>
      <c r="K306" s="307" t="s">
        <v>1530</v>
      </c>
      <c r="L306" s="308" t="s">
        <v>378</v>
      </c>
      <c r="M306" s="309" t="s">
        <v>1531</v>
      </c>
      <c r="N306" s="310">
        <v>145000</v>
      </c>
      <c r="O306" s="308" t="s">
        <v>375</v>
      </c>
      <c r="P306" s="308" t="s">
        <v>376</v>
      </c>
      <c r="Q306" s="311">
        <v>121848.74</v>
      </c>
      <c r="R306" s="312">
        <v>23151</v>
      </c>
      <c r="S306" s="312">
        <v>145000</v>
      </c>
      <c r="T306" s="313">
        <v>121849</v>
      </c>
      <c r="U306" s="313">
        <v>145000</v>
      </c>
      <c r="V306" s="365" t="s">
        <v>371</v>
      </c>
      <c r="W306" s="315">
        <v>46184</v>
      </c>
      <c r="X306" s="307" t="s">
        <v>1532</v>
      </c>
      <c r="Y306" s="316" t="s">
        <v>378</v>
      </c>
      <c r="Z306" s="317" t="s">
        <v>1533</v>
      </c>
      <c r="AA306" s="318">
        <v>167900</v>
      </c>
      <c r="AB306" s="316" t="s">
        <v>375</v>
      </c>
      <c r="AC306" s="317" t="s">
        <v>376</v>
      </c>
      <c r="AD306" s="319">
        <v>141092.44</v>
      </c>
      <c r="AE306" s="320">
        <v>26808</v>
      </c>
      <c r="AF306" s="320">
        <v>167900</v>
      </c>
      <c r="AG306" s="321">
        <v>141092</v>
      </c>
      <c r="AH306" s="321">
        <v>167900</v>
      </c>
      <c r="AI306" s="322" t="s">
        <v>371</v>
      </c>
      <c r="AJ306" s="323">
        <v>46184</v>
      </c>
      <c r="AK306" s="307" t="s">
        <v>1534</v>
      </c>
      <c r="AL306" s="324" t="s">
        <v>378</v>
      </c>
      <c r="AM306" s="322" t="s">
        <v>154</v>
      </c>
      <c r="AN306" s="325">
        <v>145000</v>
      </c>
      <c r="AO306" s="324" t="s">
        <v>375</v>
      </c>
      <c r="AP306" s="324" t="s">
        <v>376</v>
      </c>
      <c r="AQ306" s="326">
        <v>121848.74</v>
      </c>
      <c r="AR306" s="327">
        <v>23151</v>
      </c>
      <c r="AS306" s="327">
        <v>145000</v>
      </c>
      <c r="AT306" s="328">
        <v>121849</v>
      </c>
      <c r="AU306" s="328">
        <v>145000</v>
      </c>
      <c r="AV306" s="329">
        <v>152633.32999999999</v>
      </c>
      <c r="AW306" s="329">
        <v>152633.32999999999</v>
      </c>
      <c r="AX306" s="329">
        <v>13221.32</v>
      </c>
      <c r="AY306" s="330">
        <v>8.6599999999999996E-2</v>
      </c>
    </row>
    <row r="307" spans="1:51" ht="45">
      <c r="A307" s="557" t="s">
        <v>1461</v>
      </c>
      <c r="B307" s="337" t="s">
        <v>1535</v>
      </c>
      <c r="C307" s="557" t="s">
        <v>274</v>
      </c>
      <c r="D307" s="560" t="s">
        <v>1536</v>
      </c>
      <c r="E307" s="563" t="s">
        <v>1537</v>
      </c>
      <c r="F307" s="566" t="s">
        <v>69</v>
      </c>
      <c r="G307" s="545">
        <v>1</v>
      </c>
      <c r="H307" s="548" t="s">
        <v>200</v>
      </c>
      <c r="I307" s="551" t="s">
        <v>384</v>
      </c>
      <c r="J307" s="554">
        <v>46177</v>
      </c>
      <c r="K307" s="583" t="s">
        <v>1316</v>
      </c>
      <c r="L307" s="536" t="s">
        <v>373</v>
      </c>
      <c r="M307" s="539" t="s">
        <v>1316</v>
      </c>
      <c r="N307" s="542">
        <v>1500000</v>
      </c>
      <c r="O307" s="536" t="s">
        <v>382</v>
      </c>
      <c r="P307" s="536" t="s">
        <v>376</v>
      </c>
      <c r="Q307" s="527">
        <v>1500000</v>
      </c>
      <c r="R307" s="530">
        <v>285000</v>
      </c>
      <c r="S307" s="530">
        <v>1785000</v>
      </c>
      <c r="T307" s="533">
        <v>1500000</v>
      </c>
      <c r="U307" s="533">
        <v>1785000</v>
      </c>
      <c r="V307" s="521" t="s">
        <v>384</v>
      </c>
      <c r="W307" s="524">
        <v>46177</v>
      </c>
      <c r="X307" s="583" t="s">
        <v>1538</v>
      </c>
      <c r="Y307" s="512" t="s">
        <v>378</v>
      </c>
      <c r="Z307" s="515" t="s">
        <v>1538</v>
      </c>
      <c r="AA307" s="509">
        <v>1775000</v>
      </c>
      <c r="AB307" s="512" t="s">
        <v>382</v>
      </c>
      <c r="AC307" s="515" t="s">
        <v>376</v>
      </c>
      <c r="AD307" s="518">
        <v>1775000</v>
      </c>
      <c r="AE307" s="500">
        <v>337250</v>
      </c>
      <c r="AF307" s="500">
        <v>2112250</v>
      </c>
      <c r="AG307" s="503">
        <v>1775000</v>
      </c>
      <c r="AH307" s="503">
        <v>2112250</v>
      </c>
      <c r="AI307" s="494" t="s">
        <v>384</v>
      </c>
      <c r="AJ307" s="506">
        <v>46177</v>
      </c>
      <c r="AK307" s="583" t="s">
        <v>1539</v>
      </c>
      <c r="AL307" s="485" t="s">
        <v>373</v>
      </c>
      <c r="AM307" s="494" t="s">
        <v>1539</v>
      </c>
      <c r="AN307" s="497">
        <v>1400000</v>
      </c>
      <c r="AO307" s="485" t="s">
        <v>382</v>
      </c>
      <c r="AP307" s="485" t="s">
        <v>376</v>
      </c>
      <c r="AQ307" s="488">
        <v>1400000</v>
      </c>
      <c r="AR307" s="491">
        <v>266000</v>
      </c>
      <c r="AS307" s="491">
        <v>1666000</v>
      </c>
      <c r="AT307" s="476">
        <v>1400000</v>
      </c>
      <c r="AU307" s="476">
        <v>1666000</v>
      </c>
      <c r="AV307" s="479">
        <v>1854416.67</v>
      </c>
      <c r="AW307" s="479">
        <v>1854416.67</v>
      </c>
      <c r="AX307" s="479">
        <v>231081.74</v>
      </c>
      <c r="AY307" s="482">
        <v>0.1246</v>
      </c>
    </row>
    <row r="308" spans="1:51" ht="15">
      <c r="A308" s="558"/>
      <c r="B308" s="366"/>
      <c r="C308" s="558"/>
      <c r="D308" s="561"/>
      <c r="E308" s="564"/>
      <c r="F308" s="567"/>
      <c r="G308" s="546"/>
      <c r="H308" s="549"/>
      <c r="I308" s="552"/>
      <c r="J308" s="555"/>
      <c r="K308" s="584"/>
      <c r="L308" s="537"/>
      <c r="M308" s="540"/>
      <c r="N308" s="543"/>
      <c r="O308" s="537"/>
      <c r="P308" s="537"/>
      <c r="Q308" s="528"/>
      <c r="R308" s="531"/>
      <c r="S308" s="531"/>
      <c r="T308" s="534"/>
      <c r="U308" s="534"/>
      <c r="V308" s="522"/>
      <c r="W308" s="525"/>
      <c r="X308" s="584"/>
      <c r="Y308" s="513"/>
      <c r="Z308" s="516"/>
      <c r="AA308" s="510"/>
      <c r="AB308" s="513"/>
      <c r="AC308" s="516"/>
      <c r="AD308" s="519"/>
      <c r="AE308" s="501"/>
      <c r="AF308" s="501"/>
      <c r="AG308" s="504"/>
      <c r="AH308" s="504"/>
      <c r="AI308" s="495"/>
      <c r="AJ308" s="507"/>
      <c r="AK308" s="584"/>
      <c r="AL308" s="486"/>
      <c r="AM308" s="495"/>
      <c r="AN308" s="498"/>
      <c r="AO308" s="486"/>
      <c r="AP308" s="486"/>
      <c r="AQ308" s="489"/>
      <c r="AR308" s="492"/>
      <c r="AS308" s="492"/>
      <c r="AT308" s="477"/>
      <c r="AU308" s="477"/>
      <c r="AV308" s="480"/>
      <c r="AW308" s="480"/>
      <c r="AX308" s="480"/>
      <c r="AY308" s="483"/>
    </row>
    <row r="309" spans="1:51" ht="45">
      <c r="A309" s="559"/>
      <c r="B309" s="367" t="s">
        <v>1540</v>
      </c>
      <c r="C309" s="559"/>
      <c r="D309" s="562"/>
      <c r="E309" s="565"/>
      <c r="F309" s="568"/>
      <c r="G309" s="547"/>
      <c r="H309" s="550"/>
      <c r="I309" s="553"/>
      <c r="J309" s="556"/>
      <c r="K309" s="585"/>
      <c r="L309" s="538"/>
      <c r="M309" s="541"/>
      <c r="N309" s="544"/>
      <c r="O309" s="538"/>
      <c r="P309" s="538"/>
      <c r="Q309" s="529"/>
      <c r="R309" s="532"/>
      <c r="S309" s="532"/>
      <c r="T309" s="535"/>
      <c r="U309" s="535"/>
      <c r="V309" s="523"/>
      <c r="W309" s="526"/>
      <c r="X309" s="585"/>
      <c r="Y309" s="514"/>
      <c r="Z309" s="517"/>
      <c r="AA309" s="511"/>
      <c r="AB309" s="514"/>
      <c r="AC309" s="517"/>
      <c r="AD309" s="520"/>
      <c r="AE309" s="502"/>
      <c r="AF309" s="502"/>
      <c r="AG309" s="505"/>
      <c r="AH309" s="505"/>
      <c r="AI309" s="496"/>
      <c r="AJ309" s="508"/>
      <c r="AK309" s="585"/>
      <c r="AL309" s="487"/>
      <c r="AM309" s="496"/>
      <c r="AN309" s="499"/>
      <c r="AO309" s="487"/>
      <c r="AP309" s="487"/>
      <c r="AQ309" s="490"/>
      <c r="AR309" s="493"/>
      <c r="AS309" s="493"/>
      <c r="AT309" s="478"/>
      <c r="AU309" s="478"/>
      <c r="AV309" s="481"/>
      <c r="AW309" s="481"/>
      <c r="AX309" s="481"/>
      <c r="AY309" s="484"/>
    </row>
    <row r="411" spans="52:54" ht="114" customHeight="1">
      <c r="AZ411" s="13"/>
      <c r="BA411" s="13" t="s">
        <v>1541</v>
      </c>
      <c r="BB411" s="13" t="s">
        <v>1542</v>
      </c>
    </row>
    <row r="412" spans="52:54" ht="85.5" customHeight="1">
      <c r="AZ412" s="13"/>
      <c r="BA412" s="13" t="s">
        <v>1543</v>
      </c>
      <c r="BB412" s="13" t="s">
        <v>1544</v>
      </c>
    </row>
    <row r="413" spans="52:54">
      <c r="AZ413" s="570"/>
      <c r="BA413" s="569" t="s">
        <v>1543</v>
      </c>
      <c r="BB413" s="569" t="s">
        <v>1544</v>
      </c>
    </row>
    <row r="414" spans="52:54">
      <c r="AZ414" s="575"/>
      <c r="BA414" s="586"/>
      <c r="BB414" s="586"/>
    </row>
    <row r="415" spans="52:54">
      <c r="AZ415" s="575"/>
      <c r="BA415" s="586"/>
      <c r="BB415" s="586"/>
    </row>
    <row r="416" spans="52:54">
      <c r="AZ416" s="570"/>
      <c r="BA416" s="569" t="s">
        <v>1543</v>
      </c>
      <c r="BB416" s="569" t="s">
        <v>1544</v>
      </c>
    </row>
    <row r="417" spans="52:54">
      <c r="AZ417" s="575"/>
      <c r="BA417" s="586"/>
      <c r="BB417" s="586"/>
    </row>
    <row r="418" spans="52:54" ht="85.5" customHeight="1">
      <c r="AZ418" s="13"/>
      <c r="BA418" s="13" t="s">
        <v>1543</v>
      </c>
      <c r="BB418" s="13" t="s">
        <v>1544</v>
      </c>
    </row>
    <row r="419" spans="52:54">
      <c r="AZ419" s="570"/>
      <c r="BA419" s="569" t="s">
        <v>1543</v>
      </c>
      <c r="BB419" s="569" t="s">
        <v>1544</v>
      </c>
    </row>
    <row r="420" spans="52:54">
      <c r="AZ420" s="575"/>
      <c r="BA420" s="586"/>
      <c r="BB420" s="586"/>
    </row>
    <row r="421" spans="52:54">
      <c r="AZ421" s="575"/>
      <c r="BA421" s="586"/>
      <c r="BB421" s="586"/>
    </row>
    <row r="422" spans="52:54">
      <c r="AZ422" s="575"/>
      <c r="BA422" s="586"/>
      <c r="BB422" s="586"/>
    </row>
    <row r="423" spans="52:54">
      <c r="AZ423" s="575"/>
      <c r="BA423" s="586"/>
      <c r="BB423" s="586"/>
    </row>
    <row r="424" spans="52:54">
      <c r="AZ424" s="575"/>
      <c r="BA424" s="586"/>
      <c r="BB424" s="586"/>
    </row>
    <row r="425" spans="52:54" ht="85.5" customHeight="1">
      <c r="AZ425" s="13"/>
      <c r="BA425" s="13" t="s">
        <v>1543</v>
      </c>
      <c r="BB425" s="13" t="s">
        <v>1544</v>
      </c>
    </row>
    <row r="426" spans="52:54" ht="85.5" customHeight="1">
      <c r="AZ426" s="13"/>
      <c r="BA426" s="13" t="s">
        <v>1543</v>
      </c>
      <c r="BB426" s="13" t="s">
        <v>1544</v>
      </c>
    </row>
    <row r="427" spans="52:54" ht="85.5" customHeight="1">
      <c r="AZ427" s="13"/>
      <c r="BA427" s="13" t="s">
        <v>1543</v>
      </c>
      <c r="BB427" s="13" t="s">
        <v>1544</v>
      </c>
    </row>
  </sheetData>
  <autoFilter ref="A2:BB282" xr:uid="{C39545B8-BE8B-4329-A730-2E67585BD4A4}"/>
  <mergeCells count="209">
    <mergeCell ref="BB413:BB415"/>
    <mergeCell ref="BB416:BB417"/>
    <mergeCell ref="BA413:BA415"/>
    <mergeCell ref="AZ413:AZ415"/>
    <mergeCell ref="BB419:BB424"/>
    <mergeCell ref="AZ419:AZ424"/>
    <mergeCell ref="BA419:BA424"/>
    <mergeCell ref="AZ416:AZ417"/>
    <mergeCell ref="BA416:BA417"/>
    <mergeCell ref="G288:G289"/>
    <mergeCell ref="H288:H289"/>
    <mergeCell ref="I288:I289"/>
    <mergeCell ref="J288:J289"/>
    <mergeCell ref="K288:K289"/>
    <mergeCell ref="A288:A289"/>
    <mergeCell ref="B288:B289"/>
    <mergeCell ref="C288:C289"/>
    <mergeCell ref="D288:D289"/>
    <mergeCell ref="F288:F289"/>
    <mergeCell ref="Q288:Q289"/>
    <mergeCell ref="R288:R289"/>
    <mergeCell ref="S288:S289"/>
    <mergeCell ref="T288:T289"/>
    <mergeCell ref="U288:U289"/>
    <mergeCell ref="L288:L289"/>
    <mergeCell ref="M288:M289"/>
    <mergeCell ref="N288:N289"/>
    <mergeCell ref="O288:O289"/>
    <mergeCell ref="P288:P289"/>
    <mergeCell ref="AA288:AA289"/>
    <mergeCell ref="AB288:AB289"/>
    <mergeCell ref="AC288:AC289"/>
    <mergeCell ref="AD288:AD289"/>
    <mergeCell ref="AE288:AE289"/>
    <mergeCell ref="V288:V289"/>
    <mergeCell ref="W288:W289"/>
    <mergeCell ref="X288:X289"/>
    <mergeCell ref="Y288:Y289"/>
    <mergeCell ref="Z288:Z289"/>
    <mergeCell ref="AK288:AK289"/>
    <mergeCell ref="AL288:AL289"/>
    <mergeCell ref="AM288:AM289"/>
    <mergeCell ref="AN288:AN289"/>
    <mergeCell ref="AO288:AO289"/>
    <mergeCell ref="AF288:AF289"/>
    <mergeCell ref="AG288:AG289"/>
    <mergeCell ref="AH288:AH289"/>
    <mergeCell ref="AI288:AI289"/>
    <mergeCell ref="AJ288:AJ289"/>
    <mergeCell ref="AU288:AU289"/>
    <mergeCell ref="AV288:AV289"/>
    <mergeCell ref="AW288:AW289"/>
    <mergeCell ref="AX288:AX289"/>
    <mergeCell ref="AY288:AY289"/>
    <mergeCell ref="AP288:AP289"/>
    <mergeCell ref="AQ288:AQ289"/>
    <mergeCell ref="AR288:AR289"/>
    <mergeCell ref="AS288:AS289"/>
    <mergeCell ref="AT288:AT289"/>
    <mergeCell ref="G290:G291"/>
    <mergeCell ref="H290:H291"/>
    <mergeCell ref="I290:I291"/>
    <mergeCell ref="J290:J291"/>
    <mergeCell ref="K290:K291"/>
    <mergeCell ref="A290:A291"/>
    <mergeCell ref="B290:B291"/>
    <mergeCell ref="C290:C291"/>
    <mergeCell ref="D290:D291"/>
    <mergeCell ref="F290:F291"/>
    <mergeCell ref="Q290:Q291"/>
    <mergeCell ref="R290:R291"/>
    <mergeCell ref="S290:S291"/>
    <mergeCell ref="T290:T291"/>
    <mergeCell ref="U290:U291"/>
    <mergeCell ref="L290:L291"/>
    <mergeCell ref="M290:M291"/>
    <mergeCell ref="N290:N291"/>
    <mergeCell ref="O290:O291"/>
    <mergeCell ref="P290:P291"/>
    <mergeCell ref="AA290:AA291"/>
    <mergeCell ref="AB290:AB291"/>
    <mergeCell ref="AC290:AC291"/>
    <mergeCell ref="AD290:AD291"/>
    <mergeCell ref="AE290:AE291"/>
    <mergeCell ref="V290:V291"/>
    <mergeCell ref="W290:W291"/>
    <mergeCell ref="X290:X291"/>
    <mergeCell ref="Y290:Y291"/>
    <mergeCell ref="Z290:Z291"/>
    <mergeCell ref="AK290:AK291"/>
    <mergeCell ref="AL290:AL291"/>
    <mergeCell ref="AM290:AM291"/>
    <mergeCell ref="AN290:AN291"/>
    <mergeCell ref="AO290:AO291"/>
    <mergeCell ref="AF290:AF291"/>
    <mergeCell ref="AG290:AG291"/>
    <mergeCell ref="AH290:AH291"/>
    <mergeCell ref="AI290:AI291"/>
    <mergeCell ref="AJ290:AJ291"/>
    <mergeCell ref="AU290:AU291"/>
    <mergeCell ref="AV290:AV291"/>
    <mergeCell ref="AW290:AW291"/>
    <mergeCell ref="AX290:AX291"/>
    <mergeCell ref="AY290:AY291"/>
    <mergeCell ref="AP290:AP291"/>
    <mergeCell ref="AQ290:AQ291"/>
    <mergeCell ref="AR290:AR291"/>
    <mergeCell ref="AS290:AS291"/>
    <mergeCell ref="AT290:AT291"/>
    <mergeCell ref="G295:G296"/>
    <mergeCell ref="H295:H296"/>
    <mergeCell ref="I295:I296"/>
    <mergeCell ref="J295:J296"/>
    <mergeCell ref="K295:K296"/>
    <mergeCell ref="A295:A296"/>
    <mergeCell ref="B295:B296"/>
    <mergeCell ref="C295:C296"/>
    <mergeCell ref="D295:D296"/>
    <mergeCell ref="F295:F296"/>
    <mergeCell ref="Q295:Q296"/>
    <mergeCell ref="R295:R296"/>
    <mergeCell ref="S295:S296"/>
    <mergeCell ref="T295:T296"/>
    <mergeCell ref="U295:U296"/>
    <mergeCell ref="L295:L296"/>
    <mergeCell ref="M295:M296"/>
    <mergeCell ref="N295:N296"/>
    <mergeCell ref="O295:O296"/>
    <mergeCell ref="P295:P296"/>
    <mergeCell ref="AA295:AA296"/>
    <mergeCell ref="AB295:AB296"/>
    <mergeCell ref="AC295:AC296"/>
    <mergeCell ref="AD295:AD296"/>
    <mergeCell ref="AE295:AE296"/>
    <mergeCell ref="V295:V296"/>
    <mergeCell ref="W295:W296"/>
    <mergeCell ref="X295:X296"/>
    <mergeCell ref="Y295:Y296"/>
    <mergeCell ref="Z295:Z296"/>
    <mergeCell ref="AK295:AK296"/>
    <mergeCell ref="AL295:AL296"/>
    <mergeCell ref="AM295:AM296"/>
    <mergeCell ref="AN295:AN296"/>
    <mergeCell ref="AO295:AO296"/>
    <mergeCell ref="AF295:AF296"/>
    <mergeCell ref="AG295:AG296"/>
    <mergeCell ref="AH295:AH296"/>
    <mergeCell ref="AI295:AI296"/>
    <mergeCell ref="AJ295:AJ296"/>
    <mergeCell ref="AU295:AU296"/>
    <mergeCell ref="AV295:AV296"/>
    <mergeCell ref="AW295:AW296"/>
    <mergeCell ref="AX295:AX296"/>
    <mergeCell ref="AY295:AY296"/>
    <mergeCell ref="AP295:AP296"/>
    <mergeCell ref="AQ295:AQ296"/>
    <mergeCell ref="AR295:AR296"/>
    <mergeCell ref="AS295:AS296"/>
    <mergeCell ref="AT295:AT296"/>
    <mergeCell ref="G307:G309"/>
    <mergeCell ref="H307:H309"/>
    <mergeCell ref="I307:I309"/>
    <mergeCell ref="J307:J309"/>
    <mergeCell ref="K307:K309"/>
    <mergeCell ref="A307:A309"/>
    <mergeCell ref="C307:C309"/>
    <mergeCell ref="D307:D309"/>
    <mergeCell ref="E307:E309"/>
    <mergeCell ref="F307:F309"/>
    <mergeCell ref="Q307:Q309"/>
    <mergeCell ref="R307:R309"/>
    <mergeCell ref="S307:S309"/>
    <mergeCell ref="T307:T309"/>
    <mergeCell ref="U307:U309"/>
    <mergeCell ref="L307:L309"/>
    <mergeCell ref="M307:M309"/>
    <mergeCell ref="N307:N309"/>
    <mergeCell ref="O307:O309"/>
    <mergeCell ref="P307:P309"/>
    <mergeCell ref="AA307:AA309"/>
    <mergeCell ref="AB307:AB309"/>
    <mergeCell ref="AC307:AC309"/>
    <mergeCell ref="AD307:AD309"/>
    <mergeCell ref="AE307:AE309"/>
    <mergeCell ref="V307:V309"/>
    <mergeCell ref="W307:W309"/>
    <mergeCell ref="X307:X309"/>
    <mergeCell ref="Y307:Y309"/>
    <mergeCell ref="Z307:Z309"/>
    <mergeCell ref="AK307:AK309"/>
    <mergeCell ref="AL307:AL309"/>
    <mergeCell ref="AM307:AM309"/>
    <mergeCell ref="AN307:AN309"/>
    <mergeCell ref="AO307:AO309"/>
    <mergeCell ref="AF307:AF309"/>
    <mergeCell ref="AG307:AG309"/>
    <mergeCell ref="AH307:AH309"/>
    <mergeCell ref="AI307:AI309"/>
    <mergeCell ref="AJ307:AJ309"/>
    <mergeCell ref="AU307:AU309"/>
    <mergeCell ref="AV307:AV309"/>
    <mergeCell ref="AW307:AW309"/>
    <mergeCell ref="AX307:AX309"/>
    <mergeCell ref="AY307:AY309"/>
    <mergeCell ref="AP307:AP309"/>
    <mergeCell ref="AQ307:AQ309"/>
    <mergeCell ref="AR307:AR309"/>
    <mergeCell ref="AS307:AS309"/>
    <mergeCell ref="AT307:AT309"/>
  </mergeCells>
  <conditionalFormatting sqref="AY3:AY267">
    <cfRule type="cellIs" dxfId="2" priority="2" stopIfTrue="1" operator="greaterThan">
      <formula>0.2</formula>
    </cfRule>
  </conditionalFormatting>
  <conditionalFormatting sqref="D3:D192 D194:D236">
    <cfRule type="duplicateValues" dxfId="1" priority="3"/>
  </conditionalFormatting>
  <conditionalFormatting sqref="D193">
    <cfRule type="duplicateValues" dxfId="0" priority="1"/>
  </conditionalFormatting>
  <dataValidations count="7">
    <dataValidation type="list" allowBlank="1" showInputMessage="1" showErrorMessage="1" sqref="H3:H134 H193" xr:uid="{00000000-0002-0000-0600-000000000000}">
      <formula1>"Compra,Alquiler,PrestaciónServicio"</formula1>
    </dataValidation>
    <dataValidation type="list" allowBlank="1" showInputMessage="1" showErrorMessage="1" sqref="O3:O10 O12:P13 O14:O27 O28:P42 O44:O117 O119 O132:P134 P3:P6 P9:P10 P15 P17:P26 P44:P69 P107 AB3:AB10 AB12 AB13:AC42 AB44:AB62 AB65:AB117 AB119 AB132:AC134 AC3:AC6 AC8 AC10 AC44:AC69 AC101:AC114 AO3:AO10 AO12:AO42 AO44:AO81 AO83:AO114 AO117:AO120 AO122:AO124 AO126:AO127 AO131:AO134 AP4 AP6 AP9 AP13 AP15 AP17:AP21 AP23:AP35 AP37:AP42 AP44:AP69 AP101:AP105 AP107:AP110" xr:uid="{00000000-0002-0000-0600-000001000000}">
      <formula1>"IVA incluido,Precio sin Iva"</formula1>
    </dataValidation>
    <dataValidation type="list" allowBlank="1" showInputMessage="1" showErrorMessage="1" sqref="P11 P16 P27 P43 P79 P81:P82 P84:P91 P94:P97 P101:P106 P108:P131 P193 AC11:AC12 AC43 AC79 AC81:AC82 AC85:AC91 AC94:AC97 AC115:AC131 AC193 AP3 AP5 AP8 AP10:AP12 AP14 AP16 AP22 AP36 AP43 AP81:AP82 AP85:AP91 AP94:AP97 AP106 AP111:AP134 AP193" xr:uid="{00000000-0002-0000-0600-000002000000}">
      <formula1>"Si tiene IVA,No tiene IVA,Si tiene IPOCONSUMO,No tiene IPOCONSUMO"</formula1>
    </dataValidation>
    <dataValidation type="list" allowBlank="1" showInputMessage="1" showErrorMessage="1" sqref="P3:P10 P12:P15 P17:P26 P28:P42 P44:P76 P80 P83 P92:P93 P98:P100 P107 P132:P134 AC3:AC10 AC13:AC42 AC44:AC76 AC80 AC83:AC84 AC92:AC93 AC98:AC114 AC132:AC134 AO27:AP27 AP4 AP6:AP7 AP9 AP13 AP15 AP17:AP21 AP23:AP26 AP28:AP35 AP37:AP42 AP44:AP76 AP80 AP83:AP84 AP92:AP93 AP98:AP105 AP107:AP110" xr:uid="{00000000-0002-0000-0600-000003000000}">
      <formula1>"Si tiene IVA,No tiene IVA"</formula1>
    </dataValidation>
    <dataValidation type="list" allowBlank="1" showInputMessage="1" showErrorMessage="1" sqref="O11 O43 O118 O120:O131 O193 AB11 AB43 AB63:AB64 AB118 AB120:AB131 AB193 AO11 AO43 AO82 AO115:AO116 AO121 AO125 AO128:AO130 AO193" xr:uid="{00000000-0002-0000-0600-000004000000}">
      <formula1>"IVA incluido,Precio sin Iva,Ipoconsumo Incluido,Precio sin Ipoconsumo"</formula1>
    </dataValidation>
    <dataValidation type="list" allowBlank="1" showInputMessage="1" showErrorMessage="1" sqref="L3:L121 L123:L134 L193 Y3:Y119 Y121:Y122 Y124:Y126 Y129:Y130 Y132:Y134 Y193 AL3:AL124 AL126:AL128 AL131:AL134" xr:uid="{00000000-0002-0000-0600-000005000000}">
      <formula1>"Transcripción,Gestión,Validación"</formula1>
    </dataValidation>
    <dataValidation type="list" allowBlank="1" showInputMessage="1" sqref="I3:I10 I12 I63 I71:I79 I81:I82 I85:I88 I90 I94:I96 I102:I105 I108:I110 I124 I132:I134 V71:V79 V81:V82 V85:V88 V90:V91 V94:V96 V102:V105 V108 V110 AI71:AI79 AI81:AI82 AI85:AI88 AI90:AI91 AI94:AI96 AI102:AI105 AI108 AI110" xr:uid="{00000000-0002-0000-0600-000006000000}">
      <formula1>#REF!</formula1>
    </dataValidation>
  </dataValidations>
  <hyperlinks>
    <hyperlink ref="K3" r:id="rId1" xr:uid="{00000000-0004-0000-0600-000000000000}"/>
    <hyperlink ref="X3" r:id="rId2" xr:uid="{00000000-0004-0000-0600-000001000000}"/>
    <hyperlink ref="AK3" r:id="rId3" xr:uid="{00000000-0004-0000-0600-000002000000}"/>
    <hyperlink ref="K4" r:id="rId4" xr:uid="{00000000-0004-0000-0600-000003000000}"/>
    <hyperlink ref="X4" r:id="rId5" xr:uid="{00000000-0004-0000-0600-000004000000}"/>
    <hyperlink ref="AK4" r:id="rId6" xr:uid="{00000000-0004-0000-0600-000005000000}"/>
    <hyperlink ref="K5" r:id="rId7" xr:uid="{00000000-0004-0000-0600-000006000000}"/>
    <hyperlink ref="X5" r:id="rId8" xr:uid="{00000000-0004-0000-0600-000007000000}"/>
    <hyperlink ref="AK5" r:id="rId9" xr:uid="{00000000-0004-0000-0600-000008000000}"/>
    <hyperlink ref="K6" r:id="rId10" xr:uid="{00000000-0004-0000-0600-000009000000}"/>
    <hyperlink ref="X6" r:id="rId11" xr:uid="{00000000-0004-0000-0600-00000A000000}"/>
    <hyperlink ref="AK6" r:id="rId12" xr:uid="{00000000-0004-0000-0600-00000B000000}"/>
    <hyperlink ref="K7" r:id="rId13" xr:uid="{00000000-0004-0000-0600-00000C000000}"/>
    <hyperlink ref="X7" r:id="rId14" xr:uid="{00000000-0004-0000-0600-00000D000000}"/>
    <hyperlink ref="AK7" r:id="rId15" xr:uid="{00000000-0004-0000-0600-00000E000000}"/>
    <hyperlink ref="K8" r:id="rId16" xr:uid="{00000000-0004-0000-0600-00000F000000}"/>
    <hyperlink ref="X8" r:id="rId17" xr:uid="{00000000-0004-0000-0600-000010000000}"/>
    <hyperlink ref="AK8" r:id="rId18" xr:uid="{00000000-0004-0000-0600-000011000000}"/>
    <hyperlink ref="K9" r:id="rId19" xr:uid="{00000000-0004-0000-0600-000012000000}"/>
    <hyperlink ref="X9" r:id="rId20" xr:uid="{00000000-0004-0000-0600-000013000000}"/>
    <hyperlink ref="AK9" r:id="rId21" xr:uid="{00000000-0004-0000-0600-000014000000}"/>
    <hyperlink ref="K10" r:id="rId22" xr:uid="{00000000-0004-0000-0600-000015000000}"/>
    <hyperlink ref="X10" r:id="rId23" xr:uid="{00000000-0004-0000-0600-000016000000}"/>
    <hyperlink ref="AK10" r:id="rId24" xr:uid="{00000000-0004-0000-0600-000017000000}"/>
    <hyperlink ref="K11" r:id="rId25" xr:uid="{00000000-0004-0000-0600-000018000000}"/>
    <hyperlink ref="M11" r:id="rId26" xr:uid="{00000000-0004-0000-0600-000019000000}"/>
    <hyperlink ref="X11" r:id="rId27" xr:uid="{00000000-0004-0000-0600-00001A000000}"/>
    <hyperlink ref="AK11" r:id="rId28" xr:uid="{00000000-0004-0000-0600-00001B000000}"/>
    <hyperlink ref="K12" r:id="rId29" xr:uid="{00000000-0004-0000-0600-00001C000000}"/>
    <hyperlink ref="X12" r:id="rId30" xr:uid="{00000000-0004-0000-0600-00001D000000}"/>
    <hyperlink ref="AK12" r:id="rId31" xr:uid="{00000000-0004-0000-0600-00001E000000}"/>
    <hyperlink ref="K14" r:id="rId32" xr:uid="{00000000-0004-0000-0600-00001F000000}"/>
    <hyperlink ref="X14" r:id="rId33" xr:uid="{00000000-0004-0000-0600-000020000000}"/>
    <hyperlink ref="AK14" r:id="rId34" xr:uid="{00000000-0004-0000-0600-000021000000}"/>
    <hyperlink ref="K15" r:id="rId35" xr:uid="{00000000-0004-0000-0600-000022000000}"/>
    <hyperlink ref="X15" r:id="rId36" xr:uid="{00000000-0004-0000-0600-000023000000}"/>
    <hyperlink ref="AK15" r:id="rId37" xr:uid="{00000000-0004-0000-0600-000024000000}"/>
    <hyperlink ref="K16" r:id="rId38" xr:uid="{00000000-0004-0000-0600-000025000000}"/>
    <hyperlink ref="X16" r:id="rId39" xr:uid="{00000000-0004-0000-0600-000026000000}"/>
    <hyperlink ref="K17" r:id="rId40" xr:uid="{00000000-0004-0000-0600-000027000000}"/>
    <hyperlink ref="X17" r:id="rId41" xr:uid="{00000000-0004-0000-0600-000028000000}"/>
    <hyperlink ref="AK17" r:id="rId42" xr:uid="{00000000-0004-0000-0600-000029000000}"/>
    <hyperlink ref="K18" r:id="rId43" xr:uid="{00000000-0004-0000-0600-00002A000000}"/>
    <hyperlink ref="X18" r:id="rId44" xr:uid="{00000000-0004-0000-0600-00002B000000}"/>
    <hyperlink ref="AK18" r:id="rId45" xr:uid="{00000000-0004-0000-0600-00002C000000}"/>
    <hyperlink ref="K19" r:id="rId46" xr:uid="{00000000-0004-0000-0600-00002D000000}"/>
    <hyperlink ref="X19" r:id="rId47" xr:uid="{00000000-0004-0000-0600-00002E000000}"/>
    <hyperlink ref="AK19" r:id="rId48" xr:uid="{00000000-0004-0000-0600-00002F000000}"/>
    <hyperlink ref="K20" r:id="rId49" xr:uid="{00000000-0004-0000-0600-000030000000}"/>
    <hyperlink ref="X20" r:id="rId50" xr:uid="{00000000-0004-0000-0600-000031000000}"/>
    <hyperlink ref="AK20" r:id="rId51" xr:uid="{00000000-0004-0000-0600-000032000000}"/>
    <hyperlink ref="K27" r:id="rId52" xr:uid="{00000000-0004-0000-0600-000033000000}"/>
    <hyperlink ref="X27" r:id="rId53" xr:uid="{00000000-0004-0000-0600-000034000000}"/>
    <hyperlink ref="AK27" r:id="rId54" xr:uid="{00000000-0004-0000-0600-000035000000}"/>
    <hyperlink ref="AK31" r:id="rId55" display="ANGIE PACHÓN _VARIOS 19-02-2026.pdf" xr:uid="{00000000-0004-0000-0600-000036000000}"/>
    <hyperlink ref="AK32" r:id="rId56" display="ANGIE PACHÓN _VARIOS 19-02-2026.pdf" xr:uid="{00000000-0004-0000-0600-000037000000}"/>
    <hyperlink ref="K46" r:id="rId57" xr:uid="{00000000-0004-0000-0600-000038000000}"/>
    <hyperlink ref="X46" r:id="rId58" xr:uid="{00000000-0004-0000-0600-000039000000}"/>
    <hyperlink ref="AK46" r:id="rId59" xr:uid="{00000000-0004-0000-0600-00003A000000}"/>
    <hyperlink ref="K51" r:id="rId60" xr:uid="{00000000-0004-0000-0600-00003B000000}"/>
    <hyperlink ref="X51" r:id="rId61" xr:uid="{00000000-0004-0000-0600-00003C000000}"/>
    <hyperlink ref="AK51" r:id="rId62" xr:uid="{00000000-0004-0000-0600-00003D000000}"/>
    <hyperlink ref="K54" r:id="rId63" xr:uid="{00000000-0004-0000-0600-00003E000000}"/>
    <hyperlink ref="X54" r:id="rId64" xr:uid="{00000000-0004-0000-0600-00003F000000}"/>
    <hyperlink ref="AK54" r:id="rId65" xr:uid="{00000000-0004-0000-0600-000040000000}"/>
    <hyperlink ref="K55" r:id="rId66" xr:uid="{00000000-0004-0000-0600-000041000000}"/>
    <hyperlink ref="X55" r:id="rId67" xr:uid="{00000000-0004-0000-0600-000042000000}"/>
    <hyperlink ref="AK55" r:id="rId68" xr:uid="{00000000-0004-0000-0600-000043000000}"/>
    <hyperlink ref="K56" r:id="rId69" xr:uid="{00000000-0004-0000-0600-000044000000}"/>
    <hyperlink ref="X56" r:id="rId70" xr:uid="{00000000-0004-0000-0600-000045000000}"/>
    <hyperlink ref="K58" r:id="rId71" xr:uid="{00000000-0004-0000-0600-000046000000}"/>
    <hyperlink ref="X58" r:id="rId72" xr:uid="{00000000-0004-0000-0600-000047000000}"/>
    <hyperlink ref="AK58" r:id="rId73" xr:uid="{00000000-0004-0000-0600-000048000000}"/>
    <hyperlink ref="K59" r:id="rId74" xr:uid="{00000000-0004-0000-0600-000049000000}"/>
    <hyperlink ref="X59" r:id="rId75" xr:uid="{00000000-0004-0000-0600-00004A000000}"/>
    <hyperlink ref="AK59" r:id="rId76" xr:uid="{00000000-0004-0000-0600-00004B000000}"/>
    <hyperlink ref="K60" r:id="rId77" xr:uid="{00000000-0004-0000-0600-00004C000000}"/>
    <hyperlink ref="X60" r:id="rId78" xr:uid="{00000000-0004-0000-0600-00004D000000}"/>
    <hyperlink ref="AK60" r:id="rId79" xr:uid="{00000000-0004-0000-0600-00004E000000}"/>
    <hyperlink ref="AK64" r:id="rId80" display="SGD_ VARIOS 19-02-2026 SAS" xr:uid="{00000000-0004-0000-0600-00004F000000}"/>
    <hyperlink ref="K65" r:id="rId81" xr:uid="{00000000-0004-0000-0600-000050000000}"/>
    <hyperlink ref="X65" r:id="rId82" xr:uid="{00000000-0004-0000-0600-000051000000}"/>
    <hyperlink ref="AK65" r:id="rId83" display="SGD_ VARIOS 19-02-2026 SAS" xr:uid="{00000000-0004-0000-0600-000052000000}"/>
    <hyperlink ref="K66" r:id="rId84" xr:uid="{00000000-0004-0000-0600-000053000000}"/>
    <hyperlink ref="X66" r:id="rId85" xr:uid="{00000000-0004-0000-0600-000054000000}"/>
    <hyperlink ref="K67" r:id="rId86" xr:uid="{00000000-0004-0000-0600-000055000000}"/>
    <hyperlink ref="X67" r:id="rId87" xr:uid="{00000000-0004-0000-0600-000056000000}"/>
    <hyperlink ref="K69" r:id="rId88" xr:uid="{00000000-0004-0000-0600-000057000000}"/>
    <hyperlink ref="X69" r:id="rId89" xr:uid="{00000000-0004-0000-0600-000058000000}"/>
    <hyperlink ref="AK69" r:id="rId90" xr:uid="{00000000-0004-0000-0600-000059000000}"/>
    <hyperlink ref="K72" r:id="rId91" xr:uid="{00000000-0004-0000-0600-00005A000000}"/>
    <hyperlink ref="X72" r:id="rId92" xr:uid="{00000000-0004-0000-0600-00005B000000}"/>
    <hyperlink ref="AK72" r:id="rId93" xr:uid="{00000000-0004-0000-0600-00005C000000}"/>
    <hyperlink ref="K73" r:id="rId94" xr:uid="{00000000-0004-0000-0600-00005D000000}"/>
    <hyperlink ref="X73" r:id="rId95" xr:uid="{00000000-0004-0000-0600-00005E000000}"/>
    <hyperlink ref="K74" r:id="rId96" xr:uid="{00000000-0004-0000-0600-00005F000000}"/>
    <hyperlink ref="X74" r:id="rId97" xr:uid="{00000000-0004-0000-0600-000060000000}"/>
    <hyperlink ref="K75" r:id="rId98" xr:uid="{00000000-0004-0000-0600-000061000000}"/>
    <hyperlink ref="X75" r:id="rId99" xr:uid="{00000000-0004-0000-0600-000062000000}"/>
    <hyperlink ref="K82" r:id="rId100" xr:uid="{00000000-0004-0000-0600-000063000000}"/>
    <hyperlink ref="X82" r:id="rId101" xr:uid="{00000000-0004-0000-0600-000064000000}"/>
    <hyperlink ref="AK82" r:id="rId102" xr:uid="{00000000-0004-0000-0600-000065000000}"/>
    <hyperlink ref="K85" r:id="rId103" xr:uid="{00000000-0004-0000-0600-000066000000}"/>
    <hyperlink ref="X85" r:id="rId104" xr:uid="{00000000-0004-0000-0600-000067000000}"/>
    <hyperlink ref="AK85" r:id="rId105" xr:uid="{00000000-0004-0000-0600-000068000000}"/>
    <hyperlink ref="K87" r:id="rId106" xr:uid="{00000000-0004-0000-0600-000069000000}"/>
    <hyperlink ref="X87" r:id="rId107" xr:uid="{00000000-0004-0000-0600-00006A000000}"/>
    <hyperlink ref="AK87" r:id="rId108" xr:uid="{00000000-0004-0000-0600-00006B000000}"/>
    <hyperlink ref="K88" r:id="rId109" xr:uid="{00000000-0004-0000-0600-00006C000000}"/>
    <hyperlink ref="M88" r:id="rId110" xr:uid="{00000000-0004-0000-0600-00006D000000}"/>
    <hyperlink ref="X88" r:id="rId111" xr:uid="{00000000-0004-0000-0600-00006E000000}"/>
    <hyperlink ref="Z88" r:id="rId112" xr:uid="{00000000-0004-0000-0600-00006F000000}"/>
    <hyperlink ref="AK88" r:id="rId113" xr:uid="{00000000-0004-0000-0600-000070000000}"/>
    <hyperlink ref="K89" r:id="rId114" xr:uid="{00000000-0004-0000-0600-000071000000}"/>
    <hyperlink ref="X89" r:id="rId115" xr:uid="{00000000-0004-0000-0600-000072000000}"/>
    <hyperlink ref="AK89" r:id="rId116" xr:uid="{00000000-0004-0000-0600-000073000000}"/>
    <hyperlink ref="K90" r:id="rId117" xr:uid="{00000000-0004-0000-0600-000074000000}"/>
    <hyperlink ref="X90" r:id="rId118" xr:uid="{00000000-0004-0000-0600-000075000000}"/>
    <hyperlink ref="AK90" r:id="rId119" xr:uid="{00000000-0004-0000-0600-000076000000}"/>
    <hyperlink ref="K91" r:id="rId120" xr:uid="{00000000-0004-0000-0600-000077000000}"/>
    <hyperlink ref="X91" r:id="rId121" xr:uid="{00000000-0004-0000-0600-000078000000}"/>
    <hyperlink ref="AK91" r:id="rId122" xr:uid="{00000000-0004-0000-0600-000079000000}"/>
    <hyperlink ref="K92" r:id="rId123" xr:uid="{00000000-0004-0000-0600-00007A000000}"/>
    <hyperlink ref="X92" r:id="rId124" xr:uid="{00000000-0004-0000-0600-00007B000000}"/>
    <hyperlink ref="AK92" r:id="rId125" xr:uid="{00000000-0004-0000-0600-00007C000000}"/>
    <hyperlink ref="K93" r:id="rId126" xr:uid="{00000000-0004-0000-0600-00007D000000}"/>
    <hyperlink ref="X93" r:id="rId127" xr:uid="{00000000-0004-0000-0600-00007E000000}"/>
    <hyperlink ref="AK93" r:id="rId128" xr:uid="{00000000-0004-0000-0600-00007F000000}"/>
    <hyperlink ref="K94" r:id="rId129" xr:uid="{00000000-0004-0000-0600-000080000000}"/>
    <hyperlink ref="X94" r:id="rId130" xr:uid="{00000000-0004-0000-0600-000081000000}"/>
    <hyperlink ref="AK94" r:id="rId131" xr:uid="{00000000-0004-0000-0600-000082000000}"/>
    <hyperlink ref="K95" r:id="rId132" xr:uid="{00000000-0004-0000-0600-000083000000}"/>
    <hyperlink ref="X95" r:id="rId133" xr:uid="{00000000-0004-0000-0600-000084000000}"/>
    <hyperlink ref="AK95" r:id="rId134" xr:uid="{00000000-0004-0000-0600-000085000000}"/>
    <hyperlink ref="K96" r:id="rId135" xr:uid="{00000000-0004-0000-0600-000086000000}"/>
    <hyperlink ref="X96" r:id="rId136" xr:uid="{00000000-0004-0000-0600-000087000000}"/>
    <hyperlink ref="AK96" r:id="rId137" xr:uid="{00000000-0004-0000-0600-000088000000}"/>
    <hyperlink ref="K97" r:id="rId138" xr:uid="{00000000-0004-0000-0600-000089000000}"/>
    <hyperlink ref="X97" r:id="rId139" xr:uid="{00000000-0004-0000-0600-00008A000000}"/>
    <hyperlink ref="AK97" r:id="rId140" xr:uid="{00000000-0004-0000-0600-00008B000000}"/>
    <hyperlink ref="K98" r:id="rId141" xr:uid="{00000000-0004-0000-0600-00008C000000}"/>
    <hyperlink ref="X98" r:id="rId142" xr:uid="{00000000-0004-0000-0600-00008D000000}"/>
    <hyperlink ref="AK98" r:id="rId143" xr:uid="{00000000-0004-0000-0600-00008E000000}"/>
    <hyperlink ref="K99" r:id="rId144" xr:uid="{00000000-0004-0000-0600-00008F000000}"/>
    <hyperlink ref="X99" r:id="rId145" xr:uid="{00000000-0004-0000-0600-000090000000}"/>
    <hyperlink ref="AK99" r:id="rId146" xr:uid="{00000000-0004-0000-0600-000091000000}"/>
    <hyperlink ref="K100" r:id="rId147" xr:uid="{00000000-0004-0000-0600-000092000000}"/>
    <hyperlink ref="X100" r:id="rId148" xr:uid="{00000000-0004-0000-0600-000093000000}"/>
    <hyperlink ref="AK100" r:id="rId149" xr:uid="{00000000-0004-0000-0600-000094000000}"/>
    <hyperlink ref="K101" r:id="rId150" xr:uid="{00000000-0004-0000-0600-000095000000}"/>
    <hyperlink ref="X101" r:id="rId151" xr:uid="{00000000-0004-0000-0600-000096000000}"/>
    <hyperlink ref="AK101" r:id="rId152" xr:uid="{00000000-0004-0000-0600-000097000000}"/>
    <hyperlink ref="K102" r:id="rId153" xr:uid="{00000000-0004-0000-0600-000098000000}"/>
    <hyperlink ref="X102" r:id="rId154" xr:uid="{00000000-0004-0000-0600-000099000000}"/>
    <hyperlink ref="AK102" r:id="rId155" xr:uid="{00000000-0004-0000-0600-00009A000000}"/>
    <hyperlink ref="K103" r:id="rId156" xr:uid="{00000000-0004-0000-0600-00009B000000}"/>
    <hyperlink ref="X103" r:id="rId157" xr:uid="{00000000-0004-0000-0600-00009C000000}"/>
    <hyperlink ref="K104" r:id="rId158" xr:uid="{00000000-0004-0000-0600-00009D000000}"/>
    <hyperlink ref="X104" r:id="rId159" xr:uid="{00000000-0004-0000-0600-00009E000000}"/>
    <hyperlink ref="AK104" r:id="rId160" xr:uid="{00000000-0004-0000-0600-00009F000000}"/>
    <hyperlink ref="K107" r:id="rId161" xr:uid="{00000000-0004-0000-0600-0000A0000000}"/>
    <hyperlink ref="X107" r:id="rId162" xr:uid="{00000000-0004-0000-0600-0000A1000000}"/>
    <hyperlink ref="AK107" r:id="rId163" xr:uid="{00000000-0004-0000-0600-0000A2000000}"/>
    <hyperlink ref="K108" r:id="rId164" xr:uid="{00000000-0004-0000-0600-0000A3000000}"/>
    <hyperlink ref="X108" r:id="rId165" xr:uid="{00000000-0004-0000-0600-0000A4000000}"/>
    <hyperlink ref="AK108" r:id="rId166" xr:uid="{00000000-0004-0000-0600-0000A5000000}"/>
    <hyperlink ref="K110" r:id="rId167" xr:uid="{00000000-0004-0000-0600-0000A6000000}"/>
    <hyperlink ref="X110" r:id="rId168" xr:uid="{00000000-0004-0000-0600-0000A7000000}"/>
    <hyperlink ref="AK110" r:id="rId169" xr:uid="{00000000-0004-0000-0600-0000A8000000}"/>
    <hyperlink ref="K111" r:id="rId170" xr:uid="{00000000-0004-0000-0600-0000A9000000}"/>
    <hyperlink ref="X111" r:id="rId171" xr:uid="{00000000-0004-0000-0600-0000AA000000}"/>
    <hyperlink ref="AK111" r:id="rId172" xr:uid="{00000000-0004-0000-0600-0000AB000000}"/>
    <hyperlink ref="K112" r:id="rId173" xr:uid="{00000000-0004-0000-0600-0000AC000000}"/>
    <hyperlink ref="X112" r:id="rId174" xr:uid="{00000000-0004-0000-0600-0000AD000000}"/>
    <hyperlink ref="AK112" r:id="rId175" xr:uid="{00000000-0004-0000-0600-0000AE000000}"/>
    <hyperlink ref="K113" r:id="rId176" xr:uid="{00000000-0004-0000-0600-0000AF000000}"/>
    <hyperlink ref="X113" r:id="rId177" xr:uid="{00000000-0004-0000-0600-0000B0000000}"/>
    <hyperlink ref="AK113" r:id="rId178" xr:uid="{00000000-0004-0000-0600-0000B1000000}"/>
    <hyperlink ref="K114" r:id="rId179" xr:uid="{00000000-0004-0000-0600-0000B2000000}"/>
    <hyperlink ref="X114" r:id="rId180" xr:uid="{00000000-0004-0000-0600-0000B3000000}"/>
    <hyperlink ref="AK114" r:id="rId181" xr:uid="{00000000-0004-0000-0600-0000B4000000}"/>
    <hyperlink ref="K115" r:id="rId182" xr:uid="{00000000-0004-0000-0600-0000B5000000}"/>
    <hyperlink ref="X115" r:id="rId183" xr:uid="{00000000-0004-0000-0600-0000B6000000}"/>
    <hyperlink ref="AK115" r:id="rId184" xr:uid="{00000000-0004-0000-0600-0000B7000000}"/>
    <hyperlink ref="K116" r:id="rId185" xr:uid="{00000000-0004-0000-0600-0000B8000000}"/>
    <hyperlink ref="X116" r:id="rId186" xr:uid="{00000000-0004-0000-0600-0000B9000000}"/>
    <hyperlink ref="AK116" r:id="rId187" xr:uid="{00000000-0004-0000-0600-0000BA000000}"/>
    <hyperlink ref="K117" r:id="rId188" xr:uid="{00000000-0004-0000-0600-0000BB000000}"/>
    <hyperlink ref="X117" r:id="rId189" xr:uid="{00000000-0004-0000-0600-0000BC000000}"/>
    <hyperlink ref="AK117" r:id="rId190" xr:uid="{00000000-0004-0000-0600-0000BD000000}"/>
    <hyperlink ref="K118" r:id="rId191" xr:uid="{00000000-0004-0000-0600-0000BE000000}"/>
    <hyperlink ref="X118" r:id="rId192" xr:uid="{00000000-0004-0000-0600-0000BF000000}"/>
    <hyperlink ref="AK118" r:id="rId193" xr:uid="{00000000-0004-0000-0600-0000C0000000}"/>
    <hyperlink ref="K119" r:id="rId194" xr:uid="{00000000-0004-0000-0600-0000C1000000}"/>
    <hyperlink ref="X119" r:id="rId195" xr:uid="{00000000-0004-0000-0600-0000C2000000}"/>
    <hyperlink ref="AK119" r:id="rId196" xr:uid="{00000000-0004-0000-0600-0000C3000000}"/>
    <hyperlink ref="K122" r:id="rId197" xr:uid="{00000000-0004-0000-0600-0000C4000000}"/>
    <hyperlink ref="X122" r:id="rId198" xr:uid="{00000000-0004-0000-0600-0000C5000000}"/>
    <hyperlink ref="AK122" r:id="rId199" xr:uid="{00000000-0004-0000-0600-0000C6000000}"/>
    <hyperlink ref="K123" r:id="rId200" xr:uid="{00000000-0004-0000-0600-0000C7000000}"/>
    <hyperlink ref="X123" r:id="rId201" xr:uid="{00000000-0004-0000-0600-0000C8000000}"/>
    <hyperlink ref="AK123" r:id="rId202" xr:uid="{00000000-0004-0000-0600-0000C9000000}"/>
    <hyperlink ref="K124" r:id="rId203" xr:uid="{00000000-0004-0000-0600-0000CA000000}"/>
    <hyperlink ref="X124" r:id="rId204" xr:uid="{00000000-0004-0000-0600-0000CB000000}"/>
    <hyperlink ref="AK124" r:id="rId205" xr:uid="{00000000-0004-0000-0600-0000CC000000}"/>
    <hyperlink ref="K125" r:id="rId206" xr:uid="{00000000-0004-0000-0600-0000CD000000}"/>
    <hyperlink ref="X125" r:id="rId207" xr:uid="{00000000-0004-0000-0600-0000CE000000}"/>
    <hyperlink ref="AK125" r:id="rId208" xr:uid="{00000000-0004-0000-0600-0000CF000000}"/>
    <hyperlink ref="K126" r:id="rId209" xr:uid="{00000000-0004-0000-0600-0000D0000000}"/>
    <hyperlink ref="X126" r:id="rId210" xr:uid="{00000000-0004-0000-0600-0000D1000000}"/>
    <hyperlink ref="AK126" r:id="rId211" xr:uid="{00000000-0004-0000-0600-0000D2000000}"/>
    <hyperlink ref="K127" r:id="rId212" xr:uid="{00000000-0004-0000-0600-0000D3000000}"/>
    <hyperlink ref="X127" r:id="rId213" xr:uid="{00000000-0004-0000-0600-0000D4000000}"/>
    <hyperlink ref="AK127" r:id="rId214" xr:uid="{00000000-0004-0000-0600-0000D5000000}"/>
    <hyperlink ref="K128" r:id="rId215" xr:uid="{00000000-0004-0000-0600-0000D6000000}"/>
    <hyperlink ref="X128" r:id="rId216" xr:uid="{00000000-0004-0000-0600-0000D7000000}"/>
    <hyperlink ref="AK128" r:id="rId217" xr:uid="{00000000-0004-0000-0600-0000D8000000}"/>
    <hyperlink ref="K133" r:id="rId218" xr:uid="{00000000-0004-0000-0600-0000D9000000}"/>
    <hyperlink ref="X133" r:id="rId219" xr:uid="{00000000-0004-0000-0600-0000DA000000}"/>
    <hyperlink ref="AK133" r:id="rId220" xr:uid="{00000000-0004-0000-0600-0000DB000000}"/>
    <hyperlink ref="K134" r:id="rId221" xr:uid="{00000000-0004-0000-0600-0000DC000000}"/>
    <hyperlink ref="X134" r:id="rId222" xr:uid="{00000000-0004-0000-0600-0000DD000000}"/>
    <hyperlink ref="AK134" r:id="rId223" xr:uid="{00000000-0004-0000-0600-0000DE000000}"/>
    <hyperlink ref="K135" r:id="rId224" xr:uid="{00000000-0004-0000-0600-0000DF000000}"/>
    <hyperlink ref="X135" r:id="rId225" xr:uid="{00000000-0004-0000-0600-0000E0000000}"/>
    <hyperlink ref="AK135" r:id="rId226" xr:uid="{00000000-0004-0000-0600-0000E1000000}"/>
    <hyperlink ref="K136" r:id="rId227" xr:uid="{00000000-0004-0000-0600-0000E2000000}"/>
    <hyperlink ref="X136" r:id="rId228" xr:uid="{00000000-0004-0000-0600-0000E3000000}"/>
    <hyperlink ref="AK136" r:id="rId229" xr:uid="{00000000-0004-0000-0600-0000E4000000}"/>
    <hyperlink ref="K138" r:id="rId230" xr:uid="{00000000-0004-0000-0600-0000E5000000}"/>
    <hyperlink ref="X138" r:id="rId231" xr:uid="{00000000-0004-0000-0600-0000E6000000}"/>
    <hyperlink ref="K139" r:id="rId232" xr:uid="{00000000-0004-0000-0600-0000E7000000}"/>
    <hyperlink ref="X139" r:id="rId233" xr:uid="{00000000-0004-0000-0600-0000E8000000}"/>
    <hyperlink ref="K140" r:id="rId234" xr:uid="{00000000-0004-0000-0600-0000E9000000}"/>
    <hyperlink ref="X140" r:id="rId235" xr:uid="{00000000-0004-0000-0600-0000EA000000}"/>
    <hyperlink ref="AK140" r:id="rId236" xr:uid="{00000000-0004-0000-0600-0000EB000000}"/>
    <hyperlink ref="K141" r:id="rId237" xr:uid="{00000000-0004-0000-0600-0000EC000000}"/>
    <hyperlink ref="K142" r:id="rId238" xr:uid="{00000000-0004-0000-0600-0000ED000000}"/>
    <hyperlink ref="K143" r:id="rId239" xr:uid="{00000000-0004-0000-0600-0000EE000000}"/>
    <hyperlink ref="X143" r:id="rId240" xr:uid="{00000000-0004-0000-0600-0000EF000000}"/>
    <hyperlink ref="AK143" r:id="rId241" xr:uid="{00000000-0004-0000-0600-0000F0000000}"/>
    <hyperlink ref="K144" r:id="rId242" xr:uid="{00000000-0004-0000-0600-0000F1000000}"/>
    <hyperlink ref="X144" r:id="rId243" xr:uid="{00000000-0004-0000-0600-0000F2000000}"/>
    <hyperlink ref="AK144" r:id="rId244" xr:uid="{00000000-0004-0000-0600-0000F3000000}"/>
    <hyperlink ref="K145" r:id="rId245" xr:uid="{00000000-0004-0000-0600-0000F4000000}"/>
    <hyperlink ref="X145" r:id="rId246" xr:uid="{00000000-0004-0000-0600-0000F5000000}"/>
    <hyperlink ref="AK145" r:id="rId247" xr:uid="{00000000-0004-0000-0600-0000F6000000}"/>
    <hyperlink ref="K146" r:id="rId248" xr:uid="{00000000-0004-0000-0600-0000F7000000}"/>
    <hyperlink ref="X146" r:id="rId249" xr:uid="{00000000-0004-0000-0600-0000F8000000}"/>
    <hyperlink ref="AK146" r:id="rId250" xr:uid="{00000000-0004-0000-0600-0000F9000000}"/>
    <hyperlink ref="K147" r:id="rId251" xr:uid="{00000000-0004-0000-0600-0000FA000000}"/>
    <hyperlink ref="X147" r:id="rId252" xr:uid="{00000000-0004-0000-0600-0000FB000000}"/>
    <hyperlink ref="AK147" r:id="rId253" xr:uid="{00000000-0004-0000-0600-0000FC000000}"/>
    <hyperlink ref="K148" r:id="rId254" xr:uid="{00000000-0004-0000-0600-0000FD000000}"/>
    <hyperlink ref="X148" r:id="rId255" xr:uid="{00000000-0004-0000-0600-0000FE000000}"/>
    <hyperlink ref="AK148" r:id="rId256" xr:uid="{00000000-0004-0000-0600-0000FF000000}"/>
    <hyperlink ref="K149" r:id="rId257" xr:uid="{00000000-0004-0000-0600-000000010000}"/>
    <hyperlink ref="X149" r:id="rId258" xr:uid="{00000000-0004-0000-0600-000001010000}"/>
    <hyperlink ref="AK149" r:id="rId259" xr:uid="{00000000-0004-0000-0600-000002010000}"/>
    <hyperlink ref="K150" r:id="rId260" xr:uid="{00000000-0004-0000-0600-000003010000}"/>
    <hyperlink ref="X150" r:id="rId261" xr:uid="{00000000-0004-0000-0600-000004010000}"/>
    <hyperlink ref="AK150" r:id="rId262" xr:uid="{00000000-0004-0000-0600-000005010000}"/>
    <hyperlink ref="K151" r:id="rId263" xr:uid="{00000000-0004-0000-0600-000006010000}"/>
    <hyperlink ref="X151" r:id="rId264" xr:uid="{00000000-0004-0000-0600-000007010000}"/>
    <hyperlink ref="AK151" r:id="rId265" xr:uid="{00000000-0004-0000-0600-000008010000}"/>
    <hyperlink ref="K152" r:id="rId266" xr:uid="{00000000-0004-0000-0600-000009010000}"/>
    <hyperlink ref="X152" r:id="rId267" xr:uid="{00000000-0004-0000-0600-00000A010000}"/>
    <hyperlink ref="AK152" r:id="rId268" xr:uid="{00000000-0004-0000-0600-00000B010000}"/>
    <hyperlink ref="K155" r:id="rId269" xr:uid="{00000000-0004-0000-0600-00000C010000}"/>
    <hyperlink ref="X155" r:id="rId270" xr:uid="{00000000-0004-0000-0600-00000D010000}"/>
    <hyperlink ref="AK155" r:id="rId271" xr:uid="{00000000-0004-0000-0600-00000E010000}"/>
    <hyperlink ref="K156" r:id="rId272" xr:uid="{00000000-0004-0000-0600-00000F010000}"/>
    <hyperlink ref="X156" r:id="rId273" xr:uid="{00000000-0004-0000-0600-000010010000}"/>
    <hyperlink ref="AK156" r:id="rId274" xr:uid="{00000000-0004-0000-0600-000011010000}"/>
    <hyperlink ref="K157" r:id="rId275" xr:uid="{00000000-0004-0000-0600-000012010000}"/>
    <hyperlink ref="X157" r:id="rId276" xr:uid="{00000000-0004-0000-0600-000013010000}"/>
    <hyperlink ref="AK157" r:id="rId277" xr:uid="{00000000-0004-0000-0600-000014010000}"/>
    <hyperlink ref="K159" r:id="rId278" xr:uid="{00000000-0004-0000-0600-000015010000}"/>
    <hyperlink ref="X159" r:id="rId279" xr:uid="{00000000-0004-0000-0600-000016010000}"/>
    <hyperlink ref="AK159" r:id="rId280" xr:uid="{00000000-0004-0000-0600-000017010000}"/>
    <hyperlink ref="K160" r:id="rId281" xr:uid="{00000000-0004-0000-0600-000018010000}"/>
    <hyperlink ref="X160" r:id="rId282" xr:uid="{00000000-0004-0000-0600-000019010000}"/>
    <hyperlink ref="AK160" r:id="rId283" xr:uid="{00000000-0004-0000-0600-00001A010000}"/>
    <hyperlink ref="K162" r:id="rId284" xr:uid="{00000000-0004-0000-0600-00001B010000}"/>
    <hyperlink ref="X162" r:id="rId285" xr:uid="{00000000-0004-0000-0600-00001C010000}"/>
    <hyperlink ref="K165" r:id="rId286" xr:uid="{00000000-0004-0000-0600-00001D010000}"/>
    <hyperlink ref="X165" r:id="rId287" xr:uid="{00000000-0004-0000-0600-00001E010000}"/>
    <hyperlink ref="AK165" r:id="rId288" xr:uid="{00000000-0004-0000-0600-00001F010000}"/>
    <hyperlink ref="K166" r:id="rId289" xr:uid="{00000000-0004-0000-0600-000020010000}"/>
    <hyperlink ref="X166" r:id="rId290" xr:uid="{00000000-0004-0000-0600-000021010000}"/>
    <hyperlink ref="AK166" r:id="rId291" xr:uid="{00000000-0004-0000-0600-000022010000}"/>
    <hyperlink ref="K167" r:id="rId292" xr:uid="{00000000-0004-0000-0600-000023010000}"/>
    <hyperlink ref="X167" r:id="rId293" xr:uid="{00000000-0004-0000-0600-000024010000}"/>
    <hyperlink ref="AK167" r:id="rId294" xr:uid="{00000000-0004-0000-0600-000025010000}"/>
    <hyperlink ref="K169" r:id="rId295" xr:uid="{00000000-0004-0000-0600-000026010000}"/>
    <hyperlink ref="X169" r:id="rId296" xr:uid="{00000000-0004-0000-0600-000027010000}"/>
    <hyperlink ref="AK169" r:id="rId297" xr:uid="{00000000-0004-0000-0600-000028010000}"/>
    <hyperlink ref="K170" r:id="rId298" xr:uid="{00000000-0004-0000-0600-000029010000}"/>
    <hyperlink ref="X170" r:id="rId299" xr:uid="{00000000-0004-0000-0600-00002A010000}"/>
    <hyperlink ref="AK170" r:id="rId300" xr:uid="{00000000-0004-0000-0600-00002B010000}"/>
    <hyperlink ref="K171" r:id="rId301" xr:uid="{00000000-0004-0000-0600-00002C010000}"/>
    <hyperlink ref="X171" r:id="rId302" xr:uid="{00000000-0004-0000-0600-00002D010000}"/>
    <hyperlink ref="AK171" r:id="rId303" xr:uid="{00000000-0004-0000-0600-00002E010000}"/>
    <hyperlink ref="K172" r:id="rId304" xr:uid="{00000000-0004-0000-0600-00002F010000}"/>
    <hyperlink ref="X172" r:id="rId305" xr:uid="{00000000-0004-0000-0600-000030010000}"/>
    <hyperlink ref="AK172" r:id="rId306" xr:uid="{00000000-0004-0000-0600-000031010000}"/>
    <hyperlink ref="K173" r:id="rId307" xr:uid="{00000000-0004-0000-0600-000032010000}"/>
    <hyperlink ref="X173" r:id="rId308" xr:uid="{00000000-0004-0000-0600-000033010000}"/>
    <hyperlink ref="AK173" r:id="rId309" xr:uid="{00000000-0004-0000-0600-000034010000}"/>
    <hyperlink ref="K174" r:id="rId310" xr:uid="{00000000-0004-0000-0600-000035010000}"/>
    <hyperlink ref="X174" r:id="rId311" xr:uid="{00000000-0004-0000-0600-000036010000}"/>
    <hyperlink ref="AK174" r:id="rId312" xr:uid="{00000000-0004-0000-0600-000037010000}"/>
    <hyperlink ref="K175" r:id="rId313" xr:uid="{00000000-0004-0000-0600-000038010000}"/>
    <hyperlink ref="X175" r:id="rId314" xr:uid="{00000000-0004-0000-0600-000039010000}"/>
    <hyperlink ref="AK175" r:id="rId315" xr:uid="{00000000-0004-0000-0600-00003A010000}"/>
    <hyperlink ref="K176" r:id="rId316" xr:uid="{00000000-0004-0000-0600-00003B010000}"/>
    <hyperlink ref="X176" r:id="rId317" xr:uid="{00000000-0004-0000-0600-00003C010000}"/>
    <hyperlink ref="AK176" r:id="rId318" xr:uid="{00000000-0004-0000-0600-00003D010000}"/>
    <hyperlink ref="K177" r:id="rId319" xr:uid="{00000000-0004-0000-0600-00003E010000}"/>
    <hyperlink ref="X177" r:id="rId320" xr:uid="{00000000-0004-0000-0600-00003F010000}"/>
    <hyperlink ref="AK177" r:id="rId321" xr:uid="{00000000-0004-0000-0600-000040010000}"/>
    <hyperlink ref="K178" r:id="rId322" xr:uid="{00000000-0004-0000-0600-000041010000}"/>
    <hyperlink ref="X178" r:id="rId323" xr:uid="{00000000-0004-0000-0600-000042010000}"/>
    <hyperlink ref="AK178" r:id="rId324" xr:uid="{00000000-0004-0000-0600-000043010000}"/>
    <hyperlink ref="K179" r:id="rId325" xr:uid="{00000000-0004-0000-0600-000044010000}"/>
    <hyperlink ref="X179" r:id="rId326" xr:uid="{00000000-0004-0000-0600-000045010000}"/>
    <hyperlink ref="AK179" r:id="rId327" xr:uid="{00000000-0004-0000-0600-000046010000}"/>
    <hyperlink ref="K180" r:id="rId328" xr:uid="{00000000-0004-0000-0600-000047010000}"/>
    <hyperlink ref="X180" r:id="rId329" xr:uid="{00000000-0004-0000-0600-000048010000}"/>
    <hyperlink ref="AK180" r:id="rId330" xr:uid="{00000000-0004-0000-0600-000049010000}"/>
    <hyperlink ref="K181" r:id="rId331" xr:uid="{00000000-0004-0000-0600-00004A010000}"/>
    <hyperlink ref="X181" r:id="rId332" xr:uid="{00000000-0004-0000-0600-00004B010000}"/>
    <hyperlink ref="AK181" r:id="rId333" xr:uid="{00000000-0004-0000-0600-00004C010000}"/>
    <hyperlink ref="K182" r:id="rId334" xr:uid="{00000000-0004-0000-0600-00004D010000}"/>
    <hyperlink ref="X182" r:id="rId335" xr:uid="{00000000-0004-0000-0600-00004E010000}"/>
    <hyperlink ref="AK182" r:id="rId336" xr:uid="{00000000-0004-0000-0600-00004F010000}"/>
    <hyperlink ref="X183" r:id="rId337" xr:uid="{00000000-0004-0000-0600-000050010000}"/>
    <hyperlink ref="AK183" r:id="rId338" xr:uid="{00000000-0004-0000-0600-000051010000}"/>
    <hyperlink ref="X184" r:id="rId339" xr:uid="{00000000-0004-0000-0600-000052010000}"/>
    <hyperlink ref="X186" r:id="rId340" xr:uid="{00000000-0004-0000-0600-000053010000}"/>
    <hyperlink ref="AK186" r:id="rId341" xr:uid="{00000000-0004-0000-0600-000054010000}"/>
    <hyperlink ref="X187" r:id="rId342" xr:uid="{00000000-0004-0000-0600-000055010000}"/>
    <hyperlink ref="Z187" r:id="rId343" xr:uid="{00000000-0004-0000-0600-000056010000}"/>
    <hyperlink ref="X188" r:id="rId344" xr:uid="{00000000-0004-0000-0600-000057010000}"/>
    <hyperlink ref="Z188" r:id="rId345" xr:uid="{00000000-0004-0000-0600-000058010000}"/>
    <hyperlink ref="K189" r:id="rId346" xr:uid="{00000000-0004-0000-0600-000059010000}"/>
    <hyperlink ref="X189" r:id="rId347" xr:uid="{00000000-0004-0000-0600-00005A010000}"/>
    <hyperlink ref="AK189" r:id="rId348" xr:uid="{00000000-0004-0000-0600-00005B010000}"/>
    <hyperlink ref="K190" r:id="rId349" xr:uid="{00000000-0004-0000-0600-00005C010000}"/>
    <hyperlink ref="X190" r:id="rId350" xr:uid="{00000000-0004-0000-0600-00005D010000}"/>
    <hyperlink ref="AK190" r:id="rId351" xr:uid="{00000000-0004-0000-0600-00005E010000}"/>
    <hyperlink ref="K191" r:id="rId352" xr:uid="{00000000-0004-0000-0600-00005F010000}"/>
    <hyperlink ref="X191" r:id="rId353" xr:uid="{00000000-0004-0000-0600-000060010000}"/>
    <hyperlink ref="AK191" r:id="rId354" xr:uid="{00000000-0004-0000-0600-000061010000}"/>
    <hyperlink ref="AK193" r:id="rId355" xr:uid="{00000000-0004-0000-0600-000062010000}"/>
    <hyperlink ref="K194" r:id="rId356" xr:uid="{00000000-0004-0000-0600-000063010000}"/>
    <hyperlink ref="X194" r:id="rId357" xr:uid="{00000000-0004-0000-0600-000064010000}"/>
    <hyperlink ref="AK194" r:id="rId358" xr:uid="{00000000-0004-0000-0600-000065010000}"/>
    <hyperlink ref="K195" r:id="rId359" xr:uid="{00000000-0004-0000-0600-000066010000}"/>
    <hyperlink ref="X195" r:id="rId360" xr:uid="{00000000-0004-0000-0600-000067010000}"/>
    <hyperlink ref="AK195" r:id="rId361" xr:uid="{00000000-0004-0000-0600-000068010000}"/>
    <hyperlink ref="K198" r:id="rId362" xr:uid="{00000000-0004-0000-0600-000069010000}"/>
    <hyperlink ref="X198" r:id="rId363" xr:uid="{00000000-0004-0000-0600-00006A010000}"/>
    <hyperlink ref="AK198" r:id="rId364" xr:uid="{00000000-0004-0000-0600-00006B010000}"/>
    <hyperlink ref="K199" r:id="rId365" xr:uid="{00000000-0004-0000-0600-00006C010000}"/>
    <hyperlink ref="X199" r:id="rId366" xr:uid="{00000000-0004-0000-0600-00006D010000}"/>
    <hyperlink ref="AK199" r:id="rId367" xr:uid="{00000000-0004-0000-0600-00006E010000}"/>
    <hyperlink ref="K200" r:id="rId368" xr:uid="{00000000-0004-0000-0600-00006F010000}"/>
    <hyperlink ref="X200" r:id="rId369" xr:uid="{00000000-0004-0000-0600-000070010000}"/>
    <hyperlink ref="K201" r:id="rId370" xr:uid="{00000000-0004-0000-0600-000071010000}"/>
    <hyperlink ref="X201" r:id="rId371" xr:uid="{00000000-0004-0000-0600-000072010000}"/>
    <hyperlink ref="AK201" r:id="rId372" xr:uid="{00000000-0004-0000-0600-000073010000}"/>
    <hyperlink ref="K202" r:id="rId373" xr:uid="{00000000-0004-0000-0600-000074010000}"/>
    <hyperlink ref="X202" r:id="rId374" xr:uid="{00000000-0004-0000-0600-000075010000}"/>
    <hyperlink ref="AK202" r:id="rId375" xr:uid="{00000000-0004-0000-0600-000076010000}"/>
    <hyperlink ref="K203" r:id="rId376" xr:uid="{00000000-0004-0000-0600-000077010000}"/>
    <hyperlink ref="X203" r:id="rId377" xr:uid="{00000000-0004-0000-0600-000078010000}"/>
    <hyperlink ref="AK203" r:id="rId378" xr:uid="{00000000-0004-0000-0600-000079010000}"/>
    <hyperlink ref="K204" r:id="rId379" xr:uid="{00000000-0004-0000-0600-00007A010000}"/>
    <hyperlink ref="X204" r:id="rId380" xr:uid="{00000000-0004-0000-0600-00007B010000}"/>
    <hyperlink ref="K205" r:id="rId381" xr:uid="{00000000-0004-0000-0600-00007C010000}"/>
    <hyperlink ref="X205" r:id="rId382" xr:uid="{00000000-0004-0000-0600-00007D010000}"/>
    <hyperlink ref="K206" r:id="rId383" xr:uid="{00000000-0004-0000-0600-00007E010000}"/>
    <hyperlink ref="X206" r:id="rId384" xr:uid="{00000000-0004-0000-0600-00007F010000}"/>
    <hyperlink ref="K207" r:id="rId385" xr:uid="{00000000-0004-0000-0600-000080010000}"/>
    <hyperlink ref="X207" r:id="rId386" xr:uid="{00000000-0004-0000-0600-000081010000}"/>
    <hyperlink ref="K208" r:id="rId387" xr:uid="{00000000-0004-0000-0600-000082010000}"/>
    <hyperlink ref="X208" r:id="rId388" xr:uid="{00000000-0004-0000-0600-000083010000}"/>
    <hyperlink ref="K209" r:id="rId389" xr:uid="{00000000-0004-0000-0600-000084010000}"/>
    <hyperlink ref="X209" r:id="rId390" xr:uid="{00000000-0004-0000-0600-000085010000}"/>
    <hyperlink ref="K210" r:id="rId391" xr:uid="{00000000-0004-0000-0600-000086010000}"/>
    <hyperlink ref="X210" r:id="rId392" xr:uid="{00000000-0004-0000-0600-000087010000}"/>
    <hyperlink ref="K211" r:id="rId393" xr:uid="{00000000-0004-0000-0600-000088010000}"/>
    <hyperlink ref="X211" r:id="rId394" xr:uid="{00000000-0004-0000-0600-000089010000}"/>
    <hyperlink ref="K217" r:id="rId395" xr:uid="{00000000-0004-0000-0600-00008A010000}"/>
    <hyperlink ref="X217" r:id="rId396" xr:uid="{00000000-0004-0000-0600-00008B010000}"/>
    <hyperlink ref="AK217" r:id="rId397" xr:uid="{00000000-0004-0000-0600-00008C010000}"/>
    <hyperlink ref="K218" r:id="rId398" xr:uid="{00000000-0004-0000-0600-00008D010000}"/>
    <hyperlink ref="X218" r:id="rId399" xr:uid="{00000000-0004-0000-0600-00008E010000}"/>
    <hyperlink ref="AK218" r:id="rId400" xr:uid="{00000000-0004-0000-0600-00008F010000}"/>
    <hyperlink ref="K219" r:id="rId401" xr:uid="{00000000-0004-0000-0600-000090010000}"/>
    <hyperlink ref="X219" r:id="rId402" xr:uid="{00000000-0004-0000-0600-000091010000}"/>
    <hyperlink ref="K220" r:id="rId403" xr:uid="{00000000-0004-0000-0600-000092010000}"/>
    <hyperlink ref="X220" r:id="rId404" xr:uid="{00000000-0004-0000-0600-000093010000}"/>
    <hyperlink ref="K221" r:id="rId405" xr:uid="{00000000-0004-0000-0600-000094010000}"/>
    <hyperlink ref="X221" r:id="rId406" xr:uid="{00000000-0004-0000-0600-000095010000}"/>
    <hyperlink ref="K222" r:id="rId407" xr:uid="{00000000-0004-0000-0600-000096010000}"/>
    <hyperlink ref="X222" r:id="rId408" xr:uid="{00000000-0004-0000-0600-000097010000}"/>
    <hyperlink ref="AK222" r:id="rId409" xr:uid="{00000000-0004-0000-0600-000098010000}"/>
    <hyperlink ref="K223" r:id="rId410" xr:uid="{00000000-0004-0000-0600-000099010000}"/>
    <hyperlink ref="X223" r:id="rId411" xr:uid="{00000000-0004-0000-0600-00009A010000}"/>
    <hyperlink ref="K224" r:id="rId412" xr:uid="{00000000-0004-0000-0600-00009B010000}"/>
    <hyperlink ref="X224" r:id="rId413" xr:uid="{00000000-0004-0000-0600-00009C010000}"/>
    <hyperlink ref="K225" r:id="rId414" xr:uid="{00000000-0004-0000-0600-00009D010000}"/>
    <hyperlink ref="X225" r:id="rId415" xr:uid="{00000000-0004-0000-0600-00009E010000}"/>
    <hyperlink ref="AK225" r:id="rId416" xr:uid="{00000000-0004-0000-0600-00009F010000}"/>
    <hyperlink ref="K226" r:id="rId417" xr:uid="{00000000-0004-0000-0600-0000A0010000}"/>
    <hyperlink ref="X226" r:id="rId418" xr:uid="{00000000-0004-0000-0600-0000A1010000}"/>
    <hyperlink ref="AK226" r:id="rId419" xr:uid="{00000000-0004-0000-0600-0000A2010000}"/>
    <hyperlink ref="K227" r:id="rId420" xr:uid="{00000000-0004-0000-0600-0000A3010000}"/>
    <hyperlink ref="X227" r:id="rId421" xr:uid="{00000000-0004-0000-0600-0000A4010000}"/>
    <hyperlink ref="AK227" r:id="rId422" xr:uid="{00000000-0004-0000-0600-0000A5010000}"/>
    <hyperlink ref="K228" r:id="rId423" xr:uid="{00000000-0004-0000-0600-0000A6010000}"/>
    <hyperlink ref="X228" r:id="rId424" xr:uid="{00000000-0004-0000-0600-0000A7010000}"/>
    <hyperlink ref="K229" r:id="rId425" xr:uid="{00000000-0004-0000-0600-0000A8010000}"/>
    <hyperlink ref="X229" r:id="rId426" xr:uid="{00000000-0004-0000-0600-0000A9010000}"/>
    <hyperlink ref="AK229" r:id="rId427" xr:uid="{00000000-0004-0000-0600-0000AA010000}"/>
    <hyperlink ref="K230" r:id="rId428" xr:uid="{00000000-0004-0000-0600-0000AB010000}"/>
    <hyperlink ref="X230" r:id="rId429" xr:uid="{00000000-0004-0000-0600-0000AC010000}"/>
    <hyperlink ref="AK230" r:id="rId430" xr:uid="{00000000-0004-0000-0600-0000AD010000}"/>
    <hyperlink ref="K232" r:id="rId431" xr:uid="{00000000-0004-0000-0600-0000AE010000}"/>
    <hyperlink ref="X232" r:id="rId432" xr:uid="{00000000-0004-0000-0600-0000AF010000}"/>
    <hyperlink ref="AK232" r:id="rId433" xr:uid="{00000000-0004-0000-0600-0000B0010000}"/>
    <hyperlink ref="K236" r:id="rId434" xr:uid="{00000000-0004-0000-0600-0000B1010000}"/>
    <hyperlink ref="X236" r:id="rId435" xr:uid="{00000000-0004-0000-0600-0000B2010000}"/>
    <hyperlink ref="AK236" r:id="rId436" xr:uid="{00000000-0004-0000-0600-0000B3010000}"/>
    <hyperlink ref="K237" r:id="rId437" xr:uid="{00000000-0004-0000-0600-0000B4010000}"/>
    <hyperlink ref="X237" r:id="rId438" xr:uid="{00000000-0004-0000-0600-0000B5010000}"/>
    <hyperlink ref="AK237" r:id="rId439" xr:uid="{00000000-0004-0000-0600-0000B6010000}"/>
    <hyperlink ref="K238" r:id="rId440" xr:uid="{00000000-0004-0000-0600-0000B7010000}"/>
    <hyperlink ref="X238" r:id="rId441" xr:uid="{00000000-0004-0000-0600-0000B8010000}"/>
    <hyperlink ref="AK238" r:id="rId442" xr:uid="{00000000-0004-0000-0600-0000B9010000}"/>
    <hyperlink ref="K239" r:id="rId443" xr:uid="{00000000-0004-0000-0600-0000BA010000}"/>
    <hyperlink ref="X239" r:id="rId444" xr:uid="{00000000-0004-0000-0600-0000BB010000}"/>
    <hyperlink ref="AK239" r:id="rId445" xr:uid="{00000000-0004-0000-0600-0000BC010000}"/>
    <hyperlink ref="K240" r:id="rId446" xr:uid="{00000000-0004-0000-0600-0000BD010000}"/>
    <hyperlink ref="X240" r:id="rId447" xr:uid="{00000000-0004-0000-0600-0000BE010000}"/>
    <hyperlink ref="K241" r:id="rId448" xr:uid="{00000000-0004-0000-0600-0000BF010000}"/>
    <hyperlink ref="X241" r:id="rId449" xr:uid="{00000000-0004-0000-0600-0000C0010000}"/>
    <hyperlink ref="AK241" r:id="rId450" xr:uid="{00000000-0004-0000-0600-0000C1010000}"/>
    <hyperlink ref="K242" r:id="rId451" xr:uid="{00000000-0004-0000-0600-0000C2010000}"/>
    <hyperlink ref="X242" r:id="rId452" xr:uid="{00000000-0004-0000-0600-0000C3010000}"/>
    <hyperlink ref="AK242" r:id="rId453" xr:uid="{00000000-0004-0000-0600-0000C4010000}"/>
    <hyperlink ref="K243" r:id="rId454" xr:uid="{00000000-0004-0000-0600-0000C5010000}"/>
    <hyperlink ref="X243" r:id="rId455" xr:uid="{00000000-0004-0000-0600-0000C6010000}"/>
    <hyperlink ref="AK243" r:id="rId456" xr:uid="{00000000-0004-0000-0600-0000C7010000}"/>
    <hyperlink ref="K244" r:id="rId457" xr:uid="{00000000-0004-0000-0600-0000C8010000}"/>
    <hyperlink ref="X244" r:id="rId458" xr:uid="{00000000-0004-0000-0600-0000C9010000}"/>
    <hyperlink ref="AK244" r:id="rId459" xr:uid="{00000000-0004-0000-0600-0000CA010000}"/>
    <hyperlink ref="K245" r:id="rId460" xr:uid="{00000000-0004-0000-0600-0000CB010000}"/>
    <hyperlink ref="X245" r:id="rId461" xr:uid="{00000000-0004-0000-0600-0000CC010000}"/>
    <hyperlink ref="K246" r:id="rId462" xr:uid="{00000000-0004-0000-0600-0000CD010000}"/>
    <hyperlink ref="X246" r:id="rId463" xr:uid="{00000000-0004-0000-0600-0000CE010000}"/>
    <hyperlink ref="AK246" r:id="rId464" xr:uid="{00000000-0004-0000-0600-0000CF010000}"/>
    <hyperlink ref="K247" r:id="rId465" xr:uid="{00000000-0004-0000-0600-0000D0010000}"/>
    <hyperlink ref="X247" r:id="rId466" xr:uid="{00000000-0004-0000-0600-0000D1010000}"/>
    <hyperlink ref="AK247" r:id="rId467" xr:uid="{00000000-0004-0000-0600-0000D2010000}"/>
    <hyperlink ref="K248" r:id="rId468" display="https://gobiernobogota-my.sharepoint.com/:b:/g/personal/planeacion_suba_gobiernobogota_gov_co/IQD8-fB7Z31xT6iWaNZyHgITAaIKNdPyHjGXDDRwvXNIe00?e=G4mk3i" xr:uid="{00000000-0004-0000-0600-0000D3010000}"/>
    <hyperlink ref="M248" r:id="rId469" display="https://gobiernobogota-my.sharepoint.com/:b:/g/personal/planeacion_suba_gobiernobogota_gov_co/IQD8-fB7Z31xT6iWaNZyHgITAaIKNdPyHjGXDDRwvXNIe00?e=qNJcBu" xr:uid="{00000000-0004-0000-0600-0000D4010000}"/>
    <hyperlink ref="X248" r:id="rId470" display="https://gobiernobogota-my.sharepoint.com/:b:/g/personal/planeacion_suba_gobiernobogota_gov_co/IQBhCn_ulhVpQrfNV0b_rqN9Af-WrBp-g-r2TsiWZBvQUbM?e=9oGF5b" xr:uid="{00000000-0004-0000-0600-0000D5010000}"/>
    <hyperlink ref="Z248" r:id="rId471" display="https://gobiernobogota-my.sharepoint.com/:b:/g/personal/planeacion_suba_gobiernobogota_gov_co/IQBhCn_ulhVpQrfNV0b_rqN9Af-WrBp-g-r2TsiWZBvQUbM?e=jl7x1V" xr:uid="{00000000-0004-0000-0600-0000D6010000}"/>
    <hyperlink ref="AK248" r:id="rId472" display="https://gobiernobogota-my.sharepoint.com/:b:/g/personal/planeacion_suba_gobiernobogota_gov_co/IQC3tzlDQVcdTIBJ2ywZMSlBAckUzIYikX0AZjRY-t9lHh4?e=R8FFCw" xr:uid="{00000000-0004-0000-0600-0000D7010000}"/>
    <hyperlink ref="AM248" r:id="rId473" display="https://gobiernobogota-my.sharepoint.com/:b:/g/personal/planeacion_suba_gobiernobogota_gov_co/IQC3tzlDQVcdTIBJ2ywZMSlBAckUzIYikX0AZjRY-t9lHh4?e=R8FFCw" xr:uid="{00000000-0004-0000-0600-0000D8010000}"/>
    <hyperlink ref="K249" r:id="rId474" display="https://gobiernobogota-my.sharepoint.com/:b:/g/personal/planeacion_suba_gobiernobogota_gov_co/IQBJPW5Nj37YRoGqmmbxODi6AZRZ8VHrmEMMLpjJRa1_rT0?e=XFbbfG" xr:uid="{00000000-0004-0000-0600-0000D9010000}"/>
    <hyperlink ref="M249" r:id="rId475" display="https://gobiernobogota-my.sharepoint.com/:b:/g/personal/planeacion_suba_gobiernobogota_gov_co/IQBJPW5Nj37YRoGqmmbxODi6AZRZ8VHrmEMMLpjJRa1_rT0?e=YEB19y" xr:uid="{00000000-0004-0000-0600-0000DA010000}"/>
    <hyperlink ref="X249" r:id="rId476" display="https://gobiernobogota-my.sharepoint.com/:b:/g/personal/planeacion_suba_gobiernobogota_gov_co/IQC3tzlDQVcdTIBJ2ywZMSlBAckUzIYikX0AZjRY-t9lHh4?e=xWxWGQ" xr:uid="{00000000-0004-0000-0600-0000DB010000}"/>
    <hyperlink ref="Z249" r:id="rId477" display="https://gobiernobogota-my.sharepoint.com/:b:/g/personal/planeacion_suba_gobiernobogota_gov_co/IQC3tzlDQVcdTIBJ2ywZMSlBAckUzIYikX0AZjRY-t9lHh4?e=R8FFCw" xr:uid="{00000000-0004-0000-0600-0000DC010000}"/>
    <hyperlink ref="AK249" r:id="rId478" display="https://gobiernobogota-my.sharepoint.com/:b:/g/personal/planeacion_suba_gobiernobogota_gov_co/IQDJsXKkvhhLR6UftJkxWDi7AUPn8yyc2qiNhvVizmwwIE0?e=0l8yMN" xr:uid="{00000000-0004-0000-0600-0000DD010000}"/>
    <hyperlink ref="AM249" r:id="rId479" display="https://gobiernobogota-my.sharepoint.com/:b:/g/personal/planeacion_suba_gobiernobogota_gov_co/IQDJsXKkvhhLR6UftJkxWDi7AUPn8yyc2qiNhvVizmwwIE0?e=0l8yMN" xr:uid="{00000000-0004-0000-0600-0000DE010000}"/>
    <hyperlink ref="K250" r:id="rId480" display="https://gobiernobogota-my.sharepoint.com/:b:/g/personal/planeacion_suba_gobiernobogota_gov_co/IQBQDjV9qeY8R5ZK877J9DOWARGWf1EshwyucPNASOALmBE?e=Iivbtn" xr:uid="{00000000-0004-0000-0600-0000DF010000}"/>
    <hyperlink ref="X250" r:id="rId481" display="https://gobiernobogota-my.sharepoint.com/:b:/g/personal/planeacion_suba_gobiernobogota_gov_co/IQAy9Cmm21v_QbryecsWiLMPAT22tJzzWOkTkXGZzpO5b6U?e=djEsdz" xr:uid="{00000000-0004-0000-0600-0000E0010000}"/>
    <hyperlink ref="AK250" r:id="rId482" display="https://gobiernobogota-my.sharepoint.com/:b:/g/personal/planeacion_suba_gobiernobogota_gov_co/IQDLjogTg270RoPpWYs8pJqHARFRYnU-0tbtVmN8igFVGxk?e=sksxuX" xr:uid="{00000000-0004-0000-0600-0000E1010000}"/>
    <hyperlink ref="K251" r:id="rId483" display="https://gobiernobogota-my.sharepoint.com/:b:/g/personal/planeacion_suba_gobiernobogota_gov_co/IQCOPM8ldyOlTZ80CqEXwIn8AX-cx7kMMoFydOa39O_PZRY?e=Iglx0Q" xr:uid="{00000000-0004-0000-0600-0000E2010000}"/>
    <hyperlink ref="X251" r:id="rId484" display="https://gobiernobogota-my.sharepoint.com/:b:/g/personal/planeacion_suba_gobiernobogota_gov_co/IQBk3p8esyFmQ7JIYBOmp1ugAVur5sWsQIJ6EqlcXJmkAhU?e=S8EgrA" xr:uid="{00000000-0004-0000-0600-0000E3010000}"/>
    <hyperlink ref="AK251" r:id="rId485" display="https://gobiernobogota-my.sharepoint.com/:b:/g/personal/planeacion_suba_gobiernobogota_gov_co/IQBOj4gepViEQIaggQMtw5R9AVhaFKBqymvYvovMp3pKGvY?e=dsiY1H" xr:uid="{00000000-0004-0000-0600-0000E4010000}"/>
    <hyperlink ref="K252" r:id="rId486" display="https://gobiernobogota-my.sharepoint.com/:b:/g/personal/planeacion_suba_gobiernobogota_gov_co/IQBusIu3iBbCSLLjThmedfFnAQB7ntcnjhb9msWBxAmAhvg?e=IUUy6d" xr:uid="{00000000-0004-0000-0600-0000E5010000}"/>
    <hyperlink ref="X252" r:id="rId487" display="https://gobiernobogota-my.sharepoint.com/:b:/g/personal/planeacion_suba_gobiernobogota_gov_co/IQB-PFpEgkvtRpiNspW5H5cwATOP1F4PvfLo0vSB7F4VOEg?e=cbjeMz" xr:uid="{00000000-0004-0000-0600-0000E6010000}"/>
    <hyperlink ref="AK252" r:id="rId488" display="https://gobiernobogota-my.sharepoint.com/:b:/g/personal/planeacion_suba_gobiernobogota_gov_co/IQB-PFpEgkvtRpiNspW5H5cwATOP1F4PvfLo0vSB7F4VOEg?e=cbjeMz" xr:uid="{00000000-0004-0000-0600-0000E7010000}"/>
    <hyperlink ref="K253" r:id="rId489" display="https://gobiernobogota-my.sharepoint.com/:b:/g/personal/planeacion_suba_gobiernobogota_gov_co/IQCOPM8ldyOlTZ80CqEXwIn8AX-cx7kMMoFydOa39O_PZRY?e=Iglx0Q" xr:uid="{00000000-0004-0000-0600-0000E8010000}"/>
    <hyperlink ref="X253" r:id="rId490" display="https://gobiernobogota-my.sharepoint.com/:b:/g/personal/planeacion_suba_gobiernobogota_gov_co/IQCQ0N-NvhCORLW0fyz11GclAffE_p4QKndAc9LoCoZB7BI?e=ivmHj5" xr:uid="{00000000-0004-0000-0600-0000E9010000}"/>
    <hyperlink ref="AK253" r:id="rId491" display="https://gobiernobogota-my.sharepoint.com/:b:/g/personal/planeacion_suba_gobiernobogota_gov_co/IQBOj4gepViEQIaggQMtw5R9AVhaFKBqymvYvovMp3pKGvY?e=dsiY1H" xr:uid="{00000000-0004-0000-0600-0000EA010000}"/>
    <hyperlink ref="K254" r:id="rId492" display="https://gobiernobogota-my.sharepoint.com/:b:/g/personal/planeacion_suba_gobiernobogota_gov_co/IQBusIu3iBbCSLLjThmedfFnAQB7ntcnjhb9msWBxAmAhvg?e=4AkMWL" xr:uid="{00000000-0004-0000-0600-0000EB010000}"/>
    <hyperlink ref="X254" r:id="rId493" display="https://gobiernobogota-my.sharepoint.com/:b:/g/personal/planeacion_suba_gobiernobogota_gov_co/IQB-PFpEgkvtRpiNspW5H5cwATOP1F4PvfLo0vSB7F4VOEg?e=blz1zp" xr:uid="{00000000-0004-0000-0600-0000EC010000}"/>
    <hyperlink ref="AK254" r:id="rId494" display="https://gobiernobogota-my.sharepoint.com/:b:/g/personal/planeacion_suba_gobiernobogota_gov_co/IQBCUOWtB2-lRq5jVpJv8o44AdiCKeoqI2gZKPq5zFCV3ck?e=WAFjbO" xr:uid="{00000000-0004-0000-0600-0000ED010000}"/>
    <hyperlink ref="K255" r:id="rId495" display="https://gobiernobogota-my.sharepoint.com/:b:/g/personal/planeacion_suba_gobiernobogota_gov_co/IQCOPM8ldyOlTZ80CqEXwIn8AX-cx7kMMoFydOa39O_PZRY?e=Iglx0Q" xr:uid="{00000000-0004-0000-0600-0000EE010000}"/>
    <hyperlink ref="X255" r:id="rId496" display="https://gobiernobogota-my.sharepoint.com/:b:/g/personal/planeacion_suba_gobiernobogota_gov_co/IQB2Z-VLBCaaTYCoiSTATQM7Adfv3nyUriEMK8CggzXMVXQ?e=hJ4mMx" xr:uid="{00000000-0004-0000-0600-0000EF010000}"/>
    <hyperlink ref="AK255" r:id="rId497" display="https://gobiernobogota-my.sharepoint.com/:b:/g/personal/planeacion_suba_gobiernobogota_gov_co/IQBOj4gepViEQIaggQMtw5R9AVhaFKBqymvYvovMp3pKGvY?e=dsiY1H" xr:uid="{00000000-0004-0000-0600-0000F0010000}"/>
    <hyperlink ref="K256" r:id="rId498" display="https://gobiernobogota-my.sharepoint.com/:b:/g/personal/planeacion_suba_gobiernobogota_gov_co/IQBJ4aw99gzCTqWk9UBx-rYKAdNZNQY8ts01IZ-gtgs2s9s?e=bsIbbX" xr:uid="{00000000-0004-0000-0600-0000F1010000}"/>
    <hyperlink ref="X256" r:id="rId499" display="https://gobiernobogota-my.sharepoint.com/:b:/g/personal/planeacion_suba_gobiernobogota_gov_co/IQAKlicOjUm5QpYSJXdFVPqCAdrgS-IrCoCEM38F5-L2BWs?e=4u1ZKl" xr:uid="{00000000-0004-0000-0600-0000F2010000}"/>
    <hyperlink ref="AK256" r:id="rId500" display="https://gobiernobogota-my.sharepoint.com/:b:/g/personal/planeacion_suba_gobiernobogota_gov_co/IQBuVAuH6sK1Q6xsMzmPwPbCAfwI6dpNJom4nbigj6Q0IOI?e=aqiA0t" xr:uid="{00000000-0004-0000-0600-0000F3010000}"/>
    <hyperlink ref="K257" r:id="rId501" display="https://gobiernobogota-my.sharepoint.com/:b:/g/personal/planeacion_suba_gobiernobogota_gov_co/IQDm6FfCAAl8SKoS35nj-axfAbcFLv2W88Pt9pEWYFD0kyA?e=Lt5hif" xr:uid="{00000000-0004-0000-0600-0000F4010000}"/>
    <hyperlink ref="X257" r:id="rId502" display="https://gobiernobogota-my.sharepoint.com/:b:/g/personal/planeacion_suba_gobiernobogota_gov_co/IQAKlicOjUm5QpYSJXdFVPqCAdrgS-IrCoCEM38F5-L2BWs?e=4u1ZKl" xr:uid="{00000000-0004-0000-0600-0000F5010000}"/>
    <hyperlink ref="AK257" r:id="rId503" display="https://gobiernobogota-my.sharepoint.com/:b:/g/personal/planeacion_suba_gobiernobogota_gov_co/IQBJ4aw99gzCTqWk9UBx-rYKAdNZNQY8ts01IZ-gtgs2s9s?e=gDdbKW" xr:uid="{00000000-0004-0000-0600-0000F6010000}"/>
    <hyperlink ref="K258" r:id="rId504" display="https://gobiernobogota-my.sharepoint.com/:b:/g/personal/planeacion_suba_gobiernobogota_gov_co/IQBJ4aw99gzCTqWk9UBx-rYKAdNZNQY8ts01IZ-gtgs2s9s?e=dkPgAf" xr:uid="{00000000-0004-0000-0600-0000F7010000}"/>
    <hyperlink ref="X258" r:id="rId505" display="https://gobiernobogota-my.sharepoint.com/:b:/g/personal/planeacion_suba_gobiernobogota_gov_co/IQBNkkwI3IyfSoXnksSZl4n5AV83gg_AOgsWMLZTVe3DnXI?e=MbBsmq" xr:uid="{00000000-0004-0000-0600-0000F8010000}"/>
    <hyperlink ref="AK258" r:id="rId506" display="https://gobiernobogota-my.sharepoint.com/:b:/g/personal/planeacion_suba_gobiernobogota_gov_co/IQAKlicOjUm5QpYSJXdFVPqCAdrgS-IrCoCEM38F5-L2BWs?e=4u1ZKl" xr:uid="{00000000-0004-0000-0600-0000F9010000}"/>
    <hyperlink ref="K259" r:id="rId507" display="https://gobiernobogota-my.sharepoint.com/:b:/g/personal/planeacion_suba_gobiernobogota_gov_co/IQBJ4aw99gzCTqWk9UBx-rYKAdNZNQY8ts01IZ-gtgs2s9s?e=dkPgAf" xr:uid="{00000000-0004-0000-0600-0000FA010000}"/>
    <hyperlink ref="X259" r:id="rId508" display="https://gobiernobogota-my.sharepoint.com/:b:/g/personal/planeacion_suba_gobiernobogota_gov_co/IQBNkkwI3IyfSoXnksSZl4n5AV83gg_AOgsWMLZTVe3DnXI?e=MbBsmq" xr:uid="{00000000-0004-0000-0600-0000FB010000}"/>
    <hyperlink ref="AK259" r:id="rId509" display="https://gobiernobogota-my.sharepoint.com/:b:/g/personal/planeacion_suba_gobiernobogota_gov_co/IQAKlicOjUm5QpYSJXdFVPqCAdrgS-IrCoCEM38F5-L2BWs?e=4u1ZKl" xr:uid="{00000000-0004-0000-0600-0000FC010000}"/>
    <hyperlink ref="K260" r:id="rId510" display="https://gobiernobogota-my.sharepoint.com/:b:/g/personal/planeacion_suba_gobiernobogota_gov_co/IQCSAF-vEBS9QprBpnC49V8UATTs8CLO_3UewueWfGbK8GM?e=OkagtV" xr:uid="{00000000-0004-0000-0600-0000FD010000}"/>
    <hyperlink ref="X260" r:id="rId511" display="https://gobiernobogota-my.sharepoint.com/:b:/g/personal/planeacion_suba_gobiernobogota_gov_co/IQCnp4TbeUGCSZ0iPO2mihy-AaGFI2y8L8Xd8F_E319nC0o?e=aOrSdN" xr:uid="{00000000-0004-0000-0600-0000FE010000}"/>
    <hyperlink ref="AK260" r:id="rId512" display="https://gobiernobogota-my.sharepoint.com/:b:/g/personal/planeacion_suba_gobiernobogota_gov_co/IQCK8wmD755hTK75Ev01a-7pAWm4e6nkZK6c_EwvhnK7bU8?e=uPeOdE" xr:uid="{00000000-0004-0000-0600-0000FF010000}"/>
    <hyperlink ref="K261" r:id="rId513" display="https://gobiernobogota-my.sharepoint.com/:b:/g/personal/planeacion_suba_gobiernobogota_gov_co/IQDGmT9Ef05VT7WCV88HsCAIAQkfEC60fMmULjZxXavYueE?e=Zm1PIG" xr:uid="{00000000-0004-0000-0600-000000020000}"/>
    <hyperlink ref="X261" r:id="rId514" display="https://gobiernobogota-my.sharepoint.com/:b:/g/personal/planeacion_suba_gobiernobogota_gov_co/IQCg8sMzg_-hSZsw0BHbPxDpATTKtFksWEJnttMGLPl_ZcI?e=3vwzvt" xr:uid="{00000000-0004-0000-0600-000001020000}"/>
    <hyperlink ref="AK261" r:id="rId515" display="https://gobiernobogota-my.sharepoint.com/:b:/g/personal/planeacion_suba_gobiernobogota_gov_co/IQCfBArPfLUsQI5wHc0q52WhAXCpurppoBQey5k1CKgCz0o?e=fRfIYl" xr:uid="{00000000-0004-0000-0600-000002020000}"/>
    <hyperlink ref="K262" r:id="rId516" display="https://gobiernobogota-my.sharepoint.com/:b:/g/personal/planeacion_suba_gobiernobogota_gov_co/IQBtOAcrTzq2SLPF3JXZfPUIAaA-m4SNRFZY7soF8sXMPLE?e=nV7Dju" xr:uid="{00000000-0004-0000-0600-000003020000}"/>
    <hyperlink ref="X262" r:id="rId517" display="https://gobiernobogota-my.sharepoint.com/:b:/g/personal/planeacion_suba_gobiernobogota_gov_co/IQAnajIu4XRgQ6imxL_NfCl3AXn9tPkn-lINqZ2Z5_CSlH4?e=FXadU4" xr:uid="{00000000-0004-0000-0600-000004020000}"/>
    <hyperlink ref="AK262" r:id="rId518" display="https://gobiernobogota-my.sharepoint.com/:b:/g/personal/planeacion_suba_gobiernobogota_gov_co/IQBSNRI1EuBmQ7Ko2AIk-rTYAXGjVbyoyz52fmYkQnpZDt8?e=r5UOh8" xr:uid="{00000000-0004-0000-0600-000005020000}"/>
    <hyperlink ref="K263" r:id="rId519" display="https://gobiernobogota-my.sharepoint.com/:b:/g/personal/planeacion_suba_gobiernobogota_gov_co/IQDRJIJ28inIRJht8XFKhhnuAddXNG05zqPIFexOvE_Kaxc?e=wS6ODT" xr:uid="{00000000-0004-0000-0600-000006020000}"/>
    <hyperlink ref="X263" r:id="rId520" display="https://gobiernobogota-my.sharepoint.com/:b:/g/personal/planeacion_suba_gobiernobogota_gov_co/IQD4j6z0M2mnQoGPaklwqmWaASYdoilITBQmvJcHOtYokDk?e=nkAWhk" xr:uid="{00000000-0004-0000-0600-000007020000}"/>
    <hyperlink ref="AK263" r:id="rId521" display="https://gobiernobogota-my.sharepoint.com/:b:/g/personal/planeacion_suba_gobiernobogota_gov_co/IQCZ0-TLvOXuRoxHKpfjq4U5AXSxVB4dM7wqILDo_9tS1ck?e=D9bRGg" xr:uid="{00000000-0004-0000-0600-000008020000}"/>
    <hyperlink ref="K264" r:id="rId522" display="https://gobiernobogota-my.sharepoint.com/:b:/g/personal/planeacion_suba_gobiernobogota_gov_co/IQBslQAWKLiFRIwYVqd4tCZuAST_P_JMVawPNTBhRTzpVHw?e=N3lgfs" xr:uid="{00000000-0004-0000-0600-000009020000}"/>
    <hyperlink ref="X264" r:id="rId523" display="https://gobiernobogota-my.sharepoint.com/:b:/g/personal/planeacion_suba_gobiernobogota_gov_co/IQBg4Nh1liweQIIVQg6no0_GAfBe3xXUbHPYIwB1YJLjNiY?e=aSIA0G" xr:uid="{00000000-0004-0000-0600-00000A020000}"/>
    <hyperlink ref="AK264" r:id="rId524" display="https://gobiernobogota-my.sharepoint.com/:b:/g/personal/planeacion_suba_gobiernobogota_gov_co/IQAQHCznIX2KT6n_2wptxjRwAUGsqEy6vQ4IbPwzGwZ4UEs?e=AH82aE" xr:uid="{00000000-0004-0000-0600-00000B020000}"/>
    <hyperlink ref="K265" r:id="rId525" display="https://gobiernobogota-my.sharepoint.com/:b:/g/personal/planeacion_suba_gobiernobogota_gov_co/IQBKv9ow4EApQJzUIx11mxI_AUihJOhbd4NtmyG6UYAJ0FA?e=X0lnJh" xr:uid="{00000000-0004-0000-0600-00000C020000}"/>
    <hyperlink ref="X265" r:id="rId526" display="https://gobiernobogota-my.sharepoint.com/:b:/g/personal/planeacion_suba_gobiernobogota_gov_co/IQAgyLqI0XfuQISEPHMot5r3AXGJzxqIO7TkqEkGREmQbVo?e=QTodiG" xr:uid="{00000000-0004-0000-0600-00000D020000}"/>
    <hyperlink ref="AK265" r:id="rId527" display="https://gobiernobogota-my.sharepoint.com/:b:/g/personal/planeacion_suba_gobiernobogota_gov_co/IQCKDPDFGZdvTK0OsZqE5IydAXpnf-k9_NtolNe_hE8hSSg?e=4eehFb" xr:uid="{00000000-0004-0000-0600-00000E020000}"/>
    <hyperlink ref="K266" r:id="rId528" display="https://gobiernobogota-my.sharepoint.com/:b:/g/personal/planeacion_suba_gobiernobogota_gov_co/IQBn2TXFVfIbRqL8KixPTKPxAcspzUk1-ShYmpsWjLKduZY?e=rd1upr" xr:uid="{00000000-0004-0000-0600-00000F020000}"/>
    <hyperlink ref="M266" r:id="rId529" display="https://gobiernobogota-my.sharepoint.com/:b:/g/personal/planeacion_suba_gobiernobogota_gov_co/IQBn2TXFVfIbRqL8KixPTKPxAcspzUk1-ShYmpsWjLKduZY?e=rd1upr" xr:uid="{00000000-0004-0000-0600-000010020000}"/>
    <hyperlink ref="X266" r:id="rId530" display="https://gobiernobogota-my.sharepoint.com/:b:/g/personal/planeacion_suba_gobiernobogota_gov_co/IQAISn7S5YNbR4ZwQSSV3RaKAV7h9uMgRI1AdpUuSfHV-Ek?e=hzitoN" xr:uid="{00000000-0004-0000-0600-000011020000}"/>
    <hyperlink ref="AK266" r:id="rId531" display="https://gobiernobogota-my.sharepoint.com/:b:/g/personal/planeacion_suba_gobiernobogota_gov_co/IQD-w2Tm_-zsS60w0YzzfHbnAUcGP1na7s_6PMXQpuvS81w?e=tiYAbe" xr:uid="{00000000-0004-0000-0600-000012020000}"/>
    <hyperlink ref="K267" r:id="rId532" display="https://gobiernobogota-my.sharepoint.com/:b:/g/personal/planeacion_suba_gobiernobogota_gov_co/IQA20HlUjZ57QYVI3CjhI_HOAR0N_hBH6khZDpTdAGpiME0?e=iSkKKS" xr:uid="{00000000-0004-0000-0600-000013020000}"/>
    <hyperlink ref="X267" r:id="rId533" display="https://gobiernobogota-my.sharepoint.com/:b:/g/personal/planeacion_suba_gobiernobogota_gov_co/IQD0n6JJ__NHRJO8HGGW0w3IAWVgkUxDt2F6bRCbkosi_dk?e=eMW5Qd" xr:uid="{00000000-0004-0000-0600-000014020000}"/>
    <hyperlink ref="AK267" r:id="rId534" display="https://gobiernobogota-my.sharepoint.com/:b:/g/personal/planeacion_suba_gobiernobogota_gov_co/IQASrcQCitfYTaD0DM674sExAYZ0mp5Lm6y8w2wu6oC6X3k?e=Tgseos" xr:uid="{00000000-0004-0000-0600-000015020000}"/>
    <hyperlink ref="K268" r:id="rId535" display="https://gobiernobogota-my.sharepoint.com/:b:/g/personal/planeacion_suba_gobiernobogota_gov_co/IQBHl16NE7nOSr73BSC69EX_ATpr6YBgUjwMvuvjMaSlSlE?e=o8MqKg" xr:uid="{00000000-0004-0000-0600-000016020000}"/>
    <hyperlink ref="X268" r:id="rId536" display="https://gobiernobogota-my.sharepoint.com/:b:/g/personal/planeacion_suba_gobiernobogota_gov_co/IQCsATjEOwivSIViZ6CcvWDHAUPx6iUYEoo9hxRaDS5MJuU?e=z3yphV" xr:uid="{00000000-0004-0000-0600-000017020000}"/>
    <hyperlink ref="AK268" r:id="rId537" display="https://gobiernobogota-my.sharepoint.com/:b:/g/personal/planeacion_suba_gobiernobogota_gov_co/IQCl0T58W37HRbdV3Nll0CQ_AeA7GHqwc57jko2q-4Z7Vbg?e=HrCUvf" xr:uid="{00000000-0004-0000-0600-000018020000}"/>
    <hyperlink ref="K269" r:id="rId538" display="https://gobiernobogota-my.sharepoint.com/:b:/g/personal/planeacion_suba_gobiernobogota_gov_co/IQAYhMorQvC8Tpend71d3sNSAW3wIHaLPabakKJgT5FGYqY?e=pqCQQs" xr:uid="{00000000-0004-0000-0600-000019020000}"/>
    <hyperlink ref="X269" r:id="rId539" display="https://gobiernobogota-my.sharepoint.com/:b:/g/personal/planeacion_suba_gobiernobogota_gov_co/IQBOB9H0SugxRoappfXNr4YmAYdgSxU5a7jbcUXvetoZAOc?e=bgDLdf" xr:uid="{00000000-0004-0000-0600-00001A020000}"/>
    <hyperlink ref="AK269" r:id="rId540" display="https://gobiernobogota-my.sharepoint.com/:b:/g/personal/planeacion_suba_gobiernobogota_gov_co/IQA4NlO3XQEiQbrcE-ej6sgcAd1xtLX1wBuGIg0kjuim7DY?e=xClN4P" xr:uid="{00000000-0004-0000-0600-00001B020000}"/>
    <hyperlink ref="K270" r:id="rId541" display="https://gobiernobogota-my.sharepoint.com/:b:/g/personal/planeacion_suba_gobiernobogota_gov_co/IQDcz708oXchQKcv_VUZE5yXAf4mSBbh9afDMUy1140V8Fc?e=AOe2bg" xr:uid="{00000000-0004-0000-0600-00001C020000}"/>
    <hyperlink ref="X270" r:id="rId542" display="https://gobiernobogota-my.sharepoint.com/:b:/g/personal/planeacion_suba_gobiernobogota_gov_co/IQC0j0BzvHMTSZKvVkjPNeQIAeaRr0HX6sicPIaAkE7tIyA?e=aVf7iU" xr:uid="{00000000-0004-0000-0600-00001D020000}"/>
    <hyperlink ref="AK270" r:id="rId543" display="https://gobiernobogota-my.sharepoint.com/:b:/g/personal/planeacion_suba_gobiernobogota_gov_co/IQDOwrkGaTIqSpRDUMBDYVA7AaukvIV36NLECbIIVUr06zU?e=4WKAAf" xr:uid="{00000000-0004-0000-0600-00001E020000}"/>
    <hyperlink ref="K271" r:id="rId544" display="https://gobiernobogota-my.sharepoint.com/:b:/g/personal/planeacion_suba_gobiernobogota_gov_co/IQDJKdWv_m8_Ra81MW3tzYxBAS8cb2Cu3uaoOowMrfN3sDE?e=LcQ68f" xr:uid="{00000000-0004-0000-0600-00001F020000}"/>
    <hyperlink ref="X271" r:id="rId545" display="https://gobiernobogota-my.sharepoint.com/:b:/g/personal/planeacion_suba_gobiernobogota_gov_co/IQAQUVz7wPdLTqPLB_LQ0gjJAbpVs4__-AZPMiWt12b0LT0?e=Iij9Lb" xr:uid="{00000000-0004-0000-0600-000020020000}"/>
    <hyperlink ref="AK271" r:id="rId546" display="https://gobiernobogota-my.sharepoint.com/:b:/g/personal/planeacion_suba_gobiernobogota_gov_co/IQD-sRFXb627SqvhU2CAy-oTASyE9NgIPj3bD9UDgGT76I0?e=htfbUA" xr:uid="{00000000-0004-0000-0600-000021020000}"/>
    <hyperlink ref="K272" r:id="rId547" display="https://gobiernobogota-my.sharepoint.com/:b:/g/personal/planeacion_suba_gobiernobogota_gov_co/IQAPP7KxvGWWR5yuP8gCWT76Ab9PfWrg9IWjoW3B8Iiszok?e=rNzI5V" xr:uid="{00000000-0004-0000-0600-000022020000}"/>
    <hyperlink ref="X272" r:id="rId548" display="https://gobiernobogota-my.sharepoint.com/:b:/g/personal/planeacion_suba_gobiernobogota_gov_co/IQCXQmhj1pvOQJR6Fy6cAiigAQmQv80t2vS9-TTkM0lObDI?e=V75HOz" xr:uid="{00000000-0004-0000-0600-000023020000}"/>
    <hyperlink ref="AK272" r:id="rId549" display="https://gobiernobogota-my.sharepoint.com/:b:/g/personal/planeacion_suba_gobiernobogota_gov_co/IQCE1IYVz0lgTpXobLf5_hbDAUKoVIn2ukCMD4f7_QTOQHQ?e=5EqTuQ" xr:uid="{00000000-0004-0000-0600-000024020000}"/>
    <hyperlink ref="K273" r:id="rId550" display="https://gobiernobogota-my.sharepoint.com/:b:/g/personal/planeacion_suba_gobiernobogota_gov_co/IQA1eniFzospSLQK7D92tITjAZS359IapFQNwlRKo6RERHo?e=HH8s4o" xr:uid="{00000000-0004-0000-0600-000025020000}"/>
    <hyperlink ref="X273" r:id="rId551" display="https://gobiernobogota-my.sharepoint.com/:b:/g/personal/planeacion_suba_gobiernobogota_gov_co/IQCx8-i5yne_QbEYTnS36FG4AWutfXy6THx9o-j8mSgsbuY?e=xleLJf" xr:uid="{00000000-0004-0000-0600-000026020000}"/>
    <hyperlink ref="AK273" r:id="rId552" display="https://gobiernobogota-my.sharepoint.com/:b:/g/personal/planeacion_suba_gobiernobogota_gov_co/IQBgQ_4-aTG4Rp84iKlag56FAZmXtEfF5rAnMaYmzBG4ASM?e=0zMs8u" xr:uid="{00000000-0004-0000-0600-000027020000}"/>
    <hyperlink ref="K274" r:id="rId553" display="https://gobiernobogota-my.sharepoint.com/:b:/g/personal/planeacion_suba_gobiernobogota_gov_co/IQCXIYOhQokARIGrzDbo5eA5AcGo9UDCGTZHc4XWTx6CEJU?e=quy4cn" xr:uid="{00000000-0004-0000-0600-000028020000}"/>
    <hyperlink ref="X274" r:id="rId554" display="https://gobiernobogota-my.sharepoint.com/:b:/g/personal/planeacion_suba_gobiernobogota_gov_co/IQA4Se_4B3shT634s1Z9asL-Afq0fvBnZ02_aQX9GQj4sIg?e=14PGKC" xr:uid="{00000000-0004-0000-0600-000029020000}"/>
    <hyperlink ref="AK274" r:id="rId555" display="https://gobiernobogota-my.sharepoint.com/:b:/g/personal/planeacion_suba_gobiernobogota_gov_co/IQAwnmdr7F2XT6Urb-INfRdcAaQ-EClG9VLA7394Cpfv02w?e=vWzPG2" xr:uid="{00000000-0004-0000-0600-00002A020000}"/>
    <hyperlink ref="K275" r:id="rId556" display="https://gobiernobogota-my.sharepoint.com/:b:/g/personal/planeacion_suba_gobiernobogota_gov_co/IQDoevANHG4NTZZYJHAdZ50-Abzt9BrhsP7pzNN3dgjI0kc?e=2gJBGQ" xr:uid="{00000000-0004-0000-0600-00002B020000}"/>
    <hyperlink ref="X275" r:id="rId557" display="https://gobiernobogota-my.sharepoint.com/:b:/g/personal/planeacion_suba_gobiernobogota_gov_co/IQCZoljksrBcQ6yRT6DhU6MXAeFk64AER36rGy_MMIYx9ss?e=dgN5ke" xr:uid="{00000000-0004-0000-0600-00002C020000}"/>
    <hyperlink ref="AK275" r:id="rId558" display="https://gobiernobogota-my.sharepoint.com/:b:/g/personal/planeacion_suba_gobiernobogota_gov_co/IQAFQdkQS4-vT6W963Ct5yWdATsL35e3ruHBUsvSrh5F2fA?e=jEQdRh" xr:uid="{00000000-0004-0000-0600-00002D020000}"/>
    <hyperlink ref="K276" r:id="rId559" display="https://gobiernobogota-my.sharepoint.com/:b:/g/personal/planeacion_suba_gobiernobogota_gov_co/IQB-knfmaKYvSqhBedh06GzOAdlvqAxLVD8Q85LVGQoiRPo?e=yEhaRa" xr:uid="{00000000-0004-0000-0600-00002E020000}"/>
    <hyperlink ref="X276" r:id="rId560" display="https://gobiernobogota-my.sharepoint.com/:b:/g/personal/planeacion_suba_gobiernobogota_gov_co/IQClIKjP1PWkTJhzxsjesVqQAYMatfDb8_yRME18bXzKzw0?e=4TRNwI" xr:uid="{00000000-0004-0000-0600-00002F020000}"/>
    <hyperlink ref="AK276" r:id="rId561" display="https://gobiernobogota-my.sharepoint.com/:b:/g/personal/planeacion_suba_gobiernobogota_gov_co/IQAkwNBPjfQZQZZM1Xd0CC6wAV11pULje70mqS6HhNo_m4U?e=3zOmKt" xr:uid="{00000000-0004-0000-0600-000030020000}"/>
    <hyperlink ref="K277" r:id="rId562" display="https://gobiernobogota-my.sharepoint.com/:b:/g/personal/planeacion_suba_gobiernobogota_gov_co/IQAzLsCKXgd_QJfhPijUwyw8AV6o8F8IbOe6cybBnR-8zbg?e=uzg30L" xr:uid="{00000000-0004-0000-0600-000031020000}"/>
    <hyperlink ref="X277" r:id="rId563" display="https://gobiernobogota-my.sharepoint.com/:b:/g/personal/planeacion_suba_gobiernobogota_gov_co/IQD_pKImNgeAQLA03yOnMfwlAV_90zEPKhlUmLE7DYg6vbc?e=hTfaVH" xr:uid="{00000000-0004-0000-0600-000032020000}"/>
    <hyperlink ref="AK277" r:id="rId564" display="https://gobiernobogota-my.sharepoint.com/:b:/g/personal/planeacion_suba_gobiernobogota_gov_co/IQDxRQf0MaraRLAI6SeurFWyAUB1VkcrT29Z4ES23OTsQ4o?e=gQcuq7" xr:uid="{00000000-0004-0000-0600-000033020000}"/>
    <hyperlink ref="K278" r:id="rId565" display="https://gobiernobogota-my.sharepoint.com/:b:/g/personal/planeacion_suba_gobiernobogota_gov_co/IQDaKzb140QMQbpu1mEM190hAWrqfSQ-_bxn1W9gecMeJSA?e=As9Puq" xr:uid="{00000000-0004-0000-0600-000034020000}"/>
    <hyperlink ref="X278" r:id="rId566" display="https://gobiernobogota-my.sharepoint.com/:b:/g/personal/planeacion_suba_gobiernobogota_gov_co/IQAtaVD6bj3FRZhHeA3-e_FZAYs7eB3dkoQJIRG9ziohkWs?e=EP6yB6" xr:uid="{00000000-0004-0000-0600-000035020000}"/>
    <hyperlink ref="AK278" r:id="rId567" display="https://gobiernobogota-my.sharepoint.com/:b:/g/personal/planeacion_suba_gobiernobogota_gov_co/IQDWtC2F9n6uSJ02T0JSNi2FAXASCjdUaPzutEVQywt_3nM?e=qCWQzQ" xr:uid="{00000000-0004-0000-0600-000036020000}"/>
    <hyperlink ref="K279" r:id="rId568" display="https://gobiernobogota-my.sharepoint.com/:b:/g/personal/planeacion_suba_gobiernobogota_gov_co/IQCs4xYQu87LRbzwjeTC71ANAYDSBkqN_Nge1JnILdORuyI?e=isCmvg" xr:uid="{00000000-0004-0000-0600-000037020000}"/>
    <hyperlink ref="X279" r:id="rId569" display="https://gobiernobogota-my.sharepoint.com/:b:/g/personal/planeacion_suba_gobiernobogota_gov_co/IQDu7C85jjPeRZL7sdNl3FWwAauENOtZ8sW3GXEBij1jsCA?e=rOicqn" xr:uid="{00000000-0004-0000-0600-000038020000}"/>
    <hyperlink ref="AK279" r:id="rId570" display="https://gobiernobogota-my.sharepoint.com/:b:/g/personal/planeacion_suba_gobiernobogota_gov_co/IQBJg4Z89B_1TLFef-8UQR7uAeYroD0BsmZBMleZ58uJojE?e=Lm3MKY" xr:uid="{00000000-0004-0000-0600-000039020000}"/>
    <hyperlink ref="K280" r:id="rId571" display="https://gobiernobogota-my.sharepoint.com/:b:/g/personal/planeacion_suba_gobiernobogota_gov_co/IQA0dS4MpmAHTIPPLZozFv5_AaVbN0mKaCjK2TIH3rPTe3c?e=kNSkDJ" xr:uid="{00000000-0004-0000-0600-00003A020000}"/>
    <hyperlink ref="X280" r:id="rId572" display="https://gobiernobogota-my.sharepoint.com/:b:/g/personal/planeacion_suba_gobiernobogota_gov_co/IQBSEARZMMxMSo5qdJc5AVkiAbYtNGlbpm5VkvBx2qWahdw?e=49ejSn" xr:uid="{00000000-0004-0000-0600-00003B020000}"/>
    <hyperlink ref="AK280" r:id="rId573" display="https://gobiernobogota-my.sharepoint.com/:b:/g/personal/planeacion_suba_gobiernobogota_gov_co/IQCaZUPnFa__R54BHSEQJguWAXfMuFJwvd3XGXYHhhJih5o?e=10ps7h" xr:uid="{00000000-0004-0000-0600-00003C020000}"/>
    <hyperlink ref="K281" r:id="rId574" display="https://gobiernobogota-my.sharepoint.com/:b:/g/personal/planeacion_suba_gobiernobogota_gov_co/IQDpltpLUvkLRZ-O_KRZFtAbAY6SmFZ_SZij4Kpokt_43iE?e=i45t6V" xr:uid="{00000000-0004-0000-0600-00003D020000}"/>
    <hyperlink ref="X281" r:id="rId575" display="https://gobiernobogota-my.sharepoint.com/:b:/g/personal/planeacion_suba_gobiernobogota_gov_co/IQDo4dlyXDo9R5O0ZZfujmyxASTz6GJtTDauWWMk0jgJLDg?e=Yp5dcz" xr:uid="{00000000-0004-0000-0600-00003E020000}"/>
    <hyperlink ref="AK281" r:id="rId576" display="https://gobiernobogota-my.sharepoint.com/:b:/g/personal/planeacion_suba_gobiernobogota_gov_co/IQCcKXNGqms4Ra967UrgwNTFAX6C63En3n2bYJUjlAPj1JI?e=YRkqOW" xr:uid="{00000000-0004-0000-0600-00003F020000}"/>
    <hyperlink ref="K282" r:id="rId577" display="https://gobiernobogota-my.sharepoint.com/:b:/g/personal/planeacion_suba_gobiernobogota_gov_co/IQCbT34E176zQKdoEDOLYZQmAakLLyLw-wwEuNmfinjJQH8?e=w00Dn6" xr:uid="{00000000-0004-0000-0600-000040020000}"/>
    <hyperlink ref="X282" r:id="rId578" display="https://gobiernobogota-my.sharepoint.com/:b:/g/personal/planeacion_suba_gobiernobogota_gov_co/IQBqe1I2zgoQR5Z1yIKIm_dsAQvFCvJJKQj9B9MURN_wg08?e=0aVK6m" xr:uid="{00000000-0004-0000-0600-000041020000}"/>
    <hyperlink ref="AK282" r:id="rId579" display="https://gobiernobogota-my.sharepoint.com/:b:/g/personal/planeacion_suba_gobiernobogota_gov_co/IQCj4Dr4Y9yvQoLss5cmU0VvAR7GOPr54LZwPq5e3wbLRRE?e=6f1cO0" xr:uid="{00000000-0004-0000-0600-000042020000}"/>
    <hyperlink ref="K283" r:id="rId580" display="https://gobiernobogota-my.sharepoint.com/:b:/g/personal/planeacion_suba_gobiernobogota_gov_co/IQBc8wPl5TAWTINGUV_9huUwAYdb1kIOWv7vx1csVXTKy7o?e=QXHAnE" xr:uid="{7C31FACC-5F5B-4E86-93AC-70702105DAA9}"/>
    <hyperlink ref="X283" r:id="rId581" display="https://gobiernobogota-my.sharepoint.com/:b:/g/personal/planeacion_suba_gobiernobogota_gov_co/IQCrxeA-Z82LSoftYvsAyaihAUsiw5fbn-EtG45DaNpppyA?e=KCrLND" xr:uid="{37EB9285-97CD-40FF-8390-0B237E4D37BD}"/>
    <hyperlink ref="AK283" r:id="rId582" display="https://gobiernobogota-my.sharepoint.com/:b:/g/personal/planeacion_suba_gobiernobogota_gov_co/IQBiU2gvLTzJTputCqVj8lwXAdxOkyxC4c6684eMfdJLpb8?e=OiAs8t" xr:uid="{9B4433A8-B163-486A-BBFB-C7B7474FB4BD}"/>
    <hyperlink ref="K284" r:id="rId583" display="https://gobiernobogota-my.sharepoint.com/:b:/g/personal/planeacion_suba_gobiernobogota_gov_co/IQBfqDdAeuhxR4huw5eR1C8RAcpbzGnU75cXxiGvhU577LM?e=34Ib5m" xr:uid="{B235883E-7FC3-4267-A053-FFCB55617FDB}"/>
    <hyperlink ref="X284" r:id="rId584" display="https://gobiernobogota-my.sharepoint.com/:b:/g/personal/planeacion_suba_gobiernobogota_gov_co/IQBnAddfY9AKQ5wv0vJZMUyxAfsXlTX1dN8jl6JLzwzTw0w?e=bdPApk" xr:uid="{D058E8EE-3A39-4D15-89E4-9E1A89938517}"/>
    <hyperlink ref="AK284" r:id="rId585" display="https://gobiernobogota-my.sharepoint.com/:b:/g/personal/planeacion_suba_gobiernobogota_gov_co/IQD4L14C_Zd0SrOsCQlpQ17wAdpuOl86_3wAQ6YShmsTbQA?e=RrI1m2" xr:uid="{A725AEB4-8248-47D9-93DC-79F9119BEE45}"/>
    <hyperlink ref="K285" r:id="rId586" display="https://gobiernobogota-my.sharepoint.com/:b:/g/personal/planeacion_suba_gobiernobogota_gov_co/IQCMlPoN1AXgRYkfOsv8V2MzAadWwGuBrai1ViBdhJ1SygM?e=HEvs4l" xr:uid="{30B0CA4D-5FCC-4230-B1CD-A0F43501A604}"/>
    <hyperlink ref="X285" r:id="rId587" display="https://gobiernobogota-my.sharepoint.com/:b:/g/personal/planeacion_suba_gobiernobogota_gov_co/IQCzeyiJiJKkRJtR8sJSDaWgAaeKelDo-Pywx3ZotTeQeAQ?e=MJI9bw" xr:uid="{1D6E2D6B-7FA4-4121-87EE-343233330C0C}"/>
    <hyperlink ref="AK285" r:id="rId588" display="https://gobiernobogota-my.sharepoint.com/:b:/g/personal/planeacion_suba_gobiernobogota_gov_co/IQBPQjYVIszuQauRQmyqOM4nAcz8MSBtzc63rg9p9Gj7CPM?e=eOb5NE" xr:uid="{91DDE83D-0DA2-436D-ACAD-018619D96656}"/>
    <hyperlink ref="K286" r:id="rId589" display="https://gobiernobogota-my.sharepoint.com/:b:/g/personal/planeacion_suba_gobiernobogota_gov_co/IQBKv9ow4EApQJzUIx11mxI_AUihJOhbd4NtmyG6UYAJ0FA?e=X0lnJh" xr:uid="{58074030-62D0-41CF-83E1-4D87069874AD}"/>
    <hyperlink ref="X286" r:id="rId590" display="https://gobiernobogota-my.sharepoint.com/:b:/g/personal/planeacion_suba_gobiernobogota_gov_co/IQAgyLqI0XfuQISEPHMot5r3AXGJzxqIO7TkqEkGREmQbVo?e=QTodiG" xr:uid="{102A0908-F33F-4E8C-9F70-AEFD6B08AF75}"/>
    <hyperlink ref="AK286" r:id="rId591" display="https://gobiernobogota-my.sharepoint.com/:b:/g/personal/planeacion_suba_gobiernobogota_gov_co/IQCKDPDFGZdvTK0OsZqE5IydAXpnf-k9_NtolNe_hE8hSSg?e=4eehFb" xr:uid="{2C9B86FA-2BD0-423E-A7D9-6CC8F62EB80F}"/>
    <hyperlink ref="K287" r:id="rId592" display="https://gobiernobogota-my.sharepoint.com/:b:/g/personal/planeacion_suba_gobiernobogota_gov_co/IQA19H6ZSLPwTKg7Ab7Dc1ieARvx8S8N3UJ_88AggUqcVdg?e=SOyhKc" xr:uid="{D779DE36-93E2-48BD-BAFF-0D21B7ED3E09}"/>
    <hyperlink ref="X287" r:id="rId593" display="https://gobiernobogota-my.sharepoint.com/:b:/g/personal/planeacion_suba_gobiernobogota_gov_co/IQCy72tTCEa8QJvlwKEGAo_RAToFR6b1sbyNoZ9nUZjbKEM?e=Yaxn9s" xr:uid="{97C11D7B-9E35-49C2-BA97-D8BF7434FB8E}"/>
    <hyperlink ref="AK287" r:id="rId594" display="https://gobiernobogota-my.sharepoint.com/:b:/g/personal/planeacion_suba_gobiernobogota_gov_co/IQBaEHuevo_zSLP--uYTGIbPAbOgddjZY-0Vrf3vSsazENg?e=xudtDU" xr:uid="{B6D18033-D032-4FEC-9D9F-D1316A654538}"/>
    <hyperlink ref="K288" r:id="rId595" display="https://gobiernobogota-my.sharepoint.com/:b:/g/personal/planeacion_suba_gobiernobogota_gov_co/IQBZwlZwkbCDT5SMQECC4RiEAchqPPWVdYy1CGy4e085cEQ?e=WWlOmz" xr:uid="{F999686B-1620-4518-B859-50D9EDAE59A6}"/>
    <hyperlink ref="X288" r:id="rId596" display="https://gobiernobogota-my.sharepoint.com/:b:/g/personal/planeacion_suba_gobiernobogota_gov_co/IQAytyHvYeFyRIPtagkCPEWDAWjcVToKf9VJENGW_JQfQY0?e=GS63vm" xr:uid="{35DADD3C-5362-480D-AD4D-60AD2EF59056}"/>
    <hyperlink ref="AK288" r:id="rId597" display="https://gobiernobogota-my.sharepoint.com/:b:/g/personal/planeacion_suba_gobiernobogota_gov_co/IQCUcyd7CXwSTK8ul4Ea7G3jAXhhrzWYpfBID1yiwwHhO8s?e=NpThWJ" xr:uid="{93B03C53-A47C-4C3D-B2D1-131601265E05}"/>
    <hyperlink ref="K290" r:id="rId598" display="https://gobiernobogota-my.sharepoint.com/:b:/g/personal/planeacion_suba_gobiernobogota_gov_co/IQAyyEc-bubqQq-HZC7Vr1bKAfSMuZGB7R33mW7iF76bzTI?e=NdCFoX" xr:uid="{32DBF2B8-BCBC-4213-B717-CE2E871E09DD}"/>
    <hyperlink ref="X290" r:id="rId599" display="https://gobiernobogota-my.sharepoint.com/:b:/g/personal/planeacion_suba_gobiernobogota_gov_co/IQCy72tTCEa8QJvlwKEGAo_RAToFR6b1sbyNoZ9nUZjbKEM?e=Yaxn9s" xr:uid="{1C23B06D-D165-4F41-B777-F40A1571DDF9}"/>
    <hyperlink ref="AK290" r:id="rId600" display="https://gobiernobogota-my.sharepoint.com/:b:/g/personal/planeacion_suba_gobiernobogota_gov_co/IQCLamnDAhwOS4X2IJxLicBpAdWF0HICGGGM41CNjggaPbM?e=u8QZTM" xr:uid="{BC721DF3-7BF4-490A-B014-ADA76FD2F11F}"/>
    <hyperlink ref="K292" r:id="rId601" display="https://gobiernobogota-my.sharepoint.com/:b:/g/personal/planeacion_suba_gobiernobogota_gov_co/IQD_QMbGfcZzQqOAtMkY9SZZAaUJzYWOXf3sCfdBl0OmA10?e=4K53Bw" xr:uid="{CBC0C200-7AF6-4E5A-8E88-A2BB85102145}"/>
    <hyperlink ref="X292" r:id="rId602" display="https://gobiernobogota-my.sharepoint.com/:b:/g/personal/planeacion_suba_gobiernobogota_gov_co/IQDWk5QvFHpKSYEP-4rhKVciAX2X6tb3ReXFua0-72qIPbA?e=2jaaGQ" xr:uid="{E07B0F20-AE95-4E50-A6FE-5B3A83184283}"/>
    <hyperlink ref="AK292" r:id="rId603" display="https://gobiernobogota-my.sharepoint.com/:b:/g/personal/planeacion_suba_gobiernobogota_gov_co/IQBVyVSWSlXAR41gnTgZ__2EAdPIImNrmcmMa7n26M3UvKY?e=T8b5Re" xr:uid="{17FAF66B-A736-4DCB-88AF-D06ED3663825}"/>
    <hyperlink ref="K293" r:id="rId604" display="https://gobiernobogota-my.sharepoint.com/:b:/g/personal/planeacion_suba_gobiernobogota_gov_co/IQD_QMbGfcZzQqOAtMkY9SZZAaUJzYWOXf3sCfdBl0OmA10?e=4K53Bw" xr:uid="{7DE4FB59-C6D4-4B79-8C7A-8F2BCF9B988A}"/>
    <hyperlink ref="X293" r:id="rId605" display="https://gobiernobogota-my.sharepoint.com/:b:/g/personal/planeacion_suba_gobiernobogota_gov_co/IQDOGLIjYbb_TrU9KElmB5vxAVnWE0sTCogRtyOCLwGxeoU?e=mQch2z" xr:uid="{E36E8E01-BEF4-4D2A-AB26-5B76E31F4ED0}"/>
    <hyperlink ref="AK293" r:id="rId606" display="https://gobiernobogota-my.sharepoint.com/:b:/g/personal/planeacion_suba_gobiernobogota_gov_co/IQCyf9An82C7R4M4Xc0u_6GUARkURGaXU5flvgN3IMhZ774?e=Wtiq9l" xr:uid="{C636845D-C2A9-4EAE-8FD2-C9DFA5B7A735}"/>
    <hyperlink ref="K294" r:id="rId607" display="https://gobiernobogota-my.sharepoint.com/:b:/g/personal/planeacion_suba_gobiernobogota_gov_co/IQDbv6ph3N01RYw_6_YLAWLgAS9Tn2m_NtR9-VH_WzYU81w?e=n1aw3H" xr:uid="{DDD6CE1F-7EB6-4713-900F-C1F07C361E7A}"/>
    <hyperlink ref="X294" r:id="rId608" display="https://gobiernobogota-my.sharepoint.com/:b:/g/personal/planeacion_suba_gobiernobogota_gov_co/IQBAAlVv6SrJQ44VJs6FDCWrAQJPfFD8z16Du8VVxK_Umps?e=tQbGuS" xr:uid="{D5D3FEFC-BCB1-4164-9806-AA5FB45FC72E}"/>
    <hyperlink ref="AK294" r:id="rId609" display="https://gobiernobogota-my.sharepoint.com/:b:/g/personal/planeacion_suba_gobiernobogota_gov_co/IQB00jCNeWF6TJoDzBk0HS5oARbNpqSJ4MNcnF8EvyHrKoE?e=uitdsb" xr:uid="{45E455B9-8D78-4CA7-9B63-FFC81DE226B5}"/>
    <hyperlink ref="K295" r:id="rId610" display="https://gobiernobogota-my.sharepoint.com/:b:/g/personal/planeacion_suba_gobiernobogota_gov_co/IQDsrDWwKXiuQ7M-4KgQQGd0AbC8PZ3GdOrtirPJgLsYLvs?e=1hTWHN" xr:uid="{1E0E4F92-5605-410F-897F-96C5B0B47DC9}"/>
    <hyperlink ref="X295" r:id="rId611" display="https://gobiernobogota-my.sharepoint.com/:b:/g/personal/planeacion_suba_gobiernobogota_gov_co/IQCrI6DcPj0fToGuWorUvAGJAcjlzwmi4qXS-4y85Dnx2is?e=onljVv" xr:uid="{5063DAE9-95D9-4F39-A056-1DB12967B5AE}"/>
    <hyperlink ref="AK295" r:id="rId612" display="https://gobiernobogota-my.sharepoint.com/:b:/g/personal/planeacion_suba_gobiernobogota_gov_co/IQAuW3UFMxPKSaMKb4FUCMSXAff1KlR8Y_G6m7kORZD4KuM?e=9CEbo2" xr:uid="{2A21328C-E43D-4E35-AFDB-9D384FB5A218}"/>
    <hyperlink ref="K297" r:id="rId613" display="https://gobiernobogota-my.sharepoint.com/:b:/g/personal/planeacion_suba_gobiernobogota_gov_co/IQDDR_gjPvRkTqopx9gssON1AfR2zDEngGcD0f-eVUB9b6c?e=5rUw7u" xr:uid="{C8C35DA4-3832-4E43-9591-1B469654EE3D}"/>
    <hyperlink ref="X297" r:id="rId614" display="https://gobiernobogota-my.sharepoint.com/:b:/g/personal/planeacion_suba_gobiernobogota_gov_co/IQBA-HYf5ZqHSLdc7NWaTzM_Ae3n14dFL5WM08V7s7bH_2c?e=ZTrnVT" xr:uid="{C4E76141-011D-49F0-9C53-8B9E91241327}"/>
    <hyperlink ref="AK297" r:id="rId615" display="https://gobiernobogota-my.sharepoint.com/:b:/g/personal/planeacion_suba_gobiernobogota_gov_co/IQDuLZyoyOoGRavUhF2qCo6jAbJZcivuDuwWTFo02fYnvSU?e=Rjfhpd" xr:uid="{30D38609-12E4-4212-990B-3070929BF6A1}"/>
    <hyperlink ref="K298" r:id="rId616" display="https://gobiernobogota-my.sharepoint.com/:b:/g/personal/planeacion_suba_gobiernobogota_gov_co/IQAH95WBysyNQpUy1g_PGMM4AQ1QI0dZjhj3RTk2-RPM4Hg?e=FUx2aI" xr:uid="{0D86068A-FD97-4263-97D4-7A81565F7089}"/>
    <hyperlink ref="X298" r:id="rId617" display="https://gobiernobogota-my.sharepoint.com/:b:/g/personal/planeacion_suba_gobiernobogota_gov_co/IQCy72tTCEa8QJvlwKEGAo_RAToFR6b1sbyNoZ9nUZjbKEM?e=Yaxn9s" xr:uid="{D26AB542-1A9B-4C15-93C7-92DC9D5D96AC}"/>
    <hyperlink ref="AK298" r:id="rId618" display="https://gobiernobogota-my.sharepoint.com/:b:/g/personal/planeacion_suba_gobiernobogota_gov_co/IQDB9_FWyt77QLnkiFIFYUhJAdZiqEC4lAEh-9Fvx28XUTc?e=XsH4lF" xr:uid="{508D601F-6B7A-476D-88CE-BE0D2226C934}"/>
    <hyperlink ref="K299" r:id="rId619" display="https://gobiernobogota-my.sharepoint.com/:b:/g/personal/planeacion_suba_gobiernobogota_gov_co/IQAtTm2LuVMGT7chlrI6hIDYAQwsdNcW5pTG1Gr0bxITR9M?e=BeZESA" xr:uid="{5C8A6C93-6E13-4B76-8BB8-9BBC793B1A3E}"/>
    <hyperlink ref="X299" r:id="rId620" display="https://gobiernobogota-my.sharepoint.com/:b:/g/personal/planeacion_suba_gobiernobogota_gov_co/IQAy4npXJQ1iTrSmnbw5xmlYAYVjVY3PODpR8vUnuC-fVOo?e=hdg4tU" xr:uid="{E4B7C988-7906-40EA-89E2-03D4A2603DF4}"/>
    <hyperlink ref="AK299" r:id="rId621" display="https://gobiernobogota-my.sharepoint.com/:b:/g/personal/planeacion_suba_gobiernobogota_gov_co/IQAtyhRqRB9NRqwftttNpbBAAXKp4WuQCc59R48KwoFI3o8?e=e6as6I" xr:uid="{0DDC5C03-94F4-4C5D-AEAA-E3A4B84F2CC7}"/>
    <hyperlink ref="K300" r:id="rId622" display="https://gobiernobogota-my.sharepoint.com/:b:/g/personal/planeacion_suba_gobiernobogota_gov_co/IQDOGLIjYbb_TrU9KElmB5vxAVnWE0sTCogRtyOCLwGxeoU?e=mQch2z" xr:uid="{B11534BC-F942-4EB7-B9DB-D210FA3A021C}"/>
    <hyperlink ref="X300" r:id="rId623" display="https://gobiernobogota-my.sharepoint.com/:b:/g/personal/planeacion_suba_gobiernobogota_gov_co/IQDJx4h3i5WfT5OJkul6pu1mASOGnF-aag_DzY-XhxfSVGw?e=svDLal" xr:uid="{1C0578DC-7FAB-442C-B53C-6E117C635628}"/>
    <hyperlink ref="AK300" r:id="rId624" display="https://gobiernobogota-my.sharepoint.com/:b:/g/personal/planeacion_suba_gobiernobogota_gov_co/IQC3Jj7Wb7KVSbwiYboykl0fASSiXZq7_pzLZ1SYkT7fTFI?e=vFQLOM" xr:uid="{C9E2CD90-817A-4A09-BED4-8BC152E56CB5}"/>
    <hyperlink ref="K301" r:id="rId625" display="https://gobiernobogota-my.sharepoint.com/:b:/g/personal/planeacion_suba_gobiernobogota_gov_co/IQD8bqT9w2vmT4chPf8JUTo7AUTqedAi1xHueG1Qj8FqAyw?e=rSESLS" xr:uid="{8AC5BB55-0637-4CC5-A054-A1F4ADA2135B}"/>
    <hyperlink ref="X301" r:id="rId626" display="https://gobiernobogota-my.sharepoint.com/:b:/g/personal/planeacion_suba_gobiernobogota_gov_co/IQAmpb5jfHPQS6atJclygFxhAVezj9gRYCvj93P0E3oi0ys?e=DIldbV" xr:uid="{14A11729-A5D4-4ACB-8B5E-2B3F101C6CCB}"/>
    <hyperlink ref="AK301" r:id="rId627" display="https://gobiernobogota-my.sharepoint.com/:b:/g/personal/planeacion_suba_gobiernobogota_gov_co/IQAvHAp7vg8_RqhG--j6HdFhATcJrp9uyOuyIf2egY-ErpQ?e=1kJHLf" xr:uid="{B7063029-0D22-4235-B4F0-FDB8EF25C90E}"/>
    <hyperlink ref="K302" r:id="rId628" display="https://gobiernobogota-my.sharepoint.com/:b:/g/personal/planeacion_suba_gobiernobogota_gov_co/IQDaGPw_NgqsSKyDNMMpUOh_AV2TCQx10yFt0SfUg3yIgRg?e=Sd4B1r" xr:uid="{E8BCAAAD-C51C-4E76-96B9-D58FD217C134}"/>
    <hyperlink ref="X302" r:id="rId629" display="https://gobiernobogota-my.sharepoint.com/:b:/g/personal/planeacion_suba_gobiernobogota_gov_co/IQA-cfb6DNA0SK_PYCs4-lqxARoKQ8gtRtm1hEoUtkS1sho?e=CCYNF2" xr:uid="{104D14AE-D440-4CF2-914A-BDB379C35FFF}"/>
    <hyperlink ref="AK302" r:id="rId630" display="https://gobiernobogota-my.sharepoint.com/:b:/g/personal/planeacion_suba_gobiernobogota_gov_co/IQA_7PDokqBJQr_Zi3V7tJl_AR2JkObMH7F3dAMRoSL76ts?e=8Besvv" xr:uid="{EABF6A1E-1D0D-46B4-BFB3-B0822D3AC534}"/>
    <hyperlink ref="K303" r:id="rId631" display="https://gobiernobogota-my.sharepoint.com/:b:/g/personal/planeacion_suba_gobiernobogota_gov_co/IQDnUdQb07N0QaZ9i3UL6I1OAYcS1llg5-H8Q4nSdOqS3Zw?e=prdur0" xr:uid="{088361FE-6279-4226-BA78-2162BD5B078E}"/>
    <hyperlink ref="X303" r:id="rId632" display="https://gobiernobogota-my.sharepoint.com/:b:/g/personal/planeacion_suba_gobiernobogota_gov_co/IQBNHCZuZlSoRaF3lgKJI1eSATqH59Ql7Q0vDTV43iLnmzw?e=rFDjNf" xr:uid="{71F1DCF9-CB16-468D-A52E-BF0B60F5131E}"/>
    <hyperlink ref="AK303" r:id="rId633" display="https://gobiernobogota-my.sharepoint.com/:b:/g/personal/planeacion_suba_gobiernobogota_gov_co/IQDCGnT66An_SqjomMaXe-0HAWQerx6KnbF_uRLN5cM5tXI?e=StA6Dv" xr:uid="{A8AC4E74-983A-4177-9C7F-3CE0CC216BF5}"/>
    <hyperlink ref="K304" r:id="rId634" display="https://gobiernobogota-my.sharepoint.com/:b:/g/personal/planeacion_suba_gobiernobogota_gov_co/IQDJx4h3i5WfT5OJkul6pu1mASOGnF-aag_DzY-XhxfSVGw?e=TcT5wx" xr:uid="{7C0EC1BE-602A-47F5-9392-74967240C5A5}"/>
    <hyperlink ref="X304" r:id="rId635" display="https://gobiernobogota-my.sharepoint.com/:b:/g/personal/planeacion_suba_gobiernobogota_gov_co/IQBfqDdAeuhxR4huw5eR1C8RAcpbzGnU75cXxiGvhU577LM?e=34Ib5m" xr:uid="{9E4F51F5-5E64-43F8-8866-2F8F58919C5D}"/>
    <hyperlink ref="AK304" r:id="rId636" display="https://gobiernobogota-my.sharepoint.com/:b:/g/personal/planeacion_suba_gobiernobogota_gov_co/IQAOcccOx52HQKVLCEyb_i5xAWS0BQleFqnZlaKm6x5UWRE?e=s2xdKX" xr:uid="{8794BAB3-B541-49AE-A5BF-0BAEC90F934E}"/>
    <hyperlink ref="K305" r:id="rId637" display="https://gobiernobogota-my.sharepoint.com/:b:/g/personal/planeacion_suba_gobiernobogota_gov_co/IQBfqDdAeuhxR4huw5eR1C8RAcpbzGnU75cXxiGvhU577LM?e=eQ91Np" xr:uid="{270C0A1B-CB9E-4B82-8C4C-48BBAEFD6302}"/>
    <hyperlink ref="X305" r:id="rId638" display="https://gobiernobogota-my.sharepoint.com/:b:/g/personal/planeacion_suba_gobiernobogota_gov_co/IQBpC1Zy4uAYRpCcb-PYV146AVCXffcjDY4GI8pPJ93inqM?e=BcKPQj" xr:uid="{D2D245AF-CDF0-46B1-A466-97F9E362CFDF}"/>
    <hyperlink ref="AK305" r:id="rId639" display="https://gobiernobogota-my.sharepoint.com/:b:/g/personal/planeacion_suba_gobiernobogota_gov_co/IQDbv6ph3N01RYw_6_YLAWLgAS9Tn2m_NtR9-VH_WzYU81w?e=n1aw3H" xr:uid="{982588FE-7C51-4AE4-9D20-FE110CE0C782}"/>
    <hyperlink ref="K306" r:id="rId640" display="https://gobiernobogota-my.sharepoint.com/:b:/g/personal/planeacion_suba_gobiernobogota_gov_co/IQBoPihv-XZSS66IF--FaUyNAZe5oAtczRus4jDCR1c3Irw?e=IGsYk9" xr:uid="{B44FCFC7-8DD7-4131-B53D-EC167941C1E5}"/>
    <hyperlink ref="X306" r:id="rId641" display="https://gobiernobogota-my.sharepoint.com/:b:/g/personal/planeacion_suba_gobiernobogota_gov_co/IQCYc1tZf-A7SLUz-Vh9Cwr2AcsdGBd9AfPwa4vKf850A50?e=WPHL4a" xr:uid="{009E6D77-AE83-40CA-98C8-91261D3FA35C}"/>
    <hyperlink ref="AK306" r:id="rId642" display="https://gobiernobogota-my.sharepoint.com/:b:/g/personal/planeacion_suba_gobiernobogota_gov_co/IQChSRQDriTZTqzoP5ijae0fAYIPgAuLONuuztACQyc9hoM?e=OVIkGJ" xr:uid="{CB10BE5A-7D80-4A5D-AED9-530075FFB601}"/>
    <hyperlink ref="K307" r:id="rId643" display="https://gobiernobogota-my.sharepoint.com/:b:/g/personal/planeacion_suba_gobiernobogota_gov_co/IQD4j6z0M2mnQoGPaklwqmWaASYdoilITBQmvJcHOtYokDk?e=9Qa9mY" xr:uid="{94F42955-719F-462B-89BB-29E0D152DED6}"/>
    <hyperlink ref="X307" r:id="rId644" display="https://gobiernobogota-my.sharepoint.com/:b:/g/personal/planeacion_suba_gobiernobogota_gov_co/IQAbt3huqzkpTYN0iYgQ0wkSAWwxo13LHzTq1DdsJx0Mc-g?e=Fkkhn7" xr:uid="{B9643353-CE73-49EC-BA00-E0BF32FAB3E0}"/>
    <hyperlink ref="AK307" r:id="rId645" display="https://gobiernobogota-my.sharepoint.com/:b:/g/personal/planeacion_suba_gobiernobogota_gov_co/IQCAqPWPAE0-RKHSWGBGE1wNAbOpCLTyNy4jV1DdoxVunEU?e=iqxEli" xr:uid="{1F322A1D-9AC8-4034-8477-8F533D931FBE}"/>
  </hyperlinks>
  <pageMargins left="0.7" right="0.7" top="0.75" bottom="0.75" header="0.3" footer="0.3"/>
  <pageSetup orientation="portrait"/>
  <drawing r:id="rId646"/>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Sarita Rico Valdes</cp:lastModifiedBy>
  <cp:revision/>
  <dcterms:created xsi:type="dcterms:W3CDTF">2025-03-14T01:33:22Z</dcterms:created>
  <dcterms:modified xsi:type="dcterms:W3CDTF">2026-09-24T19:09:48Z</dcterms:modified>
  <cp:category/>
  <cp:contentStatus/>
</cp:coreProperties>
</file>