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uancarloscardenassierra/Desktop/HOMIL/Proceso de contratacio/Consultoria/"/>
    </mc:Choice>
  </mc:AlternateContent>
  <xr:revisionPtr revIDLastSave="0" documentId="13_ncr:1_{ADCDF4EB-C87C-624E-92DD-B45202EACB95}" xr6:coauthVersionLast="47" xr6:coauthVersionMax="47" xr10:uidLastSave="{00000000-0000-0000-0000-000000000000}"/>
  <bookViews>
    <workbookView xWindow="160" yWindow="940" windowWidth="33880" windowHeight="9720" activeTab="1" xr2:uid="{3197BA3A-F80D-43E4-B43C-1942ADEA8BB2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2" i="2" l="1"/>
  <c r="D13" i="2" s="1"/>
  <c r="D14" i="2" s="1"/>
  <c r="K6" i="1"/>
  <c r="Q6" i="1" s="1"/>
  <c r="K5" i="1"/>
  <c r="Q7" i="1"/>
  <c r="Q8" i="1"/>
  <c r="Q9" i="1"/>
  <c r="Q10" i="1"/>
  <c r="Q11" i="1"/>
  <c r="Q12" i="1"/>
  <c r="Q13" i="1"/>
  <c r="Q14" i="1"/>
  <c r="I14" i="1"/>
  <c r="J14" i="1"/>
  <c r="J13" i="1"/>
  <c r="J12" i="1"/>
  <c r="J11" i="1"/>
  <c r="J10" i="1"/>
  <c r="J9" i="1"/>
  <c r="J8" i="1"/>
  <c r="J7" i="1"/>
  <c r="J6" i="1"/>
  <c r="J5" i="1"/>
  <c r="I13" i="1"/>
  <c r="I12" i="1"/>
  <c r="I11" i="1"/>
  <c r="I10" i="1"/>
  <c r="I9" i="1"/>
  <c r="I8" i="1"/>
  <c r="I7" i="1"/>
  <c r="I6" i="1"/>
  <c r="I5" i="1"/>
  <c r="N14" i="1"/>
  <c r="N13" i="1"/>
  <c r="N12" i="1"/>
  <c r="N11" i="1"/>
  <c r="N10" i="1"/>
  <c r="N9" i="1"/>
  <c r="N8" i="1"/>
  <c r="N7" i="1"/>
  <c r="N6" i="1"/>
  <c r="N5" i="1"/>
  <c r="M14" i="1"/>
  <c r="M13" i="1"/>
  <c r="M12" i="1"/>
  <c r="M11" i="1"/>
  <c r="M10" i="1"/>
  <c r="M9" i="1"/>
  <c r="M8" i="1"/>
  <c r="M7" i="1"/>
  <c r="M6" i="1"/>
  <c r="M5" i="1"/>
  <c r="L14" i="1"/>
  <c r="L13" i="1"/>
  <c r="L12" i="1"/>
  <c r="L11" i="1"/>
  <c r="L10" i="1"/>
  <c r="L9" i="1"/>
  <c r="L8" i="1"/>
  <c r="L7" i="1"/>
  <c r="L6" i="1"/>
  <c r="L5" i="1"/>
  <c r="K14" i="1"/>
  <c r="K13" i="1"/>
  <c r="K12" i="1"/>
  <c r="K11" i="1"/>
  <c r="K10" i="1"/>
  <c r="K9" i="1"/>
  <c r="K8" i="1"/>
  <c r="K7" i="1"/>
  <c r="D15" i="2" l="1"/>
  <c r="D16" i="2" s="1"/>
  <c r="O10" i="1" l="1"/>
  <c r="G15" i="1"/>
  <c r="G16" i="1" s="1"/>
  <c r="G17" i="1" s="1"/>
  <c r="G18" i="1" s="1"/>
  <c r="G19" i="1" s="1"/>
  <c r="H6" i="1"/>
  <c r="H7" i="1"/>
  <c r="H8" i="1"/>
  <c r="H9" i="1"/>
  <c r="H10" i="1"/>
  <c r="H11" i="1"/>
  <c r="H12" i="1"/>
  <c r="H13" i="1"/>
  <c r="H14" i="1"/>
  <c r="H5" i="1"/>
  <c r="F14" i="1"/>
  <c r="F13" i="1"/>
  <c r="F12" i="1"/>
  <c r="F11" i="1"/>
  <c r="F10" i="1"/>
  <c r="F9" i="1"/>
  <c r="F8" i="1"/>
  <c r="F7" i="1"/>
  <c r="F6" i="1"/>
  <c r="F5" i="1"/>
  <c r="O9" i="1" l="1"/>
  <c r="O14" i="1"/>
  <c r="O6" i="1"/>
  <c r="O5" i="1"/>
  <c r="O7" i="1"/>
  <c r="O11" i="1"/>
  <c r="O12" i="1"/>
  <c r="H15" i="1"/>
  <c r="H16" i="1" s="1"/>
  <c r="H17" i="1" s="1"/>
  <c r="H18" i="1" s="1"/>
  <c r="H19" i="1" s="1"/>
  <c r="O13" i="1"/>
  <c r="O8" i="1"/>
  <c r="Q15" i="1"/>
  <c r="Q16" i="1" s="1"/>
  <c r="Q17" i="1" s="1"/>
  <c r="F15" i="1"/>
  <c r="F16" i="1" s="1"/>
  <c r="F17" i="1" s="1"/>
  <c r="F18" i="1" s="1"/>
  <c r="F19" i="1" s="1"/>
  <c r="Q18" i="1" l="1"/>
  <c r="Q19" i="1" s="1"/>
</calcChain>
</file>

<file path=xl/sharedStrings.xml><?xml version="1.0" encoding="utf-8"?>
<sst xmlns="http://schemas.openxmlformats.org/spreadsheetml/2006/main" count="67" uniqueCount="32">
  <si>
    <t>Entregables</t>
  </si>
  <si>
    <t>Cantidad</t>
  </si>
  <si>
    <t>Costo unitario</t>
  </si>
  <si>
    <t>Costo total</t>
  </si>
  <si>
    <t>Informe de diagnóstico inicial, documentos base donde se evalúa el estado actual del sistema. Contenido: descripción general del hospital y áreas evaluadas, inventario del sistema existente (extractores tipo hongos, extractores, manejadoras, ductos, filtros). Evaluación de condiciones actuales: (caudal de aire renovación por hora (ACH), presión diferencia), identificación de fallas críticas, cumplimiento normativo.</t>
  </si>
  <si>
    <t>Memoria técnica del sistema, documento técnico detallado con cálculos y criterios de diseños. Incluye: bases de diseños (quirófanos, UCI, aislamiento, etc.), cálculo de caudales de ventilación, balance de aire (inyección vs extracción), selección de equipos, criterios de filtración (HEPA, ULPA), Normativas aplicadas.</t>
  </si>
  <si>
    <t>Reporte de medición en campo, evidencia técnica del levantamiento realizado. Contenido: mediciones de: velocidad y caudal de aire, presiones diferénciales, temperatura y humedad, calidad de aire (partículas si aplica), instrumentos utilizados (calibración), registros fotográficos, tablas de resultados por áreas.</t>
  </si>
  <si>
    <t>Planos y diagramas, documentación gráfica del sistema. Entregable: planos HVAC actualizados, diagrama de flujo de aire, isométricos de dicterio, ubicación de equipos, zonas críticas (presión positiva/negativa).</t>
  </si>
  <si>
    <t>Informes de hallazgos y riesgos, análisis técnico de problemas detectados. Incluye: riesgos para pacientes y personal, problemas de contaminación cruzada, deficiencias en presurización, fallas en filtración, ineficiencia energética</t>
  </si>
  <si>
    <t>Propuesta de mejoramiento, uno de los entregables más importantes. Contenido: soluciones técnicas detalladas, rediseño del sistema (si aplica), sustitución o mejora de equipos, optimización de ductos, mejora en control de presiones, estrategias de eficiencia energética.</t>
  </si>
  <si>
    <t>Plan de implementación, hoja de ruta para ejecutar mejoras. Incluye: cronograma de actividades, fases de intervención (sin afectar operación hospitalaria), prioridades (critico, alto, medio), recursos requeridos.</t>
  </si>
  <si>
    <t>Presupuesto estimado, estimación económica del proyecto. Debe incluir: costos de equipos, costos de instalación, costos de ingeniería, mantenimiento proyectado.</t>
  </si>
  <si>
    <t>Plan de mantenimiento y operación, clave para la sostenibilidad el sistema. Incluye: rutinas de mantenimiento preventivo, frecuencia de cambios de filtros, protocolos de limpieza de ductos, recomendaciones operativas</t>
  </si>
  <si>
    <t>Informe final, resumen para toma de decisiones gerenciales, contenido: principales hallazgos, riesgos críticos, inversiones necesarias, beneficios esperados, conclusiones</t>
  </si>
  <si>
    <t>Total Trabajo de Campo</t>
  </si>
  <si>
    <t>Total costos Directos ( Trabajo de Campo)</t>
  </si>
  <si>
    <t>Costo Subtotal Consultoria</t>
  </si>
  <si>
    <t>IVA (19%)</t>
  </si>
  <si>
    <t>Costo Total Evaluación</t>
  </si>
  <si>
    <t>COTIZACIONES 2026</t>
  </si>
  <si>
    <t>MINIMO</t>
  </si>
  <si>
    <t>MAXIMO</t>
  </si>
  <si>
    <t>PROMEDIO</t>
  </si>
  <si>
    <t>MEDIA ARMONICA</t>
  </si>
  <si>
    <t>MEDIANA</t>
  </si>
  <si>
    <t>DESVIACIÓN</t>
  </si>
  <si>
    <t>DISPERSION</t>
  </si>
  <si>
    <t>METRICA</t>
  </si>
  <si>
    <t>PRECIO TECHO ANTES DE IVA</t>
  </si>
  <si>
    <t>CSTP</t>
  </si>
  <si>
    <t>KAB</t>
  </si>
  <si>
    <t>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</si>
</sst>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_-[$$-409]* #,##0.00_ ;_-[$$-409]* \-#,##0.00\ ;_-[$$-409]* &quot;-&quot;??_ ;_-@_ 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5" fillId="0" borderId="3" xfId="3" applyFont="1" applyBorder="1" applyAlignment="1">
      <alignment horizontal="center" vertical="center" wrapText="1"/>
    </xf>
    <xf numFmtId="164" fontId="2" fillId="4" borderId="3" xfId="3" applyFont="1" applyFill="1" applyBorder="1" applyAlignment="1">
      <alignment vertical="center"/>
    </xf>
    <xf numFmtId="164" fontId="5" fillId="5" borderId="3" xfId="0" applyNumberFormat="1" applyFont="1" applyFill="1" applyBorder="1" applyAlignment="1">
      <alignment horizontal="center" vertical="center"/>
    </xf>
    <xf numFmtId="164" fontId="0" fillId="6" borderId="3" xfId="3" applyFont="1" applyFill="1" applyBorder="1" applyAlignment="1">
      <alignment vertical="center"/>
    </xf>
    <xf numFmtId="164" fontId="4" fillId="5" borderId="3" xfId="3" applyFont="1" applyFill="1" applyBorder="1" applyAlignment="1">
      <alignment horizontal="center" vertical="center"/>
    </xf>
    <xf numFmtId="164" fontId="6" fillId="6" borderId="3" xfId="3" applyFont="1" applyFill="1" applyBorder="1" applyAlignment="1">
      <alignment horizontal="center" vertical="center"/>
    </xf>
    <xf numFmtId="4" fontId="0" fillId="0" borderId="0" xfId="0" applyNumberFormat="1"/>
    <xf numFmtId="164" fontId="2" fillId="4" borderId="5" xfId="3" applyFont="1" applyFill="1" applyBorder="1" applyAlignment="1">
      <alignment vertical="center"/>
    </xf>
    <xf numFmtId="4" fontId="0" fillId="0" borderId="3" xfId="0" applyNumberFormat="1" applyBorder="1"/>
    <xf numFmtId="164" fontId="0" fillId="0" borderId="3" xfId="0" applyNumberFormat="1" applyBorder="1"/>
    <xf numFmtId="43" fontId="0" fillId="0" borderId="3" xfId="1" applyFont="1" applyBorder="1"/>
    <xf numFmtId="9" fontId="0" fillId="0" borderId="3" xfId="2" applyFont="1" applyBorder="1"/>
    <xf numFmtId="0" fontId="0" fillId="0" borderId="3" xfId="0" applyBorder="1"/>
    <xf numFmtId="0" fontId="3" fillId="3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3" fillId="4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43" fontId="0" fillId="0" borderId="3" xfId="0" applyNumberFormat="1" applyBorder="1"/>
    <xf numFmtId="164" fontId="0" fillId="0" borderId="0" xfId="0" applyNumberFormat="1"/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165" fontId="0" fillId="0" borderId="3" xfId="0" applyNumberFormat="1" applyBorder="1"/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6" fontId="0" fillId="0" borderId="3" xfId="0" applyNumberFormat="1" applyBorder="1"/>
    <xf numFmtId="0" fontId="3" fillId="7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</cellXfs>
  <cellStyles count="4">
    <cellStyle name="Millares" xfId="1" builtinId="3"/>
    <cellStyle name="Moneda 2 2" xfId="3" xr:uid="{E6772896-8F1C-4E7B-B339-C46531049DC4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606425</xdr:colOff>
      <xdr:row>24</xdr:row>
      <xdr:rowOff>22225</xdr:rowOff>
    </xdr:from>
    <xdr:to>
      <xdr:col>19</xdr:col>
      <xdr:colOff>690033</xdr:colOff>
      <xdr:row>31</xdr:row>
      <xdr:rowOff>106344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9F84F3-CE52-46F3-863C-12B5C3F26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90725" y="4987925"/>
          <a:ext cx="10484908" cy="141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4FE2-8906-4403-A780-9F63AE742EC3}">
  <dimension ref="B2:Q19"/>
  <sheetViews>
    <sheetView topLeftCell="C7" zoomScale="86" workbookViewId="0">
      <selection activeCell="Q15" sqref="Q15:Q19"/>
    </sheetView>
  </sheetViews>
  <sheetFormatPr baseColWidth="10" defaultRowHeight="15" x14ac:dyDescent="0.2"/>
  <cols>
    <col min="5" max="5" width="15.6640625" customWidth="1"/>
    <col min="6" max="6" width="24" customWidth="1"/>
    <col min="7" max="7" width="18.5" customWidth="1"/>
    <col min="8" max="8" width="17.83203125" customWidth="1"/>
    <col min="9" max="10" width="15.5" bestFit="1" customWidth="1"/>
    <col min="11" max="11" width="16" bestFit="1" customWidth="1"/>
    <col min="12" max="12" width="18.5" customWidth="1"/>
    <col min="13" max="13" width="16" bestFit="1" customWidth="1"/>
    <col min="14" max="14" width="15.33203125" customWidth="1"/>
    <col min="15" max="15" width="14.33203125" customWidth="1"/>
    <col min="16" max="16" width="19.33203125" customWidth="1"/>
    <col min="17" max="17" width="15.33203125" customWidth="1"/>
  </cols>
  <sheetData>
    <row r="2" spans="2:17" x14ac:dyDescent="0.2">
      <c r="B2" s="1"/>
      <c r="C2" s="2"/>
      <c r="D2" s="2"/>
      <c r="E2" s="20" t="s">
        <v>19</v>
      </c>
      <c r="F2" s="20"/>
      <c r="G2" s="20"/>
      <c r="H2" s="20"/>
    </row>
    <row r="3" spans="2:17" ht="31.5" customHeight="1" x14ac:dyDescent="0.2">
      <c r="B3" s="37" t="s">
        <v>31</v>
      </c>
      <c r="C3" s="38"/>
      <c r="D3" s="39"/>
      <c r="E3" s="21" t="s">
        <v>30</v>
      </c>
      <c r="F3" s="21"/>
      <c r="G3" s="21" t="s">
        <v>29</v>
      </c>
      <c r="H3" s="21"/>
    </row>
    <row r="4" spans="2:17" ht="30" x14ac:dyDescent="0.2">
      <c r="B4" s="24" t="s">
        <v>0</v>
      </c>
      <c r="C4" s="24"/>
      <c r="D4" s="3" t="s">
        <v>1</v>
      </c>
      <c r="E4" s="3" t="s">
        <v>2</v>
      </c>
      <c r="F4" s="3" t="s">
        <v>3</v>
      </c>
      <c r="G4" s="3" t="s">
        <v>2</v>
      </c>
      <c r="H4" s="3" t="s">
        <v>3</v>
      </c>
      <c r="I4" s="3" t="s">
        <v>20</v>
      </c>
      <c r="J4" s="3" t="s">
        <v>21</v>
      </c>
      <c r="K4" s="3" t="s">
        <v>22</v>
      </c>
      <c r="L4" s="3" t="s">
        <v>23</v>
      </c>
      <c r="M4" s="3" t="s">
        <v>24</v>
      </c>
      <c r="N4" s="3" t="s">
        <v>25</v>
      </c>
      <c r="O4" s="3" t="s">
        <v>26</v>
      </c>
      <c r="P4" s="3" t="s">
        <v>27</v>
      </c>
      <c r="Q4" s="19" t="s">
        <v>28</v>
      </c>
    </row>
    <row r="5" spans="2:17" x14ac:dyDescent="0.2">
      <c r="B5" s="22" t="s">
        <v>4</v>
      </c>
      <c r="C5" s="22"/>
      <c r="D5" s="4">
        <v>1</v>
      </c>
      <c r="E5" s="5">
        <v>35200010</v>
      </c>
      <c r="F5" s="6">
        <f t="shared" ref="F5:F14" si="0">D5*E5</f>
        <v>35200010</v>
      </c>
      <c r="G5" s="14">
        <v>33000000</v>
      </c>
      <c r="H5" s="14">
        <f>+G5</f>
        <v>33000000</v>
      </c>
      <c r="I5" s="15">
        <f>+MIN(E5,G5)</f>
        <v>33000000</v>
      </c>
      <c r="J5" s="15">
        <f>+MAX(E5,G5)</f>
        <v>35200010</v>
      </c>
      <c r="K5" s="15">
        <f>I5</f>
        <v>33000000</v>
      </c>
      <c r="L5" s="16">
        <f>+HARMEAN(E5,G5)</f>
        <v>34064520.811653838</v>
      </c>
      <c r="M5" s="15">
        <f>+MEDIAN(E5,G5)</f>
        <v>34100005</v>
      </c>
      <c r="N5" s="16">
        <f>+_xlfn.STDEV.P(E5,G5)</f>
        <v>1100005</v>
      </c>
      <c r="O5" s="17">
        <f>+N5/M5</f>
        <v>3.2258206413752724E-2</v>
      </c>
      <c r="P5" s="18" t="s">
        <v>22</v>
      </c>
      <c r="Q5" s="25">
        <v>33000000</v>
      </c>
    </row>
    <row r="6" spans="2:17" x14ac:dyDescent="0.2">
      <c r="B6" s="22" t="s">
        <v>5</v>
      </c>
      <c r="C6" s="22"/>
      <c r="D6" s="4">
        <v>1</v>
      </c>
      <c r="E6" s="5">
        <v>22520800</v>
      </c>
      <c r="F6" s="6">
        <f t="shared" si="0"/>
        <v>22520800</v>
      </c>
      <c r="G6" s="14">
        <v>18000000</v>
      </c>
      <c r="H6" s="14">
        <f t="shared" ref="H6:H14" si="1">+G6</f>
        <v>18000000</v>
      </c>
      <c r="I6" s="15">
        <f t="shared" ref="I6:I14" si="2">+MIN(E6,G6)</f>
        <v>18000000</v>
      </c>
      <c r="J6" s="15">
        <f t="shared" ref="J6:J14" si="3">+MAX(E6,G6)</f>
        <v>22520800</v>
      </c>
      <c r="K6" s="15">
        <f>I6</f>
        <v>18000000</v>
      </c>
      <c r="L6" s="16">
        <f>+HARMEAN(E6,G6)</f>
        <v>20008213.065882213</v>
      </c>
      <c r="M6" s="15">
        <f>+MEDIAN(E6,G6)</f>
        <v>20260400</v>
      </c>
      <c r="N6" s="16">
        <f>+_xlfn.STDEV.P(E6,G6)</f>
        <v>2260400</v>
      </c>
      <c r="O6" s="17">
        <f t="shared" ref="O6:O14" si="4">+N6/M6</f>
        <v>0.11156739254901187</v>
      </c>
      <c r="P6" s="18" t="s">
        <v>22</v>
      </c>
      <c r="Q6" s="25">
        <f t="shared" ref="Q6:Q14" si="5">+K6</f>
        <v>18000000</v>
      </c>
    </row>
    <row r="7" spans="2:17" x14ac:dyDescent="0.2">
      <c r="B7" s="22" t="s">
        <v>6</v>
      </c>
      <c r="C7" s="22"/>
      <c r="D7" s="4">
        <v>1</v>
      </c>
      <c r="E7" s="5">
        <v>24000000</v>
      </c>
      <c r="F7" s="6">
        <f t="shared" si="0"/>
        <v>24000000</v>
      </c>
      <c r="G7" s="14">
        <v>22000000</v>
      </c>
      <c r="H7" s="14">
        <f t="shared" si="1"/>
        <v>22000000</v>
      </c>
      <c r="I7" s="15">
        <f t="shared" si="2"/>
        <v>22000000</v>
      </c>
      <c r="J7" s="15">
        <f t="shared" si="3"/>
        <v>24000000</v>
      </c>
      <c r="K7" s="15">
        <f>+AVERAGE(E7,G7)</f>
        <v>23000000</v>
      </c>
      <c r="L7" s="16">
        <f>+HARMEAN(E7,G7)</f>
        <v>22956521.739130434</v>
      </c>
      <c r="M7" s="15">
        <f>+MEDIAN(E7,G7)</f>
        <v>23000000</v>
      </c>
      <c r="N7" s="16">
        <f>+_xlfn.STDEV.P(E7,G7)</f>
        <v>1000000</v>
      </c>
      <c r="O7" s="17">
        <f t="shared" si="4"/>
        <v>4.3478260869565216E-2</v>
      </c>
      <c r="P7" s="18" t="s">
        <v>22</v>
      </c>
      <c r="Q7" s="25">
        <f t="shared" si="5"/>
        <v>23000000</v>
      </c>
    </row>
    <row r="8" spans="2:17" x14ac:dyDescent="0.2">
      <c r="B8" s="22" t="s">
        <v>7</v>
      </c>
      <c r="C8" s="22"/>
      <c r="D8" s="4">
        <v>1</v>
      </c>
      <c r="E8" s="5">
        <v>8800000</v>
      </c>
      <c r="F8" s="6">
        <f t="shared" si="0"/>
        <v>8800000</v>
      </c>
      <c r="G8" s="14">
        <v>8800000</v>
      </c>
      <c r="H8" s="14">
        <f t="shared" si="1"/>
        <v>8800000</v>
      </c>
      <c r="I8" s="15">
        <f t="shared" si="2"/>
        <v>8800000</v>
      </c>
      <c r="J8" s="15">
        <f t="shared" si="3"/>
        <v>8800000</v>
      </c>
      <c r="K8" s="15">
        <f>+AVERAGE(E8,G8)</f>
        <v>8800000</v>
      </c>
      <c r="L8" s="16">
        <f>+HARMEAN(E8,G8)</f>
        <v>8800000</v>
      </c>
      <c r="M8" s="15">
        <f>+MEDIAN(E8,G8)</f>
        <v>8800000</v>
      </c>
      <c r="N8" s="16">
        <f>+_xlfn.STDEV.P(E8,G8)</f>
        <v>0</v>
      </c>
      <c r="O8" s="17">
        <f t="shared" si="4"/>
        <v>0</v>
      </c>
      <c r="P8" s="18" t="s">
        <v>22</v>
      </c>
      <c r="Q8" s="25">
        <f t="shared" si="5"/>
        <v>8800000</v>
      </c>
    </row>
    <row r="9" spans="2:17" x14ac:dyDescent="0.2">
      <c r="B9" s="22" t="s">
        <v>8</v>
      </c>
      <c r="C9" s="22"/>
      <c r="D9" s="4">
        <v>1</v>
      </c>
      <c r="E9" s="5">
        <v>7500000</v>
      </c>
      <c r="F9" s="6">
        <f t="shared" si="0"/>
        <v>7500000</v>
      </c>
      <c r="G9" s="14">
        <v>7410000</v>
      </c>
      <c r="H9" s="14">
        <f t="shared" si="1"/>
        <v>7410000</v>
      </c>
      <c r="I9" s="15">
        <f t="shared" si="2"/>
        <v>7410000</v>
      </c>
      <c r="J9" s="15">
        <f t="shared" si="3"/>
        <v>7500000</v>
      </c>
      <c r="K9" s="15">
        <f>+AVERAGE(E9,G9)</f>
        <v>7455000</v>
      </c>
      <c r="L9" s="16">
        <f>+HARMEAN(E9,G9)</f>
        <v>7454728.370221328</v>
      </c>
      <c r="M9" s="15">
        <f>+MEDIAN(E9,G9)</f>
        <v>7455000</v>
      </c>
      <c r="N9" s="16">
        <f>+_xlfn.STDEV.P(E9,G9)</f>
        <v>45000</v>
      </c>
      <c r="O9" s="17">
        <f t="shared" si="4"/>
        <v>6.0362173038229373E-3</v>
      </c>
      <c r="P9" s="18" t="s">
        <v>22</v>
      </c>
      <c r="Q9" s="25">
        <f t="shared" si="5"/>
        <v>7455000</v>
      </c>
    </row>
    <row r="10" spans="2:17" x14ac:dyDescent="0.2">
      <c r="B10" s="22" t="s">
        <v>9</v>
      </c>
      <c r="C10" s="22"/>
      <c r="D10" s="4">
        <v>1</v>
      </c>
      <c r="E10" s="5">
        <v>5220000</v>
      </c>
      <c r="F10" s="6">
        <f t="shared" si="0"/>
        <v>5220000</v>
      </c>
      <c r="G10" s="14">
        <v>5217418</v>
      </c>
      <c r="H10" s="14">
        <f t="shared" si="1"/>
        <v>5217418</v>
      </c>
      <c r="I10" s="15">
        <f t="shared" si="2"/>
        <v>5217418</v>
      </c>
      <c r="J10" s="15">
        <f t="shared" si="3"/>
        <v>5220000</v>
      </c>
      <c r="K10" s="15">
        <f>+AVERAGE(E10,G10)</f>
        <v>5218709</v>
      </c>
      <c r="L10" s="16">
        <f>+HARMEAN(E10,G10)</f>
        <v>5218708.6806334676</v>
      </c>
      <c r="M10" s="15">
        <f>+MEDIAN(E10,G10)</f>
        <v>5218709</v>
      </c>
      <c r="N10" s="16">
        <f>+_xlfn.STDEV.P(E10,G10)</f>
        <v>1291</v>
      </c>
      <c r="O10" s="17">
        <f t="shared" si="4"/>
        <v>2.4737918899099374E-4</v>
      </c>
      <c r="P10" s="18" t="s">
        <v>22</v>
      </c>
      <c r="Q10" s="25">
        <f t="shared" si="5"/>
        <v>5218709</v>
      </c>
    </row>
    <row r="11" spans="2:17" x14ac:dyDescent="0.2">
      <c r="B11" s="22" t="s">
        <v>10</v>
      </c>
      <c r="C11" s="22"/>
      <c r="D11" s="4">
        <v>1</v>
      </c>
      <c r="E11" s="5">
        <v>5550000</v>
      </c>
      <c r="F11" s="6">
        <f t="shared" si="0"/>
        <v>5550000</v>
      </c>
      <c r="G11" s="14">
        <v>5217418</v>
      </c>
      <c r="H11" s="14">
        <f t="shared" si="1"/>
        <v>5217418</v>
      </c>
      <c r="I11" s="15">
        <f t="shared" si="2"/>
        <v>5217418</v>
      </c>
      <c r="J11" s="15">
        <f t="shared" si="3"/>
        <v>5550000</v>
      </c>
      <c r="K11" s="15">
        <f>+AVERAGE(E11,G11)</f>
        <v>5383709</v>
      </c>
      <c r="L11" s="16">
        <f>+HARMEAN(E11,G11)</f>
        <v>5378572.6345907627</v>
      </c>
      <c r="M11" s="15">
        <f>+MEDIAN(E11,G11)</f>
        <v>5383709</v>
      </c>
      <c r="N11" s="16">
        <f>+_xlfn.STDEV.P(E11,G11)</f>
        <v>166291</v>
      </c>
      <c r="O11" s="17">
        <f t="shared" si="4"/>
        <v>3.0887813587249978E-2</v>
      </c>
      <c r="P11" s="18" t="s">
        <v>22</v>
      </c>
      <c r="Q11" s="25">
        <f t="shared" si="5"/>
        <v>5383709</v>
      </c>
    </row>
    <row r="12" spans="2:17" x14ac:dyDescent="0.2">
      <c r="B12" s="22" t="s">
        <v>11</v>
      </c>
      <c r="C12" s="22"/>
      <c r="D12" s="4">
        <v>1</v>
      </c>
      <c r="E12" s="5">
        <v>5550000</v>
      </c>
      <c r="F12" s="6">
        <f t="shared" si="0"/>
        <v>5550000</v>
      </c>
      <c r="G12" s="14">
        <v>5217418</v>
      </c>
      <c r="H12" s="14">
        <f t="shared" si="1"/>
        <v>5217418</v>
      </c>
      <c r="I12" s="15">
        <f t="shared" si="2"/>
        <v>5217418</v>
      </c>
      <c r="J12" s="15">
        <f t="shared" si="3"/>
        <v>5550000</v>
      </c>
      <c r="K12" s="15">
        <f>+AVERAGE(E12,G12)</f>
        <v>5383709</v>
      </c>
      <c r="L12" s="16">
        <f>+HARMEAN(E12,G12)</f>
        <v>5378572.6345907627</v>
      </c>
      <c r="M12" s="15">
        <f>+MEDIAN(E12,G12)</f>
        <v>5383709</v>
      </c>
      <c r="N12" s="16">
        <f>+_xlfn.STDEV.P(E12,G12)</f>
        <v>166291</v>
      </c>
      <c r="O12" s="17">
        <f t="shared" si="4"/>
        <v>3.0887813587249978E-2</v>
      </c>
      <c r="P12" s="18" t="s">
        <v>22</v>
      </c>
      <c r="Q12" s="25">
        <f t="shared" si="5"/>
        <v>5383709</v>
      </c>
    </row>
    <row r="13" spans="2:17" x14ac:dyDescent="0.2">
      <c r="B13" s="22" t="s">
        <v>12</v>
      </c>
      <c r="C13" s="22"/>
      <c r="D13" s="4">
        <v>1</v>
      </c>
      <c r="E13" s="5">
        <v>12800000</v>
      </c>
      <c r="F13" s="6">
        <f t="shared" si="0"/>
        <v>12800000</v>
      </c>
      <c r="G13" s="14">
        <v>10000000</v>
      </c>
      <c r="H13" s="14">
        <f t="shared" si="1"/>
        <v>10000000</v>
      </c>
      <c r="I13" s="15">
        <f t="shared" si="2"/>
        <v>10000000</v>
      </c>
      <c r="J13" s="15">
        <f t="shared" si="3"/>
        <v>12800000</v>
      </c>
      <c r="K13" s="15">
        <f>+AVERAGE(E13,G13)</f>
        <v>11400000</v>
      </c>
      <c r="L13" s="16">
        <f>+HARMEAN(E13,G13)</f>
        <v>11228070.175438598</v>
      </c>
      <c r="M13" s="15">
        <f>+MEDIAN(E13,G13)</f>
        <v>11400000</v>
      </c>
      <c r="N13" s="16">
        <f>+_xlfn.STDEV.P(E13,G13)</f>
        <v>1400000</v>
      </c>
      <c r="O13" s="17">
        <f t="shared" si="4"/>
        <v>0.12280701754385964</v>
      </c>
      <c r="P13" s="18" t="s">
        <v>22</v>
      </c>
      <c r="Q13" s="25">
        <f t="shared" si="5"/>
        <v>11400000</v>
      </c>
    </row>
    <row r="14" spans="2:17" x14ac:dyDescent="0.2">
      <c r="B14" s="22" t="s">
        <v>13</v>
      </c>
      <c r="C14" s="22"/>
      <c r="D14" s="4">
        <v>1</v>
      </c>
      <c r="E14" s="5">
        <v>7800000</v>
      </c>
      <c r="F14" s="6">
        <f t="shared" si="0"/>
        <v>7800000</v>
      </c>
      <c r="G14" s="14">
        <v>7500000</v>
      </c>
      <c r="H14" s="14">
        <f t="shared" si="1"/>
        <v>7500000</v>
      </c>
      <c r="I14" s="15">
        <f t="shared" si="2"/>
        <v>7500000</v>
      </c>
      <c r="J14" s="15">
        <f t="shared" si="3"/>
        <v>7800000</v>
      </c>
      <c r="K14" s="15">
        <f>+AVERAGE(E14,G14)</f>
        <v>7650000</v>
      </c>
      <c r="L14" s="16">
        <f>+HARMEAN(E14,G14)</f>
        <v>7647058.823529412</v>
      </c>
      <c r="M14" s="15">
        <f>+MEDIAN(E14,G14)</f>
        <v>7650000</v>
      </c>
      <c r="N14" s="16">
        <f>+_xlfn.STDEV.P(E14,G14)</f>
        <v>150000</v>
      </c>
      <c r="O14" s="17">
        <f t="shared" si="4"/>
        <v>1.9607843137254902E-2</v>
      </c>
      <c r="P14" s="18" t="s">
        <v>22</v>
      </c>
      <c r="Q14" s="25">
        <f t="shared" si="5"/>
        <v>7650000</v>
      </c>
    </row>
    <row r="15" spans="2:17" x14ac:dyDescent="0.2">
      <c r="B15" s="23" t="s">
        <v>14</v>
      </c>
      <c r="C15" s="23"/>
      <c r="D15" s="23"/>
      <c r="E15" s="23"/>
      <c r="F15" s="7">
        <f>+SUM(F5:F14)</f>
        <v>134940810</v>
      </c>
      <c r="G15" s="13">
        <f t="shared" ref="G15:H15" si="6">SUM(G5:G14)</f>
        <v>122362254</v>
      </c>
      <c r="H15" s="13">
        <f t="shared" si="6"/>
        <v>122362254</v>
      </c>
      <c r="K15" s="26"/>
      <c r="L15" s="26"/>
      <c r="M15" s="23" t="s">
        <v>14</v>
      </c>
      <c r="N15" s="23"/>
      <c r="O15" s="23"/>
      <c r="P15" s="23"/>
      <c r="Q15" s="25">
        <f>+SUM(Q5:Q14)</f>
        <v>125291127</v>
      </c>
    </row>
    <row r="16" spans="2:17" ht="15" customHeight="1" x14ac:dyDescent="0.2">
      <c r="B16" s="27" t="s">
        <v>15</v>
      </c>
      <c r="C16" s="27"/>
      <c r="D16" s="27"/>
      <c r="E16" s="28"/>
      <c r="F16" s="8">
        <f>+F15</f>
        <v>134940810</v>
      </c>
      <c r="G16" s="12">
        <f t="shared" ref="G16:H16" si="7">+G15</f>
        <v>122362254</v>
      </c>
      <c r="H16" s="12">
        <f t="shared" si="7"/>
        <v>122362254</v>
      </c>
      <c r="M16" s="35" t="s">
        <v>15</v>
      </c>
      <c r="N16" s="35"/>
      <c r="O16" s="35"/>
      <c r="P16" s="35"/>
      <c r="Q16" s="25">
        <f>Q15</f>
        <v>125291127</v>
      </c>
    </row>
    <row r="17" spans="2:17" x14ac:dyDescent="0.2">
      <c r="B17" s="30" t="s">
        <v>16</v>
      </c>
      <c r="C17" s="30"/>
      <c r="D17" s="30"/>
      <c r="E17" s="31"/>
      <c r="F17" s="9">
        <f>SUM(F16:F16)</f>
        <v>134940810</v>
      </c>
      <c r="G17" s="9">
        <f t="shared" ref="G17" si="8">+G16</f>
        <v>122362254</v>
      </c>
      <c r="H17" s="9">
        <f t="shared" ref="H17" si="9">+H16</f>
        <v>122362254</v>
      </c>
      <c r="M17" s="29" t="s">
        <v>16</v>
      </c>
      <c r="N17" s="29"/>
      <c r="O17" s="29"/>
      <c r="P17" s="29"/>
      <c r="Q17" s="25">
        <f>Q16</f>
        <v>125291127</v>
      </c>
    </row>
    <row r="18" spans="2:17" x14ac:dyDescent="0.2">
      <c r="B18" s="33" t="s">
        <v>17</v>
      </c>
      <c r="C18" s="33"/>
      <c r="D18" s="33"/>
      <c r="E18" s="34"/>
      <c r="F18" s="10">
        <f>F17*0.19</f>
        <v>25638753.899999999</v>
      </c>
      <c r="G18" s="12">
        <f t="shared" ref="G18:H18" si="10">G17*0.19</f>
        <v>23248828.260000002</v>
      </c>
      <c r="H18" s="12">
        <f t="shared" si="10"/>
        <v>23248828.260000002</v>
      </c>
      <c r="M18" s="32" t="s">
        <v>17</v>
      </c>
      <c r="N18" s="32"/>
      <c r="O18" s="32"/>
      <c r="P18" s="32"/>
      <c r="Q18" s="36">
        <f>Q17*0.19</f>
        <v>23805314.129999999</v>
      </c>
    </row>
    <row r="19" spans="2:17" x14ac:dyDescent="0.2">
      <c r="B19" s="30" t="s">
        <v>18</v>
      </c>
      <c r="C19" s="30"/>
      <c r="D19" s="30"/>
      <c r="E19" s="31"/>
      <c r="F19" s="11">
        <f>SUM(F17:F18)</f>
        <v>160579563.90000001</v>
      </c>
      <c r="G19" s="11">
        <f t="shared" ref="G19:H19" si="11">SUM(G17:G18)</f>
        <v>145611082.25999999</v>
      </c>
      <c r="H19" s="11">
        <f t="shared" si="11"/>
        <v>145611082.25999999</v>
      </c>
      <c r="M19" s="29" t="s">
        <v>18</v>
      </c>
      <c r="N19" s="29"/>
      <c r="O19" s="29"/>
      <c r="P19" s="29"/>
      <c r="Q19" s="25">
        <f>SUM(Q17:Q18)</f>
        <v>149096441.13</v>
      </c>
    </row>
  </sheetData>
  <mergeCells count="25">
    <mergeCell ref="M15:P15"/>
    <mergeCell ref="M16:P16"/>
    <mergeCell ref="M17:P17"/>
    <mergeCell ref="M18:P18"/>
    <mergeCell ref="M19:P19"/>
    <mergeCell ref="B11:C11"/>
    <mergeCell ref="B12:C12"/>
    <mergeCell ref="B13:C13"/>
    <mergeCell ref="B14:C14"/>
    <mergeCell ref="B15:E15"/>
    <mergeCell ref="E2:H2"/>
    <mergeCell ref="E3:F3"/>
    <mergeCell ref="G3:H3"/>
    <mergeCell ref="B10:C10"/>
    <mergeCell ref="B4:C4"/>
    <mergeCell ref="B5:C5"/>
    <mergeCell ref="B6:C6"/>
    <mergeCell ref="B7:C7"/>
    <mergeCell ref="B8:C8"/>
    <mergeCell ref="B9:C9"/>
    <mergeCell ref="B3:D3"/>
    <mergeCell ref="B16:E16"/>
    <mergeCell ref="B17:E17"/>
    <mergeCell ref="B18:E18"/>
    <mergeCell ref="B19:E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F28F-E093-C546-B71E-8A74E2BEF0EB}">
  <dimension ref="A1:D16"/>
  <sheetViews>
    <sheetView tabSelected="1" topLeftCell="A10" workbookViewId="0">
      <selection activeCell="D16" sqref="A1:D16"/>
    </sheetView>
  </sheetViews>
  <sheetFormatPr baseColWidth="10" defaultRowHeight="15" x14ac:dyDescent="0.2"/>
  <cols>
    <col min="2" max="2" width="13" customWidth="1"/>
    <col min="3" max="3" width="12.1640625" customWidth="1"/>
    <col min="4" max="4" width="15.5" bestFit="1" customWidth="1"/>
  </cols>
  <sheetData>
    <row r="1" spans="1:4" x14ac:dyDescent="0.2">
      <c r="A1" s="24" t="s">
        <v>0</v>
      </c>
      <c r="B1" s="24"/>
      <c r="C1" s="3" t="s">
        <v>1</v>
      </c>
      <c r="D1" s="3" t="s">
        <v>2</v>
      </c>
    </row>
    <row r="2" spans="1:4" x14ac:dyDescent="0.2">
      <c r="A2" s="22" t="s">
        <v>4</v>
      </c>
      <c r="B2" s="22"/>
      <c r="C2" s="4">
        <v>1</v>
      </c>
      <c r="D2" s="5">
        <v>33000000</v>
      </c>
    </row>
    <row r="3" spans="1:4" x14ac:dyDescent="0.2">
      <c r="A3" s="22" t="s">
        <v>5</v>
      </c>
      <c r="B3" s="22"/>
      <c r="C3" s="4">
        <v>1</v>
      </c>
      <c r="D3" s="5">
        <v>18000000</v>
      </c>
    </row>
    <row r="4" spans="1:4" x14ac:dyDescent="0.2">
      <c r="A4" s="22" t="s">
        <v>6</v>
      </c>
      <c r="B4" s="22"/>
      <c r="C4" s="4">
        <v>1</v>
      </c>
      <c r="D4" s="5">
        <v>23000000</v>
      </c>
    </row>
    <row r="5" spans="1:4" x14ac:dyDescent="0.2">
      <c r="A5" s="22" t="s">
        <v>7</v>
      </c>
      <c r="B5" s="22"/>
      <c r="C5" s="4">
        <v>1</v>
      </c>
      <c r="D5" s="5">
        <v>8800000</v>
      </c>
    </row>
    <row r="6" spans="1:4" x14ac:dyDescent="0.2">
      <c r="A6" s="22" t="s">
        <v>8</v>
      </c>
      <c r="B6" s="22"/>
      <c r="C6" s="4">
        <v>1</v>
      </c>
      <c r="D6" s="5">
        <v>7455000</v>
      </c>
    </row>
    <row r="7" spans="1:4" x14ac:dyDescent="0.2">
      <c r="A7" s="22" t="s">
        <v>9</v>
      </c>
      <c r="B7" s="22"/>
      <c r="C7" s="4">
        <v>1</v>
      </c>
      <c r="D7" s="5">
        <v>5218709</v>
      </c>
    </row>
    <row r="8" spans="1:4" x14ac:dyDescent="0.2">
      <c r="A8" s="22" t="s">
        <v>10</v>
      </c>
      <c r="B8" s="22"/>
      <c r="C8" s="4">
        <v>1</v>
      </c>
      <c r="D8" s="5">
        <v>5383709</v>
      </c>
    </row>
    <row r="9" spans="1:4" x14ac:dyDescent="0.2">
      <c r="A9" s="22" t="s">
        <v>11</v>
      </c>
      <c r="B9" s="22"/>
      <c r="C9" s="4">
        <v>1</v>
      </c>
      <c r="D9" s="5">
        <v>5383709</v>
      </c>
    </row>
    <row r="10" spans="1:4" x14ac:dyDescent="0.2">
      <c r="A10" s="22" t="s">
        <v>12</v>
      </c>
      <c r="B10" s="22"/>
      <c r="C10" s="4">
        <v>1</v>
      </c>
      <c r="D10" s="5">
        <v>11400000</v>
      </c>
    </row>
    <row r="11" spans="1:4" x14ac:dyDescent="0.2">
      <c r="A11" s="22" t="s">
        <v>13</v>
      </c>
      <c r="B11" s="22"/>
      <c r="C11" s="4">
        <v>1</v>
      </c>
      <c r="D11" s="5">
        <v>7650000</v>
      </c>
    </row>
    <row r="12" spans="1:4" x14ac:dyDescent="0.2">
      <c r="A12" s="41" t="s">
        <v>14</v>
      </c>
      <c r="B12" s="41"/>
      <c r="C12" s="41"/>
      <c r="D12" s="40">
        <f>+SUM(D2:D11)</f>
        <v>125291127</v>
      </c>
    </row>
    <row r="13" spans="1:4" ht="15" customHeight="1" x14ac:dyDescent="0.2">
      <c r="A13" s="35" t="s">
        <v>15</v>
      </c>
      <c r="B13" s="35"/>
      <c r="C13" s="35"/>
      <c r="D13" s="40">
        <f>D12</f>
        <v>125291127</v>
      </c>
    </row>
    <row r="14" spans="1:4" x14ac:dyDescent="0.2">
      <c r="A14" s="42" t="s">
        <v>16</v>
      </c>
      <c r="B14" s="42"/>
      <c r="C14" s="42"/>
      <c r="D14" s="40">
        <f>D13</f>
        <v>125291127</v>
      </c>
    </row>
    <row r="15" spans="1:4" x14ac:dyDescent="0.2">
      <c r="A15" s="32" t="s">
        <v>17</v>
      </c>
      <c r="B15" s="32"/>
      <c r="C15" s="32"/>
      <c r="D15" s="40">
        <f>D14*0.19</f>
        <v>23805314.129999999</v>
      </c>
    </row>
    <row r="16" spans="1:4" x14ac:dyDescent="0.2">
      <c r="A16" s="42" t="s">
        <v>18</v>
      </c>
      <c r="B16" s="42"/>
      <c r="C16" s="42"/>
      <c r="D16" s="40">
        <f>SUM(D14:D15)</f>
        <v>149096441.13</v>
      </c>
    </row>
  </sheetData>
  <mergeCells count="16">
    <mergeCell ref="A12:C12"/>
    <mergeCell ref="A13:C13"/>
    <mergeCell ref="A14:C14"/>
    <mergeCell ref="A15:C15"/>
    <mergeCell ref="A16:C16"/>
    <mergeCell ref="A7:B7"/>
    <mergeCell ref="A8:B8"/>
    <mergeCell ref="A9:B9"/>
    <mergeCell ref="A10:B10"/>
    <mergeCell ref="A11:B11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E Palacios</dc:creator>
  <cp:lastModifiedBy>Juan Carlos Cardenas Sierra</cp:lastModifiedBy>
  <dcterms:created xsi:type="dcterms:W3CDTF">2026-07-22T15:15:30Z</dcterms:created>
  <dcterms:modified xsi:type="dcterms:W3CDTF">2026-07-23T17:02:42Z</dcterms:modified>
</cp:coreProperties>
</file>