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16"/>
  <workbookPr/>
  <mc:AlternateContent xmlns:mc="http://schemas.openxmlformats.org/markup-compatibility/2006">
    <mc:Choice Requires="x15">
      <x15ac:absPath xmlns:x15ac="http://schemas.microsoft.com/office/spreadsheetml/2010/11/ac" url="/Users/ivancamiloalarconluna/Library/CloudStorage/GoogleDrive-ingcivil.ivancamilo@gmail.com/My Drive/1. La Calera/2026. 52. EYD Infraestructura Social/5. Respuesta Observaciones/Ajustados/"/>
    </mc:Choice>
  </mc:AlternateContent>
  <xr:revisionPtr revIDLastSave="0" documentId="13_ncr:1_{F1F733A0-176A-6E4D-B3C2-20CD47B9D85C}" xr6:coauthVersionLast="47" xr6:coauthVersionMax="47" xr10:uidLastSave="{00000000-0000-0000-0000-000000000000}"/>
  <bookViews>
    <workbookView xWindow="0" yWindow="500" windowWidth="28800" windowHeight="16380" tabRatio="500" xr2:uid="{00000000-000D-0000-FFFF-FFFF00000000}"/>
  </bookViews>
  <sheets>
    <sheet name="CONSULTORIA" sheetId="1" r:id="rId1"/>
    <sheet name="Cubierta aurora alta" sheetId="2" r:id="rId2"/>
    <sheet name="cubierta escuela salitre" sheetId="3" r:id="rId3"/>
    <sheet name="comedor IED la calera" sheetId="4" r:id="rId4"/>
    <sheet name="ampliacion casa adulto mayor" sheetId="5" r:id="rId5"/>
    <sheet name="cancha multiple la portada" sheetId="6" r:id="rId6"/>
    <sheet name="APU GEOTECNIA" sheetId="7" r:id="rId7"/>
    <sheet name="RESUMEN" sheetId="8" r:id="rId8"/>
  </sheets>
  <definedNames>
    <definedName name="_xlnm._FilterDatabase" localSheetId="6" hidden="1">'APU GEOTECNIA'!$A$5:$I$84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K20" i="1" l="1"/>
  <c r="K20" i="6"/>
  <c r="K19" i="6"/>
  <c r="K20" i="5"/>
  <c r="K19" i="5"/>
  <c r="K20" i="4"/>
  <c r="K19" i="4"/>
  <c r="K20" i="3"/>
  <c r="K19" i="3"/>
  <c r="K19" i="2"/>
  <c r="K20" i="2"/>
  <c r="E70" i="7"/>
  <c r="F70" i="7" s="1"/>
  <c r="E71" i="7"/>
  <c r="E56" i="7"/>
  <c r="F56" i="7" s="1"/>
  <c r="E38" i="7"/>
  <c r="F38" i="7" s="1"/>
  <c r="E22" i="7"/>
  <c r="F22" i="7" s="1"/>
  <c r="K15" i="1"/>
  <c r="K14" i="1"/>
  <c r="K13" i="1"/>
  <c r="K12" i="1"/>
  <c r="K11" i="1"/>
  <c r="K10" i="1"/>
  <c r="K9" i="1"/>
  <c r="K8" i="1"/>
  <c r="K7" i="1"/>
  <c r="K6" i="1"/>
  <c r="K5" i="1"/>
  <c r="K4" i="1"/>
  <c r="G10" i="1"/>
  <c r="H10" i="1"/>
  <c r="G11" i="1"/>
  <c r="H11" i="1"/>
  <c r="I11" i="1" s="1"/>
  <c r="G12" i="1"/>
  <c r="H12" i="1"/>
  <c r="I12" i="1" s="1"/>
  <c r="G15" i="1"/>
  <c r="H15" i="1"/>
  <c r="F71" i="7"/>
  <c r="F72" i="7"/>
  <c r="F73" i="7"/>
  <c r="F74" i="7"/>
  <c r="F75" i="7"/>
  <c r="F76" i="7"/>
  <c r="F77" i="7"/>
  <c r="F78" i="7"/>
  <c r="F79" i="7"/>
  <c r="F80" i="7"/>
  <c r="F57" i="7"/>
  <c r="F58" i="7"/>
  <c r="F59" i="7"/>
  <c r="F60" i="7"/>
  <c r="F61" i="7"/>
  <c r="F62" i="7"/>
  <c r="F63" i="7"/>
  <c r="F64" i="7"/>
  <c r="F55" i="7"/>
  <c r="F39" i="7"/>
  <c r="F40" i="7"/>
  <c r="F41" i="7"/>
  <c r="F42" i="7"/>
  <c r="F43" i="7"/>
  <c r="F44" i="7"/>
  <c r="F45" i="7"/>
  <c r="F46" i="7"/>
  <c r="F47" i="7"/>
  <c r="F48" i="7"/>
  <c r="F49" i="7"/>
  <c r="F23" i="7"/>
  <c r="F24" i="7"/>
  <c r="F25" i="7"/>
  <c r="F26" i="7"/>
  <c r="F27" i="7"/>
  <c r="F28" i="7"/>
  <c r="F32" i="7"/>
  <c r="F31" i="7"/>
  <c r="F30" i="7"/>
  <c r="F29" i="7"/>
  <c r="F13" i="7"/>
  <c r="F7" i="7"/>
  <c r="F8" i="7"/>
  <c r="F9" i="7"/>
  <c r="F10" i="7"/>
  <c r="F11" i="7"/>
  <c r="F12" i="7"/>
  <c r="F6" i="7"/>
  <c r="F16" i="7"/>
  <c r="F15" i="7"/>
  <c r="F14" i="7"/>
  <c r="G5" i="1"/>
  <c r="H5" i="1"/>
  <c r="G6" i="1"/>
  <c r="H6" i="1"/>
  <c r="G7" i="1"/>
  <c r="I7" i="1" s="1"/>
  <c r="H7" i="1"/>
  <c r="G8" i="1"/>
  <c r="H8" i="1"/>
  <c r="I8" i="1" s="1"/>
  <c r="G9" i="1"/>
  <c r="H9" i="1"/>
  <c r="I15" i="1"/>
  <c r="H4" i="1"/>
  <c r="G4" i="1"/>
  <c r="J15" i="6"/>
  <c r="I15" i="6"/>
  <c r="K15" i="6" s="1"/>
  <c r="J14" i="6"/>
  <c r="I14" i="6" s="1"/>
  <c r="K14" i="6" s="1"/>
  <c r="J13" i="6"/>
  <c r="I13" i="6"/>
  <c r="K13" i="6" s="1"/>
  <c r="J12" i="6"/>
  <c r="I12" i="6" s="1"/>
  <c r="K12" i="6" s="1"/>
  <c r="J11" i="6"/>
  <c r="I11" i="6"/>
  <c r="K11" i="6" s="1"/>
  <c r="J10" i="6"/>
  <c r="I10" i="6" s="1"/>
  <c r="K10" i="6" s="1"/>
  <c r="K9" i="6"/>
  <c r="J9" i="6"/>
  <c r="I9" i="6"/>
  <c r="J8" i="6"/>
  <c r="I8" i="6" s="1"/>
  <c r="K8" i="6" s="1"/>
  <c r="J7" i="6"/>
  <c r="I7" i="6"/>
  <c r="K7" i="6" s="1"/>
  <c r="J6" i="6"/>
  <c r="I6" i="6" s="1"/>
  <c r="K6" i="6" s="1"/>
  <c r="K5" i="6"/>
  <c r="J5" i="6"/>
  <c r="I5" i="6"/>
  <c r="I4" i="6"/>
  <c r="K4" i="6" s="1"/>
  <c r="J15" i="5"/>
  <c r="I15" i="5" s="1"/>
  <c r="K15" i="5" s="1"/>
  <c r="J14" i="5"/>
  <c r="I14" i="5"/>
  <c r="K14" i="5" s="1"/>
  <c r="J13" i="5"/>
  <c r="I13" i="5" s="1"/>
  <c r="K13" i="5" s="1"/>
  <c r="J12" i="5"/>
  <c r="I12" i="5"/>
  <c r="K12" i="5" s="1"/>
  <c r="J11" i="5"/>
  <c r="I11" i="5" s="1"/>
  <c r="K11" i="5" s="1"/>
  <c r="K10" i="5"/>
  <c r="J10" i="5"/>
  <c r="I10" i="5"/>
  <c r="J9" i="5"/>
  <c r="I9" i="5" s="1"/>
  <c r="K9" i="5" s="1"/>
  <c r="J8" i="5"/>
  <c r="I8" i="5"/>
  <c r="K8" i="5" s="1"/>
  <c r="J7" i="5"/>
  <c r="I7" i="5" s="1"/>
  <c r="K7" i="5" s="1"/>
  <c r="K6" i="5"/>
  <c r="J6" i="5"/>
  <c r="I6" i="5"/>
  <c r="J5" i="5"/>
  <c r="I5" i="5" s="1"/>
  <c r="K5" i="5" s="1"/>
  <c r="I4" i="5"/>
  <c r="K4" i="5" s="1"/>
  <c r="K15" i="4"/>
  <c r="J15" i="4"/>
  <c r="I15" i="4"/>
  <c r="J14" i="4"/>
  <c r="I14" i="4" s="1"/>
  <c r="K14" i="4" s="1"/>
  <c r="J13" i="4"/>
  <c r="I13" i="4"/>
  <c r="K13" i="4" s="1"/>
  <c r="J12" i="4"/>
  <c r="I12" i="4"/>
  <c r="K12" i="4" s="1"/>
  <c r="K11" i="4"/>
  <c r="J11" i="4"/>
  <c r="I11" i="4"/>
  <c r="J10" i="4"/>
  <c r="I10" i="4" s="1"/>
  <c r="K10" i="4" s="1"/>
  <c r="J9" i="4"/>
  <c r="I9" i="4"/>
  <c r="K9" i="4" s="1"/>
  <c r="J8" i="4"/>
  <c r="I8" i="4"/>
  <c r="K8" i="4" s="1"/>
  <c r="K7" i="4"/>
  <c r="J7" i="4"/>
  <c r="I7" i="4"/>
  <c r="J6" i="4"/>
  <c r="I6" i="4" s="1"/>
  <c r="K6" i="4" s="1"/>
  <c r="J5" i="4"/>
  <c r="I5" i="4"/>
  <c r="K5" i="4" s="1"/>
  <c r="I4" i="4"/>
  <c r="K4" i="4" s="1"/>
  <c r="J15" i="3"/>
  <c r="I15" i="3" s="1"/>
  <c r="K15" i="3" s="1"/>
  <c r="J14" i="3"/>
  <c r="I14" i="3"/>
  <c r="K14" i="3" s="1"/>
  <c r="J13" i="3"/>
  <c r="I13" i="3"/>
  <c r="K13" i="3" s="1"/>
  <c r="K12" i="3"/>
  <c r="J12" i="3"/>
  <c r="I12" i="3"/>
  <c r="J11" i="3"/>
  <c r="I11" i="3" s="1"/>
  <c r="K11" i="3" s="1"/>
  <c r="J10" i="3"/>
  <c r="I10" i="3"/>
  <c r="K10" i="3" s="1"/>
  <c r="J9" i="3"/>
  <c r="I9" i="3"/>
  <c r="K9" i="3" s="1"/>
  <c r="K8" i="3"/>
  <c r="J8" i="3"/>
  <c r="I8" i="3"/>
  <c r="J7" i="3"/>
  <c r="I7" i="3" s="1"/>
  <c r="K7" i="3" s="1"/>
  <c r="J6" i="3"/>
  <c r="I6" i="3"/>
  <c r="K6" i="3" s="1"/>
  <c r="J5" i="3"/>
  <c r="I5" i="3"/>
  <c r="K5" i="3" s="1"/>
  <c r="I4" i="3"/>
  <c r="K4" i="3" s="1"/>
  <c r="J15" i="2"/>
  <c r="I15" i="2"/>
  <c r="K15" i="2" s="1"/>
  <c r="J14" i="2"/>
  <c r="I14" i="2"/>
  <c r="K14" i="2" s="1"/>
  <c r="J13" i="2"/>
  <c r="I13" i="2"/>
  <c r="K13" i="2" s="1"/>
  <c r="J12" i="2"/>
  <c r="I12" i="2" s="1"/>
  <c r="K12" i="2" s="1"/>
  <c r="J11" i="2"/>
  <c r="I11" i="2"/>
  <c r="K11" i="2" s="1"/>
  <c r="J10" i="2"/>
  <c r="I10" i="2"/>
  <c r="K10" i="2" s="1"/>
  <c r="K9" i="2"/>
  <c r="J9" i="2"/>
  <c r="I9" i="2"/>
  <c r="J8" i="2"/>
  <c r="I8" i="2" s="1"/>
  <c r="K8" i="2" s="1"/>
  <c r="J7" i="2"/>
  <c r="I7" i="2"/>
  <c r="K7" i="2" s="1"/>
  <c r="J6" i="2"/>
  <c r="I6" i="2"/>
  <c r="K6" i="2" s="1"/>
  <c r="J5" i="2"/>
  <c r="I5" i="2"/>
  <c r="K5" i="2" s="1"/>
  <c r="I4" i="2"/>
  <c r="K4" i="2" s="1"/>
  <c r="J15" i="1"/>
  <c r="J14" i="1"/>
  <c r="I14" i="1"/>
  <c r="J13" i="1"/>
  <c r="J12" i="1"/>
  <c r="J11" i="1"/>
  <c r="J10" i="1"/>
  <c r="I10" i="1" s="1"/>
  <c r="J9" i="1"/>
  <c r="I9" i="1" s="1"/>
  <c r="J8" i="1"/>
  <c r="J7" i="1"/>
  <c r="J6" i="1"/>
  <c r="J5" i="1"/>
  <c r="F50" i="7" l="1"/>
  <c r="E19" i="4" s="1"/>
  <c r="K21" i="4" s="1"/>
  <c r="F81" i="7"/>
  <c r="F65" i="7"/>
  <c r="E19" i="5" s="1"/>
  <c r="K21" i="5" s="1"/>
  <c r="I6" i="1"/>
  <c r="I5" i="1"/>
  <c r="K16" i="3"/>
  <c r="I13" i="1"/>
  <c r="F33" i="7"/>
  <c r="E19" i="3" s="1"/>
  <c r="K21" i="3" s="1"/>
  <c r="F17" i="7"/>
  <c r="E19" i="2" s="1"/>
  <c r="I4" i="1"/>
  <c r="K16" i="4"/>
  <c r="K16" i="2"/>
  <c r="K16" i="6"/>
  <c r="K16" i="5"/>
  <c r="F84" i="7" l="1"/>
  <c r="I22" i="3"/>
  <c r="C5" i="8" s="1"/>
  <c r="K16" i="1"/>
  <c r="I22" i="5"/>
  <c r="C7" i="8" s="1"/>
  <c r="I22" i="4"/>
  <c r="C6" i="8" s="1"/>
  <c r="I23" i="3" l="1"/>
  <c r="D5" i="8" s="1"/>
  <c r="K21" i="2"/>
  <c r="I22" i="2" s="1"/>
  <c r="C4" i="8" s="1"/>
  <c r="I23" i="5"/>
  <c r="D7" i="8" s="1"/>
  <c r="I23" i="4"/>
  <c r="I24" i="3" l="1"/>
  <c r="E5" i="8" s="1"/>
  <c r="I23" i="2"/>
  <c r="D4" i="8" s="1"/>
  <c r="I24" i="4"/>
  <c r="E6" i="8" s="1"/>
  <c r="D6" i="8"/>
  <c r="I24" i="5"/>
  <c r="E7" i="8" s="1"/>
  <c r="E19" i="6"/>
  <c r="K21" i="6" l="1"/>
  <c r="I22" i="6" s="1"/>
  <c r="C8" i="8" s="1"/>
  <c r="C9" i="8" s="1"/>
  <c r="E19" i="1"/>
  <c r="I24" i="2"/>
  <c r="E4" i="8" s="1"/>
  <c r="K19" i="1" l="1"/>
  <c r="K21" i="1" s="1"/>
  <c r="I22" i="1" s="1"/>
  <c r="I23" i="1" s="1"/>
  <c r="I24" i="1" s="1"/>
  <c r="I4" i="7" s="1"/>
  <c r="I2" i="7" s="1"/>
  <c r="I23" i="6"/>
  <c r="D8" i="8" s="1"/>
  <c r="D9" i="8" s="1"/>
  <c r="E11" i="8" l="1"/>
  <c r="I24" i="6"/>
  <c r="E8" i="8" s="1"/>
  <c r="E9" i="8" s="1"/>
  <c r="F4" i="8" s="1"/>
  <c r="F9" i="8" l="1"/>
  <c r="F7" i="8"/>
  <c r="H7" i="8" s="1"/>
  <c r="F6" i="8"/>
  <c r="H6" i="8" s="1"/>
  <c r="E14" i="8"/>
  <c r="F5" i="8"/>
  <c r="H4" i="8" s="1"/>
  <c r="F8" i="8"/>
  <c r="H8" i="8" s="1"/>
  <c r="E12" i="8"/>
  <c r="H9" i="8" l="1"/>
</calcChain>
</file>

<file path=xl/sharedStrings.xml><?xml version="1.0" encoding="utf-8"?>
<sst xmlns="http://schemas.openxmlformats.org/spreadsheetml/2006/main" count="651" uniqueCount="120">
  <si>
    <t>PRESUPUESTO GLOBAL DE CONSULTORÍA - ESTUDIOS Y DISEÑOS (CONSOLIDADO 5 SEDES)</t>
  </si>
  <si>
    <t>ITEM</t>
  </si>
  <si>
    <t>DESCRIPCIÓN</t>
  </si>
  <si>
    <t>UNIDAD</t>
  </si>
  <si>
    <t>CANT.</t>
  </si>
  <si>
    <t>VALOR UNITARIO</t>
  </si>
  <si>
    <t>FACTOR
MULTIPLIC.</t>
  </si>
  <si>
    <t>MES 1</t>
  </si>
  <si>
    <t xml:space="preserve">MES 2 </t>
  </si>
  <si>
    <t xml:space="preserve">TOTAL DEDICACION </t>
  </si>
  <si>
    <t>PLAZO</t>
  </si>
  <si>
    <t>VALOR TOTAL</t>
  </si>
  <si>
    <t xml:space="preserve">1. </t>
  </si>
  <si>
    <t>PERSONAL PROFESIONAL Y TECNICO</t>
  </si>
  <si>
    <t>1.1</t>
  </si>
  <si>
    <t>Director de Proyecto</t>
  </si>
  <si>
    <t>UND</t>
  </si>
  <si>
    <t>1.2</t>
  </si>
  <si>
    <t>Coordinador Técnico</t>
  </si>
  <si>
    <t>1.3</t>
  </si>
  <si>
    <t>Arquitecto Diseñador</t>
  </si>
  <si>
    <t>1.4</t>
  </si>
  <si>
    <t>Especialista Estructural</t>
  </si>
  <si>
    <t>1.5</t>
  </si>
  <si>
    <t>Especialista Eléctrico</t>
  </si>
  <si>
    <t>1.6</t>
  </si>
  <si>
    <t>Especialista Hidrosanitario</t>
  </si>
  <si>
    <t>1.7</t>
  </si>
  <si>
    <t>Especialista Geotécnico</t>
  </si>
  <si>
    <t>1.8</t>
  </si>
  <si>
    <t>Profesional de Calidad, SST y Social</t>
  </si>
  <si>
    <t>1.9</t>
  </si>
  <si>
    <t>Ingeniero Ambiental</t>
  </si>
  <si>
    <t>1.10</t>
  </si>
  <si>
    <t>Topógrafo/Ingeniero topografico</t>
  </si>
  <si>
    <t>1.11</t>
  </si>
  <si>
    <t>Cadenero</t>
  </si>
  <si>
    <t>1.12</t>
  </si>
  <si>
    <t>Especialista en costos y presupuesto</t>
  </si>
  <si>
    <t>TOTAL</t>
  </si>
  <si>
    <t xml:space="preserve">COSTOS DE OPERACIÓN </t>
  </si>
  <si>
    <t>2.1</t>
  </si>
  <si>
    <t>GLB 5 sedes</t>
  </si>
  <si>
    <t>2.2</t>
  </si>
  <si>
    <t>TARIFA DÍA - ALQUILER DE VEHÍCULO: CAMPERO, PICK-UP, CAMIONETA O SIMILAR DE 1300 cc A 2000 cc DE CILINDRADA, MODELO 2022 O SUPERIOR (COD. IDU 12781) - VISITAS DE CAMPO, ACCESO PAVIMENTADO</t>
  </si>
  <si>
    <t>DIA</t>
  </si>
  <si>
    <t>SUB TOTAL  (COSTOS DIRECTOS) PERSONAL TECNICO +COSTOS OPERACIÓN</t>
  </si>
  <si>
    <t xml:space="preserve">IMPUESTO AL VALOR AGREGADO (IVA) 19% COSTOS DIRECTOS </t>
  </si>
  <si>
    <t>PRESUPUESTO DE CONSULTORÍA - ESTUDIOS Y DISEÑOS / CUBIERTA SEDE AURORA ALTA</t>
  </si>
  <si>
    <t>ESTUDIO GEOTÉCNICO CONFORME A NSR-10 TÍTULO H. INCLUYE EXPLORACIÓN DEL SUBSUELO, ENSAYOS DE LABORATORIO, ANÁLISIS DE CAPACIDAD PORTANTE Y ASENTAMIENTOS, PERFIL DE SUELO PARA DISEÑO SISMORRESISTENTE E INFORME FIRMADO POR INGENIERO GEOTECNISTA. DESAGREGADO EN HOJA "APU GEOTECNIA"</t>
  </si>
  <si>
    <t>Estudio completo</t>
  </si>
  <si>
    <t>PRESUPUESTO DE CONSULTORÍA - ESTUDIOS Y DISEÑOS / CUBIERTA ESCUELA SALITRE</t>
  </si>
  <si>
    <t>PRESUPUESTO DE CONSULTORÍA - ESTUDIOS Y DISEÑOS / COMEDOR ESCOLAR IED LA CALERA</t>
  </si>
  <si>
    <t>PRESUPUESTO DE CONSULTORÍA - ESTUDIOS Y DISEÑOS / AMPLIACIÓN CASA DEL ADULTO MAYOR</t>
  </si>
  <si>
    <t>PRESUPUESTO DE CONSULTORÍA - ADECUACIÓN E IMPLANTACIÓN DE DISEÑO TIPO / CANCHA MÚLTIPLE POLIDEPORTIVO LA PORTADA</t>
  </si>
  <si>
    <t>ANÁLISIS DE PRECIOS UNITARIOS - COMPONENTE GEOTÉCNICO</t>
  </si>
  <si>
    <t>CUBIERTA SEDE AURORA ALTA - CAPACIDAD PORTANTE PARA LA CIMENTACIÓN DE LA CUBIERTA TIPO SOBRE CANCHA MÚLTIPLE EXISTENTE</t>
  </si>
  <si>
    <t>CÓD. IDU</t>
  </si>
  <si>
    <t>DESCRIPCIÓN DEL INSUMO / ENSAYO</t>
  </si>
  <si>
    <t>10996</t>
  </si>
  <si>
    <t>APIQUE MANUAL HASTA 2 m DE 1,5 m x 1,5 m - INCLUYE RELLENO, ADECUACIÓN Y TRANSPORTE (3 APIQUES EN LOS EJES DE APOYO DE LA CUBIERTA)</t>
  </si>
  <si>
    <t>UN</t>
  </si>
  <si>
    <t>7488</t>
  </si>
  <si>
    <t>DETERMINACIÓN EN LABORATORIO DEL CONTENIDO DE AGUA (HUMEDAD). INVE-122-13</t>
  </si>
  <si>
    <t>7489</t>
  </si>
  <si>
    <t>DETERMINACIÓN DE LA DENSIDAD (PESO UNITARIO) EN LABORATORIO DE ESPECÍMENES DE SUELO</t>
  </si>
  <si>
    <t>7490</t>
  </si>
  <si>
    <t>GRANULOMETRÍA - DETERMINACIÓN DE LOS TAMAÑOS DE LAS PARTÍCULAS DE LOS SUELOS</t>
  </si>
  <si>
    <t>10019</t>
  </si>
  <si>
    <t>LÍMITE LÍQUIDO, LÍMITE PLÁSTICO E ÍNDICE DE PLASTICIDAD DE LOS SUELOS. INVE-125/126-13</t>
  </si>
  <si>
    <t>7494</t>
  </si>
  <si>
    <t>GRAVEDAD ESPECÍFICA DE LAS PARTÍCULAS SÓLIDAS DE LOS SUELOS</t>
  </si>
  <si>
    <t>9276</t>
  </si>
  <si>
    <t>ENSAYO DE CORTE DIRECTO EN CONDICIÓN CONSOLIDADA NO DRENADA (CU, 3 PUNTOS) - CAPACIDAD PORTANTE PARA LAS ZAPATAS DE LAS COLUMNAS DE LA CUBIERTA</t>
  </si>
  <si>
    <t>SUBTOTAL COMPONENTE GEOTÉCNICO DE LA SEDE</t>
  </si>
  <si>
    <t>CUBIERTA ESCUELA SALITRE - CAPACIDAD PORTANTE PARA LA CIMENTACIÓN DE LA CUBIERTA TIPO SOBRE CANCHA MÚLTIPLE EXISTENTE</t>
  </si>
  <si>
    <t>COMEDOR ESCOLAR IED LA CALERA - VERIFICACIÓN DE PLACA EXISTENTE, CARACTERIZACIÓN DE SUBRASANTE Y CAPACIDAD PORTANTE PARA LAS COLUMNAS DE LA CUBIERTA Y LOS MUROS</t>
  </si>
  <si>
    <t>APIQUE MANUAL HASTA 2 m DE 1,5 m x 1,5 m - INCLUYE RELLENO, ADECUACIÓN DEL SITIO Y TRANSPORTE (3 APIQUES DISTRIBUIDOS EN EL ÁREA DE LA PLACA)</t>
  </si>
  <si>
    <t>7511</t>
  </si>
  <si>
    <t>CBR DE SUELOS COMPACTADOS EN EL LABORATORIO (MÉTODO I). INVE-148-13 - CARACTERIZACIÓN DE SUBRASANTE PARA LA PLACA DEPORTIVA</t>
  </si>
  <si>
    <t>7520</t>
  </si>
  <si>
    <t>RELACIONES HUMEDAD - PESO UNITARIO SECO EN LOS SUELOS (PROCTOR NORMAL). INVE-141-13</t>
  </si>
  <si>
    <t>ENSAYO DE CORTE DIRECTO EN CONDICIÓN CONSOLIDADA NO DRENADA (CU, 3 PUNTOS) - CAPACIDAD PORTANTE PARA LAS ZAPATAS DE LAS COLUMNAS DE LA CUBIERTA Y LOS MUROS</t>
  </si>
  <si>
    <t>AMPLIACIÓN CASA DEL ADULTO MAYOR - ESTUDIO GEOTÉCNICO NSR-10 TÍTULO H (CATEGORÍA BAJA)</t>
  </si>
  <si>
    <t>12319</t>
  </si>
  <si>
    <t>BARRENO MANUAL HASTA 10 m. INCLUYE DESCRIPCIÓN VISUAL DE ESTRATOS, LECTURAS DE CAMPO, SPT, VELETA, TIPO Y PROFUNDIDAD DE MUESTRAS RECUPERADAS Y DIGITACIÓN (3 SONDEOS x 6 m - MÍNIMO NSR-10 H.3, CATEGORÍA BAJA)</t>
  </si>
  <si>
    <t>ML</t>
  </si>
  <si>
    <t>APIQUE MANUAL HASTA 2 m DE 1,5 m x 1,5 m - INCLUYE RELLENO, ADECUACIÓN DEL SITIO Y TRANSPORTE</t>
  </si>
  <si>
    <t>ENSAYO DE CORTE DIRECTO EN CONDICIÓN CONSOLIDADA NO DRENADA (CU, 3 PUNTOS)</t>
  </si>
  <si>
    <t>7501</t>
  </si>
  <si>
    <t>CONSOLIDACIÓN UNIDIMENSIONAL DE SUELOS (MÉTODO B - RÁPIDA)</t>
  </si>
  <si>
    <t>CBR DE SUELOS COMPACTADOS EN EL LABORATORIO (MÉTODO I). INVE-148-13</t>
  </si>
  <si>
    <t>CANCHA MÚLTIPLE POLIDEPORTIVO LA PORTADA - ESTUDIO DE SUELOS COMPLETO NSR-10 TÍTULO H + CARACTERIZACIÓN DE SUBRASANTE PARA LA PLACA DEPORTIVA</t>
  </si>
  <si>
    <t>RELACIONES HUMEDAD - PESO UNITARIO SECO EN LOS SUELOS (PROCTOR NORMAL). INVE-141-13 - COMPACTACIÓN DE LA SUBRASANTE DE LA PLACA DEPORTIVA</t>
  </si>
  <si>
    <t>TOTAL COMPONENTE GEOTÉCNICO - 5 SEDES</t>
  </si>
  <si>
    <t>TARIFA DÍA - ALQUILER DE VEHÍCULO: CAMPERO, PICK-UP, CAMIONETA O SIMILAR DE 1300 cc A 2000 cc DE CILINDRADA, MODELO 2022 O SUPERIOR - VISITAS DE CAMPO, ACCESO PAVIMENTADO</t>
  </si>
  <si>
    <t xml:space="preserve">ESTUDIO GEOTÉCNICO CONFORME A NSR-10 TÍTULO H. INCLUYE EXPLORACIÓN DEL SUBSUELO, ENSAYOS DE LABORATORIO, ANÁLISIS DE CAPACIDAD PORTANTE Y ASENTAMIENTOS, PERFIL DE SUELO PARA DISEÑO SISMORRESISTENTE E INFORME FIRMADO POR INGENIERO GEOTECNISTA. </t>
  </si>
  <si>
    <t>F.M</t>
  </si>
  <si>
    <t>CORTE DE PLACA DE CONCRETO CON CORTADORA DE DISCO DIAMANTADO, ESPESOR HASTA 0,20 m - APERTURA DE VENTANA DE 1,00 m x 1,00 m EN CADA APIQUE (3 APIQUES x 4,00 ml DE PERÍMETRO)</t>
  </si>
  <si>
    <t>EXTRACCIÓN DE NÚCLEOS DE CONCRETO Ø 4" (100 mm) DE LA PLACA EXISTENTE - INCLUYE EQUIPO ROTATIVO CON BROCA DIAMANTADA, AGUA DE REFRIGERACIÓN, MEDICIÓN DE ESPESOR Y SELLADO DEL ORIFICIO</t>
  </si>
  <si>
    <t>RESISTENCIA A LA COMPRESIÓN DE NÚCLEOS EXTRAÍDOS - NTC 3658 / INV E-418. INCLUYE REFRENTADO Y CORRECCIÓN POR RELACIÓN L/D</t>
  </si>
  <si>
    <t>PACOMETRÍA - DETECCIÓN, LOCALIZACIÓN Y RECUBRIMIENTO DEL ACERO DE REFUERZO, PREVIA AL CORTE Y A LA EXTRACCIÓN DE NÚCLEOS (ACI 228.2R)</t>
  </si>
  <si>
    <t>VR. UNITARIO BPR</t>
  </si>
  <si>
    <t>VR. TOTAL</t>
  </si>
  <si>
    <t>RESUMEN GENERAL DEL PRESUPUESTO DE CONSULTORÍA POR SEDE</t>
  </si>
  <si>
    <t>PROYECTO / SEDE</t>
  </si>
  <si>
    <t>SUBTOTAL COSTOS DIRECTOS</t>
  </si>
  <si>
    <t>IVA 19%</t>
  </si>
  <si>
    <t>PART. %</t>
  </si>
  <si>
    <t>CUBIERTA SEDE AURORA ALTA</t>
  </si>
  <si>
    <t>CUBIERTA ESCUELA SALITRE</t>
  </si>
  <si>
    <t>COMEDOR ESCOLAR IED LA CALERA</t>
  </si>
  <si>
    <t>AMPLIACIÓN CASA DEL ADULTO MAYOR</t>
  </si>
  <si>
    <t>CANCHA MÚLTIPLE POLIDEPORTIVO LA PORTADA</t>
  </si>
  <si>
    <t>TOTAL PRESUPUESTO CONSULTORÍA (5 SEDES)</t>
  </si>
  <si>
    <t>CONSOLIDADO HOJA CONSULTORIA (control de cuadre)</t>
  </si>
  <si>
    <t>DIFERENCIA CONTRA CONSOLIDADO (debe ser ≈ $0)</t>
  </si>
  <si>
    <t>PRESUPUESTO OFICIAL / VALOR MÁXIMO ESTIMADO</t>
  </si>
  <si>
    <t>SALDO / (FALTANTE) FRENTE AL PRESUPUESTO OFICIAL</t>
  </si>
  <si>
    <t>NOTAS Y SUPUESTOS DE FORMULACIÓN
1. COSTOS DE OPERACIÓN: se contratan por resultado, no por insumo. El estudio geotécnico se presupuesta como entregable completo (incluye corte directo, consolidación, CBR, granulometría, límites de Atterberg, densidad y validación de capacidad portante), por lo que NO se presupuestan por separado alquiler de equipo de laboratorio ni ensayos individuales. Se eliminó el ítem de batimetría/hidrometría por no corresponder al alcance.
2. Gastos de oficina, papelería, impresora, portátiles y arriendo quedan cubiertos por el factor multiplicador (2,2), que debe estar soportado en el análisis del sector (Decreto 1082 de 2015, art. 2.2.1.1.1.6.1). Presupuestarlos aparte constituiría doble contabilización.
3. ALCANCE DE DISEÑO POR SEDE (base de las dedicaciones): AURORA ALTA y ESCUELA SALITRE, cubrir una cancha múltiple existente con la CUBIERTA TIPO ya disponible; el peso recae en el Especialista Estructural, que debe verificar el tipo contra las luces y cargas reales del sitio y diseñar la cimentación de las columnas. COMEDOR IED LA CALERA, ajuste del diseño tipo del Ministerio de Educación sobre una PLACA YA EXISTENTE; carga principal en arquitectura, eléctrico e hidrosanitario por la zona de cocina. CASA DEL ADULTO MAYOR, espacio abierto nuevo (placa, cubierta y cuatro muros) para actividades, sin programa interior: diseño propio pero simple, con estructura y cimentación nuevas. CANCHA LA PORTADA, los diseños están completos; el trabajo es la IMPLANTACIÓN en el entorno, por eso la topografía es la dedicación más alta de las cinco sedes.
4. ALCANCE GEOTÉCNICO POR SEDE (hoja APU GEOTECNIA): cubiertas, apiques y corte directo para determinar la capacidad portante de las zapatas de las columnas; comedor, verificación de la placa existente y caracterización de subrasante; casa del adulto mayor y cancha La Portada, estudio de suelos completo conforme a NSR-10 Título H, con CBR y Proctor adicionales en la cancha para la subrasante de la placa deportiva.
5. Topografía (1 topógrafo + 2 cadeneros) se asigna directamente por sede, no por porcentaje.
6. VEHÍCULO: se presupuesta por TARIFA DÍA (cód. IDU 12783, $331.000/día), 4 días de visita de campo por sede, 20 días en total, en lugar de tarifa mes. La descripción del BPR no precisa si la tarifa incluye conductor y combustible: VERIFICAR en el análisis del sector. Si no los incluye, o el equipo conduce (profesionales ya presupuestados) o debe agregarse el conductor. Si todas las sedes tienen acceso urbano pavimentado, aplica el cód. 12781 (1300-2000 cc) a $230.000/día.
7. Los 4 días/sede cubren visitas profesionales. La COMISIÓN TOPOGRÁFICA (1 topógrafo + 2 cadeneros) requiere días de campo adicionales, especialmente en la Cancha La Portada (dedicación 20% mes 1 por la implantación): validar y, de ser necesario, ampliar los días de vehículo para esa comisión.
8. IVA 19% sobre el 100% del valor de la consultoría (Art. 468 E.T.). Verificar régimen del contratista.
9. ALERTA - PARTIDAS NO PRESUPUESTADAS: este presupuesto NO incluye el ítem de radicación y seguimiento de trámites, permisos y autorizaciones ($7.500.000 en la versión anterior), ni Dibujante, Modelador BIM o Ingeniero auxiliar. Si la entidad exige entregable BIM o si la radicación de licencias es obligación del consultor, esos alcances deben excluirse expresamente del objeto contractual o volver a presupuestarse.
10. Las dedicaciones son el supuesto de formulación: VALIDAR contra las áreas definitivas de intervención y contra el plan de trabajo del consultor antes de publicar los estudios previos.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</si>
</sst>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3" formatCode="_-* #,##0.00_-;\-* #,##0.00_-;_-* &quot;-&quot;??_-;_-@_-"/>
    <numFmt numFmtId="164" formatCode="_-&quot;$&quot;\ * #,##0.00_-;\-&quot;$&quot;\ * #,##0.00_-;_-&quot;$&quot;\ * &quot;-&quot;??_-;_-@_-"/>
    <numFmt numFmtId="165" formatCode="_-\$* #,##0_-;&quot;-$&quot;* #,##0_-;_-\$* \-_-;_-@_-"/>
    <numFmt numFmtId="166" formatCode="0.0"/>
    <numFmt numFmtId="167" formatCode="_(\$* #,##0.00_);_(\$* \(#,##0.00\);_(\$* \-??_);_(@_)"/>
    <numFmt numFmtId="168" formatCode="_-&quot;$ &quot;* #,##0.00_-;&quot;-$ &quot;* #,##0.00_-;_-&quot;$ &quot;* \-??_-;_-@_-"/>
    <numFmt numFmtId="169" formatCode="_-\$* #,##0.00_-;&quot;-$&quot;* #,##0.00_-;_-\$* \-??_-;_-@_-"/>
    <numFmt numFmtId="170" formatCode="_-&quot;$ &quot;* #,##0_-;&quot;-$ &quot;* #,##0_-;_-&quot;$ &quot;* \-_-;_-@_-"/>
    <numFmt numFmtId="171" formatCode="_-&quot;$ &quot;* #,##0.00_-;&quot;-$ &quot;* #,##0.00_-;_-&quot;$ &quot;* \-_-;_-@_-"/>
    <numFmt numFmtId="172" formatCode="0.0%"/>
  </numFmts>
  <fonts count="23" x14ac:knownFonts="1">
    <font>
      <sz val="10"/>
      <color rgb="FF000000"/>
      <name val="Aptos Narrow"/>
      <family val="2"/>
      <charset val="1"/>
    </font>
    <font>
      <sz val="10"/>
      <name val="Arial"/>
      <family val="2"/>
      <charset val="1"/>
    </font>
    <font>
      <sz val="11"/>
      <color theme="1"/>
      <name val="Aptos Narrow"/>
      <family val="2"/>
      <charset val="1"/>
    </font>
    <font>
      <sz val="10"/>
      <name val="Aptos Narrow"/>
      <family val="2"/>
      <charset val="1"/>
    </font>
    <font>
      <b/>
      <sz val="11"/>
      <name val="Calibri"/>
      <family val="2"/>
    </font>
    <font>
      <sz val="10"/>
      <color theme="0"/>
      <name val="Aptos Narrow"/>
      <family val="2"/>
      <charset val="1"/>
    </font>
    <font>
      <b/>
      <sz val="10"/>
      <color theme="1"/>
      <name val="Calibri"/>
      <family val="2"/>
      <charset val="1"/>
    </font>
    <font>
      <sz val="10"/>
      <color rgb="FF000000"/>
      <name val="Times New Roman"/>
      <family val="1"/>
      <charset val="1"/>
    </font>
    <font>
      <b/>
      <sz val="10"/>
      <color rgb="FF000000"/>
      <name val="Aptos Narrow"/>
      <family val="2"/>
      <charset val="1"/>
    </font>
    <font>
      <sz val="10"/>
      <color rgb="FF000000"/>
      <name val="Trebuchet MS"/>
      <family val="2"/>
      <charset val="1"/>
    </font>
    <font>
      <i/>
      <sz val="8"/>
      <name val="Calibri"/>
      <family val="2"/>
    </font>
    <font>
      <b/>
      <sz val="12"/>
      <name val="Calibri"/>
      <family val="2"/>
    </font>
    <font>
      <i/>
      <sz val="9"/>
      <name val="Calibri"/>
      <family val="2"/>
    </font>
    <font>
      <b/>
      <sz val="10"/>
      <color rgb="FFFFFFFF"/>
      <name val="Calibri"/>
      <family val="2"/>
    </font>
    <font>
      <b/>
      <sz val="9"/>
      <name val="Calibri"/>
      <family val="2"/>
    </font>
    <font>
      <sz val="9"/>
      <name val="Calibri"/>
      <family val="2"/>
    </font>
    <font>
      <b/>
      <sz val="9"/>
      <color rgb="FF0000FF"/>
      <name val="Calibri"/>
      <family val="2"/>
    </font>
    <font>
      <b/>
      <sz val="10"/>
      <name val="Calibri"/>
      <family val="2"/>
    </font>
    <font>
      <sz val="10"/>
      <color rgb="FF000000"/>
      <name val="Aptos Narrow"/>
      <family val="2"/>
      <charset val="1"/>
    </font>
    <font>
      <sz val="9"/>
      <name val="Calibri"/>
      <family val="2"/>
      <charset val="1"/>
    </font>
    <font>
      <b/>
      <sz val="9"/>
      <color rgb="FF0000FF"/>
      <name val="Calibri"/>
      <family val="2"/>
      <charset val="1"/>
    </font>
    <font>
      <sz val="10"/>
      <name val="Calibri"/>
      <family val="2"/>
    </font>
    <font>
      <b/>
      <sz val="10"/>
      <color rgb="FF0000FF"/>
      <name val="Calibri"/>
      <family val="2"/>
    </font>
  </fonts>
  <fills count="5">
    <fill>
      <patternFill patternType="none"/>
    </fill>
    <fill>
      <patternFill patternType="gray125"/>
    </fill>
    <fill>
      <patternFill patternType="solid">
        <fgColor rgb="FF404040"/>
        <bgColor rgb="FF333300"/>
      </patternFill>
    </fill>
    <fill>
      <patternFill patternType="solid">
        <fgColor rgb="FFD9D9D9"/>
        <bgColor rgb="FFC0C0C0"/>
      </patternFill>
    </fill>
    <fill>
      <patternFill patternType="solid">
        <fgColor rgb="FFFFFF00"/>
        <bgColor rgb="FFFFFF00"/>
      </patternFill>
    </fill>
  </fills>
  <borders count="38">
    <border>
      <left/>
      <right/>
      <top/>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thin">
        <color auto="1"/>
      </left>
      <right style="medium">
        <color auto="1"/>
      </right>
      <top style="medium">
        <color auto="1"/>
      </top>
      <bottom/>
      <diagonal/>
    </border>
    <border>
      <left style="medium">
        <color auto="1"/>
      </left>
      <right/>
      <top style="medium">
        <color auto="1"/>
      </top>
      <bottom/>
      <diagonal/>
    </border>
    <border>
      <left/>
      <right style="medium">
        <color auto="1"/>
      </right>
      <top style="medium">
        <color auto="1"/>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style="thin">
        <color auto="1"/>
      </left>
      <right style="medium">
        <color auto="1"/>
      </right>
      <top/>
      <bottom style="thin">
        <color auto="1"/>
      </bottom>
      <diagonal/>
    </border>
    <border>
      <left style="thin">
        <color auto="1"/>
      </left>
      <right/>
      <top style="thin">
        <color auto="1"/>
      </top>
      <bottom style="thin">
        <color auto="1"/>
      </bottom>
      <diagonal/>
    </border>
    <border>
      <left style="medium">
        <color auto="1"/>
      </left>
      <right/>
      <top style="medium">
        <color auto="1"/>
      </top>
      <bottom style="thin">
        <color auto="1"/>
      </bottom>
      <diagonal/>
    </border>
    <border>
      <left/>
      <right/>
      <top style="medium">
        <color auto="1"/>
      </top>
      <bottom style="thin">
        <color auto="1"/>
      </bottom>
      <diagonal/>
    </border>
    <border>
      <left/>
      <right/>
      <top style="thin">
        <color auto="1"/>
      </top>
      <bottom style="thin">
        <color auto="1"/>
      </bottom>
      <diagonal/>
    </border>
    <border>
      <left style="medium">
        <color auto="1"/>
      </left>
      <right/>
      <top style="thin">
        <color auto="1"/>
      </top>
      <bottom style="medium">
        <color auto="1"/>
      </bottom>
      <diagonal/>
    </border>
    <border>
      <left/>
      <right/>
      <top style="thin">
        <color auto="1"/>
      </top>
      <bottom style="medium">
        <color auto="1"/>
      </bottom>
      <diagonal/>
    </border>
    <border>
      <left style="medium">
        <color auto="1"/>
      </left>
      <right style="thin">
        <color auto="1"/>
      </right>
      <top style="thin">
        <color auto="1"/>
      </top>
      <bottom style="medium">
        <color auto="1"/>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thin">
        <color auto="1"/>
      </left>
      <right style="medium">
        <color auto="1"/>
      </right>
      <top/>
      <bottom style="medium">
        <color auto="1"/>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right/>
      <top/>
      <bottom style="medium">
        <color auto="1"/>
      </bottom>
      <diagonal/>
    </border>
    <border>
      <left/>
      <right/>
      <top style="medium">
        <color auto="1"/>
      </top>
      <bottom style="medium">
        <color auto="1"/>
      </bottom>
      <diagonal/>
    </border>
  </borders>
  <cellStyleXfs count="6">
    <xf numFmtId="0" fontId="0" fillId="0" borderId="0"/>
    <xf numFmtId="167" fontId="18" fillId="0" borderId="0"/>
    <xf numFmtId="9" fontId="18" fillId="0" borderId="0"/>
    <xf numFmtId="165" fontId="1" fillId="0" borderId="0"/>
    <xf numFmtId="0" fontId="2" fillId="0" borderId="0">
      <alignment vertical="center"/>
    </xf>
    <xf numFmtId="0" fontId="1" fillId="0" borderId="0"/>
  </cellStyleXfs>
  <cellXfs count="121">
    <xf numFmtId="0" fontId="0" fillId="0" borderId="0" xfId="0"/>
    <xf numFmtId="0" fontId="0" fillId="0" borderId="0" xfId="0" applyAlignment="1">
      <alignment vertical="center"/>
    </xf>
    <xf numFmtId="0" fontId="0" fillId="0" borderId="0" xfId="0" applyAlignment="1">
      <alignment vertical="center" wrapText="1"/>
    </xf>
    <xf numFmtId="166" fontId="0" fillId="0" borderId="0" xfId="0" applyNumberFormat="1" applyAlignment="1">
      <alignment vertical="center"/>
    </xf>
    <xf numFmtId="0" fontId="3" fillId="0" borderId="0" xfId="0" applyFont="1" applyAlignment="1">
      <alignment vertical="center"/>
    </xf>
    <xf numFmtId="0" fontId="5" fillId="0" borderId="0" xfId="0" applyFont="1" applyAlignment="1">
      <alignment vertical="center"/>
    </xf>
    <xf numFmtId="0" fontId="6" fillId="0" borderId="1" xfId="0" applyFont="1" applyBorder="1" applyAlignment="1">
      <alignment horizontal="center" vertical="center" wrapText="1"/>
    </xf>
    <xf numFmtId="0" fontId="6" fillId="0" borderId="2" xfId="0" applyFont="1" applyBorder="1" applyAlignment="1">
      <alignment horizontal="center" vertical="center" wrapText="1"/>
    </xf>
    <xf numFmtId="0" fontId="7" fillId="0" borderId="2" xfId="0" applyFont="1" applyBorder="1" applyAlignment="1">
      <alignment horizontal="center" vertical="center" wrapText="1"/>
    </xf>
    <xf numFmtId="166" fontId="6" fillId="0" borderId="3" xfId="0" applyNumberFormat="1" applyFont="1" applyBorder="1" applyAlignment="1">
      <alignment horizontal="center" vertical="center" wrapText="1"/>
    </xf>
    <xf numFmtId="0" fontId="6" fillId="0" borderId="4" xfId="0" applyFont="1" applyBorder="1" applyAlignment="1">
      <alignment horizontal="center" vertical="center" wrapText="1"/>
    </xf>
    <xf numFmtId="0" fontId="8" fillId="0" borderId="5" xfId="0" applyFont="1" applyBorder="1" applyAlignment="1">
      <alignment horizontal="center" vertical="center"/>
    </xf>
    <xf numFmtId="0" fontId="8" fillId="0" borderId="7" xfId="0" applyFont="1" applyBorder="1" applyAlignment="1">
      <alignment horizontal="center" vertical="center"/>
    </xf>
    <xf numFmtId="0" fontId="9" fillId="0" borderId="8" xfId="0" applyFont="1" applyBorder="1" applyAlignment="1">
      <alignment vertical="center" wrapText="1"/>
    </xf>
    <xf numFmtId="0" fontId="0" fillId="0" borderId="8" xfId="0" applyBorder="1" applyAlignment="1">
      <alignment horizontal="center" vertical="center"/>
    </xf>
    <xf numFmtId="0" fontId="0" fillId="0" borderId="8" xfId="0" applyBorder="1" applyAlignment="1">
      <alignment vertical="center"/>
    </xf>
    <xf numFmtId="168" fontId="18" fillId="0" borderId="8" xfId="1" applyNumberFormat="1" applyBorder="1" applyAlignment="1">
      <alignment horizontal="center" vertical="center"/>
    </xf>
    <xf numFmtId="9" fontId="0" fillId="0" borderId="8" xfId="0" applyNumberFormat="1" applyBorder="1" applyAlignment="1">
      <alignment horizontal="center" vertical="center"/>
    </xf>
    <xf numFmtId="10" fontId="18" fillId="0" borderId="8" xfId="2" applyNumberFormat="1" applyBorder="1" applyAlignment="1">
      <alignment horizontal="center" vertical="center"/>
    </xf>
    <xf numFmtId="166" fontId="18" fillId="0" borderId="8" xfId="2" applyNumberFormat="1" applyBorder="1" applyAlignment="1">
      <alignment horizontal="center" vertical="center"/>
    </xf>
    <xf numFmtId="168" fontId="18" fillId="0" borderId="9" xfId="1" applyNumberFormat="1" applyBorder="1" applyAlignment="1">
      <alignment horizontal="center" vertical="center"/>
    </xf>
    <xf numFmtId="169" fontId="3" fillId="0" borderId="0" xfId="0" applyNumberFormat="1" applyFont="1" applyAlignment="1">
      <alignment vertical="center"/>
    </xf>
    <xf numFmtId="0" fontId="8" fillId="0" borderId="10" xfId="0" applyFont="1" applyBorder="1" applyAlignment="1">
      <alignment horizontal="center" vertical="center"/>
    </xf>
    <xf numFmtId="0" fontId="9" fillId="0" borderId="11" xfId="0" applyFont="1" applyBorder="1" applyAlignment="1">
      <alignment vertical="center" wrapText="1"/>
    </xf>
    <xf numFmtId="0" fontId="0" fillId="0" borderId="11" xfId="0" applyBorder="1" applyAlignment="1">
      <alignment horizontal="center" vertical="center"/>
    </xf>
    <xf numFmtId="0" fontId="0" fillId="0" borderId="11" xfId="0" applyBorder="1" applyAlignment="1">
      <alignment vertical="center"/>
    </xf>
    <xf numFmtId="168" fontId="18" fillId="0" borderId="11" xfId="1" applyNumberFormat="1" applyBorder="1" applyAlignment="1">
      <alignment horizontal="center" vertical="center"/>
    </xf>
    <xf numFmtId="9" fontId="0" fillId="0" borderId="11" xfId="0" applyNumberFormat="1" applyBorder="1" applyAlignment="1">
      <alignment horizontal="center" vertical="center"/>
    </xf>
    <xf numFmtId="10" fontId="18" fillId="0" borderId="11" xfId="2" applyNumberFormat="1" applyBorder="1" applyAlignment="1">
      <alignment horizontal="center" vertical="center"/>
    </xf>
    <xf numFmtId="166" fontId="18" fillId="0" borderId="11" xfId="2" applyNumberFormat="1" applyBorder="1" applyAlignment="1">
      <alignment horizontal="center" vertical="center"/>
    </xf>
    <xf numFmtId="168" fontId="18" fillId="0" borderId="12" xfId="1" applyNumberFormat="1" applyBorder="1" applyAlignment="1">
      <alignment horizontal="center" vertical="center"/>
    </xf>
    <xf numFmtId="0" fontId="0" fillId="0" borderId="13" xfId="0" applyBorder="1" applyAlignment="1">
      <alignment vertical="center"/>
    </xf>
    <xf numFmtId="0" fontId="0" fillId="0" borderId="14" xfId="0" applyBorder="1" applyAlignment="1">
      <alignment vertical="center" wrapText="1"/>
    </xf>
    <xf numFmtId="0" fontId="0" fillId="0" borderId="14" xfId="0" applyBorder="1" applyAlignment="1">
      <alignment horizontal="center" vertical="center"/>
    </xf>
    <xf numFmtId="168" fontId="0" fillId="0" borderId="14" xfId="0" applyNumberFormat="1" applyBorder="1" applyAlignment="1">
      <alignment horizontal="center" vertical="center"/>
    </xf>
    <xf numFmtId="166" fontId="0" fillId="0" borderId="15" xfId="0" applyNumberFormat="1" applyBorder="1" applyAlignment="1">
      <alignment horizontal="center" vertical="center"/>
    </xf>
    <xf numFmtId="168" fontId="0" fillId="0" borderId="16" xfId="0" applyNumberFormat="1" applyBorder="1" applyAlignment="1">
      <alignment horizontal="center" vertical="center"/>
    </xf>
    <xf numFmtId="0" fontId="6" fillId="0" borderId="7" xfId="0" applyFont="1" applyBorder="1" applyAlignment="1">
      <alignment horizontal="center" vertical="center" wrapText="1"/>
    </xf>
    <xf numFmtId="166" fontId="6" fillId="0" borderId="15" xfId="0" applyNumberFormat="1" applyFont="1" applyBorder="1" applyAlignment="1">
      <alignment horizontal="center" vertical="center" wrapText="1"/>
    </xf>
    <xf numFmtId="0" fontId="8" fillId="0" borderId="17" xfId="0" applyFont="1" applyBorder="1" applyAlignment="1">
      <alignment horizontal="center" vertical="center"/>
    </xf>
    <xf numFmtId="0" fontId="0" fillId="0" borderId="18" xfId="0" applyBorder="1" applyAlignment="1">
      <alignment vertical="center" wrapText="1"/>
    </xf>
    <xf numFmtId="0" fontId="0" fillId="0" borderId="18" xfId="0" applyBorder="1" applyAlignment="1">
      <alignment horizontal="center" vertical="center" wrapText="1"/>
    </xf>
    <xf numFmtId="0" fontId="0" fillId="0" borderId="18" xfId="0" applyBorder="1" applyAlignment="1">
      <alignment horizontal="center" vertical="center"/>
    </xf>
    <xf numFmtId="168" fontId="18" fillId="0" borderId="18" xfId="1" applyNumberFormat="1" applyBorder="1" applyAlignment="1">
      <alignment vertical="center"/>
    </xf>
    <xf numFmtId="10" fontId="18" fillId="0" borderId="18" xfId="2" applyNumberFormat="1" applyBorder="1" applyAlignment="1">
      <alignment vertical="center"/>
    </xf>
    <xf numFmtId="10" fontId="18" fillId="0" borderId="18" xfId="2" applyNumberFormat="1" applyBorder="1" applyAlignment="1">
      <alignment horizontal="center" vertical="center"/>
    </xf>
    <xf numFmtId="166" fontId="18" fillId="0" borderId="19" xfId="2" applyNumberFormat="1" applyBorder="1" applyAlignment="1">
      <alignment horizontal="center" vertical="center"/>
    </xf>
    <xf numFmtId="168" fontId="18" fillId="0" borderId="20" xfId="1" applyNumberFormat="1" applyBorder="1" applyAlignment="1">
      <alignment vertical="center"/>
    </xf>
    <xf numFmtId="0" fontId="0" fillId="0" borderId="11" xfId="0" applyBorder="1" applyAlignment="1">
      <alignment vertical="center" wrapText="1"/>
    </xf>
    <xf numFmtId="168" fontId="18" fillId="0" borderId="11" xfId="1" applyNumberFormat="1" applyBorder="1" applyAlignment="1">
      <alignment vertical="center"/>
    </xf>
    <xf numFmtId="10" fontId="18" fillId="0" borderId="11" xfId="2" applyNumberFormat="1" applyBorder="1" applyAlignment="1">
      <alignment vertical="center"/>
    </xf>
    <xf numFmtId="166" fontId="18" fillId="0" borderId="21" xfId="2" applyNumberFormat="1" applyBorder="1" applyAlignment="1">
      <alignment horizontal="center" vertical="center"/>
    </xf>
    <xf numFmtId="168" fontId="18" fillId="0" borderId="12" xfId="1" applyNumberFormat="1" applyBorder="1" applyAlignment="1">
      <alignment vertical="center"/>
    </xf>
    <xf numFmtId="0" fontId="0" fillId="0" borderId="14" xfId="0" applyBorder="1" applyAlignment="1">
      <alignment vertical="center"/>
    </xf>
    <xf numFmtId="0" fontId="8" fillId="0" borderId="22" xfId="0" applyFont="1" applyBorder="1" applyAlignment="1">
      <alignment horizontal="center" vertical="center"/>
    </xf>
    <xf numFmtId="0" fontId="8" fillId="0" borderId="25" xfId="0" applyFont="1" applyBorder="1" applyAlignment="1">
      <alignment horizontal="center" vertical="center"/>
    </xf>
    <xf numFmtId="168" fontId="3" fillId="0" borderId="0" xfId="0" applyNumberFormat="1" applyFont="1" applyAlignment="1">
      <alignment vertical="center"/>
    </xf>
    <xf numFmtId="0" fontId="14" fillId="3" borderId="28" xfId="0" applyFont="1" applyFill="1" applyBorder="1" applyAlignment="1">
      <alignment horizontal="center" vertical="center" wrapText="1"/>
    </xf>
    <xf numFmtId="0" fontId="15" fillId="0" borderId="11" xfId="0" applyFont="1" applyBorder="1" applyAlignment="1">
      <alignment horizontal="center" vertical="center"/>
    </xf>
    <xf numFmtId="0" fontId="15" fillId="0" borderId="11" xfId="0" applyFont="1" applyBorder="1" applyAlignment="1">
      <alignment horizontal="left" vertical="center" wrapText="1"/>
    </xf>
    <xf numFmtId="0" fontId="16" fillId="0" borderId="11" xfId="0" applyFont="1" applyBorder="1" applyAlignment="1">
      <alignment horizontal="center" vertical="center"/>
    </xf>
    <xf numFmtId="170" fontId="15" fillId="0" borderId="11" xfId="0" applyNumberFormat="1" applyFont="1" applyBorder="1" applyAlignment="1">
      <alignment horizontal="center" vertical="center"/>
    </xf>
    <xf numFmtId="0" fontId="0" fillId="0" borderId="30" xfId="0" applyBorder="1" applyAlignment="1">
      <alignment vertical="center"/>
    </xf>
    <xf numFmtId="0" fontId="0" fillId="0" borderId="31" xfId="0" applyBorder="1" applyAlignment="1">
      <alignment vertical="center" wrapText="1"/>
    </xf>
    <xf numFmtId="0" fontId="0" fillId="0" borderId="31" xfId="0" applyBorder="1" applyAlignment="1">
      <alignment horizontal="center" vertical="center"/>
    </xf>
    <xf numFmtId="168" fontId="0" fillId="0" borderId="31" xfId="0" applyNumberFormat="1" applyBorder="1" applyAlignment="1">
      <alignment horizontal="center" vertical="center"/>
    </xf>
    <xf numFmtId="166" fontId="0" fillId="0" borderId="32" xfId="0" applyNumberFormat="1" applyBorder="1" applyAlignment="1">
      <alignment horizontal="center" vertical="center"/>
    </xf>
    <xf numFmtId="168" fontId="0" fillId="0" borderId="33" xfId="0" applyNumberFormat="1" applyBorder="1" applyAlignment="1">
      <alignment horizontal="center" vertical="center"/>
    </xf>
    <xf numFmtId="0" fontId="8" fillId="0" borderId="27" xfId="0" applyFont="1" applyBorder="1" applyAlignment="1">
      <alignment horizontal="center" vertical="center"/>
    </xf>
    <xf numFmtId="0" fontId="9" fillId="0" borderId="34" xfId="0" applyFont="1" applyBorder="1" applyAlignment="1">
      <alignment vertical="center" wrapText="1"/>
    </xf>
    <xf numFmtId="0" fontId="0" fillId="0" borderId="34" xfId="0" applyBorder="1" applyAlignment="1">
      <alignment horizontal="center" vertical="center"/>
    </xf>
    <xf numFmtId="0" fontId="0" fillId="0" borderId="34" xfId="0" applyBorder="1" applyAlignment="1">
      <alignment vertical="center"/>
    </xf>
    <xf numFmtId="168" fontId="18" fillId="0" borderId="34" xfId="1" applyNumberFormat="1" applyBorder="1" applyAlignment="1">
      <alignment horizontal="center" vertical="center"/>
    </xf>
    <xf numFmtId="9" fontId="0" fillId="0" borderId="34" xfId="0" applyNumberFormat="1" applyBorder="1" applyAlignment="1">
      <alignment horizontal="center" vertical="center"/>
    </xf>
    <xf numFmtId="10" fontId="18" fillId="0" borderId="34" xfId="2" applyNumberFormat="1" applyBorder="1" applyAlignment="1">
      <alignment horizontal="center" vertical="center"/>
    </xf>
    <xf numFmtId="166" fontId="18" fillId="0" borderId="34" xfId="2" applyNumberFormat="1" applyBorder="1" applyAlignment="1">
      <alignment horizontal="center" vertical="center"/>
    </xf>
    <xf numFmtId="168" fontId="18" fillId="0" borderId="35" xfId="1" applyNumberFormat="1" applyBorder="1" applyAlignment="1">
      <alignment horizontal="center" vertical="center"/>
    </xf>
    <xf numFmtId="0" fontId="15" fillId="0" borderId="0" xfId="0" applyFont="1" applyAlignment="1">
      <alignment vertical="top" wrapText="1"/>
    </xf>
    <xf numFmtId="0" fontId="10" fillId="0" borderId="0" xfId="0" applyFont="1" applyAlignment="1">
      <alignment vertical="top" wrapText="1"/>
    </xf>
    <xf numFmtId="164" fontId="10" fillId="0" borderId="0" xfId="0" applyNumberFormat="1" applyFont="1" applyAlignment="1">
      <alignment vertical="top" wrapText="1"/>
    </xf>
    <xf numFmtId="43" fontId="10" fillId="0" borderId="0" xfId="0" applyNumberFormat="1" applyFont="1" applyAlignment="1">
      <alignment vertical="top" wrapText="1"/>
    </xf>
    <xf numFmtId="43" fontId="0" fillId="0" borderId="0" xfId="0" applyNumberFormat="1" applyAlignment="1">
      <alignment vertical="center"/>
    </xf>
    <xf numFmtId="9" fontId="18" fillId="0" borderId="0" xfId="2"/>
    <xf numFmtId="43" fontId="0" fillId="0" borderId="0" xfId="0" applyNumberFormat="1"/>
    <xf numFmtId="171" fontId="4" fillId="4" borderId="28" xfId="0" applyNumberFormat="1" applyFont="1" applyFill="1" applyBorder="1" applyAlignment="1">
      <alignment horizontal="center" vertical="center"/>
    </xf>
    <xf numFmtId="0" fontId="19" fillId="0" borderId="11" xfId="0" applyFont="1" applyBorder="1" applyAlignment="1">
      <alignment horizontal="center" vertical="center"/>
    </xf>
    <xf numFmtId="0" fontId="19" fillId="0" borderId="11" xfId="0" applyFont="1" applyBorder="1" applyAlignment="1">
      <alignment horizontal="left" vertical="center" wrapText="1"/>
    </xf>
    <xf numFmtId="0" fontId="20" fillId="0" borderId="11" xfId="0" applyFont="1" applyBorder="1" applyAlignment="1">
      <alignment horizontal="center" vertical="center"/>
    </xf>
    <xf numFmtId="170" fontId="19" fillId="0" borderId="11" xfId="0" applyNumberFormat="1" applyFont="1" applyBorder="1" applyAlignment="1">
      <alignment horizontal="center" vertical="center"/>
    </xf>
    <xf numFmtId="0" fontId="17" fillId="3" borderId="28" xfId="0" applyFont="1" applyFill="1" applyBorder="1" applyAlignment="1">
      <alignment horizontal="center" vertical="center" wrapText="1"/>
    </xf>
    <xf numFmtId="0" fontId="21" fillId="0" borderId="11" xfId="0" applyFont="1" applyBorder="1" applyAlignment="1">
      <alignment horizontal="center" vertical="center"/>
    </xf>
    <xf numFmtId="0" fontId="21" fillId="0" borderId="11" xfId="0" applyFont="1" applyBorder="1" applyAlignment="1">
      <alignment horizontal="left" vertical="center"/>
    </xf>
    <xf numFmtId="170" fontId="21" fillId="0" borderId="11" xfId="0" applyNumberFormat="1" applyFont="1" applyBorder="1" applyAlignment="1">
      <alignment horizontal="center" vertical="center"/>
    </xf>
    <xf numFmtId="172" fontId="21" fillId="0" borderId="11" xfId="0" applyNumberFormat="1" applyFont="1" applyBorder="1" applyAlignment="1">
      <alignment horizontal="center" vertical="center"/>
    </xf>
    <xf numFmtId="0" fontId="17" fillId="0" borderId="28" xfId="0" applyFont="1" applyBorder="1" applyAlignment="1">
      <alignment horizontal="center" vertical="center"/>
    </xf>
    <xf numFmtId="0" fontId="17" fillId="0" borderId="28" xfId="0" applyFont="1" applyBorder="1" applyAlignment="1">
      <alignment horizontal="left" vertical="center"/>
    </xf>
    <xf numFmtId="170" fontId="17" fillId="0" borderId="28" xfId="0" applyNumberFormat="1" applyFont="1" applyBorder="1" applyAlignment="1">
      <alignment horizontal="center" vertical="center"/>
    </xf>
    <xf numFmtId="172" fontId="17" fillId="0" borderId="28" xfId="0" applyNumberFormat="1" applyFont="1" applyBorder="1" applyAlignment="1">
      <alignment horizontal="center" vertical="center"/>
    </xf>
    <xf numFmtId="0" fontId="17" fillId="0" borderId="0" xfId="0" applyFont="1" applyAlignment="1">
      <alignment horizontal="left" vertical="center"/>
    </xf>
    <xf numFmtId="170" fontId="17" fillId="0" borderId="11" xfId="0" applyNumberFormat="1" applyFont="1" applyBorder="1" applyAlignment="1">
      <alignment horizontal="center" vertical="center"/>
    </xf>
    <xf numFmtId="170" fontId="22" fillId="4" borderId="11" xfId="0" applyNumberFormat="1" applyFont="1" applyFill="1" applyBorder="1" applyAlignment="1">
      <alignment horizontal="center" vertical="center"/>
    </xf>
    <xf numFmtId="170" fontId="22" fillId="0" borderId="11" xfId="0" applyNumberFormat="1" applyFont="1" applyBorder="1" applyAlignment="1">
      <alignment horizontal="center" vertical="center"/>
    </xf>
    <xf numFmtId="172" fontId="0" fillId="0" borderId="0" xfId="0" applyNumberFormat="1"/>
    <xf numFmtId="0" fontId="0" fillId="0" borderId="24" xfId="0" applyBorder="1" applyAlignment="1">
      <alignment horizontal="center" vertical="center"/>
    </xf>
    <xf numFmtId="168" fontId="0" fillId="0" borderId="10" xfId="0" applyNumberFormat="1" applyBorder="1" applyAlignment="1">
      <alignment horizontal="center" vertical="center"/>
    </xf>
    <xf numFmtId="0" fontId="0" fillId="0" borderId="26" xfId="0" applyBorder="1" applyAlignment="1">
      <alignment horizontal="center" vertical="center"/>
    </xf>
    <xf numFmtId="168" fontId="0" fillId="0" borderId="27" xfId="0" applyNumberFormat="1" applyBorder="1" applyAlignment="1">
      <alignment horizontal="center" vertical="center"/>
    </xf>
    <xf numFmtId="0" fontId="4" fillId="0" borderId="0" xfId="0" applyFont="1" applyAlignment="1">
      <alignment horizontal="center" vertical="center" wrapText="1"/>
    </xf>
    <xf numFmtId="0" fontId="6" fillId="0" borderId="6" xfId="0" applyFont="1" applyBorder="1" applyAlignment="1">
      <alignment horizontal="center" vertical="center" wrapText="1"/>
    </xf>
    <xf numFmtId="0" fontId="6" fillId="0" borderId="13" xfId="0" applyFont="1" applyBorder="1" applyAlignment="1">
      <alignment horizontal="center" vertical="center" wrapText="1"/>
    </xf>
    <xf numFmtId="0" fontId="6" fillId="0" borderId="23" xfId="0" applyFont="1" applyBorder="1" applyAlignment="1">
      <alignment horizontal="center" vertical="center" wrapText="1"/>
    </xf>
    <xf numFmtId="168" fontId="0" fillId="0" borderId="7" xfId="0" applyNumberFormat="1" applyBorder="1" applyAlignment="1">
      <alignment horizontal="center" vertical="center"/>
    </xf>
    <xf numFmtId="0" fontId="11" fillId="0" borderId="0" xfId="0" applyFont="1" applyAlignment="1">
      <alignment horizontal="center" vertical="center"/>
    </xf>
    <xf numFmtId="0" fontId="12" fillId="0" borderId="0" xfId="0" applyFont="1" applyAlignment="1">
      <alignment horizontal="center" vertical="center"/>
    </xf>
    <xf numFmtId="0" fontId="13" fillId="2" borderId="0" xfId="0" applyFont="1" applyFill="1" applyAlignment="1">
      <alignment horizontal="left" vertical="center"/>
    </xf>
    <xf numFmtId="0" fontId="17" fillId="0" borderId="29" xfId="0" applyFont="1" applyBorder="1" applyAlignment="1">
      <alignment horizontal="right" vertical="center"/>
    </xf>
    <xf numFmtId="0" fontId="4" fillId="4" borderId="29" xfId="0" applyFont="1" applyFill="1" applyBorder="1" applyAlignment="1">
      <alignment horizontal="right" vertical="center"/>
    </xf>
    <xf numFmtId="0" fontId="17" fillId="0" borderId="37" xfId="0" applyFont="1" applyBorder="1" applyAlignment="1">
      <alignment horizontal="right" vertical="center"/>
    </xf>
    <xf numFmtId="0" fontId="13" fillId="2" borderId="36" xfId="0" applyFont="1" applyFill="1" applyBorder="1" applyAlignment="1">
      <alignment horizontal="left" vertical="center"/>
    </xf>
    <xf numFmtId="0" fontId="15" fillId="0" borderId="0" xfId="0" applyFont="1" applyAlignment="1">
      <alignment horizontal="left" vertical="top" wrapText="1"/>
    </xf>
    <xf numFmtId="170" fontId="0" fillId="0" borderId="0" xfId="0" applyNumberFormat="1"/>
  </cellXfs>
  <cellStyles count="6">
    <cellStyle name="Currency" xfId="1" builtinId="4"/>
    <cellStyle name="Moneda [0] 2" xfId="3" xr:uid="{00000000-0005-0000-0000-000006000000}"/>
    <cellStyle name="Normal" xfId="0" builtinId="0"/>
    <cellStyle name="Normal 2" xfId="4" xr:uid="{00000000-0005-0000-0000-000007000000}"/>
    <cellStyle name="Normal 2 10 10 2" xfId="5" xr:uid="{00000000-0005-0000-0000-000008000000}"/>
    <cellStyle name="Per cent" xfId="2" builtinId="5"/>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404040"/>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rgbClr val="000000"/>
      </a:dk1>
      <a:lt1>
        <a:srgbClr val="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majorFont>
      <a:minorFont>
        <a:latin typeface="Aptos Narrow" panose="02110004020202020204"/>
        <a:ea typeface=""/>
        <a:cs typeface=""/>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a:gradFill>
      </a:fillStyleLst>
      <a:lnStyleLst>
        <a:ln w="12700" cap="flat" cmpd="sng" algn="ctr">
          <a:prstDash val="solid"/>
          <a:miter lim="800000"/>
        </a:ln>
        <a:ln w="19050" cap="flat" cmpd="sng" algn="ctr">
          <a:prstDash val="solid"/>
          <a:miter lim="800000"/>
        </a:ln>
        <a:ln w="2540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A1:S33"/>
  <sheetViews>
    <sheetView tabSelected="1" topLeftCell="A10" zoomScale="120" zoomScaleNormal="120" workbookViewId="0">
      <selection activeCell="D20" sqref="D20"/>
    </sheetView>
  </sheetViews>
  <sheetFormatPr baseColWidth="10" defaultColWidth="11" defaultRowHeight="14" x14ac:dyDescent="0.2"/>
  <cols>
    <col min="1" max="1" width="6.59765625" style="1" customWidth="1"/>
    <col min="2" max="2" width="59.796875" style="2" customWidth="1"/>
    <col min="3" max="3" width="9" style="1" customWidth="1"/>
    <col min="4" max="4" width="6.59765625" style="1" customWidth="1"/>
    <col min="5" max="5" width="16" style="1" bestFit="1" customWidth="1"/>
    <col min="6" max="6" width="5" style="1" customWidth="1"/>
    <col min="7" max="7" width="8.59765625" style="1" customWidth="1"/>
    <col min="8" max="8" width="6.59765625" style="1" customWidth="1"/>
    <col min="9" max="9" width="11.3984375" style="1" customWidth="1"/>
    <col min="10" max="10" width="7.796875" style="3" customWidth="1"/>
    <col min="11" max="11" width="17.19921875" style="1" bestFit="1" customWidth="1"/>
    <col min="12" max="12" width="15.3984375" style="1" customWidth="1"/>
    <col min="13" max="13" width="19.59765625" style="4" customWidth="1"/>
    <col min="14" max="14" width="16.796875" style="4" customWidth="1"/>
    <col min="15" max="15" width="24.3984375" style="1" customWidth="1"/>
    <col min="16" max="16" width="33.59765625" style="1" customWidth="1"/>
    <col min="17" max="17" width="19" style="1" customWidth="1"/>
    <col min="18" max="22" width="11" style="1"/>
    <col min="23" max="23" width="16.796875" style="1" customWidth="1"/>
    <col min="24" max="16384" width="11" style="1"/>
  </cols>
  <sheetData>
    <row r="1" spans="1:19" ht="30" customHeight="1" x14ac:dyDescent="0.2">
      <c r="A1" s="107" t="s">
        <v>0</v>
      </c>
      <c r="B1" s="107"/>
      <c r="C1" s="107"/>
      <c r="D1" s="107"/>
      <c r="E1" s="107"/>
      <c r="F1" s="107"/>
      <c r="G1" s="107"/>
      <c r="H1" s="107"/>
      <c r="I1" s="107"/>
      <c r="J1" s="107"/>
      <c r="K1" s="107"/>
      <c r="O1" s="5"/>
      <c r="P1" s="5"/>
      <c r="Q1" s="5"/>
      <c r="R1" s="5"/>
      <c r="S1" s="5"/>
    </row>
    <row r="2" spans="1:19" ht="45.75" customHeight="1" x14ac:dyDescent="0.2">
      <c r="A2" s="6" t="s">
        <v>1</v>
      </c>
      <c r="B2" s="7" t="s">
        <v>2</v>
      </c>
      <c r="C2" s="7" t="s">
        <v>3</v>
      </c>
      <c r="D2" s="7" t="s">
        <v>4</v>
      </c>
      <c r="E2" s="7" t="s">
        <v>5</v>
      </c>
      <c r="F2" s="8" t="s">
        <v>97</v>
      </c>
      <c r="G2" s="7" t="s">
        <v>7</v>
      </c>
      <c r="H2" s="7" t="s">
        <v>8</v>
      </c>
      <c r="I2" s="7" t="s">
        <v>9</v>
      </c>
      <c r="J2" s="9" t="s">
        <v>10</v>
      </c>
      <c r="K2" s="10" t="s">
        <v>11</v>
      </c>
      <c r="O2" s="5"/>
      <c r="P2" s="5"/>
      <c r="Q2" s="5"/>
      <c r="R2" s="5"/>
      <c r="S2" s="5"/>
    </row>
    <row r="3" spans="1:19" ht="15" customHeight="1" thickBot="1" x14ac:dyDescent="0.25">
      <c r="A3" s="11" t="s">
        <v>12</v>
      </c>
      <c r="B3" s="108" t="s">
        <v>13</v>
      </c>
      <c r="C3" s="108"/>
      <c r="D3" s="108"/>
      <c r="E3" s="108"/>
      <c r="F3" s="108"/>
      <c r="G3" s="108"/>
      <c r="H3" s="108"/>
      <c r="I3" s="108"/>
      <c r="J3" s="108"/>
      <c r="K3" s="108"/>
      <c r="O3" s="5"/>
      <c r="P3" s="5"/>
      <c r="Q3" s="5"/>
      <c r="R3" s="5"/>
      <c r="S3" s="5"/>
    </row>
    <row r="4" spans="1:19" x14ac:dyDescent="0.2">
      <c r="A4" s="12" t="s">
        <v>14</v>
      </c>
      <c r="B4" s="13" t="s">
        <v>15</v>
      </c>
      <c r="C4" s="14" t="s">
        <v>16</v>
      </c>
      <c r="D4" s="15">
        <v>1</v>
      </c>
      <c r="E4" s="16">
        <v>8589000</v>
      </c>
      <c r="F4" s="14">
        <v>2.2000000000000002</v>
      </c>
      <c r="G4" s="17">
        <f>'Cubierta aurora alta'!G4+'cubierta escuela salitre'!G4+'comedor IED la calera'!G4+'ampliacion casa adulto mayor'!G4+'cancha multiple la portada'!G4</f>
        <v>0.44999999999999996</v>
      </c>
      <c r="H4" s="17">
        <f>'Cubierta aurora alta'!H4+'cubierta escuela salitre'!H4+'comedor IED la calera'!H4+'ampliacion casa adulto mayor'!H4+'cancha multiple la portada'!H4</f>
        <v>0.44999999999999996</v>
      </c>
      <c r="I4" s="18">
        <f t="shared" ref="I4:I15" si="0">SUM(G4:H4)/J4</f>
        <v>0.44999999999999996</v>
      </c>
      <c r="J4" s="19">
        <v>2</v>
      </c>
      <c r="K4" s="20">
        <f>ROUND(D4*E4*F4*I4*J4,2)</f>
        <v>17006220</v>
      </c>
      <c r="M4" s="21"/>
      <c r="O4" s="5"/>
      <c r="P4" s="5"/>
      <c r="Q4" s="5"/>
      <c r="R4" s="5"/>
      <c r="S4" s="5"/>
    </row>
    <row r="5" spans="1:19" x14ac:dyDescent="0.2">
      <c r="A5" s="22" t="s">
        <v>17</v>
      </c>
      <c r="B5" s="23" t="s">
        <v>18</v>
      </c>
      <c r="C5" s="24" t="s">
        <v>16</v>
      </c>
      <c r="D5" s="25">
        <v>1</v>
      </c>
      <c r="E5" s="26">
        <v>7659000</v>
      </c>
      <c r="F5" s="24">
        <v>2.2000000000000002</v>
      </c>
      <c r="G5" s="27">
        <f>'Cubierta aurora alta'!G5+'cubierta escuela salitre'!G5+'comedor IED la calera'!G5+'ampliacion casa adulto mayor'!G5+'cancha multiple la portada'!G5</f>
        <v>0.79</v>
      </c>
      <c r="H5" s="27">
        <f>'Cubierta aurora alta'!H5+'cubierta escuela salitre'!H5+'comedor IED la calera'!H5+'ampliacion casa adulto mayor'!H5+'cancha multiple la portada'!H5</f>
        <v>0.78</v>
      </c>
      <c r="I5" s="28">
        <f t="shared" si="0"/>
        <v>0.78500000000000003</v>
      </c>
      <c r="J5" s="29">
        <f t="shared" ref="J5:J15" si="1">+$J$4</f>
        <v>2</v>
      </c>
      <c r="K5" s="30">
        <f t="shared" ref="K5:K15" si="2">ROUND(D5*E5*F5*I5*J5,2)</f>
        <v>26454186</v>
      </c>
      <c r="M5" s="21"/>
      <c r="O5" s="5"/>
      <c r="P5" s="5"/>
      <c r="Q5" s="5"/>
      <c r="R5" s="5"/>
      <c r="S5" s="5"/>
    </row>
    <row r="6" spans="1:19" x14ac:dyDescent="0.2">
      <c r="A6" s="22" t="s">
        <v>19</v>
      </c>
      <c r="B6" s="23" t="s">
        <v>20</v>
      </c>
      <c r="C6" s="24" t="s">
        <v>16</v>
      </c>
      <c r="D6" s="25">
        <v>1</v>
      </c>
      <c r="E6" s="26">
        <v>7659000</v>
      </c>
      <c r="F6" s="24">
        <v>2.2000000000000002</v>
      </c>
      <c r="G6" s="27">
        <f>'Cubierta aurora alta'!G6+'cubierta escuela salitre'!G6+'comedor IED la calera'!G6+'ampliacion casa adulto mayor'!G6+'cancha multiple la portada'!G6</f>
        <v>0.89</v>
      </c>
      <c r="H6" s="27">
        <f>'Cubierta aurora alta'!H6+'cubierta escuela salitre'!H6+'comedor IED la calera'!H6+'ampliacion casa adulto mayor'!H6+'cancha multiple la portada'!H6</f>
        <v>0.73</v>
      </c>
      <c r="I6" s="28">
        <f t="shared" si="0"/>
        <v>0.81</v>
      </c>
      <c r="J6" s="29">
        <f t="shared" si="1"/>
        <v>2</v>
      </c>
      <c r="K6" s="30">
        <f t="shared" si="2"/>
        <v>27296676</v>
      </c>
      <c r="M6" s="21"/>
      <c r="O6" s="5"/>
      <c r="P6" s="5"/>
      <c r="Q6" s="5"/>
      <c r="R6" s="5"/>
      <c r="S6" s="5"/>
    </row>
    <row r="7" spans="1:19" x14ac:dyDescent="0.2">
      <c r="A7" s="22" t="s">
        <v>21</v>
      </c>
      <c r="B7" s="23" t="s">
        <v>22</v>
      </c>
      <c r="C7" s="24" t="s">
        <v>16</v>
      </c>
      <c r="D7" s="25">
        <v>1</v>
      </c>
      <c r="E7" s="26">
        <v>7659000</v>
      </c>
      <c r="F7" s="24">
        <v>2.2000000000000002</v>
      </c>
      <c r="G7" s="27">
        <f>'Cubierta aurora alta'!G7+'cubierta escuela salitre'!G7+'comedor IED la calera'!G7+'ampliacion casa adulto mayor'!G7+'cancha multiple la portada'!G7</f>
        <v>0.92</v>
      </c>
      <c r="H7" s="27">
        <f>'Cubierta aurora alta'!H7+'cubierta escuela salitre'!H7+'comedor IED la calera'!H7+'ampliacion casa adulto mayor'!H7+'cancha multiple la portada'!H7</f>
        <v>0.95</v>
      </c>
      <c r="I7" s="28">
        <f t="shared" si="0"/>
        <v>0.93500000000000005</v>
      </c>
      <c r="J7" s="29">
        <f t="shared" si="1"/>
        <v>2</v>
      </c>
      <c r="K7" s="30">
        <f t="shared" si="2"/>
        <v>31509126</v>
      </c>
      <c r="M7" s="21"/>
      <c r="O7" s="5"/>
      <c r="P7" s="5"/>
      <c r="Q7" s="5"/>
      <c r="R7" s="5"/>
      <c r="S7" s="5"/>
    </row>
    <row r="8" spans="1:19" x14ac:dyDescent="0.2">
      <c r="A8" s="22" t="s">
        <v>23</v>
      </c>
      <c r="B8" s="23" t="s">
        <v>24</v>
      </c>
      <c r="C8" s="24" t="s">
        <v>16</v>
      </c>
      <c r="D8" s="25">
        <v>1</v>
      </c>
      <c r="E8" s="26">
        <v>7659000</v>
      </c>
      <c r="F8" s="24">
        <v>2.2000000000000002</v>
      </c>
      <c r="G8" s="27">
        <f>'Cubierta aurora alta'!G8+'cubierta escuela salitre'!G8+'comedor IED la calera'!G8+'ampliacion casa adulto mayor'!G8+'cancha multiple la portada'!G8</f>
        <v>0.5</v>
      </c>
      <c r="H8" s="27">
        <f>'Cubierta aurora alta'!H8+'cubierta escuela salitre'!H8+'comedor IED la calera'!H8+'ampliacion casa adulto mayor'!H8+'cancha multiple la portada'!H8</f>
        <v>0.55000000000000004</v>
      </c>
      <c r="I8" s="28">
        <f t="shared" si="0"/>
        <v>0.52500000000000002</v>
      </c>
      <c r="J8" s="29">
        <f t="shared" si="1"/>
        <v>2</v>
      </c>
      <c r="K8" s="30">
        <f t="shared" si="2"/>
        <v>17692290</v>
      </c>
      <c r="M8" s="21"/>
      <c r="O8" s="5"/>
      <c r="P8" s="5"/>
      <c r="Q8" s="5"/>
      <c r="R8" s="5"/>
      <c r="S8" s="5"/>
    </row>
    <row r="9" spans="1:19" x14ac:dyDescent="0.2">
      <c r="A9" s="22" t="s">
        <v>25</v>
      </c>
      <c r="B9" s="23" t="s">
        <v>26</v>
      </c>
      <c r="C9" s="24" t="s">
        <v>16</v>
      </c>
      <c r="D9" s="25">
        <v>1</v>
      </c>
      <c r="E9" s="26">
        <v>7659000</v>
      </c>
      <c r="F9" s="24">
        <v>2.2000000000000002</v>
      </c>
      <c r="G9" s="27">
        <f>'Cubierta aurora alta'!G9+'cubierta escuela salitre'!G9+'comedor IED la calera'!G9+'ampliacion casa adulto mayor'!G9+'cancha multiple la portada'!G9</f>
        <v>0.51</v>
      </c>
      <c r="H9" s="27">
        <f>'Cubierta aurora alta'!H9+'cubierta escuela salitre'!H9+'comedor IED la calera'!H9+'ampliacion casa adulto mayor'!H9+'cancha multiple la portada'!H9</f>
        <v>0.56999999999999995</v>
      </c>
      <c r="I9" s="28">
        <f t="shared" si="0"/>
        <v>0.54</v>
      </c>
      <c r="J9" s="29">
        <f t="shared" si="1"/>
        <v>2</v>
      </c>
      <c r="K9" s="30">
        <f t="shared" si="2"/>
        <v>18197784</v>
      </c>
      <c r="M9" s="21"/>
      <c r="O9" s="5"/>
      <c r="P9" s="5"/>
      <c r="Q9" s="5"/>
      <c r="R9" s="5"/>
      <c r="S9" s="5"/>
    </row>
    <row r="10" spans="1:19" x14ac:dyDescent="0.2">
      <c r="A10" s="22" t="s">
        <v>27</v>
      </c>
      <c r="B10" s="23" t="s">
        <v>28</v>
      </c>
      <c r="C10" s="24" t="s">
        <v>16</v>
      </c>
      <c r="D10" s="25">
        <v>1</v>
      </c>
      <c r="E10" s="26">
        <v>7659000</v>
      </c>
      <c r="F10" s="24">
        <v>2.2000000000000002</v>
      </c>
      <c r="G10" s="27">
        <f>'Cubierta aurora alta'!G10+'cubierta escuela salitre'!G10+'comedor IED la calera'!G10+'ampliacion casa adulto mayor'!G10+'cancha multiple la portada'!G10</f>
        <v>0.47000000000000003</v>
      </c>
      <c r="H10" s="27">
        <f>'Cubierta aurora alta'!H10+'cubierta escuela salitre'!H10+'comedor IED la calera'!H10+'ampliacion casa adulto mayor'!H10+'cancha multiple la portada'!H10</f>
        <v>0.27</v>
      </c>
      <c r="I10" s="28">
        <f t="shared" si="0"/>
        <v>0.37</v>
      </c>
      <c r="J10" s="29">
        <f t="shared" si="1"/>
        <v>2</v>
      </c>
      <c r="K10" s="30">
        <f t="shared" si="2"/>
        <v>12468852</v>
      </c>
      <c r="M10" s="21"/>
      <c r="O10" s="5"/>
      <c r="P10" s="5"/>
      <c r="Q10" s="5"/>
      <c r="R10" s="5"/>
      <c r="S10" s="5"/>
    </row>
    <row r="11" spans="1:19" x14ac:dyDescent="0.2">
      <c r="A11" s="22" t="s">
        <v>29</v>
      </c>
      <c r="B11" s="23" t="s">
        <v>30</v>
      </c>
      <c r="C11" s="24" t="s">
        <v>16</v>
      </c>
      <c r="D11" s="25">
        <v>1</v>
      </c>
      <c r="E11" s="26">
        <v>5791000</v>
      </c>
      <c r="F11" s="24">
        <v>2.2000000000000002</v>
      </c>
      <c r="G11" s="27">
        <f>'Cubierta aurora alta'!G11+'cubierta escuela salitre'!G11+'comedor IED la calera'!G11+'ampliacion casa adulto mayor'!G11+'cancha multiple la portada'!G11</f>
        <v>0.25</v>
      </c>
      <c r="H11" s="27">
        <f>'Cubierta aurora alta'!H11+'cubierta escuela salitre'!H11+'comedor IED la calera'!H11+'ampliacion casa adulto mayor'!H11+'cancha multiple la portada'!H11</f>
        <v>0.25</v>
      </c>
      <c r="I11" s="28">
        <f t="shared" si="0"/>
        <v>0.25</v>
      </c>
      <c r="J11" s="29">
        <f t="shared" si="1"/>
        <v>2</v>
      </c>
      <c r="K11" s="30">
        <f t="shared" si="2"/>
        <v>6370100</v>
      </c>
      <c r="M11" s="21"/>
      <c r="O11" s="5"/>
      <c r="P11" s="5"/>
      <c r="Q11" s="5"/>
      <c r="R11" s="5"/>
      <c r="S11" s="5"/>
    </row>
    <row r="12" spans="1:19" x14ac:dyDescent="0.2">
      <c r="A12" s="22" t="s">
        <v>31</v>
      </c>
      <c r="B12" s="23" t="s">
        <v>32</v>
      </c>
      <c r="C12" s="24" t="s">
        <v>16</v>
      </c>
      <c r="D12" s="25">
        <v>1</v>
      </c>
      <c r="E12" s="26">
        <v>5791000</v>
      </c>
      <c r="F12" s="24">
        <v>2.2000000000000002</v>
      </c>
      <c r="G12" s="27">
        <f>'Cubierta aurora alta'!G12+'cubierta escuela salitre'!G12+'comedor IED la calera'!G12+'ampliacion casa adulto mayor'!G12+'cancha multiple la portada'!G12</f>
        <v>0.24</v>
      </c>
      <c r="H12" s="27">
        <f>'Cubierta aurora alta'!H12+'cubierta escuela salitre'!H12+'comedor IED la calera'!H12+'ampliacion casa adulto mayor'!H12+'cancha multiple la portada'!H12</f>
        <v>0.18000000000000002</v>
      </c>
      <c r="I12" s="28">
        <f t="shared" si="0"/>
        <v>0.21000000000000002</v>
      </c>
      <c r="J12" s="29">
        <f t="shared" si="1"/>
        <v>2</v>
      </c>
      <c r="K12" s="30">
        <f t="shared" si="2"/>
        <v>5350884</v>
      </c>
      <c r="M12" s="21"/>
      <c r="O12" s="5"/>
      <c r="P12" s="5"/>
      <c r="Q12" s="5"/>
      <c r="R12" s="5"/>
      <c r="S12" s="5"/>
    </row>
    <row r="13" spans="1:19" x14ac:dyDescent="0.2">
      <c r="A13" s="22" t="s">
        <v>33</v>
      </c>
      <c r="B13" s="23" t="s">
        <v>34</v>
      </c>
      <c r="C13" s="24" t="s">
        <v>16</v>
      </c>
      <c r="D13" s="25">
        <v>5</v>
      </c>
      <c r="E13" s="26">
        <v>3736000</v>
      </c>
      <c r="F13" s="24">
        <v>2.2000000000000002</v>
      </c>
      <c r="G13" s="27">
        <v>0.25</v>
      </c>
      <c r="H13" s="27">
        <v>0</v>
      </c>
      <c r="I13" s="28">
        <f t="shared" si="0"/>
        <v>0.125</v>
      </c>
      <c r="J13" s="29">
        <f t="shared" si="1"/>
        <v>2</v>
      </c>
      <c r="K13" s="30">
        <f t="shared" si="2"/>
        <v>10274000</v>
      </c>
      <c r="M13" s="21"/>
      <c r="O13" s="5"/>
      <c r="P13" s="5"/>
      <c r="Q13" s="5"/>
      <c r="R13" s="5"/>
      <c r="S13" s="5"/>
    </row>
    <row r="14" spans="1:19" x14ac:dyDescent="0.2">
      <c r="A14" s="22" t="s">
        <v>35</v>
      </c>
      <c r="B14" s="23" t="s">
        <v>36</v>
      </c>
      <c r="C14" s="24" t="s">
        <v>16</v>
      </c>
      <c r="D14" s="25">
        <v>10</v>
      </c>
      <c r="E14" s="26">
        <v>2316000</v>
      </c>
      <c r="F14" s="24">
        <v>2.2000000000000002</v>
      </c>
      <c r="G14" s="27">
        <v>0.25</v>
      </c>
      <c r="H14" s="27">
        <v>0</v>
      </c>
      <c r="I14" s="28">
        <f t="shared" si="0"/>
        <v>0.125</v>
      </c>
      <c r="J14" s="29">
        <f t="shared" si="1"/>
        <v>2</v>
      </c>
      <c r="K14" s="30">
        <f t="shared" si="2"/>
        <v>12738000</v>
      </c>
      <c r="M14" s="21"/>
      <c r="O14" s="5"/>
      <c r="P14" s="5"/>
      <c r="Q14" s="5"/>
      <c r="R14" s="5"/>
      <c r="S14" s="5"/>
    </row>
    <row r="15" spans="1:19" ht="15" thickBot="1" x14ac:dyDescent="0.25">
      <c r="A15" s="68" t="s">
        <v>37</v>
      </c>
      <c r="B15" s="69" t="s">
        <v>38</v>
      </c>
      <c r="C15" s="70" t="s">
        <v>16</v>
      </c>
      <c r="D15" s="71">
        <v>1</v>
      </c>
      <c r="E15" s="72">
        <v>5791000</v>
      </c>
      <c r="F15" s="70">
        <v>2.2000000000000002</v>
      </c>
      <c r="G15" s="73">
        <f>'Cubierta aurora alta'!G15+'cubierta escuela salitre'!G15+'comedor IED la calera'!G15+'ampliacion casa adulto mayor'!G15+'cancha multiple la portada'!G15</f>
        <v>0.33</v>
      </c>
      <c r="H15" s="73">
        <f>'Cubierta aurora alta'!H15+'cubierta escuela salitre'!H15+'comedor IED la calera'!H15+'ampliacion casa adulto mayor'!H15+'cancha multiple la portada'!H15</f>
        <v>0.7400000000000001</v>
      </c>
      <c r="I15" s="74">
        <f t="shared" si="0"/>
        <v>0.53500000000000003</v>
      </c>
      <c r="J15" s="75">
        <f t="shared" si="1"/>
        <v>2</v>
      </c>
      <c r="K15" s="76">
        <f t="shared" si="2"/>
        <v>13632014</v>
      </c>
      <c r="M15" s="21"/>
      <c r="O15" s="5"/>
      <c r="P15" s="5"/>
      <c r="Q15" s="5"/>
      <c r="R15" s="5"/>
      <c r="S15" s="5"/>
    </row>
    <row r="16" spans="1:19" ht="15" customHeight="1" thickBot="1" x14ac:dyDescent="0.25">
      <c r="A16" s="62"/>
      <c r="B16" s="63"/>
      <c r="C16" s="64"/>
      <c r="D16" s="64"/>
      <c r="E16" s="64"/>
      <c r="F16" s="64"/>
      <c r="G16" s="64"/>
      <c r="H16" s="64"/>
      <c r="I16" s="65" t="s">
        <v>39</v>
      </c>
      <c r="J16" s="66"/>
      <c r="K16" s="67">
        <f>SUM(K4:K15)</f>
        <v>198990132</v>
      </c>
      <c r="M16" s="21"/>
      <c r="O16" s="5"/>
      <c r="P16" s="5"/>
      <c r="Q16" s="5"/>
      <c r="R16" s="5"/>
      <c r="S16" s="5"/>
    </row>
    <row r="17" spans="1:19" ht="45.75" customHeight="1" thickBot="1" x14ac:dyDescent="0.25">
      <c r="A17" s="37" t="s">
        <v>1</v>
      </c>
      <c r="B17" s="7" t="s">
        <v>2</v>
      </c>
      <c r="C17" s="7" t="s">
        <v>3</v>
      </c>
      <c r="D17" s="7" t="s">
        <v>4</v>
      </c>
      <c r="E17" s="7" t="s">
        <v>5</v>
      </c>
      <c r="F17" s="8" t="s">
        <v>97</v>
      </c>
      <c r="G17" s="7" t="s">
        <v>7</v>
      </c>
      <c r="H17" s="7" t="s">
        <v>8</v>
      </c>
      <c r="I17" s="7" t="s">
        <v>9</v>
      </c>
      <c r="J17" s="38" t="s">
        <v>10</v>
      </c>
      <c r="K17" s="10" t="s">
        <v>11</v>
      </c>
      <c r="M17" s="21"/>
      <c r="O17" s="5"/>
      <c r="P17" s="5"/>
      <c r="Q17" s="5"/>
      <c r="R17" s="5"/>
      <c r="S17" s="5"/>
    </row>
    <row r="18" spans="1:19" ht="15" customHeight="1" thickBot="1" x14ac:dyDescent="0.25">
      <c r="A18" s="39">
        <v>2</v>
      </c>
      <c r="B18" s="109" t="s">
        <v>40</v>
      </c>
      <c r="C18" s="109"/>
      <c r="D18" s="109"/>
      <c r="E18" s="109"/>
      <c r="F18" s="109"/>
      <c r="G18" s="109"/>
      <c r="H18" s="109"/>
      <c r="I18" s="109"/>
      <c r="J18" s="109"/>
      <c r="K18" s="109"/>
      <c r="M18" s="21"/>
      <c r="O18" s="5"/>
      <c r="P18" s="5"/>
      <c r="Q18" s="5"/>
      <c r="R18" s="5"/>
      <c r="S18" s="5"/>
    </row>
    <row r="19" spans="1:19" ht="75" x14ac:dyDescent="0.2">
      <c r="A19" s="22" t="s">
        <v>41</v>
      </c>
      <c r="B19" s="40" t="s">
        <v>96</v>
      </c>
      <c r="C19" s="41" t="s">
        <v>42</v>
      </c>
      <c r="D19" s="42">
        <v>1</v>
      </c>
      <c r="E19" s="43">
        <f>'Cubierta aurora alta'!K19+'cubierta escuela salitre'!K19+'comedor IED la calera'!K19+'ampliacion casa adulto mayor'!K19+'cancha multiple la portada'!K19</f>
        <v>27636220</v>
      </c>
      <c r="F19" s="42"/>
      <c r="G19" s="44"/>
      <c r="H19" s="44"/>
      <c r="I19" s="45"/>
      <c r="J19" s="46"/>
      <c r="K19" s="47">
        <f>+E19</f>
        <v>27636220</v>
      </c>
      <c r="M19" s="21"/>
      <c r="O19" s="5"/>
      <c r="P19" s="5"/>
      <c r="Q19" s="5"/>
      <c r="R19" s="5"/>
      <c r="S19" s="5"/>
    </row>
    <row r="20" spans="1:19" ht="46" thickBot="1" x14ac:dyDescent="0.25">
      <c r="A20" s="22" t="s">
        <v>43</v>
      </c>
      <c r="B20" s="48" t="s">
        <v>95</v>
      </c>
      <c r="C20" s="24" t="s">
        <v>45</v>
      </c>
      <c r="D20" s="24">
        <v>20</v>
      </c>
      <c r="E20" s="49">
        <v>241626.05</v>
      </c>
      <c r="F20" s="42"/>
      <c r="G20" s="44"/>
      <c r="H20" s="44"/>
      <c r="I20" s="45"/>
      <c r="J20" s="46"/>
      <c r="K20" s="52">
        <f>+E20*D20</f>
        <v>4832521</v>
      </c>
      <c r="M20" s="21"/>
      <c r="O20" s="5"/>
      <c r="P20" s="5"/>
      <c r="Q20" s="5"/>
      <c r="R20" s="5"/>
      <c r="S20" s="5"/>
    </row>
    <row r="21" spans="1:19" ht="15" customHeight="1" thickBot="1" x14ac:dyDescent="0.25">
      <c r="A21" s="31"/>
      <c r="B21" s="32"/>
      <c r="C21" s="53"/>
      <c r="D21" s="53"/>
      <c r="E21" s="53"/>
      <c r="F21" s="53"/>
      <c r="G21" s="53"/>
      <c r="H21" s="53"/>
      <c r="I21" s="34" t="s">
        <v>39</v>
      </c>
      <c r="J21" s="35"/>
      <c r="K21" s="36">
        <f>SUM(K19:K20)</f>
        <v>32468741</v>
      </c>
      <c r="M21" s="21"/>
      <c r="O21" s="5"/>
      <c r="P21" s="5"/>
      <c r="Q21" s="5"/>
      <c r="R21" s="5"/>
      <c r="S21" s="5"/>
    </row>
    <row r="22" spans="1:19" ht="27.75" customHeight="1" x14ac:dyDescent="0.2">
      <c r="A22" s="54"/>
      <c r="B22" s="110" t="s">
        <v>46</v>
      </c>
      <c r="C22" s="110"/>
      <c r="D22" s="110"/>
      <c r="E22" s="110"/>
      <c r="F22" s="110"/>
      <c r="G22" s="110"/>
      <c r="H22" s="110"/>
      <c r="I22" s="111">
        <f>ROUND(K16+K21,0)</f>
        <v>231458873</v>
      </c>
      <c r="J22" s="111"/>
      <c r="K22" s="111"/>
      <c r="M22" s="21"/>
      <c r="O22" s="5"/>
      <c r="P22" s="5"/>
      <c r="Q22" s="5"/>
      <c r="R22" s="5"/>
      <c r="S22" s="5"/>
    </row>
    <row r="23" spans="1:19" ht="27.75" customHeight="1" x14ac:dyDescent="0.2">
      <c r="A23" s="39"/>
      <c r="B23" s="103" t="s">
        <v>47</v>
      </c>
      <c r="C23" s="103"/>
      <c r="D23" s="103"/>
      <c r="E23" s="103"/>
      <c r="F23" s="103"/>
      <c r="G23" s="103"/>
      <c r="H23" s="103"/>
      <c r="I23" s="104">
        <f>ROUND(I22*0.19,0)</f>
        <v>43977186</v>
      </c>
      <c r="J23" s="104"/>
      <c r="K23" s="104"/>
      <c r="M23" s="21"/>
      <c r="O23" s="5"/>
      <c r="P23" s="5"/>
      <c r="Q23" s="5"/>
      <c r="R23" s="5"/>
      <c r="S23" s="5"/>
    </row>
    <row r="24" spans="1:19" ht="15" customHeight="1" x14ac:dyDescent="0.2">
      <c r="A24" s="55"/>
      <c r="B24" s="105" t="s">
        <v>11</v>
      </c>
      <c r="C24" s="105"/>
      <c r="D24" s="105"/>
      <c r="E24" s="105"/>
      <c r="F24" s="105"/>
      <c r="G24" s="105"/>
      <c r="H24" s="105"/>
      <c r="I24" s="106">
        <f>ROUND(I22+I23,0)</f>
        <v>275436059</v>
      </c>
      <c r="J24" s="106"/>
      <c r="K24" s="106"/>
      <c r="M24" s="21"/>
      <c r="O24" s="5"/>
      <c r="P24" s="5"/>
      <c r="Q24" s="5"/>
      <c r="R24" s="5"/>
      <c r="S24" s="5"/>
    </row>
    <row r="25" spans="1:19" ht="15" customHeight="1" x14ac:dyDescent="0.2">
      <c r="O25" s="5"/>
      <c r="P25" s="5"/>
      <c r="Q25" s="5"/>
      <c r="R25" s="5"/>
      <c r="S25" s="5"/>
    </row>
    <row r="26" spans="1:19" ht="27.75" customHeight="1" x14ac:dyDescent="0.2">
      <c r="B26" s="78"/>
      <c r="C26" s="78"/>
      <c r="D26" s="78"/>
      <c r="E26" s="80"/>
      <c r="F26" s="80"/>
      <c r="G26" s="78"/>
      <c r="H26" s="78"/>
      <c r="I26" s="78"/>
      <c r="J26" s="78"/>
      <c r="K26" s="101"/>
      <c r="M26" s="56"/>
    </row>
    <row r="27" spans="1:19" ht="27.75" customHeight="1" x14ac:dyDescent="0.2">
      <c r="B27" s="78"/>
      <c r="C27" s="78"/>
      <c r="D27" s="78"/>
      <c r="E27" s="80"/>
      <c r="F27" s="78"/>
      <c r="G27" s="78"/>
      <c r="H27" s="78"/>
      <c r="I27" s="78"/>
      <c r="J27" s="78"/>
      <c r="K27" s="79"/>
    </row>
    <row r="28" spans="1:19" ht="15" customHeight="1" x14ac:dyDescent="0.2">
      <c r="B28" s="78"/>
      <c r="C28" s="78"/>
      <c r="D28" s="78"/>
      <c r="E28" s="80"/>
      <c r="F28" s="78"/>
      <c r="G28" s="78"/>
      <c r="H28" s="78"/>
      <c r="I28" s="78"/>
      <c r="J28" s="78"/>
      <c r="K28" s="78"/>
    </row>
    <row r="29" spans="1:19" ht="30.75" customHeight="1" x14ac:dyDescent="0.2">
      <c r="E29" s="81"/>
    </row>
    <row r="30" spans="1:19" ht="15" customHeight="1" x14ac:dyDescent="0.2"/>
    <row r="33" ht="15" customHeight="1" x14ac:dyDescent="0.2"/>
  </sheetData>
  <mergeCells count="9">
    <mergeCell ref="B23:H23"/>
    <mergeCell ref="I23:K23"/>
    <mergeCell ref="B24:H24"/>
    <mergeCell ref="I24:K24"/>
    <mergeCell ref="A1:K1"/>
    <mergeCell ref="B3:K3"/>
    <mergeCell ref="B18:K18"/>
    <mergeCell ref="B22:H22"/>
    <mergeCell ref="I22:K22"/>
  </mergeCells>
  <pageMargins left="0.7" right="0.7" top="0.75" bottom="0.75" header="0.511811023622047" footer="0.511811023622047"/>
  <pageSetup paperSize="9" orientation="portrait" horizontalDpi="3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sheetPr>
  <dimension ref="A1:S33"/>
  <sheetViews>
    <sheetView topLeftCell="A12" zoomScale="130" zoomScaleNormal="130" workbookViewId="0">
      <selection activeCell="E20" sqref="E20"/>
    </sheetView>
  </sheetViews>
  <sheetFormatPr baseColWidth="10" defaultColWidth="11" defaultRowHeight="14" x14ac:dyDescent="0.2"/>
  <cols>
    <col min="1" max="1" width="6.59765625" style="1" customWidth="1"/>
    <col min="2" max="2" width="59.796875" style="2" customWidth="1"/>
    <col min="3" max="3" width="9" style="1" customWidth="1"/>
    <col min="4" max="4" width="6.59765625" style="1" customWidth="1"/>
    <col min="5" max="5" width="15.3984375" style="1" customWidth="1"/>
    <col min="6" max="6" width="11" style="1"/>
    <col min="7" max="8" width="8.59765625" style="1" customWidth="1"/>
    <col min="9" max="9" width="11.59765625" style="1" customWidth="1"/>
    <col min="10" max="10" width="7.796875" style="3" customWidth="1"/>
    <col min="11" max="11" width="18.19921875" style="1" customWidth="1"/>
    <col min="12" max="12" width="15.3984375" style="1" customWidth="1"/>
    <col min="13" max="13" width="19.59765625" style="4" customWidth="1"/>
    <col min="14" max="14" width="16.796875" style="4" customWidth="1"/>
    <col min="15" max="15" width="24.3984375" style="1" customWidth="1"/>
    <col min="16" max="16" width="33.59765625" style="1" customWidth="1"/>
    <col min="17" max="17" width="19" style="1" customWidth="1"/>
    <col min="18" max="22" width="11" style="1"/>
    <col min="23" max="23" width="16.796875" style="1" customWidth="1"/>
    <col min="24" max="16384" width="11" style="1"/>
  </cols>
  <sheetData>
    <row r="1" spans="1:19" ht="30" customHeight="1" x14ac:dyDescent="0.2">
      <c r="A1" s="107" t="s">
        <v>48</v>
      </c>
      <c r="B1" s="107"/>
      <c r="C1" s="107"/>
      <c r="D1" s="107"/>
      <c r="E1" s="107"/>
      <c r="F1" s="107"/>
      <c r="G1" s="107"/>
      <c r="H1" s="107"/>
      <c r="I1" s="107"/>
      <c r="J1" s="107"/>
      <c r="K1" s="107"/>
      <c r="O1" s="5"/>
      <c r="P1" s="5"/>
      <c r="Q1" s="5"/>
      <c r="R1" s="5"/>
      <c r="S1" s="5"/>
    </row>
    <row r="2" spans="1:19" ht="45.75" customHeight="1" x14ac:dyDescent="0.2">
      <c r="A2" s="6" t="s">
        <v>1</v>
      </c>
      <c r="B2" s="7" t="s">
        <v>2</v>
      </c>
      <c r="C2" s="7" t="s">
        <v>3</v>
      </c>
      <c r="D2" s="7" t="s">
        <v>4</v>
      </c>
      <c r="E2" s="7" t="s">
        <v>5</v>
      </c>
      <c r="F2" s="8" t="s">
        <v>6</v>
      </c>
      <c r="G2" s="7" t="s">
        <v>7</v>
      </c>
      <c r="H2" s="7" t="s">
        <v>8</v>
      </c>
      <c r="I2" s="7" t="s">
        <v>9</v>
      </c>
      <c r="J2" s="9" t="s">
        <v>10</v>
      </c>
      <c r="K2" s="10" t="s">
        <v>11</v>
      </c>
      <c r="O2" s="5"/>
      <c r="P2" s="5"/>
      <c r="Q2" s="5"/>
      <c r="R2" s="5"/>
      <c r="S2" s="5"/>
    </row>
    <row r="3" spans="1:19" ht="15" customHeight="1" x14ac:dyDescent="0.2">
      <c r="A3" s="11" t="s">
        <v>12</v>
      </c>
      <c r="B3" s="108" t="s">
        <v>13</v>
      </c>
      <c r="C3" s="108"/>
      <c r="D3" s="108"/>
      <c r="E3" s="108"/>
      <c r="F3" s="108"/>
      <c r="G3" s="108"/>
      <c r="H3" s="108"/>
      <c r="I3" s="108"/>
      <c r="J3" s="108"/>
      <c r="K3" s="108"/>
      <c r="O3" s="5"/>
      <c r="P3" s="5"/>
      <c r="Q3" s="5"/>
      <c r="R3" s="5"/>
      <c r="S3" s="5"/>
    </row>
    <row r="4" spans="1:19" x14ac:dyDescent="0.2">
      <c r="A4" s="12" t="s">
        <v>14</v>
      </c>
      <c r="B4" s="13" t="s">
        <v>15</v>
      </c>
      <c r="C4" s="14" t="s">
        <v>16</v>
      </c>
      <c r="D4" s="15">
        <v>1</v>
      </c>
      <c r="E4" s="16">
        <v>8589000</v>
      </c>
      <c r="F4" s="14">
        <v>2.2000000000000002</v>
      </c>
      <c r="G4" s="17">
        <v>0.09</v>
      </c>
      <c r="H4" s="17">
        <v>0.09</v>
      </c>
      <c r="I4" s="18">
        <f t="shared" ref="I4:I15" si="0">SUM(G4:H4)/J4</f>
        <v>0.09</v>
      </c>
      <c r="J4" s="19">
        <v>2</v>
      </c>
      <c r="K4" s="20">
        <f t="shared" ref="K4:K15" si="1">ROUND(D4*E4*F4*I4*J4,0)</f>
        <v>3401244</v>
      </c>
      <c r="M4" s="21"/>
      <c r="O4" s="5"/>
      <c r="P4" s="5"/>
      <c r="Q4" s="5"/>
      <c r="R4" s="5"/>
      <c r="S4" s="5"/>
    </row>
    <row r="5" spans="1:19" x14ac:dyDescent="0.2">
      <c r="A5" s="22" t="s">
        <v>17</v>
      </c>
      <c r="B5" s="23" t="s">
        <v>18</v>
      </c>
      <c r="C5" s="24" t="s">
        <v>16</v>
      </c>
      <c r="D5" s="25">
        <v>1</v>
      </c>
      <c r="E5" s="26">
        <v>7659000</v>
      </c>
      <c r="F5" s="24">
        <v>2.2000000000000002</v>
      </c>
      <c r="G5" s="27">
        <v>0.13</v>
      </c>
      <c r="H5" s="27">
        <v>0.12</v>
      </c>
      <c r="I5" s="28">
        <f t="shared" si="0"/>
        <v>0.125</v>
      </c>
      <c r="J5" s="29">
        <f t="shared" ref="J5:J15" si="2">+$J$4</f>
        <v>2</v>
      </c>
      <c r="K5" s="30">
        <f t="shared" si="1"/>
        <v>4212450</v>
      </c>
      <c r="M5" s="21"/>
      <c r="O5" s="5"/>
      <c r="P5" s="5"/>
      <c r="Q5" s="5"/>
      <c r="R5" s="5"/>
      <c r="S5" s="5"/>
    </row>
    <row r="6" spans="1:19" x14ac:dyDescent="0.2">
      <c r="A6" s="22" t="s">
        <v>19</v>
      </c>
      <c r="B6" s="23" t="s">
        <v>20</v>
      </c>
      <c r="C6" s="24" t="s">
        <v>16</v>
      </c>
      <c r="D6" s="25">
        <v>1</v>
      </c>
      <c r="E6" s="26">
        <v>7659000</v>
      </c>
      <c r="F6" s="24">
        <v>2.2000000000000002</v>
      </c>
      <c r="G6" s="27">
        <v>0.11</v>
      </c>
      <c r="H6" s="27">
        <v>7.0000000000000007E-2</v>
      </c>
      <c r="I6" s="28">
        <f t="shared" si="0"/>
        <v>0.09</v>
      </c>
      <c r="J6" s="29">
        <f t="shared" si="2"/>
        <v>2</v>
      </c>
      <c r="K6" s="30">
        <f t="shared" si="1"/>
        <v>3032964</v>
      </c>
      <c r="M6" s="21"/>
      <c r="O6" s="5"/>
      <c r="P6" s="5"/>
      <c r="Q6" s="5"/>
      <c r="R6" s="5"/>
      <c r="S6" s="5"/>
    </row>
    <row r="7" spans="1:19" x14ac:dyDescent="0.2">
      <c r="A7" s="22" t="s">
        <v>21</v>
      </c>
      <c r="B7" s="23" t="s">
        <v>22</v>
      </c>
      <c r="C7" s="24" t="s">
        <v>16</v>
      </c>
      <c r="D7" s="25">
        <v>1</v>
      </c>
      <c r="E7" s="26">
        <v>7659000</v>
      </c>
      <c r="F7" s="24">
        <v>2.2000000000000002</v>
      </c>
      <c r="G7" s="27">
        <v>0.19</v>
      </c>
      <c r="H7" s="27">
        <v>0.18</v>
      </c>
      <c r="I7" s="28">
        <f t="shared" si="0"/>
        <v>0.185</v>
      </c>
      <c r="J7" s="29">
        <f t="shared" si="2"/>
        <v>2</v>
      </c>
      <c r="K7" s="30">
        <f t="shared" si="1"/>
        <v>6234426</v>
      </c>
      <c r="M7" s="21"/>
      <c r="O7" s="5"/>
      <c r="P7" s="5"/>
      <c r="Q7" s="5"/>
      <c r="R7" s="5"/>
      <c r="S7" s="5"/>
    </row>
    <row r="8" spans="1:19" x14ac:dyDescent="0.2">
      <c r="A8" s="22" t="s">
        <v>23</v>
      </c>
      <c r="B8" s="23" t="s">
        <v>24</v>
      </c>
      <c r="C8" s="24" t="s">
        <v>16</v>
      </c>
      <c r="D8" s="25">
        <v>1</v>
      </c>
      <c r="E8" s="26">
        <v>7659000</v>
      </c>
      <c r="F8" s="24">
        <v>2.2000000000000002</v>
      </c>
      <c r="G8" s="27">
        <v>0.06</v>
      </c>
      <c r="H8" s="27">
        <v>7.0000000000000007E-2</v>
      </c>
      <c r="I8" s="28">
        <f t="shared" si="0"/>
        <v>6.5000000000000002E-2</v>
      </c>
      <c r="J8" s="29">
        <f t="shared" si="2"/>
        <v>2</v>
      </c>
      <c r="K8" s="30">
        <f t="shared" si="1"/>
        <v>2190474</v>
      </c>
      <c r="M8" s="21"/>
      <c r="O8" s="5"/>
      <c r="P8" s="5"/>
      <c r="Q8" s="5"/>
      <c r="R8" s="5"/>
      <c r="S8" s="5"/>
    </row>
    <row r="9" spans="1:19" x14ac:dyDescent="0.2">
      <c r="A9" s="22" t="s">
        <v>25</v>
      </c>
      <c r="B9" s="23" t="s">
        <v>26</v>
      </c>
      <c r="C9" s="24" t="s">
        <v>16</v>
      </c>
      <c r="D9" s="25">
        <v>1</v>
      </c>
      <c r="E9" s="26">
        <v>7659000</v>
      </c>
      <c r="F9" s="24">
        <v>2.2000000000000002</v>
      </c>
      <c r="G9" s="27">
        <v>0.08</v>
      </c>
      <c r="H9" s="27">
        <v>0.09</v>
      </c>
      <c r="I9" s="28">
        <f t="shared" si="0"/>
        <v>8.4999999999999992E-2</v>
      </c>
      <c r="J9" s="29">
        <f t="shared" si="2"/>
        <v>2</v>
      </c>
      <c r="K9" s="30">
        <f t="shared" si="1"/>
        <v>2864466</v>
      </c>
      <c r="M9" s="21"/>
      <c r="O9" s="5"/>
      <c r="P9" s="5"/>
      <c r="Q9" s="5"/>
      <c r="R9" s="5"/>
      <c r="S9" s="5"/>
    </row>
    <row r="10" spans="1:19" x14ac:dyDescent="0.2">
      <c r="A10" s="22" t="s">
        <v>27</v>
      </c>
      <c r="B10" s="23" t="s">
        <v>28</v>
      </c>
      <c r="C10" s="24" t="s">
        <v>16</v>
      </c>
      <c r="D10" s="25">
        <v>1</v>
      </c>
      <c r="E10" s="26">
        <v>7659000</v>
      </c>
      <c r="F10" s="24">
        <v>2.2000000000000002</v>
      </c>
      <c r="G10" s="27">
        <v>0.05</v>
      </c>
      <c r="H10" s="27">
        <v>0.04</v>
      </c>
      <c r="I10" s="28">
        <f t="shared" si="0"/>
        <v>4.4999999999999998E-2</v>
      </c>
      <c r="J10" s="29">
        <f t="shared" si="2"/>
        <v>2</v>
      </c>
      <c r="K10" s="30">
        <f t="shared" si="1"/>
        <v>1516482</v>
      </c>
      <c r="M10" s="21"/>
      <c r="O10" s="5"/>
      <c r="P10" s="5"/>
      <c r="Q10" s="5"/>
      <c r="R10" s="5"/>
      <c r="S10" s="5"/>
    </row>
    <row r="11" spans="1:19" x14ac:dyDescent="0.2">
      <c r="A11" s="22" t="s">
        <v>29</v>
      </c>
      <c r="B11" s="23" t="s">
        <v>30</v>
      </c>
      <c r="C11" s="24" t="s">
        <v>16</v>
      </c>
      <c r="D11" s="25">
        <v>1</v>
      </c>
      <c r="E11" s="26">
        <v>5791000</v>
      </c>
      <c r="F11" s="24">
        <v>2.2000000000000002</v>
      </c>
      <c r="G11" s="27">
        <v>0.05</v>
      </c>
      <c r="H11" s="27">
        <v>0.05</v>
      </c>
      <c r="I11" s="28">
        <f t="shared" si="0"/>
        <v>0.05</v>
      </c>
      <c r="J11" s="29">
        <f t="shared" si="2"/>
        <v>2</v>
      </c>
      <c r="K11" s="30">
        <f t="shared" si="1"/>
        <v>1274020</v>
      </c>
      <c r="M11" s="21"/>
      <c r="O11" s="5"/>
      <c r="P11" s="5"/>
      <c r="Q11" s="5"/>
      <c r="R11" s="5"/>
      <c r="S11" s="5"/>
    </row>
    <row r="12" spans="1:19" x14ac:dyDescent="0.2">
      <c r="A12" s="22" t="s">
        <v>31</v>
      </c>
      <c r="B12" s="23" t="s">
        <v>32</v>
      </c>
      <c r="C12" s="24" t="s">
        <v>16</v>
      </c>
      <c r="D12" s="25">
        <v>1</v>
      </c>
      <c r="E12" s="26">
        <v>5791000</v>
      </c>
      <c r="F12" s="24">
        <v>2.2000000000000002</v>
      </c>
      <c r="G12" s="27">
        <v>0.04</v>
      </c>
      <c r="H12" s="27">
        <v>0.03</v>
      </c>
      <c r="I12" s="28">
        <f t="shared" si="0"/>
        <v>3.5000000000000003E-2</v>
      </c>
      <c r="J12" s="29">
        <f t="shared" si="2"/>
        <v>2</v>
      </c>
      <c r="K12" s="30">
        <f t="shared" si="1"/>
        <v>891814</v>
      </c>
      <c r="M12" s="21"/>
      <c r="O12" s="5"/>
      <c r="P12" s="5"/>
      <c r="Q12" s="5"/>
      <c r="R12" s="5"/>
      <c r="S12" s="5"/>
    </row>
    <row r="13" spans="1:19" x14ac:dyDescent="0.2">
      <c r="A13" s="22" t="s">
        <v>33</v>
      </c>
      <c r="B13" s="23" t="s">
        <v>34</v>
      </c>
      <c r="C13" s="24" t="s">
        <v>16</v>
      </c>
      <c r="D13" s="25">
        <v>1</v>
      </c>
      <c r="E13" s="26">
        <v>3736000</v>
      </c>
      <c r="F13" s="24">
        <v>2.2000000000000002</v>
      </c>
      <c r="G13" s="27">
        <v>0.25</v>
      </c>
      <c r="H13" s="27">
        <v>0</v>
      </c>
      <c r="I13" s="28">
        <f t="shared" si="0"/>
        <v>0.125</v>
      </c>
      <c r="J13" s="29">
        <f t="shared" si="2"/>
        <v>2</v>
      </c>
      <c r="K13" s="30">
        <f t="shared" si="1"/>
        <v>2054800</v>
      </c>
      <c r="M13" s="21"/>
      <c r="O13" s="5"/>
      <c r="P13" s="5"/>
      <c r="Q13" s="5"/>
      <c r="R13" s="5"/>
      <c r="S13" s="5"/>
    </row>
    <row r="14" spans="1:19" x14ac:dyDescent="0.2">
      <c r="A14" s="22" t="s">
        <v>35</v>
      </c>
      <c r="B14" s="23" t="s">
        <v>36</v>
      </c>
      <c r="C14" s="24" t="s">
        <v>16</v>
      </c>
      <c r="D14" s="25">
        <v>2</v>
      </c>
      <c r="E14" s="26">
        <v>2316000</v>
      </c>
      <c r="F14" s="24">
        <v>2.2000000000000002</v>
      </c>
      <c r="G14" s="27">
        <v>0.25</v>
      </c>
      <c r="H14" s="27">
        <v>0</v>
      </c>
      <c r="I14" s="28">
        <f t="shared" si="0"/>
        <v>0.125</v>
      </c>
      <c r="J14" s="29">
        <f t="shared" si="2"/>
        <v>2</v>
      </c>
      <c r="K14" s="30">
        <f t="shared" si="1"/>
        <v>2547600</v>
      </c>
      <c r="M14" s="21"/>
      <c r="O14" s="5"/>
      <c r="P14" s="5"/>
      <c r="Q14" s="5"/>
      <c r="R14" s="5"/>
      <c r="S14" s="5"/>
    </row>
    <row r="15" spans="1:19" x14ac:dyDescent="0.2">
      <c r="A15" s="22" t="s">
        <v>37</v>
      </c>
      <c r="B15" s="23" t="s">
        <v>38</v>
      </c>
      <c r="C15" s="24" t="s">
        <v>16</v>
      </c>
      <c r="D15" s="25">
        <v>1</v>
      </c>
      <c r="E15" s="26">
        <v>5791000</v>
      </c>
      <c r="F15" s="24">
        <v>2.2000000000000002</v>
      </c>
      <c r="G15" s="27">
        <v>0.05</v>
      </c>
      <c r="H15" s="27">
        <v>0.12</v>
      </c>
      <c r="I15" s="28">
        <f t="shared" si="0"/>
        <v>8.4999999999999992E-2</v>
      </c>
      <c r="J15" s="29">
        <f t="shared" si="2"/>
        <v>2</v>
      </c>
      <c r="K15" s="30">
        <f t="shared" si="1"/>
        <v>2165834</v>
      </c>
      <c r="M15" s="21"/>
      <c r="O15" s="5"/>
      <c r="P15" s="5"/>
      <c r="Q15" s="5"/>
      <c r="R15" s="5"/>
      <c r="S15" s="5"/>
    </row>
    <row r="16" spans="1:19" ht="15" customHeight="1" x14ac:dyDescent="0.2">
      <c r="A16" s="31"/>
      <c r="B16" s="32"/>
      <c r="C16" s="33"/>
      <c r="D16" s="33"/>
      <c r="E16" s="33"/>
      <c r="F16" s="33"/>
      <c r="G16" s="33"/>
      <c r="H16" s="33"/>
      <c r="I16" s="34" t="s">
        <v>39</v>
      </c>
      <c r="J16" s="35"/>
      <c r="K16" s="36">
        <f>SUM(K4:K15)</f>
        <v>32386574</v>
      </c>
      <c r="M16" s="21"/>
      <c r="O16" s="5"/>
      <c r="P16" s="5"/>
      <c r="Q16" s="5"/>
      <c r="R16" s="5"/>
      <c r="S16" s="5"/>
    </row>
    <row r="17" spans="1:19" ht="45.75" customHeight="1" x14ac:dyDescent="0.2">
      <c r="A17" s="37" t="s">
        <v>1</v>
      </c>
      <c r="B17" s="7" t="s">
        <v>2</v>
      </c>
      <c r="C17" s="7" t="s">
        <v>3</v>
      </c>
      <c r="D17" s="7" t="s">
        <v>4</v>
      </c>
      <c r="E17" s="7" t="s">
        <v>5</v>
      </c>
      <c r="F17" s="8" t="s">
        <v>6</v>
      </c>
      <c r="G17" s="7" t="s">
        <v>7</v>
      </c>
      <c r="H17" s="7" t="s">
        <v>8</v>
      </c>
      <c r="I17" s="7" t="s">
        <v>9</v>
      </c>
      <c r="J17" s="38" t="s">
        <v>10</v>
      </c>
      <c r="K17" s="10" t="s">
        <v>11</v>
      </c>
      <c r="M17" s="21"/>
      <c r="O17" s="5"/>
      <c r="P17" s="5"/>
      <c r="Q17" s="5"/>
      <c r="R17" s="5"/>
      <c r="S17" s="5"/>
    </row>
    <row r="18" spans="1:19" ht="15" customHeight="1" x14ac:dyDescent="0.2">
      <c r="A18" s="39">
        <v>2</v>
      </c>
      <c r="B18" s="109" t="s">
        <v>40</v>
      </c>
      <c r="C18" s="109"/>
      <c r="D18" s="109"/>
      <c r="E18" s="109"/>
      <c r="F18" s="109"/>
      <c r="G18" s="109"/>
      <c r="H18" s="109"/>
      <c r="I18" s="109"/>
      <c r="J18" s="109"/>
      <c r="K18" s="109"/>
      <c r="M18" s="21"/>
      <c r="O18" s="5"/>
      <c r="P18" s="5"/>
      <c r="Q18" s="5"/>
      <c r="R18" s="5"/>
      <c r="S18" s="5"/>
    </row>
    <row r="19" spans="1:19" ht="75" x14ac:dyDescent="0.2">
      <c r="A19" s="22" t="s">
        <v>41</v>
      </c>
      <c r="B19" s="40" t="s">
        <v>49</v>
      </c>
      <c r="C19" s="41" t="s">
        <v>50</v>
      </c>
      <c r="D19" s="42">
        <v>1</v>
      </c>
      <c r="E19" s="43">
        <f>'APU GEOTECNIA'!F17</f>
        <v>4591760</v>
      </c>
      <c r="F19" s="42"/>
      <c r="G19" s="44"/>
      <c r="H19" s="44"/>
      <c r="I19" s="45"/>
      <c r="J19" s="46"/>
      <c r="K19" s="47">
        <f>+E19</f>
        <v>4591760</v>
      </c>
      <c r="M19" s="21"/>
      <c r="O19" s="5"/>
      <c r="P19" s="5"/>
      <c r="Q19" s="5"/>
      <c r="R19" s="5"/>
      <c r="S19" s="5"/>
    </row>
    <row r="20" spans="1:19" ht="60" x14ac:dyDescent="0.2">
      <c r="A20" s="22" t="s">
        <v>43</v>
      </c>
      <c r="B20" s="48" t="s">
        <v>44</v>
      </c>
      <c r="C20" s="24" t="s">
        <v>45</v>
      </c>
      <c r="D20" s="24">
        <v>4</v>
      </c>
      <c r="E20" s="49">
        <v>241626.05</v>
      </c>
      <c r="F20" s="24"/>
      <c r="G20" s="50"/>
      <c r="H20" s="50"/>
      <c r="I20" s="28"/>
      <c r="J20" s="51"/>
      <c r="K20" s="52">
        <f>+E20*D20</f>
        <v>966504.2</v>
      </c>
      <c r="M20" s="21"/>
      <c r="O20" s="5"/>
      <c r="P20" s="5"/>
      <c r="Q20" s="5"/>
      <c r="R20" s="5"/>
      <c r="S20" s="5"/>
    </row>
    <row r="21" spans="1:19" ht="15" customHeight="1" x14ac:dyDescent="0.2">
      <c r="A21" s="31"/>
      <c r="B21" s="32"/>
      <c r="C21" s="53"/>
      <c r="D21" s="53"/>
      <c r="E21" s="53"/>
      <c r="F21" s="53"/>
      <c r="G21" s="53"/>
      <c r="H21" s="53"/>
      <c r="I21" s="34" t="s">
        <v>39</v>
      </c>
      <c r="J21" s="35"/>
      <c r="K21" s="36">
        <f>SUM(K19:K20)</f>
        <v>5558264.2000000002</v>
      </c>
      <c r="M21" s="21"/>
      <c r="O21" s="5"/>
      <c r="P21" s="5"/>
      <c r="Q21" s="5"/>
      <c r="R21" s="5"/>
      <c r="S21" s="5"/>
    </row>
    <row r="22" spans="1:19" ht="27.75" customHeight="1" x14ac:dyDescent="0.2">
      <c r="A22" s="54"/>
      <c r="B22" s="110" t="s">
        <v>46</v>
      </c>
      <c r="C22" s="110"/>
      <c r="D22" s="110"/>
      <c r="E22" s="110"/>
      <c r="F22" s="110"/>
      <c r="G22" s="110"/>
      <c r="H22" s="110"/>
      <c r="I22" s="111">
        <f>ROUND(K16+K21,0)</f>
        <v>37944838</v>
      </c>
      <c r="J22" s="111"/>
      <c r="K22" s="111"/>
      <c r="M22" s="21"/>
      <c r="O22" s="5"/>
      <c r="P22" s="5"/>
      <c r="Q22" s="5"/>
      <c r="R22" s="5"/>
      <c r="S22" s="5"/>
    </row>
    <row r="23" spans="1:19" ht="27.75" customHeight="1" x14ac:dyDescent="0.2">
      <c r="A23" s="39"/>
      <c r="B23" s="103" t="s">
        <v>47</v>
      </c>
      <c r="C23" s="103"/>
      <c r="D23" s="103"/>
      <c r="E23" s="103"/>
      <c r="F23" s="103"/>
      <c r="G23" s="103"/>
      <c r="H23" s="103"/>
      <c r="I23" s="104">
        <f>ROUND(I22*0.19,0)</f>
        <v>7209519</v>
      </c>
      <c r="J23" s="104"/>
      <c r="K23" s="104"/>
      <c r="M23" s="21"/>
      <c r="O23" s="5"/>
      <c r="P23" s="5"/>
      <c r="Q23" s="5"/>
      <c r="R23" s="5"/>
      <c r="S23" s="5"/>
    </row>
    <row r="24" spans="1:19" ht="15" customHeight="1" x14ac:dyDescent="0.2">
      <c r="A24" s="55"/>
      <c r="B24" s="105" t="s">
        <v>11</v>
      </c>
      <c r="C24" s="105"/>
      <c r="D24" s="105"/>
      <c r="E24" s="105"/>
      <c r="F24" s="105"/>
      <c r="G24" s="105"/>
      <c r="H24" s="105"/>
      <c r="I24" s="106">
        <f>ROUND(I22+I23,0)</f>
        <v>45154357</v>
      </c>
      <c r="J24" s="106"/>
      <c r="K24" s="106"/>
      <c r="M24" s="21"/>
      <c r="O24" s="5"/>
      <c r="P24" s="5"/>
      <c r="Q24" s="5"/>
      <c r="R24" s="5"/>
      <c r="S24" s="5"/>
    </row>
    <row r="25" spans="1:19" ht="15" customHeight="1" x14ac:dyDescent="0.2">
      <c r="O25" s="5"/>
      <c r="P25" s="5"/>
      <c r="Q25" s="5"/>
      <c r="R25" s="5"/>
      <c r="S25" s="5"/>
    </row>
    <row r="26" spans="1:19" ht="27.75" customHeight="1" x14ac:dyDescent="0.2">
      <c r="B26" s="78"/>
      <c r="C26" s="78"/>
      <c r="D26" s="78"/>
      <c r="E26" s="78"/>
      <c r="F26" s="78"/>
      <c r="G26" s="78"/>
      <c r="H26" s="78"/>
      <c r="I26" s="78"/>
      <c r="J26" s="78"/>
      <c r="K26" s="78"/>
      <c r="M26" s="56"/>
    </row>
    <row r="27" spans="1:19" ht="27.75" customHeight="1" x14ac:dyDescent="0.2">
      <c r="B27" s="78"/>
      <c r="C27" s="78"/>
      <c r="D27" s="78"/>
      <c r="E27" s="78"/>
      <c r="F27" s="78"/>
      <c r="G27" s="78"/>
      <c r="H27" s="78"/>
      <c r="I27" s="78"/>
      <c r="J27" s="78"/>
      <c r="K27" s="78"/>
    </row>
    <row r="28" spans="1:19" ht="15" customHeight="1" x14ac:dyDescent="0.2">
      <c r="B28" s="78"/>
      <c r="C28" s="78"/>
      <c r="D28" s="78"/>
      <c r="E28" s="78"/>
      <c r="F28" s="78"/>
      <c r="G28" s="78"/>
      <c r="H28" s="78"/>
      <c r="I28" s="78"/>
      <c r="J28" s="78"/>
      <c r="K28" s="78"/>
    </row>
    <row r="29" spans="1:19" ht="30.75" customHeight="1" x14ac:dyDescent="0.2"/>
    <row r="30" spans="1:19" ht="15" customHeight="1" x14ac:dyDescent="0.2"/>
    <row r="33" ht="15" customHeight="1" x14ac:dyDescent="0.2"/>
  </sheetData>
  <mergeCells count="9">
    <mergeCell ref="B23:H23"/>
    <mergeCell ref="I23:K23"/>
    <mergeCell ref="B24:H24"/>
    <mergeCell ref="I24:K24"/>
    <mergeCell ref="A1:K1"/>
    <mergeCell ref="B3:K3"/>
    <mergeCell ref="B18:K18"/>
    <mergeCell ref="B22:H22"/>
    <mergeCell ref="I22:K22"/>
  </mergeCells>
  <pageMargins left="0.7" right="0.7" top="0.75" bottom="0.75" header="0.511811023622047" footer="0.511811023622047"/>
  <pageSetup paperSize="9" orientation="portrait" horizontalDpi="300" verticalDpi="3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sheetPr>
  <dimension ref="A1:S33"/>
  <sheetViews>
    <sheetView zoomScaleNormal="100" workbookViewId="0">
      <selection activeCell="E20" sqref="E20"/>
    </sheetView>
  </sheetViews>
  <sheetFormatPr baseColWidth="10" defaultColWidth="11" defaultRowHeight="14" x14ac:dyDescent="0.2"/>
  <cols>
    <col min="1" max="1" width="6.59765625" style="1" customWidth="1"/>
    <col min="2" max="2" width="59.796875" style="2" customWidth="1"/>
    <col min="3" max="3" width="9" style="1" customWidth="1"/>
    <col min="4" max="4" width="6.59765625" style="1" customWidth="1"/>
    <col min="5" max="5" width="15.3984375" style="1" customWidth="1"/>
    <col min="6" max="6" width="11" style="1"/>
    <col min="7" max="8" width="8.59765625" style="1" customWidth="1"/>
    <col min="9" max="9" width="11.59765625" style="1" customWidth="1"/>
    <col min="10" max="10" width="7.796875" style="3" customWidth="1"/>
    <col min="11" max="11" width="18.19921875" style="1" customWidth="1"/>
    <col min="12" max="12" width="15.3984375" style="1" customWidth="1"/>
    <col min="13" max="13" width="19.59765625" style="4" customWidth="1"/>
    <col min="14" max="14" width="16.796875" style="4" customWidth="1"/>
    <col min="15" max="15" width="24.3984375" style="1" customWidth="1"/>
    <col min="16" max="16" width="33.59765625" style="1" customWidth="1"/>
    <col min="17" max="17" width="19" style="1" customWidth="1"/>
    <col min="18" max="22" width="11" style="1"/>
    <col min="23" max="23" width="16.796875" style="1" customWidth="1"/>
    <col min="24" max="16384" width="11" style="1"/>
  </cols>
  <sheetData>
    <row r="1" spans="1:19" ht="30" customHeight="1" x14ac:dyDescent="0.2">
      <c r="A1" s="107" t="s">
        <v>51</v>
      </c>
      <c r="B1" s="107"/>
      <c r="C1" s="107"/>
      <c r="D1" s="107"/>
      <c r="E1" s="107"/>
      <c r="F1" s="107"/>
      <c r="G1" s="107"/>
      <c r="H1" s="107"/>
      <c r="I1" s="107"/>
      <c r="J1" s="107"/>
      <c r="K1" s="107"/>
      <c r="O1" s="5"/>
      <c r="P1" s="5"/>
      <c r="Q1" s="5"/>
      <c r="R1" s="5"/>
      <c r="S1" s="5"/>
    </row>
    <row r="2" spans="1:19" ht="45.75" customHeight="1" x14ac:dyDescent="0.2">
      <c r="A2" s="6" t="s">
        <v>1</v>
      </c>
      <c r="B2" s="7" t="s">
        <v>2</v>
      </c>
      <c r="C2" s="7" t="s">
        <v>3</v>
      </c>
      <c r="D2" s="7" t="s">
        <v>4</v>
      </c>
      <c r="E2" s="7" t="s">
        <v>5</v>
      </c>
      <c r="F2" s="8" t="s">
        <v>6</v>
      </c>
      <c r="G2" s="7" t="s">
        <v>7</v>
      </c>
      <c r="H2" s="7" t="s">
        <v>8</v>
      </c>
      <c r="I2" s="7" t="s">
        <v>9</v>
      </c>
      <c r="J2" s="9" t="s">
        <v>10</v>
      </c>
      <c r="K2" s="10" t="s">
        <v>11</v>
      </c>
      <c r="O2" s="5"/>
      <c r="P2" s="5"/>
      <c r="Q2" s="5"/>
      <c r="R2" s="5"/>
      <c r="S2" s="5"/>
    </row>
    <row r="3" spans="1:19" ht="15" customHeight="1" x14ac:dyDescent="0.2">
      <c r="A3" s="11" t="s">
        <v>12</v>
      </c>
      <c r="B3" s="108" t="s">
        <v>13</v>
      </c>
      <c r="C3" s="108"/>
      <c r="D3" s="108"/>
      <c r="E3" s="108"/>
      <c r="F3" s="108"/>
      <c r="G3" s="108"/>
      <c r="H3" s="108"/>
      <c r="I3" s="108"/>
      <c r="J3" s="108"/>
      <c r="K3" s="108"/>
      <c r="O3" s="5"/>
      <c r="P3" s="5"/>
      <c r="Q3" s="5"/>
      <c r="R3" s="5"/>
      <c r="S3" s="5"/>
    </row>
    <row r="4" spans="1:19" x14ac:dyDescent="0.2">
      <c r="A4" s="12" t="s">
        <v>14</v>
      </c>
      <c r="B4" s="13" t="s">
        <v>15</v>
      </c>
      <c r="C4" s="14" t="s">
        <v>16</v>
      </c>
      <c r="D4" s="15">
        <v>1</v>
      </c>
      <c r="E4" s="16">
        <v>8589000</v>
      </c>
      <c r="F4" s="14">
        <v>2.2000000000000002</v>
      </c>
      <c r="G4" s="17">
        <v>0.09</v>
      </c>
      <c r="H4" s="17">
        <v>0.09</v>
      </c>
      <c r="I4" s="18">
        <f t="shared" ref="I4:I15" si="0">SUM(G4:H4)/J4</f>
        <v>0.09</v>
      </c>
      <c r="J4" s="19">
        <v>2</v>
      </c>
      <c r="K4" s="20">
        <f t="shared" ref="K4:K15" si="1">ROUND(D4*E4*F4*I4*J4,0)</f>
        <v>3401244</v>
      </c>
      <c r="M4" s="21"/>
      <c r="O4" s="5"/>
      <c r="P4" s="5"/>
      <c r="Q4" s="5"/>
      <c r="R4" s="5"/>
      <c r="S4" s="5"/>
    </row>
    <row r="5" spans="1:19" x14ac:dyDescent="0.2">
      <c r="A5" s="22" t="s">
        <v>17</v>
      </c>
      <c r="B5" s="23" t="s">
        <v>18</v>
      </c>
      <c r="C5" s="24" t="s">
        <v>16</v>
      </c>
      <c r="D5" s="25">
        <v>1</v>
      </c>
      <c r="E5" s="26">
        <v>7659000</v>
      </c>
      <c r="F5" s="24">
        <v>2.2000000000000002</v>
      </c>
      <c r="G5" s="27">
        <v>0.13</v>
      </c>
      <c r="H5" s="27">
        <v>0.13</v>
      </c>
      <c r="I5" s="28">
        <f t="shared" si="0"/>
        <v>0.13</v>
      </c>
      <c r="J5" s="29">
        <f t="shared" ref="J5:J15" si="2">+$J$4</f>
        <v>2</v>
      </c>
      <c r="K5" s="30">
        <f t="shared" si="1"/>
        <v>4380948</v>
      </c>
      <c r="M5" s="21"/>
      <c r="O5" s="5"/>
      <c r="P5" s="5"/>
      <c r="Q5" s="5"/>
      <c r="R5" s="5"/>
      <c r="S5" s="5"/>
    </row>
    <row r="6" spans="1:19" x14ac:dyDescent="0.2">
      <c r="A6" s="22" t="s">
        <v>19</v>
      </c>
      <c r="B6" s="23" t="s">
        <v>20</v>
      </c>
      <c r="C6" s="24" t="s">
        <v>16</v>
      </c>
      <c r="D6" s="25">
        <v>1</v>
      </c>
      <c r="E6" s="26">
        <v>7659000</v>
      </c>
      <c r="F6" s="24">
        <v>2.2000000000000002</v>
      </c>
      <c r="G6" s="27">
        <v>0.11</v>
      </c>
      <c r="H6" s="27">
        <v>7.0000000000000007E-2</v>
      </c>
      <c r="I6" s="28">
        <f t="shared" si="0"/>
        <v>0.09</v>
      </c>
      <c r="J6" s="29">
        <f t="shared" si="2"/>
        <v>2</v>
      </c>
      <c r="K6" s="30">
        <f t="shared" si="1"/>
        <v>3032964</v>
      </c>
      <c r="M6" s="21"/>
      <c r="O6" s="5"/>
      <c r="P6" s="5"/>
      <c r="Q6" s="5"/>
      <c r="R6" s="5"/>
      <c r="S6" s="5"/>
    </row>
    <row r="7" spans="1:19" x14ac:dyDescent="0.2">
      <c r="A7" s="22" t="s">
        <v>21</v>
      </c>
      <c r="B7" s="23" t="s">
        <v>22</v>
      </c>
      <c r="C7" s="24" t="s">
        <v>16</v>
      </c>
      <c r="D7" s="25">
        <v>1</v>
      </c>
      <c r="E7" s="26">
        <v>7659000</v>
      </c>
      <c r="F7" s="24">
        <v>2.2000000000000002</v>
      </c>
      <c r="G7" s="27">
        <v>0.19</v>
      </c>
      <c r="H7" s="27">
        <v>0.18</v>
      </c>
      <c r="I7" s="28">
        <f t="shared" si="0"/>
        <v>0.185</v>
      </c>
      <c r="J7" s="29">
        <f t="shared" si="2"/>
        <v>2</v>
      </c>
      <c r="K7" s="30">
        <f t="shared" si="1"/>
        <v>6234426</v>
      </c>
      <c r="M7" s="21"/>
      <c r="O7" s="5"/>
      <c r="P7" s="5"/>
      <c r="Q7" s="5"/>
      <c r="R7" s="5"/>
      <c r="S7" s="5"/>
    </row>
    <row r="8" spans="1:19" x14ac:dyDescent="0.2">
      <c r="A8" s="22" t="s">
        <v>23</v>
      </c>
      <c r="B8" s="23" t="s">
        <v>24</v>
      </c>
      <c r="C8" s="24" t="s">
        <v>16</v>
      </c>
      <c r="D8" s="25">
        <v>1</v>
      </c>
      <c r="E8" s="26">
        <v>7659000</v>
      </c>
      <c r="F8" s="24">
        <v>2.2000000000000002</v>
      </c>
      <c r="G8" s="27">
        <v>0.06</v>
      </c>
      <c r="H8" s="27">
        <v>7.0000000000000007E-2</v>
      </c>
      <c r="I8" s="28">
        <f t="shared" si="0"/>
        <v>6.5000000000000002E-2</v>
      </c>
      <c r="J8" s="29">
        <f t="shared" si="2"/>
        <v>2</v>
      </c>
      <c r="K8" s="30">
        <f t="shared" si="1"/>
        <v>2190474</v>
      </c>
      <c r="M8" s="21"/>
      <c r="O8" s="5"/>
      <c r="P8" s="5"/>
      <c r="Q8" s="5"/>
      <c r="R8" s="5"/>
      <c r="S8" s="5"/>
    </row>
    <row r="9" spans="1:19" x14ac:dyDescent="0.2">
      <c r="A9" s="22" t="s">
        <v>25</v>
      </c>
      <c r="B9" s="23" t="s">
        <v>26</v>
      </c>
      <c r="C9" s="24" t="s">
        <v>16</v>
      </c>
      <c r="D9" s="25">
        <v>1</v>
      </c>
      <c r="E9" s="26">
        <v>7659000</v>
      </c>
      <c r="F9" s="24">
        <v>2.2000000000000002</v>
      </c>
      <c r="G9" s="27">
        <v>0.08</v>
      </c>
      <c r="H9" s="27">
        <v>0.09</v>
      </c>
      <c r="I9" s="28">
        <f t="shared" si="0"/>
        <v>8.4999999999999992E-2</v>
      </c>
      <c r="J9" s="29">
        <f t="shared" si="2"/>
        <v>2</v>
      </c>
      <c r="K9" s="30">
        <f t="shared" si="1"/>
        <v>2864466</v>
      </c>
      <c r="M9" s="21"/>
      <c r="O9" s="5"/>
      <c r="P9" s="5"/>
      <c r="Q9" s="5"/>
      <c r="R9" s="5"/>
      <c r="S9" s="5"/>
    </row>
    <row r="10" spans="1:19" x14ac:dyDescent="0.2">
      <c r="A10" s="22" t="s">
        <v>27</v>
      </c>
      <c r="B10" s="23" t="s">
        <v>28</v>
      </c>
      <c r="C10" s="24" t="s">
        <v>16</v>
      </c>
      <c r="D10" s="25">
        <v>1</v>
      </c>
      <c r="E10" s="26">
        <v>7659000</v>
      </c>
      <c r="F10" s="24">
        <v>2.2000000000000002</v>
      </c>
      <c r="G10" s="27">
        <v>0.05</v>
      </c>
      <c r="H10" s="27">
        <v>0.04</v>
      </c>
      <c r="I10" s="28">
        <f t="shared" si="0"/>
        <v>4.4999999999999998E-2</v>
      </c>
      <c r="J10" s="29">
        <f t="shared" si="2"/>
        <v>2</v>
      </c>
      <c r="K10" s="30">
        <f t="shared" si="1"/>
        <v>1516482</v>
      </c>
      <c r="M10" s="21"/>
      <c r="O10" s="5"/>
      <c r="P10" s="5"/>
      <c r="Q10" s="5"/>
      <c r="R10" s="5"/>
      <c r="S10" s="5"/>
    </row>
    <row r="11" spans="1:19" x14ac:dyDescent="0.2">
      <c r="A11" s="22" t="s">
        <v>29</v>
      </c>
      <c r="B11" s="23" t="s">
        <v>30</v>
      </c>
      <c r="C11" s="24" t="s">
        <v>16</v>
      </c>
      <c r="D11" s="25">
        <v>1</v>
      </c>
      <c r="E11" s="26">
        <v>5791000</v>
      </c>
      <c r="F11" s="24">
        <v>2.2000000000000002</v>
      </c>
      <c r="G11" s="27">
        <v>0.05</v>
      </c>
      <c r="H11" s="27">
        <v>0.05</v>
      </c>
      <c r="I11" s="28">
        <f t="shared" si="0"/>
        <v>0.05</v>
      </c>
      <c r="J11" s="29">
        <f t="shared" si="2"/>
        <v>2</v>
      </c>
      <c r="K11" s="30">
        <f t="shared" si="1"/>
        <v>1274020</v>
      </c>
      <c r="M11" s="21"/>
      <c r="O11" s="5"/>
      <c r="P11" s="5"/>
      <c r="Q11" s="5"/>
      <c r="R11" s="5"/>
      <c r="S11" s="5"/>
    </row>
    <row r="12" spans="1:19" x14ac:dyDescent="0.2">
      <c r="A12" s="22" t="s">
        <v>31</v>
      </c>
      <c r="B12" s="23" t="s">
        <v>32</v>
      </c>
      <c r="C12" s="24" t="s">
        <v>16</v>
      </c>
      <c r="D12" s="25">
        <v>1</v>
      </c>
      <c r="E12" s="26">
        <v>5791000</v>
      </c>
      <c r="F12" s="24">
        <v>2.2000000000000002</v>
      </c>
      <c r="G12" s="27">
        <v>0.04</v>
      </c>
      <c r="H12" s="27">
        <v>0.03</v>
      </c>
      <c r="I12" s="28">
        <f t="shared" si="0"/>
        <v>3.5000000000000003E-2</v>
      </c>
      <c r="J12" s="29">
        <f t="shared" si="2"/>
        <v>2</v>
      </c>
      <c r="K12" s="30">
        <f t="shared" si="1"/>
        <v>891814</v>
      </c>
      <c r="M12" s="21"/>
      <c r="O12" s="5"/>
      <c r="P12" s="5"/>
      <c r="Q12" s="5"/>
      <c r="R12" s="5"/>
      <c r="S12" s="5"/>
    </row>
    <row r="13" spans="1:19" x14ac:dyDescent="0.2">
      <c r="A13" s="22" t="s">
        <v>33</v>
      </c>
      <c r="B13" s="23" t="s">
        <v>34</v>
      </c>
      <c r="C13" s="24" t="s">
        <v>16</v>
      </c>
      <c r="D13" s="25">
        <v>1</v>
      </c>
      <c r="E13" s="26">
        <v>3736000</v>
      </c>
      <c r="F13" s="24">
        <v>2.2000000000000002</v>
      </c>
      <c r="G13" s="27">
        <v>0.25</v>
      </c>
      <c r="H13" s="27">
        <v>0</v>
      </c>
      <c r="I13" s="28">
        <f t="shared" si="0"/>
        <v>0.125</v>
      </c>
      <c r="J13" s="29">
        <f t="shared" si="2"/>
        <v>2</v>
      </c>
      <c r="K13" s="30">
        <f t="shared" si="1"/>
        <v>2054800</v>
      </c>
      <c r="M13" s="21"/>
      <c r="O13" s="5"/>
      <c r="P13" s="5"/>
      <c r="Q13" s="5"/>
      <c r="R13" s="5"/>
      <c r="S13" s="5"/>
    </row>
    <row r="14" spans="1:19" x14ac:dyDescent="0.2">
      <c r="A14" s="22" t="s">
        <v>35</v>
      </c>
      <c r="B14" s="23" t="s">
        <v>36</v>
      </c>
      <c r="C14" s="24" t="s">
        <v>16</v>
      </c>
      <c r="D14" s="25">
        <v>2</v>
      </c>
      <c r="E14" s="26">
        <v>2316000</v>
      </c>
      <c r="F14" s="24">
        <v>2.2000000000000002</v>
      </c>
      <c r="G14" s="27">
        <v>0.25</v>
      </c>
      <c r="H14" s="27">
        <v>0</v>
      </c>
      <c r="I14" s="28">
        <f t="shared" si="0"/>
        <v>0.125</v>
      </c>
      <c r="J14" s="29">
        <f t="shared" si="2"/>
        <v>2</v>
      </c>
      <c r="K14" s="30">
        <f t="shared" si="1"/>
        <v>2547600</v>
      </c>
      <c r="M14" s="21"/>
      <c r="O14" s="5"/>
      <c r="P14" s="5"/>
      <c r="Q14" s="5"/>
      <c r="R14" s="5"/>
      <c r="S14" s="5"/>
    </row>
    <row r="15" spans="1:19" x14ac:dyDescent="0.2">
      <c r="A15" s="22" t="s">
        <v>37</v>
      </c>
      <c r="B15" s="23" t="s">
        <v>38</v>
      </c>
      <c r="C15" s="24" t="s">
        <v>16</v>
      </c>
      <c r="D15" s="25">
        <v>1</v>
      </c>
      <c r="E15" s="26">
        <v>5791000</v>
      </c>
      <c r="F15" s="24">
        <v>2.2000000000000002</v>
      </c>
      <c r="G15" s="27">
        <v>0.05</v>
      </c>
      <c r="H15" s="27">
        <v>0.12</v>
      </c>
      <c r="I15" s="28">
        <f t="shared" si="0"/>
        <v>8.4999999999999992E-2</v>
      </c>
      <c r="J15" s="29">
        <f t="shared" si="2"/>
        <v>2</v>
      </c>
      <c r="K15" s="30">
        <f t="shared" si="1"/>
        <v>2165834</v>
      </c>
      <c r="M15" s="21"/>
      <c r="O15" s="5"/>
      <c r="P15" s="5"/>
      <c r="Q15" s="5"/>
      <c r="R15" s="5"/>
      <c r="S15" s="5"/>
    </row>
    <row r="16" spans="1:19" ht="15" customHeight="1" x14ac:dyDescent="0.2">
      <c r="A16" s="31"/>
      <c r="B16" s="32"/>
      <c r="C16" s="33"/>
      <c r="D16" s="33"/>
      <c r="E16" s="33"/>
      <c r="F16" s="33"/>
      <c r="G16" s="33"/>
      <c r="H16" s="33"/>
      <c r="I16" s="34" t="s">
        <v>39</v>
      </c>
      <c r="J16" s="35"/>
      <c r="K16" s="36">
        <f>SUM(K4:K15)</f>
        <v>32555072</v>
      </c>
      <c r="M16" s="21"/>
      <c r="O16" s="5"/>
      <c r="P16" s="5"/>
      <c r="Q16" s="5"/>
      <c r="R16" s="5"/>
      <c r="S16" s="5"/>
    </row>
    <row r="17" spans="1:19" ht="45.75" customHeight="1" x14ac:dyDescent="0.2">
      <c r="A17" s="37" t="s">
        <v>1</v>
      </c>
      <c r="B17" s="7" t="s">
        <v>2</v>
      </c>
      <c r="C17" s="7" t="s">
        <v>3</v>
      </c>
      <c r="D17" s="7" t="s">
        <v>4</v>
      </c>
      <c r="E17" s="7" t="s">
        <v>5</v>
      </c>
      <c r="F17" s="8" t="s">
        <v>6</v>
      </c>
      <c r="G17" s="7" t="s">
        <v>7</v>
      </c>
      <c r="H17" s="7" t="s">
        <v>8</v>
      </c>
      <c r="I17" s="7" t="s">
        <v>9</v>
      </c>
      <c r="J17" s="38" t="s">
        <v>10</v>
      </c>
      <c r="K17" s="10" t="s">
        <v>11</v>
      </c>
      <c r="M17" s="21"/>
      <c r="O17" s="5"/>
      <c r="P17" s="5"/>
      <c r="Q17" s="5"/>
      <c r="R17" s="5"/>
      <c r="S17" s="5"/>
    </row>
    <row r="18" spans="1:19" ht="15" customHeight="1" x14ac:dyDescent="0.2">
      <c r="A18" s="39">
        <v>2</v>
      </c>
      <c r="B18" s="109" t="s">
        <v>40</v>
      </c>
      <c r="C18" s="109"/>
      <c r="D18" s="109"/>
      <c r="E18" s="109"/>
      <c r="F18" s="109"/>
      <c r="G18" s="109"/>
      <c r="H18" s="109"/>
      <c r="I18" s="109"/>
      <c r="J18" s="109"/>
      <c r="K18" s="109"/>
      <c r="M18" s="21"/>
      <c r="O18" s="5"/>
      <c r="P18" s="5"/>
      <c r="Q18" s="5"/>
      <c r="R18" s="5"/>
      <c r="S18" s="5"/>
    </row>
    <row r="19" spans="1:19" ht="75" x14ac:dyDescent="0.2">
      <c r="A19" s="22" t="s">
        <v>41</v>
      </c>
      <c r="B19" s="40" t="s">
        <v>49</v>
      </c>
      <c r="C19" s="41" t="s">
        <v>50</v>
      </c>
      <c r="D19" s="42">
        <v>1</v>
      </c>
      <c r="E19" s="43">
        <f>'APU GEOTECNIA'!F33</f>
        <v>4591760</v>
      </c>
      <c r="F19" s="42"/>
      <c r="G19" s="44"/>
      <c r="H19" s="44"/>
      <c r="I19" s="45"/>
      <c r="J19" s="46"/>
      <c r="K19" s="47">
        <f>+E19</f>
        <v>4591760</v>
      </c>
      <c r="M19" s="21"/>
      <c r="O19" s="5"/>
      <c r="P19" s="5"/>
      <c r="Q19" s="5"/>
      <c r="R19" s="5"/>
      <c r="S19" s="5"/>
    </row>
    <row r="20" spans="1:19" ht="60" x14ac:dyDescent="0.2">
      <c r="A20" s="22" t="s">
        <v>43</v>
      </c>
      <c r="B20" s="48" t="s">
        <v>44</v>
      </c>
      <c r="C20" s="24" t="s">
        <v>45</v>
      </c>
      <c r="D20" s="24">
        <v>4</v>
      </c>
      <c r="E20" s="49">
        <v>241626.05</v>
      </c>
      <c r="F20" s="24"/>
      <c r="G20" s="50"/>
      <c r="H20" s="50"/>
      <c r="I20" s="28"/>
      <c r="J20" s="51"/>
      <c r="K20" s="52">
        <f>+E20*D20</f>
        <v>966504.2</v>
      </c>
      <c r="M20" s="21"/>
      <c r="O20" s="5"/>
      <c r="P20" s="5"/>
      <c r="Q20" s="5"/>
      <c r="R20" s="5"/>
      <c r="S20" s="5"/>
    </row>
    <row r="21" spans="1:19" ht="15" customHeight="1" x14ac:dyDescent="0.2">
      <c r="A21" s="31"/>
      <c r="B21" s="32"/>
      <c r="C21" s="53"/>
      <c r="D21" s="53"/>
      <c r="E21" s="53"/>
      <c r="F21" s="53"/>
      <c r="G21" s="53"/>
      <c r="H21" s="53"/>
      <c r="I21" s="34" t="s">
        <v>39</v>
      </c>
      <c r="J21" s="35"/>
      <c r="K21" s="36">
        <f>SUM(K19:K20)</f>
        <v>5558264.2000000002</v>
      </c>
      <c r="M21" s="21"/>
      <c r="O21" s="5"/>
      <c r="P21" s="5"/>
      <c r="Q21" s="5"/>
      <c r="R21" s="5"/>
      <c r="S21" s="5"/>
    </row>
    <row r="22" spans="1:19" ht="27.75" customHeight="1" x14ac:dyDescent="0.2">
      <c r="A22" s="54"/>
      <c r="B22" s="110" t="s">
        <v>46</v>
      </c>
      <c r="C22" s="110"/>
      <c r="D22" s="110"/>
      <c r="E22" s="110"/>
      <c r="F22" s="110"/>
      <c r="G22" s="110"/>
      <c r="H22" s="110"/>
      <c r="I22" s="111">
        <f>ROUND(K16+K21,0)</f>
        <v>38113336</v>
      </c>
      <c r="J22" s="111"/>
      <c r="K22" s="111"/>
      <c r="M22" s="21"/>
      <c r="O22" s="5"/>
      <c r="P22" s="5"/>
      <c r="Q22" s="5"/>
      <c r="R22" s="5"/>
      <c r="S22" s="5"/>
    </row>
    <row r="23" spans="1:19" ht="27.75" customHeight="1" x14ac:dyDescent="0.2">
      <c r="A23" s="39"/>
      <c r="B23" s="103" t="s">
        <v>47</v>
      </c>
      <c r="C23" s="103"/>
      <c r="D23" s="103"/>
      <c r="E23" s="103"/>
      <c r="F23" s="103"/>
      <c r="G23" s="103"/>
      <c r="H23" s="103"/>
      <c r="I23" s="104">
        <f>ROUND(I22*0.19,0)</f>
        <v>7241534</v>
      </c>
      <c r="J23" s="104"/>
      <c r="K23" s="104"/>
      <c r="M23" s="21"/>
      <c r="O23" s="5"/>
      <c r="P23" s="5"/>
      <c r="Q23" s="5"/>
      <c r="R23" s="5"/>
      <c r="S23" s="5"/>
    </row>
    <row r="24" spans="1:19" ht="15" customHeight="1" x14ac:dyDescent="0.2">
      <c r="A24" s="55"/>
      <c r="B24" s="105" t="s">
        <v>11</v>
      </c>
      <c r="C24" s="105"/>
      <c r="D24" s="105"/>
      <c r="E24" s="105"/>
      <c r="F24" s="105"/>
      <c r="G24" s="105"/>
      <c r="H24" s="105"/>
      <c r="I24" s="106">
        <f>ROUND(I22+I23,0)</f>
        <v>45354870</v>
      </c>
      <c r="J24" s="106"/>
      <c r="K24" s="106"/>
      <c r="M24" s="21"/>
      <c r="O24" s="5"/>
      <c r="P24" s="5"/>
      <c r="Q24" s="5"/>
      <c r="R24" s="5"/>
      <c r="S24" s="5"/>
    </row>
    <row r="25" spans="1:19" ht="15" customHeight="1" x14ac:dyDescent="0.2">
      <c r="O25" s="5"/>
      <c r="P25" s="5"/>
      <c r="Q25" s="5"/>
      <c r="R25" s="5"/>
      <c r="S25" s="5"/>
    </row>
    <row r="26" spans="1:19" ht="27.75" customHeight="1" x14ac:dyDescent="0.2">
      <c r="B26" s="78"/>
      <c r="C26" s="78"/>
      <c r="D26" s="78"/>
      <c r="E26" s="78"/>
      <c r="F26" s="78"/>
      <c r="G26" s="78"/>
      <c r="H26" s="78"/>
      <c r="I26" s="78"/>
      <c r="J26" s="78"/>
      <c r="K26" s="78"/>
      <c r="M26" s="56"/>
    </row>
    <row r="27" spans="1:19" ht="27.75" customHeight="1" x14ac:dyDescent="0.2">
      <c r="B27" s="78"/>
      <c r="C27" s="78"/>
      <c r="D27" s="78"/>
      <c r="E27" s="78"/>
      <c r="F27" s="78"/>
      <c r="G27" s="78"/>
      <c r="H27" s="78"/>
      <c r="I27" s="78"/>
      <c r="J27" s="78"/>
      <c r="K27" s="78"/>
    </row>
    <row r="28" spans="1:19" ht="15" customHeight="1" x14ac:dyDescent="0.2">
      <c r="B28" s="78"/>
      <c r="C28" s="78"/>
      <c r="D28" s="78"/>
      <c r="E28" s="78"/>
      <c r="F28" s="78"/>
      <c r="G28" s="78"/>
      <c r="H28" s="78"/>
      <c r="I28" s="78"/>
      <c r="J28" s="78"/>
      <c r="K28" s="78"/>
    </row>
    <row r="29" spans="1:19" ht="30.75" customHeight="1" x14ac:dyDescent="0.2"/>
    <row r="30" spans="1:19" ht="15" customHeight="1" x14ac:dyDescent="0.2"/>
    <row r="33" ht="15" customHeight="1" x14ac:dyDescent="0.2"/>
  </sheetData>
  <mergeCells count="9">
    <mergeCell ref="B23:H23"/>
    <mergeCell ref="I23:K23"/>
    <mergeCell ref="B24:H24"/>
    <mergeCell ref="I24:K24"/>
    <mergeCell ref="A1:K1"/>
    <mergeCell ref="B3:K3"/>
    <mergeCell ref="B18:K18"/>
    <mergeCell ref="B22:H22"/>
    <mergeCell ref="I22:K22"/>
  </mergeCells>
  <pageMargins left="0.7" right="0.7" top="0.75" bottom="0.75" header="0.511811023622047" footer="0.511811023622047"/>
  <pageSetup paperSize="9" orientation="portrait" horizontalDpi="300" verticalDpi="30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FF00"/>
  </sheetPr>
  <dimension ref="A1:S33"/>
  <sheetViews>
    <sheetView zoomScaleNormal="100" workbookViewId="0">
      <selection activeCell="E20" sqref="E20"/>
    </sheetView>
  </sheetViews>
  <sheetFormatPr baseColWidth="10" defaultColWidth="11" defaultRowHeight="14" x14ac:dyDescent="0.2"/>
  <cols>
    <col min="1" max="1" width="6.59765625" style="1" customWidth="1"/>
    <col min="2" max="2" width="59.796875" style="2" customWidth="1"/>
    <col min="3" max="3" width="9" style="1" customWidth="1"/>
    <col min="4" max="4" width="6.59765625" style="1" customWidth="1"/>
    <col min="5" max="5" width="15.3984375" style="1" customWidth="1"/>
    <col min="6" max="6" width="11" style="1"/>
    <col min="7" max="8" width="8.59765625" style="1" customWidth="1"/>
    <col min="9" max="9" width="11.59765625" style="1" customWidth="1"/>
    <col min="10" max="10" width="7.796875" style="3" customWidth="1"/>
    <col min="11" max="11" width="18.19921875" style="1" customWidth="1"/>
    <col min="12" max="12" width="15.3984375" style="1" customWidth="1"/>
    <col min="13" max="13" width="19.59765625" style="4" customWidth="1"/>
    <col min="14" max="14" width="16.796875" style="4" customWidth="1"/>
    <col min="15" max="15" width="24.3984375" style="1" customWidth="1"/>
    <col min="16" max="16" width="33.59765625" style="1" customWidth="1"/>
    <col min="17" max="17" width="19" style="1" customWidth="1"/>
    <col min="18" max="22" width="11" style="1"/>
    <col min="23" max="23" width="16.796875" style="1" customWidth="1"/>
    <col min="24" max="16384" width="11" style="1"/>
  </cols>
  <sheetData>
    <row r="1" spans="1:19" ht="30" customHeight="1" x14ac:dyDescent="0.2">
      <c r="A1" s="107" t="s">
        <v>52</v>
      </c>
      <c r="B1" s="107"/>
      <c r="C1" s="107"/>
      <c r="D1" s="107"/>
      <c r="E1" s="107"/>
      <c r="F1" s="107"/>
      <c r="G1" s="107"/>
      <c r="H1" s="107"/>
      <c r="I1" s="107"/>
      <c r="J1" s="107"/>
      <c r="K1" s="107"/>
      <c r="O1" s="5"/>
      <c r="P1" s="5"/>
      <c r="Q1" s="5"/>
      <c r="R1" s="5"/>
      <c r="S1" s="5"/>
    </row>
    <row r="2" spans="1:19" ht="45.75" customHeight="1" x14ac:dyDescent="0.2">
      <c r="A2" s="6" t="s">
        <v>1</v>
      </c>
      <c r="B2" s="7" t="s">
        <v>2</v>
      </c>
      <c r="C2" s="7" t="s">
        <v>3</v>
      </c>
      <c r="D2" s="7" t="s">
        <v>4</v>
      </c>
      <c r="E2" s="7" t="s">
        <v>5</v>
      </c>
      <c r="F2" s="8" t="s">
        <v>6</v>
      </c>
      <c r="G2" s="7" t="s">
        <v>7</v>
      </c>
      <c r="H2" s="7" t="s">
        <v>8</v>
      </c>
      <c r="I2" s="7" t="s">
        <v>9</v>
      </c>
      <c r="J2" s="9" t="s">
        <v>10</v>
      </c>
      <c r="K2" s="10" t="s">
        <v>11</v>
      </c>
      <c r="O2" s="5"/>
      <c r="P2" s="5"/>
      <c r="Q2" s="5"/>
      <c r="R2" s="5"/>
      <c r="S2" s="5"/>
    </row>
    <row r="3" spans="1:19" ht="15" customHeight="1" x14ac:dyDescent="0.2">
      <c r="A3" s="11" t="s">
        <v>12</v>
      </c>
      <c r="B3" s="108" t="s">
        <v>13</v>
      </c>
      <c r="C3" s="108"/>
      <c r="D3" s="108"/>
      <c r="E3" s="108"/>
      <c r="F3" s="108"/>
      <c r="G3" s="108"/>
      <c r="H3" s="108"/>
      <c r="I3" s="108"/>
      <c r="J3" s="108"/>
      <c r="K3" s="108"/>
      <c r="O3" s="5"/>
      <c r="P3" s="5"/>
      <c r="Q3" s="5"/>
      <c r="R3" s="5"/>
      <c r="S3" s="5"/>
    </row>
    <row r="4" spans="1:19" x14ac:dyDescent="0.2">
      <c r="A4" s="12" t="s">
        <v>14</v>
      </c>
      <c r="B4" s="13" t="s">
        <v>15</v>
      </c>
      <c r="C4" s="14" t="s">
        <v>16</v>
      </c>
      <c r="D4" s="15">
        <v>1</v>
      </c>
      <c r="E4" s="16">
        <v>8589000</v>
      </c>
      <c r="F4" s="14">
        <v>2.2000000000000002</v>
      </c>
      <c r="G4" s="17">
        <v>0.09</v>
      </c>
      <c r="H4" s="17">
        <v>0.09</v>
      </c>
      <c r="I4" s="18">
        <f t="shared" ref="I4:I15" si="0">SUM(G4:H4)/J4</f>
        <v>0.09</v>
      </c>
      <c r="J4" s="19">
        <v>2</v>
      </c>
      <c r="K4" s="20">
        <f t="shared" ref="K4:K15" si="1">ROUND(D4*E4*F4*I4*J4,0)</f>
        <v>3401244</v>
      </c>
      <c r="M4" s="21"/>
      <c r="O4" s="5"/>
      <c r="P4" s="5"/>
      <c r="Q4" s="5"/>
      <c r="R4" s="5"/>
      <c r="S4" s="5"/>
    </row>
    <row r="5" spans="1:19" x14ac:dyDescent="0.2">
      <c r="A5" s="22" t="s">
        <v>17</v>
      </c>
      <c r="B5" s="23" t="s">
        <v>18</v>
      </c>
      <c r="C5" s="24" t="s">
        <v>16</v>
      </c>
      <c r="D5" s="25">
        <v>1</v>
      </c>
      <c r="E5" s="26">
        <v>7659000</v>
      </c>
      <c r="F5" s="24">
        <v>2.2000000000000002</v>
      </c>
      <c r="G5" s="27">
        <v>0.18</v>
      </c>
      <c r="H5" s="27">
        <v>0.18</v>
      </c>
      <c r="I5" s="28">
        <f t="shared" si="0"/>
        <v>0.18</v>
      </c>
      <c r="J5" s="29">
        <f t="shared" ref="J5:J15" si="2">+$J$4</f>
        <v>2</v>
      </c>
      <c r="K5" s="30">
        <f t="shared" si="1"/>
        <v>6065928</v>
      </c>
      <c r="M5" s="21"/>
      <c r="O5" s="5"/>
      <c r="P5" s="5"/>
      <c r="Q5" s="5"/>
      <c r="R5" s="5"/>
      <c r="S5" s="5"/>
    </row>
    <row r="6" spans="1:19" x14ac:dyDescent="0.2">
      <c r="A6" s="22" t="s">
        <v>19</v>
      </c>
      <c r="B6" s="23" t="s">
        <v>20</v>
      </c>
      <c r="C6" s="24" t="s">
        <v>16</v>
      </c>
      <c r="D6" s="25">
        <v>1</v>
      </c>
      <c r="E6" s="26">
        <v>7659000</v>
      </c>
      <c r="F6" s="24">
        <v>2.2000000000000002</v>
      </c>
      <c r="G6" s="27">
        <v>0.23</v>
      </c>
      <c r="H6" s="27">
        <v>0.2</v>
      </c>
      <c r="I6" s="28">
        <f t="shared" si="0"/>
        <v>0.21500000000000002</v>
      </c>
      <c r="J6" s="29">
        <f t="shared" si="2"/>
        <v>2</v>
      </c>
      <c r="K6" s="30">
        <f t="shared" si="1"/>
        <v>7245414</v>
      </c>
      <c r="M6" s="21"/>
      <c r="O6" s="5"/>
      <c r="P6" s="5"/>
      <c r="Q6" s="5"/>
      <c r="R6" s="5"/>
      <c r="S6" s="5"/>
    </row>
    <row r="7" spans="1:19" x14ac:dyDescent="0.2">
      <c r="A7" s="22" t="s">
        <v>21</v>
      </c>
      <c r="B7" s="23" t="s">
        <v>22</v>
      </c>
      <c r="C7" s="24" t="s">
        <v>16</v>
      </c>
      <c r="D7" s="25">
        <v>1</v>
      </c>
      <c r="E7" s="26">
        <v>7659000</v>
      </c>
      <c r="F7" s="24">
        <v>2.2000000000000002</v>
      </c>
      <c r="G7" s="27">
        <v>0.19</v>
      </c>
      <c r="H7" s="27">
        <v>0.21</v>
      </c>
      <c r="I7" s="28">
        <f t="shared" si="0"/>
        <v>0.2</v>
      </c>
      <c r="J7" s="29">
        <f t="shared" si="2"/>
        <v>2</v>
      </c>
      <c r="K7" s="30">
        <f t="shared" si="1"/>
        <v>6739920</v>
      </c>
      <c r="M7" s="21"/>
      <c r="O7" s="5"/>
      <c r="P7" s="5"/>
      <c r="Q7" s="5"/>
      <c r="R7" s="5"/>
      <c r="S7" s="5"/>
    </row>
    <row r="8" spans="1:19" x14ac:dyDescent="0.2">
      <c r="A8" s="22" t="s">
        <v>23</v>
      </c>
      <c r="B8" s="23" t="s">
        <v>24</v>
      </c>
      <c r="C8" s="24" t="s">
        <v>16</v>
      </c>
      <c r="D8" s="25">
        <v>1</v>
      </c>
      <c r="E8" s="26">
        <v>7659000</v>
      </c>
      <c r="F8" s="24">
        <v>2.2000000000000002</v>
      </c>
      <c r="G8" s="27">
        <v>0.15</v>
      </c>
      <c r="H8" s="27">
        <v>0.17</v>
      </c>
      <c r="I8" s="28">
        <f t="shared" si="0"/>
        <v>0.16</v>
      </c>
      <c r="J8" s="29">
        <f t="shared" si="2"/>
        <v>2</v>
      </c>
      <c r="K8" s="30">
        <f t="shared" si="1"/>
        <v>5391936</v>
      </c>
      <c r="M8" s="21"/>
      <c r="O8" s="5"/>
      <c r="P8" s="5"/>
      <c r="Q8" s="5"/>
      <c r="R8" s="5"/>
      <c r="S8" s="5"/>
    </row>
    <row r="9" spans="1:19" x14ac:dyDescent="0.2">
      <c r="A9" s="22" t="s">
        <v>25</v>
      </c>
      <c r="B9" s="23" t="s">
        <v>26</v>
      </c>
      <c r="C9" s="24" t="s">
        <v>16</v>
      </c>
      <c r="D9" s="25">
        <v>1</v>
      </c>
      <c r="E9" s="26">
        <v>7659000</v>
      </c>
      <c r="F9" s="24">
        <v>2.2000000000000002</v>
      </c>
      <c r="G9" s="27">
        <v>0.15</v>
      </c>
      <c r="H9" s="27">
        <v>0.17</v>
      </c>
      <c r="I9" s="28">
        <f t="shared" si="0"/>
        <v>0.16</v>
      </c>
      <c r="J9" s="29">
        <f t="shared" si="2"/>
        <v>2</v>
      </c>
      <c r="K9" s="30">
        <f t="shared" si="1"/>
        <v>5391936</v>
      </c>
      <c r="M9" s="21"/>
      <c r="O9" s="5"/>
      <c r="P9" s="5"/>
      <c r="Q9" s="5"/>
      <c r="R9" s="5"/>
      <c r="S9" s="5"/>
    </row>
    <row r="10" spans="1:19" x14ac:dyDescent="0.2">
      <c r="A10" s="22" t="s">
        <v>27</v>
      </c>
      <c r="B10" s="23" t="s">
        <v>28</v>
      </c>
      <c r="C10" s="24" t="s">
        <v>16</v>
      </c>
      <c r="D10" s="25">
        <v>1</v>
      </c>
      <c r="E10" s="26">
        <v>7659000</v>
      </c>
      <c r="F10" s="24">
        <v>2.2000000000000002</v>
      </c>
      <c r="G10" s="27">
        <v>0.09</v>
      </c>
      <c r="H10" s="27">
        <v>0.05</v>
      </c>
      <c r="I10" s="28">
        <f t="shared" si="0"/>
        <v>7.0000000000000007E-2</v>
      </c>
      <c r="J10" s="29">
        <f t="shared" si="2"/>
        <v>2</v>
      </c>
      <c r="K10" s="30">
        <f t="shared" si="1"/>
        <v>2358972</v>
      </c>
      <c r="M10" s="21"/>
      <c r="O10" s="5"/>
      <c r="P10" s="5"/>
      <c r="Q10" s="5"/>
      <c r="R10" s="5"/>
      <c r="S10" s="5"/>
    </row>
    <row r="11" spans="1:19" x14ac:dyDescent="0.2">
      <c r="A11" s="22" t="s">
        <v>29</v>
      </c>
      <c r="B11" s="23" t="s">
        <v>30</v>
      </c>
      <c r="C11" s="24" t="s">
        <v>16</v>
      </c>
      <c r="D11" s="25">
        <v>1</v>
      </c>
      <c r="E11" s="26">
        <v>5791000</v>
      </c>
      <c r="F11" s="24">
        <v>2.2000000000000002</v>
      </c>
      <c r="G11" s="27">
        <v>0.05</v>
      </c>
      <c r="H11" s="27">
        <v>0.05</v>
      </c>
      <c r="I11" s="28">
        <f t="shared" si="0"/>
        <v>0.05</v>
      </c>
      <c r="J11" s="29">
        <f t="shared" si="2"/>
        <v>2</v>
      </c>
      <c r="K11" s="30">
        <f t="shared" si="1"/>
        <v>1274020</v>
      </c>
      <c r="M11" s="21"/>
      <c r="O11" s="5"/>
      <c r="P11" s="5"/>
      <c r="Q11" s="5"/>
      <c r="R11" s="5"/>
      <c r="S11" s="5"/>
    </row>
    <row r="12" spans="1:19" x14ac:dyDescent="0.2">
      <c r="A12" s="22" t="s">
        <v>31</v>
      </c>
      <c r="B12" s="23" t="s">
        <v>32</v>
      </c>
      <c r="C12" s="24" t="s">
        <v>16</v>
      </c>
      <c r="D12" s="25">
        <v>1</v>
      </c>
      <c r="E12" s="26">
        <v>5791000</v>
      </c>
      <c r="F12" s="24">
        <v>2.2000000000000002</v>
      </c>
      <c r="G12" s="27">
        <v>0.05</v>
      </c>
      <c r="H12" s="27">
        <v>0.04</v>
      </c>
      <c r="I12" s="28">
        <f t="shared" si="0"/>
        <v>4.4999999999999998E-2</v>
      </c>
      <c r="J12" s="29">
        <f t="shared" si="2"/>
        <v>2</v>
      </c>
      <c r="K12" s="30">
        <f t="shared" si="1"/>
        <v>1146618</v>
      </c>
      <c r="M12" s="21"/>
      <c r="O12" s="5"/>
      <c r="P12" s="5"/>
      <c r="Q12" s="5"/>
      <c r="R12" s="5"/>
      <c r="S12" s="5"/>
    </row>
    <row r="13" spans="1:19" x14ac:dyDescent="0.2">
      <c r="A13" s="22" t="s">
        <v>33</v>
      </c>
      <c r="B13" s="23" t="s">
        <v>34</v>
      </c>
      <c r="C13" s="24" t="s">
        <v>16</v>
      </c>
      <c r="D13" s="25">
        <v>1</v>
      </c>
      <c r="E13" s="26">
        <v>3736000</v>
      </c>
      <c r="F13" s="24">
        <v>2.2000000000000002</v>
      </c>
      <c r="G13" s="27">
        <v>0.25</v>
      </c>
      <c r="H13" s="27">
        <v>0</v>
      </c>
      <c r="I13" s="28">
        <f t="shared" si="0"/>
        <v>0.125</v>
      </c>
      <c r="J13" s="29">
        <f t="shared" si="2"/>
        <v>2</v>
      </c>
      <c r="K13" s="30">
        <f t="shared" si="1"/>
        <v>2054800</v>
      </c>
      <c r="M13" s="21"/>
      <c r="O13" s="5"/>
      <c r="P13" s="5"/>
      <c r="Q13" s="5"/>
      <c r="R13" s="5"/>
      <c r="S13" s="5"/>
    </row>
    <row r="14" spans="1:19" x14ac:dyDescent="0.2">
      <c r="A14" s="22" t="s">
        <v>35</v>
      </c>
      <c r="B14" s="23" t="s">
        <v>36</v>
      </c>
      <c r="C14" s="24" t="s">
        <v>16</v>
      </c>
      <c r="D14" s="25">
        <v>2</v>
      </c>
      <c r="E14" s="26">
        <v>2316000</v>
      </c>
      <c r="F14" s="24">
        <v>2.2000000000000002</v>
      </c>
      <c r="G14" s="27">
        <v>0.25</v>
      </c>
      <c r="H14" s="27">
        <v>0</v>
      </c>
      <c r="I14" s="28">
        <f t="shared" si="0"/>
        <v>0.125</v>
      </c>
      <c r="J14" s="29">
        <f t="shared" si="2"/>
        <v>2</v>
      </c>
      <c r="K14" s="30">
        <f t="shared" si="1"/>
        <v>2547600</v>
      </c>
      <c r="M14" s="21"/>
      <c r="O14" s="5"/>
      <c r="P14" s="5"/>
      <c r="Q14" s="5"/>
      <c r="R14" s="5"/>
      <c r="S14" s="5"/>
    </row>
    <row r="15" spans="1:19" x14ac:dyDescent="0.2">
      <c r="A15" s="22" t="s">
        <v>37</v>
      </c>
      <c r="B15" s="23" t="s">
        <v>38</v>
      </c>
      <c r="C15" s="24" t="s">
        <v>16</v>
      </c>
      <c r="D15" s="25">
        <v>1</v>
      </c>
      <c r="E15" s="26">
        <v>5791000</v>
      </c>
      <c r="F15" s="24">
        <v>2.2000000000000002</v>
      </c>
      <c r="G15" s="27">
        <v>0.08</v>
      </c>
      <c r="H15" s="27">
        <v>0.17</v>
      </c>
      <c r="I15" s="28">
        <f t="shared" si="0"/>
        <v>0.125</v>
      </c>
      <c r="J15" s="29">
        <f t="shared" si="2"/>
        <v>2</v>
      </c>
      <c r="K15" s="30">
        <f t="shared" si="1"/>
        <v>3185050</v>
      </c>
      <c r="M15" s="21"/>
      <c r="O15" s="5"/>
      <c r="P15" s="5"/>
      <c r="Q15" s="5"/>
      <c r="R15" s="5"/>
      <c r="S15" s="5"/>
    </row>
    <row r="16" spans="1:19" ht="15" customHeight="1" x14ac:dyDescent="0.2">
      <c r="A16" s="31"/>
      <c r="B16" s="32"/>
      <c r="C16" s="33"/>
      <c r="D16" s="33"/>
      <c r="E16" s="33"/>
      <c r="F16" s="33"/>
      <c r="G16" s="33"/>
      <c r="H16" s="33"/>
      <c r="I16" s="34" t="s">
        <v>39</v>
      </c>
      <c r="J16" s="35"/>
      <c r="K16" s="36">
        <f>SUM(K4:K15)</f>
        <v>46803438</v>
      </c>
      <c r="M16" s="21"/>
      <c r="O16" s="5"/>
      <c r="P16" s="5"/>
      <c r="Q16" s="5"/>
      <c r="R16" s="5"/>
      <c r="S16" s="5"/>
    </row>
    <row r="17" spans="1:19" ht="45.75" customHeight="1" x14ac:dyDescent="0.2">
      <c r="A17" s="37" t="s">
        <v>1</v>
      </c>
      <c r="B17" s="7" t="s">
        <v>2</v>
      </c>
      <c r="C17" s="7" t="s">
        <v>3</v>
      </c>
      <c r="D17" s="7" t="s">
        <v>4</v>
      </c>
      <c r="E17" s="7" t="s">
        <v>5</v>
      </c>
      <c r="F17" s="8" t="s">
        <v>6</v>
      </c>
      <c r="G17" s="7" t="s">
        <v>7</v>
      </c>
      <c r="H17" s="7" t="s">
        <v>8</v>
      </c>
      <c r="I17" s="7" t="s">
        <v>9</v>
      </c>
      <c r="J17" s="38" t="s">
        <v>10</v>
      </c>
      <c r="K17" s="10" t="s">
        <v>11</v>
      </c>
      <c r="M17" s="21"/>
      <c r="O17" s="5"/>
      <c r="P17" s="5"/>
      <c r="Q17" s="5"/>
      <c r="R17" s="5"/>
      <c r="S17" s="5"/>
    </row>
    <row r="18" spans="1:19" ht="15" customHeight="1" x14ac:dyDescent="0.2">
      <c r="A18" s="39">
        <v>2</v>
      </c>
      <c r="B18" s="109" t="s">
        <v>40</v>
      </c>
      <c r="C18" s="109"/>
      <c r="D18" s="109"/>
      <c r="E18" s="109"/>
      <c r="F18" s="109"/>
      <c r="G18" s="109"/>
      <c r="H18" s="109"/>
      <c r="I18" s="109"/>
      <c r="J18" s="109"/>
      <c r="K18" s="109"/>
      <c r="M18" s="21"/>
      <c r="O18" s="5"/>
      <c r="P18" s="5"/>
      <c r="Q18" s="5"/>
      <c r="R18" s="5"/>
      <c r="S18" s="5"/>
    </row>
    <row r="19" spans="1:19" ht="45.75" customHeight="1" x14ac:dyDescent="0.2">
      <c r="A19" s="22" t="s">
        <v>41</v>
      </c>
      <c r="B19" s="40" t="s">
        <v>49</v>
      </c>
      <c r="C19" s="41" t="s">
        <v>50</v>
      </c>
      <c r="D19" s="42">
        <v>1</v>
      </c>
      <c r="E19" s="43">
        <f>'APU GEOTECNIA'!F50</f>
        <v>5834298</v>
      </c>
      <c r="F19" s="42"/>
      <c r="G19" s="44"/>
      <c r="H19" s="44"/>
      <c r="I19" s="45"/>
      <c r="J19" s="46"/>
      <c r="K19" s="47">
        <f>+E19</f>
        <v>5834298</v>
      </c>
      <c r="M19" s="21"/>
      <c r="O19" s="5"/>
      <c r="P19" s="5"/>
      <c r="Q19" s="5"/>
      <c r="R19" s="5"/>
      <c r="S19" s="5"/>
    </row>
    <row r="20" spans="1:19" ht="30" customHeight="1" x14ac:dyDescent="0.2">
      <c r="A20" s="22" t="s">
        <v>43</v>
      </c>
      <c r="B20" s="48" t="s">
        <v>44</v>
      </c>
      <c r="C20" s="24" t="s">
        <v>45</v>
      </c>
      <c r="D20" s="24">
        <v>4</v>
      </c>
      <c r="E20" s="49">
        <v>241626.05</v>
      </c>
      <c r="F20" s="24"/>
      <c r="G20" s="50"/>
      <c r="H20" s="50"/>
      <c r="I20" s="28"/>
      <c r="J20" s="51"/>
      <c r="K20" s="52">
        <f>+E20*D20</f>
        <v>966504.2</v>
      </c>
      <c r="M20" s="21"/>
      <c r="O20" s="5"/>
      <c r="P20" s="5"/>
      <c r="Q20" s="5"/>
      <c r="R20" s="5"/>
      <c r="S20" s="5"/>
    </row>
    <row r="21" spans="1:19" ht="15" customHeight="1" x14ac:dyDescent="0.2">
      <c r="A21" s="31"/>
      <c r="B21" s="32"/>
      <c r="C21" s="53"/>
      <c r="D21" s="53"/>
      <c r="E21" s="53"/>
      <c r="F21" s="53"/>
      <c r="G21" s="53"/>
      <c r="H21" s="53"/>
      <c r="I21" s="34" t="s">
        <v>39</v>
      </c>
      <c r="J21" s="35"/>
      <c r="K21" s="36">
        <f>SUM(K19:K20)</f>
        <v>6800802.2000000002</v>
      </c>
      <c r="M21" s="21"/>
      <c r="O21" s="5"/>
      <c r="P21" s="5"/>
      <c r="Q21" s="5"/>
      <c r="R21" s="5"/>
      <c r="S21" s="5"/>
    </row>
    <row r="22" spans="1:19" ht="27.75" customHeight="1" x14ac:dyDescent="0.2">
      <c r="A22" s="54"/>
      <c r="B22" s="110" t="s">
        <v>46</v>
      </c>
      <c r="C22" s="110"/>
      <c r="D22" s="110"/>
      <c r="E22" s="110"/>
      <c r="F22" s="110"/>
      <c r="G22" s="110"/>
      <c r="H22" s="110"/>
      <c r="I22" s="111">
        <f>ROUND(K16+K21,0)</f>
        <v>53604240</v>
      </c>
      <c r="J22" s="111"/>
      <c r="K22" s="111"/>
      <c r="M22" s="21"/>
      <c r="O22" s="5"/>
      <c r="P22" s="5"/>
      <c r="Q22" s="5"/>
      <c r="R22" s="5"/>
      <c r="S22" s="5"/>
    </row>
    <row r="23" spans="1:19" ht="27.75" customHeight="1" x14ac:dyDescent="0.2">
      <c r="A23" s="39"/>
      <c r="B23" s="103" t="s">
        <v>47</v>
      </c>
      <c r="C23" s="103"/>
      <c r="D23" s="103"/>
      <c r="E23" s="103"/>
      <c r="F23" s="103"/>
      <c r="G23" s="103"/>
      <c r="H23" s="103"/>
      <c r="I23" s="104">
        <f>ROUND(I22*0.19,0)</f>
        <v>10184806</v>
      </c>
      <c r="J23" s="104"/>
      <c r="K23" s="104"/>
      <c r="M23" s="21"/>
      <c r="O23" s="5"/>
      <c r="P23" s="5"/>
      <c r="Q23" s="5"/>
      <c r="R23" s="5"/>
      <c r="S23" s="5"/>
    </row>
    <row r="24" spans="1:19" ht="15" customHeight="1" x14ac:dyDescent="0.2">
      <c r="A24" s="55"/>
      <c r="B24" s="105" t="s">
        <v>11</v>
      </c>
      <c r="C24" s="105"/>
      <c r="D24" s="105"/>
      <c r="E24" s="105"/>
      <c r="F24" s="105"/>
      <c r="G24" s="105"/>
      <c r="H24" s="105"/>
      <c r="I24" s="106">
        <f>ROUND(I22+I23,0)</f>
        <v>63789046</v>
      </c>
      <c r="J24" s="106"/>
      <c r="K24" s="106"/>
      <c r="M24" s="21"/>
      <c r="O24" s="5"/>
      <c r="P24" s="5"/>
      <c r="Q24" s="5"/>
      <c r="R24" s="5"/>
      <c r="S24" s="5"/>
    </row>
    <row r="25" spans="1:19" ht="15" customHeight="1" x14ac:dyDescent="0.2">
      <c r="O25" s="5"/>
      <c r="P25" s="5"/>
      <c r="Q25" s="5"/>
      <c r="R25" s="5"/>
      <c r="S25" s="5"/>
    </row>
    <row r="26" spans="1:19" ht="27.75" customHeight="1" x14ac:dyDescent="0.2">
      <c r="B26" s="78"/>
      <c r="C26" s="78"/>
      <c r="D26" s="78"/>
      <c r="E26" s="78"/>
      <c r="F26" s="78"/>
      <c r="G26" s="78"/>
      <c r="H26" s="78"/>
      <c r="I26" s="78"/>
      <c r="J26" s="78"/>
      <c r="K26" s="78"/>
      <c r="M26" s="56"/>
    </row>
    <row r="27" spans="1:19" ht="27.75" customHeight="1" x14ac:dyDescent="0.2">
      <c r="B27" s="78"/>
      <c r="C27" s="78"/>
      <c r="D27" s="78"/>
      <c r="E27" s="78"/>
      <c r="F27" s="78"/>
      <c r="G27" s="78"/>
      <c r="H27" s="78"/>
      <c r="I27" s="78"/>
      <c r="J27" s="78"/>
      <c r="K27" s="78"/>
    </row>
    <row r="28" spans="1:19" ht="15" customHeight="1" x14ac:dyDescent="0.2">
      <c r="B28" s="78"/>
      <c r="C28" s="78"/>
      <c r="D28" s="78"/>
      <c r="E28" s="78"/>
      <c r="F28" s="78"/>
      <c r="G28" s="78"/>
      <c r="H28" s="78"/>
      <c r="I28" s="78"/>
      <c r="J28" s="78"/>
      <c r="K28" s="78"/>
    </row>
    <row r="29" spans="1:19" ht="30.75" customHeight="1" x14ac:dyDescent="0.2"/>
    <row r="30" spans="1:19" ht="15" customHeight="1" x14ac:dyDescent="0.2"/>
    <row r="33" ht="15" customHeight="1" x14ac:dyDescent="0.2"/>
  </sheetData>
  <mergeCells count="9">
    <mergeCell ref="B23:H23"/>
    <mergeCell ref="I23:K23"/>
    <mergeCell ref="B24:H24"/>
    <mergeCell ref="I24:K24"/>
    <mergeCell ref="A1:K1"/>
    <mergeCell ref="B3:K3"/>
    <mergeCell ref="B18:K18"/>
    <mergeCell ref="B22:H22"/>
    <mergeCell ref="I22:K22"/>
  </mergeCells>
  <pageMargins left="0.7" right="0.7" top="0.75" bottom="0.75" header="0.511811023622047" footer="0.511811023622047"/>
  <pageSetup paperSize="9" orientation="portrait" horizontalDpi="300" verticalDpi="30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FF00"/>
  </sheetPr>
  <dimension ref="A1:S33"/>
  <sheetViews>
    <sheetView zoomScaleNormal="100" workbookViewId="0">
      <selection activeCell="E20" sqref="E20"/>
    </sheetView>
  </sheetViews>
  <sheetFormatPr baseColWidth="10" defaultColWidth="11" defaultRowHeight="14" x14ac:dyDescent="0.2"/>
  <cols>
    <col min="1" max="1" width="6.59765625" style="1" customWidth="1"/>
    <col min="2" max="2" width="59.796875" style="2" customWidth="1"/>
    <col min="3" max="3" width="9" style="1" customWidth="1"/>
    <col min="4" max="4" width="6.59765625" style="1" customWidth="1"/>
    <col min="5" max="5" width="15.3984375" style="1" customWidth="1"/>
    <col min="6" max="6" width="11" style="1"/>
    <col min="7" max="8" width="8.59765625" style="1" customWidth="1"/>
    <col min="9" max="9" width="11.59765625" style="1" customWidth="1"/>
    <col min="10" max="10" width="7.796875" style="3" customWidth="1"/>
    <col min="11" max="11" width="18.19921875" style="1" customWidth="1"/>
    <col min="12" max="12" width="15.3984375" style="1" customWidth="1"/>
    <col min="13" max="13" width="19.59765625" style="4" customWidth="1"/>
    <col min="14" max="14" width="16.796875" style="4" customWidth="1"/>
    <col min="15" max="15" width="24.3984375" style="1" customWidth="1"/>
    <col min="16" max="16" width="33.59765625" style="1" customWidth="1"/>
    <col min="17" max="17" width="19" style="1" customWidth="1"/>
    <col min="18" max="22" width="11" style="1"/>
    <col min="23" max="23" width="16.796875" style="1" customWidth="1"/>
    <col min="24" max="16384" width="11" style="1"/>
  </cols>
  <sheetData>
    <row r="1" spans="1:19" ht="30" customHeight="1" x14ac:dyDescent="0.2">
      <c r="A1" s="107" t="s">
        <v>53</v>
      </c>
      <c r="B1" s="107"/>
      <c r="C1" s="107"/>
      <c r="D1" s="107"/>
      <c r="E1" s="107"/>
      <c r="F1" s="107"/>
      <c r="G1" s="107"/>
      <c r="H1" s="107"/>
      <c r="I1" s="107"/>
      <c r="J1" s="107"/>
      <c r="K1" s="107"/>
      <c r="O1" s="5"/>
      <c r="P1" s="5"/>
      <c r="Q1" s="5"/>
      <c r="R1" s="5"/>
      <c r="S1" s="5"/>
    </row>
    <row r="2" spans="1:19" ht="45.75" customHeight="1" x14ac:dyDescent="0.2">
      <c r="A2" s="6" t="s">
        <v>1</v>
      </c>
      <c r="B2" s="7" t="s">
        <v>2</v>
      </c>
      <c r="C2" s="7" t="s">
        <v>3</v>
      </c>
      <c r="D2" s="7" t="s">
        <v>4</v>
      </c>
      <c r="E2" s="7" t="s">
        <v>5</v>
      </c>
      <c r="F2" s="8" t="s">
        <v>6</v>
      </c>
      <c r="G2" s="7" t="s">
        <v>7</v>
      </c>
      <c r="H2" s="7" t="s">
        <v>8</v>
      </c>
      <c r="I2" s="7" t="s">
        <v>9</v>
      </c>
      <c r="J2" s="9" t="s">
        <v>10</v>
      </c>
      <c r="K2" s="10" t="s">
        <v>11</v>
      </c>
      <c r="O2" s="5"/>
      <c r="P2" s="5"/>
      <c r="Q2" s="5"/>
      <c r="R2" s="5"/>
      <c r="S2" s="5"/>
    </row>
    <row r="3" spans="1:19" ht="15" customHeight="1" x14ac:dyDescent="0.2">
      <c r="A3" s="11" t="s">
        <v>12</v>
      </c>
      <c r="B3" s="108" t="s">
        <v>13</v>
      </c>
      <c r="C3" s="108"/>
      <c r="D3" s="108"/>
      <c r="E3" s="108"/>
      <c r="F3" s="108"/>
      <c r="G3" s="108"/>
      <c r="H3" s="108"/>
      <c r="I3" s="108"/>
      <c r="J3" s="108"/>
      <c r="K3" s="108"/>
      <c r="O3" s="5"/>
      <c r="P3" s="5"/>
      <c r="Q3" s="5"/>
      <c r="R3" s="5"/>
      <c r="S3" s="5"/>
    </row>
    <row r="4" spans="1:19" x14ac:dyDescent="0.2">
      <c r="A4" s="12" t="s">
        <v>14</v>
      </c>
      <c r="B4" s="13" t="s">
        <v>15</v>
      </c>
      <c r="C4" s="14" t="s">
        <v>16</v>
      </c>
      <c r="D4" s="15">
        <v>1</v>
      </c>
      <c r="E4" s="16">
        <v>8589000</v>
      </c>
      <c r="F4" s="14">
        <v>2.2000000000000002</v>
      </c>
      <c r="G4" s="17">
        <v>0.09</v>
      </c>
      <c r="H4" s="17">
        <v>0.09</v>
      </c>
      <c r="I4" s="18">
        <f t="shared" ref="I4:I15" si="0">SUM(G4:H4)/J4</f>
        <v>0.09</v>
      </c>
      <c r="J4" s="19">
        <v>2</v>
      </c>
      <c r="K4" s="20">
        <f t="shared" ref="K4:K15" si="1">ROUND(D4*E4*F4*I4*J4,0)</f>
        <v>3401244</v>
      </c>
      <c r="M4" s="21"/>
      <c r="O4" s="5"/>
      <c r="P4" s="5"/>
      <c r="Q4" s="5"/>
      <c r="R4" s="5"/>
      <c r="S4" s="5"/>
    </row>
    <row r="5" spans="1:19" x14ac:dyDescent="0.2">
      <c r="A5" s="22" t="s">
        <v>17</v>
      </c>
      <c r="B5" s="23" t="s">
        <v>18</v>
      </c>
      <c r="C5" s="24" t="s">
        <v>16</v>
      </c>
      <c r="D5" s="25">
        <v>1</v>
      </c>
      <c r="E5" s="26">
        <v>7659000</v>
      </c>
      <c r="F5" s="24">
        <v>2.2000000000000002</v>
      </c>
      <c r="G5" s="27">
        <v>0.19</v>
      </c>
      <c r="H5" s="27">
        <v>0.19</v>
      </c>
      <c r="I5" s="28">
        <f t="shared" si="0"/>
        <v>0.19</v>
      </c>
      <c r="J5" s="29">
        <f t="shared" ref="J5:J15" si="2">+$J$4</f>
        <v>2</v>
      </c>
      <c r="K5" s="30">
        <f t="shared" si="1"/>
        <v>6402924</v>
      </c>
      <c r="M5" s="21"/>
      <c r="O5" s="5"/>
      <c r="P5" s="5"/>
      <c r="Q5" s="5"/>
      <c r="R5" s="5"/>
      <c r="S5" s="5"/>
    </row>
    <row r="6" spans="1:19" x14ac:dyDescent="0.2">
      <c r="A6" s="22" t="s">
        <v>19</v>
      </c>
      <c r="B6" s="23" t="s">
        <v>20</v>
      </c>
      <c r="C6" s="24" t="s">
        <v>16</v>
      </c>
      <c r="D6" s="25">
        <v>1</v>
      </c>
      <c r="E6" s="26">
        <v>7659000</v>
      </c>
      <c r="F6" s="24">
        <v>2.2000000000000002</v>
      </c>
      <c r="G6" s="27">
        <v>0.23</v>
      </c>
      <c r="H6" s="27">
        <v>0.2</v>
      </c>
      <c r="I6" s="28">
        <f t="shared" si="0"/>
        <v>0.21500000000000002</v>
      </c>
      <c r="J6" s="29">
        <f t="shared" si="2"/>
        <v>2</v>
      </c>
      <c r="K6" s="30">
        <f t="shared" si="1"/>
        <v>7245414</v>
      </c>
      <c r="M6" s="21"/>
      <c r="O6" s="5"/>
      <c r="P6" s="5"/>
      <c r="Q6" s="5"/>
      <c r="R6" s="5"/>
      <c r="S6" s="5"/>
    </row>
    <row r="7" spans="1:19" x14ac:dyDescent="0.2">
      <c r="A7" s="22" t="s">
        <v>21</v>
      </c>
      <c r="B7" s="23" t="s">
        <v>22</v>
      </c>
      <c r="C7" s="24" t="s">
        <v>16</v>
      </c>
      <c r="D7" s="25">
        <v>1</v>
      </c>
      <c r="E7" s="26">
        <v>7659000</v>
      </c>
      <c r="F7" s="24">
        <v>2.2000000000000002</v>
      </c>
      <c r="G7" s="27">
        <v>0.19</v>
      </c>
      <c r="H7" s="27">
        <v>0.21</v>
      </c>
      <c r="I7" s="28">
        <f t="shared" si="0"/>
        <v>0.2</v>
      </c>
      <c r="J7" s="29">
        <f t="shared" si="2"/>
        <v>2</v>
      </c>
      <c r="K7" s="30">
        <f t="shared" si="1"/>
        <v>6739920</v>
      </c>
      <c r="M7" s="21"/>
      <c r="O7" s="5"/>
      <c r="P7" s="5"/>
      <c r="Q7" s="5"/>
      <c r="R7" s="5"/>
      <c r="S7" s="5"/>
    </row>
    <row r="8" spans="1:19" x14ac:dyDescent="0.2">
      <c r="A8" s="22" t="s">
        <v>23</v>
      </c>
      <c r="B8" s="23" t="s">
        <v>24</v>
      </c>
      <c r="C8" s="24" t="s">
        <v>16</v>
      </c>
      <c r="D8" s="25">
        <v>1</v>
      </c>
      <c r="E8" s="26">
        <v>7659000</v>
      </c>
      <c r="F8" s="24">
        <v>2.2000000000000002</v>
      </c>
      <c r="G8" s="27">
        <v>0.11</v>
      </c>
      <c r="H8" s="27">
        <v>0.11</v>
      </c>
      <c r="I8" s="28">
        <f t="shared" si="0"/>
        <v>0.11</v>
      </c>
      <c r="J8" s="29">
        <f t="shared" si="2"/>
        <v>2</v>
      </c>
      <c r="K8" s="30">
        <f t="shared" si="1"/>
        <v>3706956</v>
      </c>
      <c r="M8" s="21"/>
      <c r="O8" s="5"/>
      <c r="P8" s="5"/>
      <c r="Q8" s="5"/>
      <c r="R8" s="5"/>
      <c r="S8" s="5"/>
    </row>
    <row r="9" spans="1:19" x14ac:dyDescent="0.2">
      <c r="A9" s="22" t="s">
        <v>25</v>
      </c>
      <c r="B9" s="23" t="s">
        <v>26</v>
      </c>
      <c r="C9" s="24" t="s">
        <v>16</v>
      </c>
      <c r="D9" s="25">
        <v>1</v>
      </c>
      <c r="E9" s="26">
        <v>7659000</v>
      </c>
      <c r="F9" s="24">
        <v>2.2000000000000002</v>
      </c>
      <c r="G9" s="27">
        <v>0.08</v>
      </c>
      <c r="H9" s="27">
        <v>0.09</v>
      </c>
      <c r="I9" s="28">
        <f t="shared" si="0"/>
        <v>8.4999999999999992E-2</v>
      </c>
      <c r="J9" s="29">
        <f t="shared" si="2"/>
        <v>2</v>
      </c>
      <c r="K9" s="30">
        <f t="shared" si="1"/>
        <v>2864466</v>
      </c>
      <c r="M9" s="21"/>
      <c r="O9" s="5"/>
      <c r="P9" s="5"/>
      <c r="Q9" s="5"/>
      <c r="R9" s="5"/>
      <c r="S9" s="5"/>
    </row>
    <row r="10" spans="1:19" x14ac:dyDescent="0.2">
      <c r="A10" s="22" t="s">
        <v>27</v>
      </c>
      <c r="B10" s="23" t="s">
        <v>28</v>
      </c>
      <c r="C10" s="24" t="s">
        <v>16</v>
      </c>
      <c r="D10" s="25">
        <v>1</v>
      </c>
      <c r="E10" s="26">
        <v>7659000</v>
      </c>
      <c r="F10" s="24">
        <v>2.2000000000000002</v>
      </c>
      <c r="G10" s="27">
        <v>0.14000000000000001</v>
      </c>
      <c r="H10" s="27">
        <v>7.0000000000000007E-2</v>
      </c>
      <c r="I10" s="28">
        <f t="shared" si="0"/>
        <v>0.10500000000000001</v>
      </c>
      <c r="J10" s="29">
        <f t="shared" si="2"/>
        <v>2</v>
      </c>
      <c r="K10" s="30">
        <f t="shared" si="1"/>
        <v>3538458</v>
      </c>
      <c r="M10" s="21"/>
      <c r="O10" s="5"/>
      <c r="P10" s="5"/>
      <c r="Q10" s="5"/>
      <c r="R10" s="5"/>
      <c r="S10" s="5"/>
    </row>
    <row r="11" spans="1:19" x14ac:dyDescent="0.2">
      <c r="A11" s="22" t="s">
        <v>29</v>
      </c>
      <c r="B11" s="23" t="s">
        <v>30</v>
      </c>
      <c r="C11" s="24" t="s">
        <v>16</v>
      </c>
      <c r="D11" s="25">
        <v>1</v>
      </c>
      <c r="E11" s="26">
        <v>5791000</v>
      </c>
      <c r="F11" s="24">
        <v>2.2000000000000002</v>
      </c>
      <c r="G11" s="27">
        <v>0.05</v>
      </c>
      <c r="H11" s="27">
        <v>0.05</v>
      </c>
      <c r="I11" s="28">
        <f t="shared" si="0"/>
        <v>0.05</v>
      </c>
      <c r="J11" s="29">
        <f t="shared" si="2"/>
        <v>2</v>
      </c>
      <c r="K11" s="30">
        <f t="shared" si="1"/>
        <v>1274020</v>
      </c>
      <c r="M11" s="21"/>
      <c r="O11" s="5"/>
      <c r="P11" s="5"/>
      <c r="Q11" s="5"/>
      <c r="R11" s="5"/>
      <c r="S11" s="5"/>
    </row>
    <row r="12" spans="1:19" x14ac:dyDescent="0.2">
      <c r="A12" s="22" t="s">
        <v>31</v>
      </c>
      <c r="B12" s="23" t="s">
        <v>32</v>
      </c>
      <c r="C12" s="24" t="s">
        <v>16</v>
      </c>
      <c r="D12" s="25">
        <v>1</v>
      </c>
      <c r="E12" s="26">
        <v>5791000</v>
      </c>
      <c r="F12" s="24">
        <v>2.2000000000000002</v>
      </c>
      <c r="G12" s="27">
        <v>0.05</v>
      </c>
      <c r="H12" s="27">
        <v>0.04</v>
      </c>
      <c r="I12" s="28">
        <f t="shared" si="0"/>
        <v>4.4999999999999998E-2</v>
      </c>
      <c r="J12" s="29">
        <f t="shared" si="2"/>
        <v>2</v>
      </c>
      <c r="K12" s="30">
        <f t="shared" si="1"/>
        <v>1146618</v>
      </c>
      <c r="M12" s="21"/>
      <c r="O12" s="5"/>
      <c r="P12" s="5"/>
      <c r="Q12" s="5"/>
      <c r="R12" s="5"/>
      <c r="S12" s="5"/>
    </row>
    <row r="13" spans="1:19" x14ac:dyDescent="0.2">
      <c r="A13" s="22" t="s">
        <v>33</v>
      </c>
      <c r="B13" s="23" t="s">
        <v>34</v>
      </c>
      <c r="C13" s="24" t="s">
        <v>16</v>
      </c>
      <c r="D13" s="25">
        <v>1</v>
      </c>
      <c r="E13" s="26">
        <v>3736000</v>
      </c>
      <c r="F13" s="24">
        <v>2.2000000000000002</v>
      </c>
      <c r="G13" s="27">
        <v>0.25</v>
      </c>
      <c r="H13" s="27">
        <v>0</v>
      </c>
      <c r="I13" s="28">
        <f t="shared" si="0"/>
        <v>0.125</v>
      </c>
      <c r="J13" s="29">
        <f t="shared" si="2"/>
        <v>2</v>
      </c>
      <c r="K13" s="30">
        <f t="shared" si="1"/>
        <v>2054800</v>
      </c>
      <c r="M13" s="21"/>
      <c r="O13" s="5"/>
      <c r="P13" s="5"/>
      <c r="Q13" s="5"/>
      <c r="R13" s="5"/>
      <c r="S13" s="5"/>
    </row>
    <row r="14" spans="1:19" x14ac:dyDescent="0.2">
      <c r="A14" s="22" t="s">
        <v>35</v>
      </c>
      <c r="B14" s="23" t="s">
        <v>36</v>
      </c>
      <c r="C14" s="24" t="s">
        <v>16</v>
      </c>
      <c r="D14" s="25">
        <v>2</v>
      </c>
      <c r="E14" s="26">
        <v>2316000</v>
      </c>
      <c r="F14" s="24">
        <v>2.2000000000000002</v>
      </c>
      <c r="G14" s="27">
        <v>0.25</v>
      </c>
      <c r="H14" s="27">
        <v>0</v>
      </c>
      <c r="I14" s="28">
        <f t="shared" si="0"/>
        <v>0.125</v>
      </c>
      <c r="J14" s="29">
        <f t="shared" si="2"/>
        <v>2</v>
      </c>
      <c r="K14" s="30">
        <f t="shared" si="1"/>
        <v>2547600</v>
      </c>
      <c r="M14" s="21"/>
      <c r="O14" s="5"/>
      <c r="P14" s="5"/>
      <c r="Q14" s="5"/>
      <c r="R14" s="5"/>
      <c r="S14" s="5"/>
    </row>
    <row r="15" spans="1:19" x14ac:dyDescent="0.2">
      <c r="A15" s="22" t="s">
        <v>37</v>
      </c>
      <c r="B15" s="23" t="s">
        <v>38</v>
      </c>
      <c r="C15" s="24" t="s">
        <v>16</v>
      </c>
      <c r="D15" s="25">
        <v>1</v>
      </c>
      <c r="E15" s="26">
        <v>5791000</v>
      </c>
      <c r="F15" s="24">
        <v>2.2000000000000002</v>
      </c>
      <c r="G15" s="27">
        <v>0.08</v>
      </c>
      <c r="H15" s="27">
        <v>0.17</v>
      </c>
      <c r="I15" s="28">
        <f t="shared" si="0"/>
        <v>0.125</v>
      </c>
      <c r="J15" s="29">
        <f t="shared" si="2"/>
        <v>2</v>
      </c>
      <c r="K15" s="30">
        <f t="shared" si="1"/>
        <v>3185050</v>
      </c>
      <c r="M15" s="21"/>
      <c r="O15" s="5"/>
      <c r="P15" s="5"/>
      <c r="Q15" s="5"/>
      <c r="R15" s="5"/>
      <c r="S15" s="5"/>
    </row>
    <row r="16" spans="1:19" ht="15" customHeight="1" x14ac:dyDescent="0.2">
      <c r="A16" s="31"/>
      <c r="B16" s="32"/>
      <c r="C16" s="33"/>
      <c r="D16" s="33"/>
      <c r="E16" s="33"/>
      <c r="F16" s="33"/>
      <c r="G16" s="33"/>
      <c r="H16" s="33"/>
      <c r="I16" s="34" t="s">
        <v>39</v>
      </c>
      <c r="J16" s="35"/>
      <c r="K16" s="36">
        <f>SUM(K4:K15)</f>
        <v>44107470</v>
      </c>
      <c r="M16" s="21"/>
      <c r="O16" s="5"/>
      <c r="P16" s="5"/>
      <c r="Q16" s="5"/>
      <c r="R16" s="5"/>
      <c r="S16" s="5"/>
    </row>
    <row r="17" spans="1:19" ht="45.75" customHeight="1" x14ac:dyDescent="0.2">
      <c r="A17" s="37" t="s">
        <v>1</v>
      </c>
      <c r="B17" s="7" t="s">
        <v>2</v>
      </c>
      <c r="C17" s="7" t="s">
        <v>3</v>
      </c>
      <c r="D17" s="7" t="s">
        <v>4</v>
      </c>
      <c r="E17" s="7" t="s">
        <v>5</v>
      </c>
      <c r="F17" s="8" t="s">
        <v>6</v>
      </c>
      <c r="G17" s="7" t="s">
        <v>7</v>
      </c>
      <c r="H17" s="7" t="s">
        <v>8</v>
      </c>
      <c r="I17" s="7" t="s">
        <v>9</v>
      </c>
      <c r="J17" s="38" t="s">
        <v>10</v>
      </c>
      <c r="K17" s="10" t="s">
        <v>11</v>
      </c>
      <c r="M17" s="21"/>
      <c r="O17" s="5"/>
      <c r="P17" s="5"/>
      <c r="Q17" s="5"/>
      <c r="R17" s="5"/>
      <c r="S17" s="5"/>
    </row>
    <row r="18" spans="1:19" ht="15" customHeight="1" x14ac:dyDescent="0.2">
      <c r="A18" s="39">
        <v>2</v>
      </c>
      <c r="B18" s="109" t="s">
        <v>40</v>
      </c>
      <c r="C18" s="109"/>
      <c r="D18" s="109"/>
      <c r="E18" s="109"/>
      <c r="F18" s="109"/>
      <c r="G18" s="109"/>
      <c r="H18" s="109"/>
      <c r="I18" s="109"/>
      <c r="J18" s="109"/>
      <c r="K18" s="109"/>
      <c r="M18" s="21"/>
      <c r="O18" s="5"/>
      <c r="P18" s="5"/>
      <c r="Q18" s="5"/>
      <c r="R18" s="5"/>
      <c r="S18" s="5"/>
    </row>
    <row r="19" spans="1:19" ht="45.75" customHeight="1" x14ac:dyDescent="0.2">
      <c r="A19" s="22" t="s">
        <v>41</v>
      </c>
      <c r="B19" s="40" t="s">
        <v>49</v>
      </c>
      <c r="C19" s="41" t="s">
        <v>50</v>
      </c>
      <c r="D19" s="42">
        <v>1</v>
      </c>
      <c r="E19" s="43">
        <f>'APU GEOTECNIA'!F65</f>
        <v>6183061</v>
      </c>
      <c r="F19" s="42"/>
      <c r="G19" s="44"/>
      <c r="H19" s="44"/>
      <c r="I19" s="45"/>
      <c r="J19" s="46"/>
      <c r="K19" s="47">
        <f>+E19</f>
        <v>6183061</v>
      </c>
      <c r="M19" s="21"/>
      <c r="O19" s="5"/>
      <c r="P19" s="5"/>
      <c r="Q19" s="5"/>
      <c r="R19" s="5"/>
      <c r="S19" s="5"/>
    </row>
    <row r="20" spans="1:19" ht="30" customHeight="1" x14ac:dyDescent="0.2">
      <c r="A20" s="22" t="s">
        <v>43</v>
      </c>
      <c r="B20" s="48" t="s">
        <v>44</v>
      </c>
      <c r="C20" s="24" t="s">
        <v>45</v>
      </c>
      <c r="D20" s="24">
        <v>4</v>
      </c>
      <c r="E20" s="49">
        <v>241626.05</v>
      </c>
      <c r="F20" s="24"/>
      <c r="G20" s="50"/>
      <c r="H20" s="50"/>
      <c r="I20" s="28"/>
      <c r="J20" s="51"/>
      <c r="K20" s="52">
        <f>+E20*D20</f>
        <v>966504.2</v>
      </c>
      <c r="M20" s="21"/>
      <c r="O20" s="5"/>
      <c r="P20" s="5"/>
      <c r="Q20" s="5"/>
      <c r="R20" s="5"/>
      <c r="S20" s="5"/>
    </row>
    <row r="21" spans="1:19" ht="15" customHeight="1" x14ac:dyDescent="0.2">
      <c r="A21" s="31"/>
      <c r="B21" s="32"/>
      <c r="C21" s="53"/>
      <c r="D21" s="53"/>
      <c r="E21" s="53"/>
      <c r="F21" s="53"/>
      <c r="G21" s="53"/>
      <c r="H21" s="53"/>
      <c r="I21" s="34" t="s">
        <v>39</v>
      </c>
      <c r="J21" s="35"/>
      <c r="K21" s="36">
        <f>SUM(K19:K20)</f>
        <v>7149565.2000000002</v>
      </c>
      <c r="M21" s="21"/>
      <c r="O21" s="5"/>
      <c r="P21" s="5"/>
      <c r="Q21" s="5"/>
      <c r="R21" s="5"/>
      <c r="S21" s="5"/>
    </row>
    <row r="22" spans="1:19" ht="27.75" customHeight="1" x14ac:dyDescent="0.2">
      <c r="A22" s="54"/>
      <c r="B22" s="110" t="s">
        <v>46</v>
      </c>
      <c r="C22" s="110"/>
      <c r="D22" s="110"/>
      <c r="E22" s="110"/>
      <c r="F22" s="110"/>
      <c r="G22" s="110"/>
      <c r="H22" s="110"/>
      <c r="I22" s="111">
        <f>ROUND(K16+K21,0)</f>
        <v>51257035</v>
      </c>
      <c r="J22" s="111"/>
      <c r="K22" s="111"/>
      <c r="M22" s="21"/>
      <c r="O22" s="5"/>
      <c r="P22" s="5"/>
      <c r="Q22" s="5"/>
      <c r="R22" s="5"/>
      <c r="S22" s="5"/>
    </row>
    <row r="23" spans="1:19" ht="27.75" customHeight="1" x14ac:dyDescent="0.2">
      <c r="A23" s="39"/>
      <c r="B23" s="103" t="s">
        <v>47</v>
      </c>
      <c r="C23" s="103"/>
      <c r="D23" s="103"/>
      <c r="E23" s="103"/>
      <c r="F23" s="103"/>
      <c r="G23" s="103"/>
      <c r="H23" s="103"/>
      <c r="I23" s="104">
        <f>ROUND(I22*0.19,0)</f>
        <v>9738837</v>
      </c>
      <c r="J23" s="104"/>
      <c r="K23" s="104"/>
      <c r="M23" s="21"/>
      <c r="O23" s="5"/>
      <c r="P23" s="5"/>
      <c r="Q23" s="5"/>
      <c r="R23" s="5"/>
      <c r="S23" s="5"/>
    </row>
    <row r="24" spans="1:19" ht="15" customHeight="1" x14ac:dyDescent="0.2">
      <c r="A24" s="55"/>
      <c r="B24" s="105" t="s">
        <v>11</v>
      </c>
      <c r="C24" s="105"/>
      <c r="D24" s="105"/>
      <c r="E24" s="105"/>
      <c r="F24" s="105"/>
      <c r="G24" s="105"/>
      <c r="H24" s="105"/>
      <c r="I24" s="106">
        <f>ROUND(I22+I23,0)</f>
        <v>60995872</v>
      </c>
      <c r="J24" s="106"/>
      <c r="K24" s="106"/>
      <c r="M24" s="21"/>
      <c r="O24" s="5"/>
      <c r="P24" s="5"/>
      <c r="Q24" s="5"/>
      <c r="R24" s="5"/>
      <c r="S24" s="5"/>
    </row>
    <row r="25" spans="1:19" ht="15" customHeight="1" x14ac:dyDescent="0.2">
      <c r="O25" s="5"/>
      <c r="P25" s="5"/>
      <c r="Q25" s="5"/>
      <c r="R25" s="5"/>
      <c r="S25" s="5"/>
    </row>
    <row r="26" spans="1:19" ht="27.75" customHeight="1" x14ac:dyDescent="0.2">
      <c r="B26" s="78"/>
      <c r="C26" s="78"/>
      <c r="D26" s="78"/>
      <c r="E26" s="78"/>
      <c r="F26" s="78"/>
      <c r="G26" s="78"/>
      <c r="H26" s="78"/>
      <c r="I26" s="78"/>
      <c r="J26" s="78"/>
      <c r="K26" s="78"/>
      <c r="M26" s="56"/>
    </row>
    <row r="27" spans="1:19" ht="27.75" customHeight="1" x14ac:dyDescent="0.2">
      <c r="B27" s="78"/>
      <c r="C27" s="78"/>
      <c r="D27" s="78"/>
      <c r="E27" s="78"/>
      <c r="F27" s="78"/>
      <c r="G27" s="78"/>
      <c r="H27" s="78"/>
      <c r="I27" s="78"/>
      <c r="J27" s="78"/>
      <c r="K27" s="78"/>
    </row>
    <row r="28" spans="1:19" ht="15" customHeight="1" x14ac:dyDescent="0.2">
      <c r="B28" s="78"/>
      <c r="C28" s="78"/>
      <c r="D28" s="78"/>
      <c r="E28" s="78"/>
      <c r="F28" s="78"/>
      <c r="G28" s="78"/>
      <c r="H28" s="78"/>
      <c r="I28" s="78"/>
      <c r="J28" s="78"/>
      <c r="K28" s="78"/>
    </row>
    <row r="29" spans="1:19" ht="30.75" customHeight="1" x14ac:dyDescent="0.2"/>
    <row r="30" spans="1:19" ht="15" customHeight="1" x14ac:dyDescent="0.2"/>
    <row r="33" ht="15" customHeight="1" x14ac:dyDescent="0.2"/>
  </sheetData>
  <mergeCells count="9">
    <mergeCell ref="B23:H23"/>
    <mergeCell ref="I23:K23"/>
    <mergeCell ref="B24:H24"/>
    <mergeCell ref="I24:K24"/>
    <mergeCell ref="A1:K1"/>
    <mergeCell ref="B3:K3"/>
    <mergeCell ref="B18:K18"/>
    <mergeCell ref="B22:H22"/>
    <mergeCell ref="I22:K22"/>
  </mergeCells>
  <pageMargins left="0.7" right="0.7" top="0.75" bottom="0.75" header="0.511811023622047" footer="0.511811023622047"/>
  <pageSetup paperSize="9" orientation="portrait" horizontalDpi="300" verticalDpi="30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00"/>
  </sheetPr>
  <dimension ref="A1:S33"/>
  <sheetViews>
    <sheetView zoomScaleNormal="100" workbookViewId="0">
      <selection activeCell="E20" sqref="E20"/>
    </sheetView>
  </sheetViews>
  <sheetFormatPr baseColWidth="10" defaultColWidth="11" defaultRowHeight="14" x14ac:dyDescent="0.2"/>
  <cols>
    <col min="1" max="1" width="6.59765625" style="1" customWidth="1"/>
    <col min="2" max="2" width="59.796875" style="2" customWidth="1"/>
    <col min="3" max="3" width="9" style="1" customWidth="1"/>
    <col min="4" max="4" width="6.59765625" style="1" customWidth="1"/>
    <col min="5" max="5" width="15.3984375" style="1" customWidth="1"/>
    <col min="6" max="6" width="11" style="1"/>
    <col min="7" max="8" width="8.59765625" style="1" customWidth="1"/>
    <col min="9" max="9" width="11.59765625" style="1" customWidth="1"/>
    <col min="10" max="10" width="7.796875" style="3" customWidth="1"/>
    <col min="11" max="11" width="18.19921875" style="1" customWidth="1"/>
    <col min="12" max="12" width="15.3984375" style="1" customWidth="1"/>
    <col min="13" max="13" width="19.59765625" style="4" customWidth="1"/>
    <col min="14" max="14" width="16.796875" style="4" customWidth="1"/>
    <col min="15" max="15" width="24.3984375" style="1" customWidth="1"/>
    <col min="16" max="16" width="33.59765625" style="1" customWidth="1"/>
    <col min="17" max="17" width="19" style="1" customWidth="1"/>
    <col min="18" max="22" width="11" style="1"/>
    <col min="23" max="23" width="16.796875" style="1" customWidth="1"/>
    <col min="24" max="16384" width="11" style="1"/>
  </cols>
  <sheetData>
    <row r="1" spans="1:19" ht="30" customHeight="1" x14ac:dyDescent="0.2">
      <c r="A1" s="107" t="s">
        <v>54</v>
      </c>
      <c r="B1" s="107"/>
      <c r="C1" s="107"/>
      <c r="D1" s="107"/>
      <c r="E1" s="107"/>
      <c r="F1" s="107"/>
      <c r="G1" s="107"/>
      <c r="H1" s="107"/>
      <c r="I1" s="107"/>
      <c r="J1" s="107"/>
      <c r="K1" s="107"/>
      <c r="O1" s="5"/>
      <c r="P1" s="5"/>
      <c r="Q1" s="5"/>
      <c r="R1" s="5"/>
      <c r="S1" s="5"/>
    </row>
    <row r="2" spans="1:19" ht="45.75" customHeight="1" x14ac:dyDescent="0.2">
      <c r="A2" s="6" t="s">
        <v>1</v>
      </c>
      <c r="B2" s="7" t="s">
        <v>2</v>
      </c>
      <c r="C2" s="7" t="s">
        <v>3</v>
      </c>
      <c r="D2" s="7" t="s">
        <v>4</v>
      </c>
      <c r="E2" s="7" t="s">
        <v>5</v>
      </c>
      <c r="F2" s="8" t="s">
        <v>6</v>
      </c>
      <c r="G2" s="7" t="s">
        <v>7</v>
      </c>
      <c r="H2" s="7" t="s">
        <v>8</v>
      </c>
      <c r="I2" s="7" t="s">
        <v>9</v>
      </c>
      <c r="J2" s="9" t="s">
        <v>10</v>
      </c>
      <c r="K2" s="10" t="s">
        <v>11</v>
      </c>
      <c r="O2" s="5"/>
      <c r="P2" s="5"/>
      <c r="Q2" s="5"/>
      <c r="R2" s="5"/>
      <c r="S2" s="5"/>
    </row>
    <row r="3" spans="1:19" ht="15" customHeight="1" x14ac:dyDescent="0.2">
      <c r="A3" s="11" t="s">
        <v>12</v>
      </c>
      <c r="B3" s="108" t="s">
        <v>13</v>
      </c>
      <c r="C3" s="108"/>
      <c r="D3" s="108"/>
      <c r="E3" s="108"/>
      <c r="F3" s="108"/>
      <c r="G3" s="108"/>
      <c r="H3" s="108"/>
      <c r="I3" s="108"/>
      <c r="J3" s="108"/>
      <c r="K3" s="108"/>
      <c r="O3" s="5"/>
      <c r="P3" s="5"/>
      <c r="Q3" s="5"/>
      <c r="R3" s="5"/>
      <c r="S3" s="5"/>
    </row>
    <row r="4" spans="1:19" x14ac:dyDescent="0.2">
      <c r="A4" s="12" t="s">
        <v>14</v>
      </c>
      <c r="B4" s="13" t="s">
        <v>15</v>
      </c>
      <c r="C4" s="14" t="s">
        <v>16</v>
      </c>
      <c r="D4" s="15">
        <v>1</v>
      </c>
      <c r="E4" s="16">
        <v>8589000</v>
      </c>
      <c r="F4" s="14">
        <v>2.2000000000000002</v>
      </c>
      <c r="G4" s="17">
        <v>0.09</v>
      </c>
      <c r="H4" s="17">
        <v>0.09</v>
      </c>
      <c r="I4" s="18">
        <f t="shared" ref="I4:I15" si="0">SUM(G4:H4)/J4</f>
        <v>0.09</v>
      </c>
      <c r="J4" s="19">
        <v>2</v>
      </c>
      <c r="K4" s="20">
        <f t="shared" ref="K4:K15" si="1">ROUND(D4*E4*F4*I4*J4,0)</f>
        <v>3401244</v>
      </c>
      <c r="M4" s="21"/>
      <c r="O4" s="5"/>
      <c r="P4" s="5"/>
      <c r="Q4" s="5"/>
      <c r="R4" s="5"/>
      <c r="S4" s="5"/>
    </row>
    <row r="5" spans="1:19" x14ac:dyDescent="0.2">
      <c r="A5" s="22" t="s">
        <v>17</v>
      </c>
      <c r="B5" s="23" t="s">
        <v>18</v>
      </c>
      <c r="C5" s="24" t="s">
        <v>16</v>
      </c>
      <c r="D5" s="25">
        <v>1</v>
      </c>
      <c r="E5" s="26">
        <v>7659000</v>
      </c>
      <c r="F5" s="24">
        <v>2.2000000000000002</v>
      </c>
      <c r="G5" s="27">
        <v>0.16</v>
      </c>
      <c r="H5" s="27">
        <v>0.16</v>
      </c>
      <c r="I5" s="28">
        <f t="shared" si="0"/>
        <v>0.16</v>
      </c>
      <c r="J5" s="29">
        <f t="shared" ref="J5:J15" si="2">+$J$4</f>
        <v>2</v>
      </c>
      <c r="K5" s="30">
        <f t="shared" si="1"/>
        <v>5391936</v>
      </c>
      <c r="M5" s="21"/>
      <c r="O5" s="5"/>
      <c r="P5" s="5"/>
      <c r="Q5" s="5"/>
      <c r="R5" s="5"/>
      <c r="S5" s="5"/>
    </row>
    <row r="6" spans="1:19" x14ac:dyDescent="0.2">
      <c r="A6" s="22" t="s">
        <v>19</v>
      </c>
      <c r="B6" s="23" t="s">
        <v>20</v>
      </c>
      <c r="C6" s="24" t="s">
        <v>16</v>
      </c>
      <c r="D6" s="25">
        <v>1</v>
      </c>
      <c r="E6" s="26">
        <v>7659000</v>
      </c>
      <c r="F6" s="24">
        <v>2.2000000000000002</v>
      </c>
      <c r="G6" s="27">
        <v>0.21</v>
      </c>
      <c r="H6" s="27">
        <v>0.19</v>
      </c>
      <c r="I6" s="28">
        <f t="shared" si="0"/>
        <v>0.2</v>
      </c>
      <c r="J6" s="29">
        <f t="shared" si="2"/>
        <v>2</v>
      </c>
      <c r="K6" s="30">
        <f t="shared" si="1"/>
        <v>6739920</v>
      </c>
      <c r="M6" s="21"/>
      <c r="O6" s="5"/>
      <c r="P6" s="5"/>
      <c r="Q6" s="5"/>
      <c r="R6" s="5"/>
      <c r="S6" s="5"/>
    </row>
    <row r="7" spans="1:19" x14ac:dyDescent="0.2">
      <c r="A7" s="22" t="s">
        <v>21</v>
      </c>
      <c r="B7" s="23" t="s">
        <v>22</v>
      </c>
      <c r="C7" s="24" t="s">
        <v>16</v>
      </c>
      <c r="D7" s="25">
        <v>1</v>
      </c>
      <c r="E7" s="26">
        <v>7659000</v>
      </c>
      <c r="F7" s="24">
        <v>2.2000000000000002</v>
      </c>
      <c r="G7" s="27">
        <v>0.16</v>
      </c>
      <c r="H7" s="27">
        <v>0.17</v>
      </c>
      <c r="I7" s="28">
        <f t="shared" si="0"/>
        <v>0.16500000000000001</v>
      </c>
      <c r="J7" s="29">
        <f t="shared" si="2"/>
        <v>2</v>
      </c>
      <c r="K7" s="30">
        <f t="shared" si="1"/>
        <v>5560434</v>
      </c>
      <c r="M7" s="21"/>
      <c r="O7" s="5"/>
      <c r="P7" s="5"/>
      <c r="Q7" s="5"/>
      <c r="R7" s="5"/>
      <c r="S7" s="5"/>
    </row>
    <row r="8" spans="1:19" x14ac:dyDescent="0.2">
      <c r="A8" s="22" t="s">
        <v>23</v>
      </c>
      <c r="B8" s="23" t="s">
        <v>24</v>
      </c>
      <c r="C8" s="24" t="s">
        <v>16</v>
      </c>
      <c r="D8" s="25">
        <v>1</v>
      </c>
      <c r="E8" s="26">
        <v>7659000</v>
      </c>
      <c r="F8" s="24">
        <v>2.2000000000000002</v>
      </c>
      <c r="G8" s="27">
        <v>0.12</v>
      </c>
      <c r="H8" s="27">
        <v>0.13</v>
      </c>
      <c r="I8" s="28">
        <f t="shared" si="0"/>
        <v>0.125</v>
      </c>
      <c r="J8" s="29">
        <f t="shared" si="2"/>
        <v>2</v>
      </c>
      <c r="K8" s="30">
        <f t="shared" si="1"/>
        <v>4212450</v>
      </c>
      <c r="M8" s="21"/>
      <c r="O8" s="5"/>
      <c r="P8" s="5"/>
      <c r="Q8" s="5"/>
      <c r="R8" s="5"/>
      <c r="S8" s="5"/>
    </row>
    <row r="9" spans="1:19" x14ac:dyDescent="0.2">
      <c r="A9" s="22" t="s">
        <v>25</v>
      </c>
      <c r="B9" s="23" t="s">
        <v>26</v>
      </c>
      <c r="C9" s="24" t="s">
        <v>16</v>
      </c>
      <c r="D9" s="25">
        <v>1</v>
      </c>
      <c r="E9" s="26">
        <v>7659000</v>
      </c>
      <c r="F9" s="24">
        <v>2.2000000000000002</v>
      </c>
      <c r="G9" s="27">
        <v>0.12</v>
      </c>
      <c r="H9" s="27">
        <v>0.13</v>
      </c>
      <c r="I9" s="28">
        <f t="shared" si="0"/>
        <v>0.125</v>
      </c>
      <c r="J9" s="29">
        <f t="shared" si="2"/>
        <v>2</v>
      </c>
      <c r="K9" s="30">
        <f t="shared" si="1"/>
        <v>4212450</v>
      </c>
      <c r="M9" s="21"/>
      <c r="O9" s="5"/>
      <c r="P9" s="5"/>
      <c r="Q9" s="5"/>
      <c r="R9" s="5"/>
      <c r="S9" s="5"/>
    </row>
    <row r="10" spans="1:19" x14ac:dyDescent="0.2">
      <c r="A10" s="22" t="s">
        <v>27</v>
      </c>
      <c r="B10" s="23" t="s">
        <v>28</v>
      </c>
      <c r="C10" s="24" t="s">
        <v>16</v>
      </c>
      <c r="D10" s="25">
        <v>1</v>
      </c>
      <c r="E10" s="26">
        <v>7659000</v>
      </c>
      <c r="F10" s="24">
        <v>2.2000000000000002</v>
      </c>
      <c r="G10" s="27">
        <v>0.14000000000000001</v>
      </c>
      <c r="H10" s="27">
        <v>7.0000000000000007E-2</v>
      </c>
      <c r="I10" s="28">
        <f t="shared" si="0"/>
        <v>0.10500000000000001</v>
      </c>
      <c r="J10" s="29">
        <f t="shared" si="2"/>
        <v>2</v>
      </c>
      <c r="K10" s="30">
        <f t="shared" si="1"/>
        <v>3538458</v>
      </c>
      <c r="M10" s="21"/>
      <c r="O10" s="5"/>
      <c r="P10" s="5"/>
      <c r="Q10" s="5"/>
      <c r="R10" s="5"/>
      <c r="S10" s="5"/>
    </row>
    <row r="11" spans="1:19" x14ac:dyDescent="0.2">
      <c r="A11" s="22" t="s">
        <v>29</v>
      </c>
      <c r="B11" s="23" t="s">
        <v>30</v>
      </c>
      <c r="C11" s="24" t="s">
        <v>16</v>
      </c>
      <c r="D11" s="25">
        <v>1</v>
      </c>
      <c r="E11" s="26">
        <v>5791000</v>
      </c>
      <c r="F11" s="24">
        <v>2.2000000000000002</v>
      </c>
      <c r="G11" s="27">
        <v>0.05</v>
      </c>
      <c r="H11" s="27">
        <v>0.05</v>
      </c>
      <c r="I11" s="28">
        <f t="shared" si="0"/>
        <v>0.05</v>
      </c>
      <c r="J11" s="29">
        <f t="shared" si="2"/>
        <v>2</v>
      </c>
      <c r="K11" s="30">
        <f t="shared" si="1"/>
        <v>1274020</v>
      </c>
      <c r="M11" s="21"/>
      <c r="O11" s="5"/>
      <c r="P11" s="5"/>
      <c r="Q11" s="5"/>
      <c r="R11" s="5"/>
      <c r="S11" s="5"/>
    </row>
    <row r="12" spans="1:19" x14ac:dyDescent="0.2">
      <c r="A12" s="22" t="s">
        <v>31</v>
      </c>
      <c r="B12" s="23" t="s">
        <v>32</v>
      </c>
      <c r="C12" s="24" t="s">
        <v>16</v>
      </c>
      <c r="D12" s="25">
        <v>1</v>
      </c>
      <c r="E12" s="26">
        <v>5791000</v>
      </c>
      <c r="F12" s="24">
        <v>2.2000000000000002</v>
      </c>
      <c r="G12" s="27">
        <v>0.06</v>
      </c>
      <c r="H12" s="27">
        <v>0.04</v>
      </c>
      <c r="I12" s="28">
        <f t="shared" si="0"/>
        <v>0.05</v>
      </c>
      <c r="J12" s="29">
        <f t="shared" si="2"/>
        <v>2</v>
      </c>
      <c r="K12" s="30">
        <f t="shared" si="1"/>
        <v>1274020</v>
      </c>
      <c r="M12" s="21"/>
      <c r="O12" s="5"/>
      <c r="P12" s="5"/>
      <c r="Q12" s="5"/>
      <c r="R12" s="5"/>
      <c r="S12" s="5"/>
    </row>
    <row r="13" spans="1:19" x14ac:dyDescent="0.2">
      <c r="A13" s="22" t="s">
        <v>33</v>
      </c>
      <c r="B13" s="23" t="s">
        <v>34</v>
      </c>
      <c r="C13" s="24" t="s">
        <v>16</v>
      </c>
      <c r="D13" s="25">
        <v>1</v>
      </c>
      <c r="E13" s="26">
        <v>3736000</v>
      </c>
      <c r="F13" s="24">
        <v>2.2000000000000002</v>
      </c>
      <c r="G13" s="27">
        <v>0.25</v>
      </c>
      <c r="H13" s="27">
        <v>0</v>
      </c>
      <c r="I13" s="28">
        <f t="shared" si="0"/>
        <v>0.125</v>
      </c>
      <c r="J13" s="29">
        <f t="shared" si="2"/>
        <v>2</v>
      </c>
      <c r="K13" s="30">
        <f t="shared" si="1"/>
        <v>2054800</v>
      </c>
      <c r="M13" s="21"/>
      <c r="O13" s="5"/>
      <c r="P13" s="5"/>
      <c r="Q13" s="5"/>
      <c r="R13" s="5"/>
      <c r="S13" s="5"/>
    </row>
    <row r="14" spans="1:19" x14ac:dyDescent="0.2">
      <c r="A14" s="22" t="s">
        <v>35</v>
      </c>
      <c r="B14" s="23" t="s">
        <v>36</v>
      </c>
      <c r="C14" s="24" t="s">
        <v>16</v>
      </c>
      <c r="D14" s="25">
        <v>2</v>
      </c>
      <c r="E14" s="26">
        <v>2316000</v>
      </c>
      <c r="F14" s="24">
        <v>2.2000000000000002</v>
      </c>
      <c r="G14" s="27">
        <v>0.25</v>
      </c>
      <c r="H14" s="27">
        <v>0</v>
      </c>
      <c r="I14" s="28">
        <f t="shared" si="0"/>
        <v>0.125</v>
      </c>
      <c r="J14" s="29">
        <f t="shared" si="2"/>
        <v>2</v>
      </c>
      <c r="K14" s="30">
        <f t="shared" si="1"/>
        <v>2547600</v>
      </c>
      <c r="M14" s="21"/>
      <c r="O14" s="5"/>
      <c r="P14" s="5"/>
      <c r="Q14" s="5"/>
      <c r="R14" s="5"/>
      <c r="S14" s="5"/>
    </row>
    <row r="15" spans="1:19" x14ac:dyDescent="0.2">
      <c r="A15" s="22" t="s">
        <v>37</v>
      </c>
      <c r="B15" s="23" t="s">
        <v>38</v>
      </c>
      <c r="C15" s="24" t="s">
        <v>16</v>
      </c>
      <c r="D15" s="25">
        <v>1</v>
      </c>
      <c r="E15" s="26">
        <v>5791000</v>
      </c>
      <c r="F15" s="24">
        <v>2.2000000000000002</v>
      </c>
      <c r="G15" s="27">
        <v>7.0000000000000007E-2</v>
      </c>
      <c r="H15" s="27">
        <v>0.16</v>
      </c>
      <c r="I15" s="28">
        <f t="shared" si="0"/>
        <v>0.115</v>
      </c>
      <c r="J15" s="29">
        <f t="shared" si="2"/>
        <v>2</v>
      </c>
      <c r="K15" s="30">
        <f t="shared" si="1"/>
        <v>2930246</v>
      </c>
      <c r="M15" s="21"/>
      <c r="O15" s="5"/>
      <c r="P15" s="5"/>
      <c r="Q15" s="5"/>
      <c r="R15" s="5"/>
      <c r="S15" s="5"/>
    </row>
    <row r="16" spans="1:19" ht="15" customHeight="1" x14ac:dyDescent="0.2">
      <c r="A16" s="31"/>
      <c r="B16" s="32"/>
      <c r="C16" s="33"/>
      <c r="D16" s="33"/>
      <c r="E16" s="33"/>
      <c r="F16" s="33"/>
      <c r="G16" s="33"/>
      <c r="H16" s="33"/>
      <c r="I16" s="34" t="s">
        <v>39</v>
      </c>
      <c r="J16" s="35"/>
      <c r="K16" s="36">
        <f>SUM(K4:K15)</f>
        <v>43137578</v>
      </c>
      <c r="M16" s="21"/>
      <c r="O16" s="5"/>
      <c r="P16" s="5"/>
      <c r="Q16" s="5"/>
      <c r="R16" s="5"/>
      <c r="S16" s="5"/>
    </row>
    <row r="17" spans="1:19" ht="45.75" customHeight="1" x14ac:dyDescent="0.2">
      <c r="A17" s="37" t="s">
        <v>1</v>
      </c>
      <c r="B17" s="7" t="s">
        <v>2</v>
      </c>
      <c r="C17" s="7" t="s">
        <v>3</v>
      </c>
      <c r="D17" s="7" t="s">
        <v>4</v>
      </c>
      <c r="E17" s="7" t="s">
        <v>5</v>
      </c>
      <c r="F17" s="8" t="s">
        <v>6</v>
      </c>
      <c r="G17" s="7" t="s">
        <v>7</v>
      </c>
      <c r="H17" s="7" t="s">
        <v>8</v>
      </c>
      <c r="I17" s="7" t="s">
        <v>9</v>
      </c>
      <c r="J17" s="38" t="s">
        <v>10</v>
      </c>
      <c r="K17" s="10" t="s">
        <v>11</v>
      </c>
      <c r="M17" s="21"/>
      <c r="O17" s="5"/>
      <c r="P17" s="5"/>
      <c r="Q17" s="5"/>
      <c r="R17" s="5"/>
      <c r="S17" s="5"/>
    </row>
    <row r="18" spans="1:19" ht="15" customHeight="1" x14ac:dyDescent="0.2">
      <c r="A18" s="39">
        <v>2</v>
      </c>
      <c r="B18" s="109" t="s">
        <v>40</v>
      </c>
      <c r="C18" s="109"/>
      <c r="D18" s="109"/>
      <c r="E18" s="109"/>
      <c r="F18" s="109"/>
      <c r="G18" s="109"/>
      <c r="H18" s="109"/>
      <c r="I18" s="109"/>
      <c r="J18" s="109"/>
      <c r="K18" s="109"/>
      <c r="M18" s="21"/>
      <c r="O18" s="5"/>
      <c r="P18" s="5"/>
      <c r="Q18" s="5"/>
      <c r="R18" s="5"/>
      <c r="S18" s="5"/>
    </row>
    <row r="19" spans="1:19" ht="45.75" customHeight="1" x14ac:dyDescent="0.2">
      <c r="A19" s="22" t="s">
        <v>41</v>
      </c>
      <c r="B19" s="40" t="s">
        <v>49</v>
      </c>
      <c r="C19" s="41" t="s">
        <v>50</v>
      </c>
      <c r="D19" s="42">
        <v>1</v>
      </c>
      <c r="E19" s="43">
        <f>'APU GEOTECNIA'!F81</f>
        <v>6435341</v>
      </c>
      <c r="F19" s="42"/>
      <c r="G19" s="44"/>
      <c r="H19" s="44"/>
      <c r="I19" s="45"/>
      <c r="J19" s="46"/>
      <c r="K19" s="47">
        <f>+E19</f>
        <v>6435341</v>
      </c>
      <c r="M19" s="21"/>
      <c r="O19" s="5"/>
      <c r="P19" s="5"/>
      <c r="Q19" s="5"/>
      <c r="R19" s="5"/>
      <c r="S19" s="5"/>
    </row>
    <row r="20" spans="1:19" ht="30" customHeight="1" x14ac:dyDescent="0.2">
      <c r="A20" s="22" t="s">
        <v>43</v>
      </c>
      <c r="B20" s="48" t="s">
        <v>44</v>
      </c>
      <c r="C20" s="24" t="s">
        <v>45</v>
      </c>
      <c r="D20" s="24">
        <v>4</v>
      </c>
      <c r="E20" s="49">
        <v>241626.05</v>
      </c>
      <c r="F20" s="24"/>
      <c r="G20" s="50"/>
      <c r="H20" s="50"/>
      <c r="I20" s="28"/>
      <c r="J20" s="51"/>
      <c r="K20" s="52">
        <f>+E20*D20</f>
        <v>966504.2</v>
      </c>
      <c r="M20" s="21"/>
      <c r="O20" s="5"/>
      <c r="P20" s="5"/>
      <c r="Q20" s="5"/>
      <c r="R20" s="5"/>
      <c r="S20" s="5"/>
    </row>
    <row r="21" spans="1:19" ht="15" customHeight="1" x14ac:dyDescent="0.2">
      <c r="A21" s="31"/>
      <c r="B21" s="32"/>
      <c r="C21" s="53"/>
      <c r="D21" s="53"/>
      <c r="E21" s="53"/>
      <c r="F21" s="53"/>
      <c r="G21" s="53"/>
      <c r="H21" s="53"/>
      <c r="I21" s="34" t="s">
        <v>39</v>
      </c>
      <c r="J21" s="35"/>
      <c r="K21" s="36">
        <f>SUM(K19:K20)</f>
        <v>7401845.2000000002</v>
      </c>
      <c r="M21" s="21"/>
      <c r="O21" s="5"/>
      <c r="P21" s="5"/>
      <c r="Q21" s="5"/>
      <c r="R21" s="5"/>
      <c r="S21" s="5"/>
    </row>
    <row r="22" spans="1:19" ht="27.75" customHeight="1" x14ac:dyDescent="0.2">
      <c r="A22" s="54"/>
      <c r="B22" s="110" t="s">
        <v>46</v>
      </c>
      <c r="C22" s="110"/>
      <c r="D22" s="110"/>
      <c r="E22" s="110"/>
      <c r="F22" s="110"/>
      <c r="G22" s="110"/>
      <c r="H22" s="110"/>
      <c r="I22" s="111">
        <f>ROUND(K16+K21,0)</f>
        <v>50539423</v>
      </c>
      <c r="J22" s="111"/>
      <c r="K22" s="111"/>
      <c r="M22" s="21"/>
      <c r="O22" s="5"/>
      <c r="P22" s="5"/>
      <c r="Q22" s="5"/>
      <c r="R22" s="5"/>
      <c r="S22" s="5"/>
    </row>
    <row r="23" spans="1:19" ht="27.75" customHeight="1" x14ac:dyDescent="0.2">
      <c r="A23" s="39"/>
      <c r="B23" s="103" t="s">
        <v>47</v>
      </c>
      <c r="C23" s="103"/>
      <c r="D23" s="103"/>
      <c r="E23" s="103"/>
      <c r="F23" s="103"/>
      <c r="G23" s="103"/>
      <c r="H23" s="103"/>
      <c r="I23" s="104">
        <f>ROUND(I22*0.19,0)</f>
        <v>9602490</v>
      </c>
      <c r="J23" s="104"/>
      <c r="K23" s="104"/>
      <c r="M23" s="21"/>
      <c r="O23" s="5"/>
      <c r="P23" s="5"/>
      <c r="Q23" s="5"/>
      <c r="R23" s="5"/>
      <c r="S23" s="5"/>
    </row>
    <row r="24" spans="1:19" ht="15" customHeight="1" x14ac:dyDescent="0.2">
      <c r="A24" s="55"/>
      <c r="B24" s="105" t="s">
        <v>11</v>
      </c>
      <c r="C24" s="105"/>
      <c r="D24" s="105"/>
      <c r="E24" s="105"/>
      <c r="F24" s="105"/>
      <c r="G24" s="105"/>
      <c r="H24" s="105"/>
      <c r="I24" s="106">
        <f>ROUND(I22+I23,0)</f>
        <v>60141913</v>
      </c>
      <c r="J24" s="106"/>
      <c r="K24" s="106"/>
      <c r="M24" s="21"/>
      <c r="O24" s="5"/>
      <c r="P24" s="5"/>
      <c r="Q24" s="5"/>
      <c r="R24" s="5"/>
      <c r="S24" s="5"/>
    </row>
    <row r="25" spans="1:19" ht="15" customHeight="1" x14ac:dyDescent="0.2">
      <c r="O25" s="5"/>
      <c r="P25" s="5"/>
      <c r="Q25" s="5"/>
      <c r="R25" s="5"/>
      <c r="S25" s="5"/>
    </row>
    <row r="26" spans="1:19" ht="27.75" customHeight="1" x14ac:dyDescent="0.2">
      <c r="B26" s="78"/>
      <c r="C26" s="78"/>
      <c r="D26" s="78"/>
      <c r="E26" s="78"/>
      <c r="F26" s="78"/>
      <c r="G26" s="78"/>
      <c r="H26" s="78"/>
      <c r="I26" s="78"/>
      <c r="J26" s="78"/>
      <c r="K26" s="78"/>
      <c r="M26" s="56"/>
    </row>
    <row r="27" spans="1:19" ht="27.75" customHeight="1" x14ac:dyDescent="0.2">
      <c r="B27" s="78"/>
      <c r="C27" s="78"/>
      <c r="D27" s="78"/>
      <c r="E27" s="78"/>
      <c r="F27" s="78"/>
      <c r="G27" s="78"/>
      <c r="H27" s="78"/>
      <c r="I27" s="78"/>
      <c r="J27" s="78"/>
      <c r="K27" s="78"/>
    </row>
    <row r="28" spans="1:19" ht="15" customHeight="1" x14ac:dyDescent="0.2">
      <c r="B28" s="78"/>
      <c r="C28" s="78"/>
      <c r="D28" s="78"/>
      <c r="E28" s="78"/>
      <c r="F28" s="78"/>
      <c r="G28" s="78"/>
      <c r="H28" s="78"/>
      <c r="I28" s="78"/>
      <c r="J28" s="78"/>
      <c r="K28" s="78"/>
    </row>
    <row r="29" spans="1:19" ht="30.75" customHeight="1" x14ac:dyDescent="0.2"/>
    <row r="30" spans="1:19" ht="15" customHeight="1" x14ac:dyDescent="0.2"/>
    <row r="33" ht="15" customHeight="1" x14ac:dyDescent="0.2"/>
  </sheetData>
  <mergeCells count="9">
    <mergeCell ref="B23:H23"/>
    <mergeCell ref="I23:K23"/>
    <mergeCell ref="B24:H24"/>
    <mergeCell ref="I24:K24"/>
    <mergeCell ref="A1:K1"/>
    <mergeCell ref="B3:K3"/>
    <mergeCell ref="B18:K18"/>
    <mergeCell ref="B22:H22"/>
    <mergeCell ref="I22:K22"/>
  </mergeCells>
  <pageMargins left="0.7" right="0.7" top="0.75" bottom="0.75" header="0.511811023622047" footer="0.511811023622047"/>
  <pageSetup paperSize="9" orientation="portrait" horizontalDpi="300" verticalDpi="30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92"/>
  <sheetViews>
    <sheetView zoomScaleNormal="100" workbookViewId="0">
      <selection activeCell="E70" sqref="E70"/>
    </sheetView>
  </sheetViews>
  <sheetFormatPr baseColWidth="10" defaultColWidth="8.59765625" defaultRowHeight="14" x14ac:dyDescent="0.2"/>
  <cols>
    <col min="1" max="1" width="10" customWidth="1"/>
    <col min="2" max="2" width="78" customWidth="1"/>
    <col min="3" max="3" width="9" customWidth="1"/>
    <col min="4" max="4" width="8" customWidth="1"/>
    <col min="5" max="5" width="17" customWidth="1"/>
    <col min="6" max="6" width="18" customWidth="1"/>
    <col min="9" max="9" width="18.796875" customWidth="1"/>
  </cols>
  <sheetData>
    <row r="1" spans="1:9" ht="25.5" customHeight="1" x14ac:dyDescent="0.2">
      <c r="A1" s="112" t="s">
        <v>55</v>
      </c>
      <c r="B1" s="112"/>
      <c r="C1" s="112"/>
      <c r="D1" s="112"/>
      <c r="E1" s="112"/>
      <c r="F1" s="112"/>
    </row>
    <row r="2" spans="1:9" x14ac:dyDescent="0.2">
      <c r="A2" s="113"/>
      <c r="B2" s="113"/>
      <c r="C2" s="113"/>
      <c r="D2" s="113"/>
      <c r="E2" s="113"/>
      <c r="F2" s="113"/>
      <c r="I2" s="120">
        <f>+I3-I4</f>
        <v>0</v>
      </c>
    </row>
    <row r="3" spans="1:9" x14ac:dyDescent="0.2">
      <c r="I3" s="88">
        <v>275436059</v>
      </c>
    </row>
    <row r="4" spans="1:9" ht="19.5" customHeight="1" thickBot="1" x14ac:dyDescent="0.25">
      <c r="A4" s="114" t="s">
        <v>56</v>
      </c>
      <c r="B4" s="114"/>
      <c r="C4" s="114"/>
      <c r="D4" s="114"/>
      <c r="E4" s="114"/>
      <c r="F4" s="114"/>
      <c r="I4" s="88">
        <f>+CONSULTORIA!I24</f>
        <v>275436059</v>
      </c>
    </row>
    <row r="5" spans="1:9" ht="25.5" customHeight="1" thickBot="1" x14ac:dyDescent="0.25">
      <c r="A5" s="57" t="s">
        <v>57</v>
      </c>
      <c r="B5" s="57" t="s">
        <v>58</v>
      </c>
      <c r="C5" s="57" t="s">
        <v>3</v>
      </c>
      <c r="D5" s="57" t="s">
        <v>4</v>
      </c>
      <c r="E5" s="57" t="s">
        <v>102</v>
      </c>
      <c r="F5" s="57" t="s">
        <v>103</v>
      </c>
    </row>
    <row r="6" spans="1:9" ht="25.5" customHeight="1" x14ac:dyDescent="0.2">
      <c r="A6" s="58" t="s">
        <v>59</v>
      </c>
      <c r="B6" s="59" t="s">
        <v>60</v>
      </c>
      <c r="C6" s="58" t="s">
        <v>61</v>
      </c>
      <c r="D6" s="60">
        <v>3</v>
      </c>
      <c r="E6" s="61">
        <v>325823</v>
      </c>
      <c r="F6" s="88">
        <f t="shared" ref="F6:F12" si="0">ROUND(D6*E6,0)</f>
        <v>977469</v>
      </c>
    </row>
    <row r="7" spans="1:9" ht="25.5" customHeight="1" x14ac:dyDescent="0.2">
      <c r="A7" s="58" t="s">
        <v>62</v>
      </c>
      <c r="B7" s="59" t="s">
        <v>63</v>
      </c>
      <c r="C7" s="58" t="s">
        <v>61</v>
      </c>
      <c r="D7" s="60">
        <v>6</v>
      </c>
      <c r="E7" s="61">
        <v>12519</v>
      </c>
      <c r="F7" s="88">
        <f t="shared" si="0"/>
        <v>75114</v>
      </c>
    </row>
    <row r="8" spans="1:9" ht="25.5" customHeight="1" x14ac:dyDescent="0.2">
      <c r="A8" s="58" t="s">
        <v>64</v>
      </c>
      <c r="B8" s="59" t="s">
        <v>65</v>
      </c>
      <c r="C8" s="58" t="s">
        <v>61</v>
      </c>
      <c r="D8" s="60">
        <v>3</v>
      </c>
      <c r="E8" s="61">
        <v>37485</v>
      </c>
      <c r="F8" s="88">
        <f t="shared" si="0"/>
        <v>112455</v>
      </c>
    </row>
    <row r="9" spans="1:9" ht="25.5" customHeight="1" x14ac:dyDescent="0.2">
      <c r="A9" s="58" t="s">
        <v>66</v>
      </c>
      <c r="B9" s="59" t="s">
        <v>67</v>
      </c>
      <c r="C9" s="58" t="s">
        <v>61</v>
      </c>
      <c r="D9" s="60">
        <v>3</v>
      </c>
      <c r="E9" s="61">
        <v>148750</v>
      </c>
      <c r="F9" s="88">
        <f t="shared" si="0"/>
        <v>446250</v>
      </c>
    </row>
    <row r="10" spans="1:9" ht="25.5" customHeight="1" x14ac:dyDescent="0.2">
      <c r="A10" s="58" t="s">
        <v>68</v>
      </c>
      <c r="B10" s="59" t="s">
        <v>69</v>
      </c>
      <c r="C10" s="58" t="s">
        <v>61</v>
      </c>
      <c r="D10" s="60">
        <v>3</v>
      </c>
      <c r="E10" s="61">
        <v>69020</v>
      </c>
      <c r="F10" s="88">
        <f t="shared" si="0"/>
        <v>207060</v>
      </c>
    </row>
    <row r="11" spans="1:9" ht="25.5" customHeight="1" x14ac:dyDescent="0.2">
      <c r="A11" s="58" t="s">
        <v>70</v>
      </c>
      <c r="B11" s="59" t="s">
        <v>71</v>
      </c>
      <c r="C11" s="58" t="s">
        <v>61</v>
      </c>
      <c r="D11" s="60">
        <v>1</v>
      </c>
      <c r="E11" s="61">
        <v>71222</v>
      </c>
      <c r="F11" s="88">
        <f t="shared" si="0"/>
        <v>71222</v>
      </c>
    </row>
    <row r="12" spans="1:9" ht="25.5" customHeight="1" x14ac:dyDescent="0.2">
      <c r="A12" s="58" t="s">
        <v>72</v>
      </c>
      <c r="B12" s="59" t="s">
        <v>73</v>
      </c>
      <c r="C12" s="58" t="s">
        <v>61</v>
      </c>
      <c r="D12" s="60">
        <v>2</v>
      </c>
      <c r="E12" s="61">
        <v>562095</v>
      </c>
      <c r="F12" s="88">
        <f t="shared" si="0"/>
        <v>1124190</v>
      </c>
    </row>
    <row r="13" spans="1:9" ht="25.5" customHeight="1" x14ac:dyDescent="0.2">
      <c r="A13" s="85"/>
      <c r="B13" s="86" t="s">
        <v>98</v>
      </c>
      <c r="C13" s="85" t="s">
        <v>86</v>
      </c>
      <c r="D13" s="87">
        <v>12</v>
      </c>
      <c r="E13" s="88">
        <v>36000</v>
      </c>
      <c r="F13" s="88">
        <f t="shared" ref="F13:F16" si="1">ROUND(D13*E13,0)</f>
        <v>432000</v>
      </c>
    </row>
    <row r="14" spans="1:9" ht="25.5" customHeight="1" x14ac:dyDescent="0.2">
      <c r="A14" s="85"/>
      <c r="B14" s="86" t="s">
        <v>99</v>
      </c>
      <c r="C14" s="85" t="s">
        <v>61</v>
      </c>
      <c r="D14" s="87">
        <v>3</v>
      </c>
      <c r="E14" s="88">
        <v>205000</v>
      </c>
      <c r="F14" s="88">
        <f t="shared" si="1"/>
        <v>615000</v>
      </c>
    </row>
    <row r="15" spans="1:9" ht="25.5" customHeight="1" x14ac:dyDescent="0.2">
      <c r="A15" s="85"/>
      <c r="B15" s="86" t="s">
        <v>100</v>
      </c>
      <c r="C15" s="85" t="s">
        <v>61</v>
      </c>
      <c r="D15" s="87">
        <v>3</v>
      </c>
      <c r="E15" s="88">
        <v>92000</v>
      </c>
      <c r="F15" s="88">
        <f t="shared" si="1"/>
        <v>276000</v>
      </c>
    </row>
    <row r="16" spans="1:9" ht="25.5" customHeight="1" thickBot="1" x14ac:dyDescent="0.25">
      <c r="A16" s="85"/>
      <c r="B16" s="86" t="s">
        <v>101</v>
      </c>
      <c r="C16" s="85" t="s">
        <v>61</v>
      </c>
      <c r="D16" s="87">
        <v>3</v>
      </c>
      <c r="E16" s="88">
        <v>85000</v>
      </c>
      <c r="F16" s="88">
        <f t="shared" si="1"/>
        <v>255000</v>
      </c>
    </row>
    <row r="17" spans="1:9" ht="15" thickBot="1" x14ac:dyDescent="0.25">
      <c r="A17" s="115" t="s">
        <v>74</v>
      </c>
      <c r="B17" s="115"/>
      <c r="C17" s="115"/>
      <c r="D17" s="115"/>
      <c r="E17" s="115"/>
      <c r="F17" s="83">
        <f>SUM(F6:F16)</f>
        <v>4591760</v>
      </c>
      <c r="H17" s="82"/>
      <c r="I17" s="83"/>
    </row>
    <row r="20" spans="1:9" ht="19.5" customHeight="1" thickBot="1" x14ac:dyDescent="0.25">
      <c r="A20" s="114" t="s">
        <v>75</v>
      </c>
      <c r="B20" s="114"/>
      <c r="C20" s="114"/>
      <c r="D20" s="114"/>
      <c r="E20" s="114"/>
      <c r="F20" s="114"/>
    </row>
    <row r="21" spans="1:9" ht="25.5" customHeight="1" thickBot="1" x14ac:dyDescent="0.25">
      <c r="A21" s="57" t="s">
        <v>57</v>
      </c>
      <c r="B21" s="57" t="s">
        <v>58</v>
      </c>
      <c r="C21" s="57" t="s">
        <v>3</v>
      </c>
      <c r="D21" s="57" t="s">
        <v>4</v>
      </c>
      <c r="E21" s="57" t="s">
        <v>102</v>
      </c>
      <c r="F21" s="57" t="s">
        <v>103</v>
      </c>
    </row>
    <row r="22" spans="1:9" ht="25.5" customHeight="1" x14ac:dyDescent="0.2">
      <c r="A22" s="58" t="s">
        <v>59</v>
      </c>
      <c r="B22" s="59" t="s">
        <v>60</v>
      </c>
      <c r="C22" s="58" t="s">
        <v>61</v>
      </c>
      <c r="D22" s="60">
        <v>3</v>
      </c>
      <c r="E22" s="61">
        <f>+$E$6</f>
        <v>325823</v>
      </c>
      <c r="F22" s="88">
        <f t="shared" ref="F22:F28" si="2">ROUND(D22*E22,0)</f>
        <v>977469</v>
      </c>
    </row>
    <row r="23" spans="1:9" ht="25.5" customHeight="1" x14ac:dyDescent="0.2">
      <c r="A23" s="58" t="s">
        <v>62</v>
      </c>
      <c r="B23" s="59" t="s">
        <v>63</v>
      </c>
      <c r="C23" s="58" t="s">
        <v>61</v>
      </c>
      <c r="D23" s="60">
        <v>6</v>
      </c>
      <c r="E23" s="61">
        <v>12519</v>
      </c>
      <c r="F23" s="88">
        <f t="shared" si="2"/>
        <v>75114</v>
      </c>
    </row>
    <row r="24" spans="1:9" ht="25.5" customHeight="1" x14ac:dyDescent="0.2">
      <c r="A24" s="58" t="s">
        <v>64</v>
      </c>
      <c r="B24" s="59" t="s">
        <v>65</v>
      </c>
      <c r="C24" s="58" t="s">
        <v>61</v>
      </c>
      <c r="D24" s="60">
        <v>3</v>
      </c>
      <c r="E24" s="61">
        <v>37485</v>
      </c>
      <c r="F24" s="88">
        <f t="shared" si="2"/>
        <v>112455</v>
      </c>
    </row>
    <row r="25" spans="1:9" ht="25.5" customHeight="1" x14ac:dyDescent="0.2">
      <c r="A25" s="58" t="s">
        <v>66</v>
      </c>
      <c r="B25" s="59" t="s">
        <v>67</v>
      </c>
      <c r="C25" s="58" t="s">
        <v>61</v>
      </c>
      <c r="D25" s="60">
        <v>3</v>
      </c>
      <c r="E25" s="61">
        <v>148750</v>
      </c>
      <c r="F25" s="88">
        <f t="shared" si="2"/>
        <v>446250</v>
      </c>
    </row>
    <row r="26" spans="1:9" ht="25.5" customHeight="1" x14ac:dyDescent="0.2">
      <c r="A26" s="58" t="s">
        <v>68</v>
      </c>
      <c r="B26" s="59" t="s">
        <v>69</v>
      </c>
      <c r="C26" s="58" t="s">
        <v>61</v>
      </c>
      <c r="D26" s="60">
        <v>3</v>
      </c>
      <c r="E26" s="61">
        <v>69020</v>
      </c>
      <c r="F26" s="88">
        <f t="shared" si="2"/>
        <v>207060</v>
      </c>
    </row>
    <row r="27" spans="1:9" ht="25.5" customHeight="1" x14ac:dyDescent="0.2">
      <c r="A27" s="58" t="s">
        <v>70</v>
      </c>
      <c r="B27" s="59" t="s">
        <v>71</v>
      </c>
      <c r="C27" s="58" t="s">
        <v>61</v>
      </c>
      <c r="D27" s="60">
        <v>1</v>
      </c>
      <c r="E27" s="61">
        <v>71222</v>
      </c>
      <c r="F27" s="88">
        <f t="shared" si="2"/>
        <v>71222</v>
      </c>
    </row>
    <row r="28" spans="1:9" ht="25.5" customHeight="1" x14ac:dyDescent="0.2">
      <c r="A28" s="58" t="s">
        <v>72</v>
      </c>
      <c r="B28" s="59" t="s">
        <v>73</v>
      </c>
      <c r="C28" s="58" t="s">
        <v>61</v>
      </c>
      <c r="D28" s="60">
        <v>2</v>
      </c>
      <c r="E28" s="61">
        <v>562095</v>
      </c>
      <c r="F28" s="88">
        <f t="shared" si="2"/>
        <v>1124190</v>
      </c>
    </row>
    <row r="29" spans="1:9" ht="25.5" customHeight="1" x14ac:dyDescent="0.2">
      <c r="A29" s="85"/>
      <c r="B29" s="86" t="s">
        <v>98</v>
      </c>
      <c r="C29" s="85" t="s">
        <v>86</v>
      </c>
      <c r="D29" s="87">
        <v>12</v>
      </c>
      <c r="E29" s="88">
        <v>36000</v>
      </c>
      <c r="F29" s="88">
        <f t="shared" ref="F29:F32" si="3">ROUND(D29*E29,0)</f>
        <v>432000</v>
      </c>
    </row>
    <row r="30" spans="1:9" ht="25.5" customHeight="1" x14ac:dyDescent="0.2">
      <c r="A30" s="85"/>
      <c r="B30" s="86" t="s">
        <v>99</v>
      </c>
      <c r="C30" s="85" t="s">
        <v>61</v>
      </c>
      <c r="D30" s="87">
        <v>3</v>
      </c>
      <c r="E30" s="88">
        <v>205000</v>
      </c>
      <c r="F30" s="88">
        <f t="shared" si="3"/>
        <v>615000</v>
      </c>
    </row>
    <row r="31" spans="1:9" ht="25.5" customHeight="1" x14ac:dyDescent="0.2">
      <c r="A31" s="85"/>
      <c r="B31" s="86" t="s">
        <v>100</v>
      </c>
      <c r="C31" s="85" t="s">
        <v>61</v>
      </c>
      <c r="D31" s="87">
        <v>3</v>
      </c>
      <c r="E31" s="88">
        <v>92000</v>
      </c>
      <c r="F31" s="88">
        <f t="shared" si="3"/>
        <v>276000</v>
      </c>
    </row>
    <row r="32" spans="1:9" ht="25.5" customHeight="1" thickBot="1" x14ac:dyDescent="0.25">
      <c r="A32" s="85"/>
      <c r="B32" s="86" t="s">
        <v>101</v>
      </c>
      <c r="C32" s="85" t="s">
        <v>61</v>
      </c>
      <c r="D32" s="87">
        <v>3</v>
      </c>
      <c r="E32" s="88">
        <v>85000</v>
      </c>
      <c r="F32" s="88">
        <f t="shared" si="3"/>
        <v>255000</v>
      </c>
    </row>
    <row r="33" spans="1:9" ht="15" thickBot="1" x14ac:dyDescent="0.25">
      <c r="A33" s="115" t="s">
        <v>74</v>
      </c>
      <c r="B33" s="115"/>
      <c r="C33" s="115"/>
      <c r="D33" s="115"/>
      <c r="E33" s="115"/>
      <c r="F33" s="83">
        <f>SUM(F22:F32)</f>
        <v>4591760</v>
      </c>
      <c r="H33" s="82"/>
      <c r="I33" s="83"/>
    </row>
    <row r="36" spans="1:9" ht="19.5" customHeight="1" thickBot="1" x14ac:dyDescent="0.25">
      <c r="A36" s="114" t="s">
        <v>76</v>
      </c>
      <c r="B36" s="114"/>
      <c r="C36" s="114"/>
      <c r="D36" s="114"/>
      <c r="E36" s="114"/>
      <c r="F36" s="114"/>
    </row>
    <row r="37" spans="1:9" ht="25.5" customHeight="1" thickBot="1" x14ac:dyDescent="0.25">
      <c r="A37" s="57" t="s">
        <v>57</v>
      </c>
      <c r="B37" s="57" t="s">
        <v>58</v>
      </c>
      <c r="C37" s="57" t="s">
        <v>3</v>
      </c>
      <c r="D37" s="57" t="s">
        <v>4</v>
      </c>
      <c r="E37" s="57" t="s">
        <v>102</v>
      </c>
      <c r="F37" s="57" t="s">
        <v>103</v>
      </c>
    </row>
    <row r="38" spans="1:9" ht="25.5" customHeight="1" x14ac:dyDescent="0.2">
      <c r="A38" s="58" t="s">
        <v>59</v>
      </c>
      <c r="B38" s="59" t="s">
        <v>77</v>
      </c>
      <c r="C38" s="58" t="s">
        <v>61</v>
      </c>
      <c r="D38" s="60">
        <v>3</v>
      </c>
      <c r="E38" s="61">
        <f>+$E$6</f>
        <v>325823</v>
      </c>
      <c r="F38" s="88">
        <f t="shared" ref="F38:F45" si="4">ROUND(D38*E38,0)</f>
        <v>977469</v>
      </c>
    </row>
    <row r="39" spans="1:9" ht="25.5" customHeight="1" x14ac:dyDescent="0.2">
      <c r="A39" s="58" t="s">
        <v>62</v>
      </c>
      <c r="B39" s="59" t="s">
        <v>63</v>
      </c>
      <c r="C39" s="58" t="s">
        <v>61</v>
      </c>
      <c r="D39" s="60">
        <v>6</v>
      </c>
      <c r="E39" s="61">
        <v>12519</v>
      </c>
      <c r="F39" s="88">
        <f t="shared" si="4"/>
        <v>75114</v>
      </c>
    </row>
    <row r="40" spans="1:9" ht="25.5" customHeight="1" x14ac:dyDescent="0.2">
      <c r="A40" s="58" t="s">
        <v>66</v>
      </c>
      <c r="B40" s="59" t="s">
        <v>67</v>
      </c>
      <c r="C40" s="58" t="s">
        <v>61</v>
      </c>
      <c r="D40" s="60">
        <v>3</v>
      </c>
      <c r="E40" s="61">
        <v>148750</v>
      </c>
      <c r="F40" s="88">
        <f t="shared" si="4"/>
        <v>446250</v>
      </c>
    </row>
    <row r="41" spans="1:9" ht="25.5" customHeight="1" x14ac:dyDescent="0.2">
      <c r="A41" s="58" t="s">
        <v>68</v>
      </c>
      <c r="B41" s="59" t="s">
        <v>69</v>
      </c>
      <c r="C41" s="58" t="s">
        <v>61</v>
      </c>
      <c r="D41" s="60">
        <v>3</v>
      </c>
      <c r="E41" s="61">
        <v>69020</v>
      </c>
      <c r="F41" s="88">
        <f t="shared" si="4"/>
        <v>207060</v>
      </c>
    </row>
    <row r="42" spans="1:9" ht="25.5" customHeight="1" x14ac:dyDescent="0.2">
      <c r="A42" s="58" t="s">
        <v>64</v>
      </c>
      <c r="B42" s="59" t="s">
        <v>65</v>
      </c>
      <c r="C42" s="58" t="s">
        <v>61</v>
      </c>
      <c r="D42" s="60">
        <v>3</v>
      </c>
      <c r="E42" s="61">
        <v>37485</v>
      </c>
      <c r="F42" s="88">
        <f t="shared" si="4"/>
        <v>112455</v>
      </c>
    </row>
    <row r="43" spans="1:9" ht="25.5" customHeight="1" x14ac:dyDescent="0.2">
      <c r="A43" s="58" t="s">
        <v>78</v>
      </c>
      <c r="B43" s="59" t="s">
        <v>79</v>
      </c>
      <c r="C43" s="58" t="s">
        <v>61</v>
      </c>
      <c r="D43" s="60">
        <v>3</v>
      </c>
      <c r="E43" s="61">
        <v>311780</v>
      </c>
      <c r="F43" s="88">
        <f t="shared" si="4"/>
        <v>935340</v>
      </c>
    </row>
    <row r="44" spans="1:9" ht="25.5" customHeight="1" x14ac:dyDescent="0.2">
      <c r="A44" s="58" t="s">
        <v>80</v>
      </c>
      <c r="B44" s="59" t="s">
        <v>81</v>
      </c>
      <c r="C44" s="58" t="s">
        <v>61</v>
      </c>
      <c r="D44" s="60">
        <v>3</v>
      </c>
      <c r="E44" s="61">
        <v>126140</v>
      </c>
      <c r="F44" s="88">
        <f t="shared" si="4"/>
        <v>378420</v>
      </c>
    </row>
    <row r="45" spans="1:9" ht="25.5" customHeight="1" x14ac:dyDescent="0.2">
      <c r="A45" s="58" t="s">
        <v>72</v>
      </c>
      <c r="B45" s="59" t="s">
        <v>82</v>
      </c>
      <c r="C45" s="58" t="s">
        <v>61</v>
      </c>
      <c r="D45" s="60">
        <v>2</v>
      </c>
      <c r="E45" s="61">
        <v>562095</v>
      </c>
      <c r="F45" s="88">
        <f t="shared" si="4"/>
        <v>1124190</v>
      </c>
    </row>
    <row r="46" spans="1:9" ht="25.5" customHeight="1" x14ac:dyDescent="0.2">
      <c r="A46" s="85"/>
      <c r="B46" s="86" t="s">
        <v>98</v>
      </c>
      <c r="C46" s="85" t="s">
        <v>86</v>
      </c>
      <c r="D46" s="87">
        <v>12</v>
      </c>
      <c r="E46" s="88">
        <v>36000</v>
      </c>
      <c r="F46" s="88">
        <f t="shared" ref="F46:F49" si="5">ROUND(D46*E46,0)</f>
        <v>432000</v>
      </c>
    </row>
    <row r="47" spans="1:9" ht="51" customHeight="1" x14ac:dyDescent="0.2">
      <c r="A47" s="85"/>
      <c r="B47" s="86" t="s">
        <v>99</v>
      </c>
      <c r="C47" s="85" t="s">
        <v>61</v>
      </c>
      <c r="D47" s="87">
        <v>3</v>
      </c>
      <c r="E47" s="88">
        <v>205000</v>
      </c>
      <c r="F47" s="88">
        <f t="shared" si="5"/>
        <v>615000</v>
      </c>
    </row>
    <row r="48" spans="1:9" ht="25.5" customHeight="1" x14ac:dyDescent="0.2">
      <c r="A48" s="85"/>
      <c r="B48" s="86" t="s">
        <v>100</v>
      </c>
      <c r="C48" s="85" t="s">
        <v>61</v>
      </c>
      <c r="D48" s="87">
        <v>3</v>
      </c>
      <c r="E48" s="88">
        <v>92000</v>
      </c>
      <c r="F48" s="88">
        <f t="shared" si="5"/>
        <v>276000</v>
      </c>
    </row>
    <row r="49" spans="1:9" ht="25.5" customHeight="1" thickBot="1" x14ac:dyDescent="0.25">
      <c r="A49" s="85"/>
      <c r="B49" s="86" t="s">
        <v>101</v>
      </c>
      <c r="C49" s="85" t="s">
        <v>61</v>
      </c>
      <c r="D49" s="87">
        <v>3</v>
      </c>
      <c r="E49" s="88">
        <v>85000</v>
      </c>
      <c r="F49" s="88">
        <f t="shared" si="5"/>
        <v>255000</v>
      </c>
    </row>
    <row r="50" spans="1:9" ht="15" thickBot="1" x14ac:dyDescent="0.25">
      <c r="A50" s="115" t="s">
        <v>74</v>
      </c>
      <c r="B50" s="117"/>
      <c r="C50" s="117"/>
      <c r="D50" s="117"/>
      <c r="E50" s="117"/>
      <c r="F50" s="83">
        <f>SUM(F38:F49)</f>
        <v>5834298</v>
      </c>
      <c r="H50" s="82"/>
      <c r="I50" s="83"/>
    </row>
    <row r="53" spans="1:9" ht="19.5" customHeight="1" thickBot="1" x14ac:dyDescent="0.25">
      <c r="A53" s="118" t="s">
        <v>83</v>
      </c>
      <c r="B53" s="118"/>
      <c r="C53" s="118"/>
      <c r="D53" s="118"/>
      <c r="E53" s="118"/>
      <c r="F53" s="118"/>
    </row>
    <row r="54" spans="1:9" ht="25.5" customHeight="1" thickBot="1" x14ac:dyDescent="0.25">
      <c r="A54" s="57" t="s">
        <v>57</v>
      </c>
      <c r="B54" s="57" t="s">
        <v>58</v>
      </c>
      <c r="C54" s="57" t="s">
        <v>3</v>
      </c>
      <c r="D54" s="57" t="s">
        <v>4</v>
      </c>
      <c r="E54" s="57" t="s">
        <v>102</v>
      </c>
      <c r="F54" s="57" t="s">
        <v>103</v>
      </c>
    </row>
    <row r="55" spans="1:9" ht="25.5" customHeight="1" x14ac:dyDescent="0.2">
      <c r="A55" s="58" t="s">
        <v>84</v>
      </c>
      <c r="B55" s="59" t="s">
        <v>85</v>
      </c>
      <c r="C55" s="58" t="s">
        <v>86</v>
      </c>
      <c r="D55" s="60">
        <v>18</v>
      </c>
      <c r="E55" s="61">
        <v>110763.09</v>
      </c>
      <c r="F55" s="88">
        <f t="shared" ref="F55:F64" si="6">ROUND(D55*E55,0)</f>
        <v>1993736</v>
      </c>
    </row>
    <row r="56" spans="1:9" ht="25.5" customHeight="1" x14ac:dyDescent="0.2">
      <c r="A56" s="58" t="s">
        <v>59</v>
      </c>
      <c r="B56" s="59" t="s">
        <v>87</v>
      </c>
      <c r="C56" s="58" t="s">
        <v>61</v>
      </c>
      <c r="D56" s="60">
        <v>1</v>
      </c>
      <c r="E56" s="61">
        <f>+$E$6</f>
        <v>325823</v>
      </c>
      <c r="F56" s="88">
        <f t="shared" si="6"/>
        <v>325823</v>
      </c>
    </row>
    <row r="57" spans="1:9" ht="25.5" customHeight="1" x14ac:dyDescent="0.2">
      <c r="A57" s="58" t="s">
        <v>62</v>
      </c>
      <c r="B57" s="59" t="s">
        <v>63</v>
      </c>
      <c r="C57" s="58" t="s">
        <v>61</v>
      </c>
      <c r="D57" s="60">
        <v>12</v>
      </c>
      <c r="E57" s="61">
        <v>12519</v>
      </c>
      <c r="F57" s="88">
        <f t="shared" si="6"/>
        <v>150228</v>
      </c>
    </row>
    <row r="58" spans="1:9" ht="25.5" customHeight="1" x14ac:dyDescent="0.2">
      <c r="A58" s="58" t="s">
        <v>64</v>
      </c>
      <c r="B58" s="59" t="s">
        <v>65</v>
      </c>
      <c r="C58" s="58" t="s">
        <v>61</v>
      </c>
      <c r="D58" s="60">
        <v>4</v>
      </c>
      <c r="E58" s="61">
        <v>37485</v>
      </c>
      <c r="F58" s="88">
        <f t="shared" si="6"/>
        <v>149940</v>
      </c>
    </row>
    <row r="59" spans="1:9" ht="25.5" customHeight="1" x14ac:dyDescent="0.2">
      <c r="A59" s="58" t="s">
        <v>66</v>
      </c>
      <c r="B59" s="59" t="s">
        <v>67</v>
      </c>
      <c r="C59" s="58" t="s">
        <v>61</v>
      </c>
      <c r="D59" s="60">
        <v>6</v>
      </c>
      <c r="E59" s="61">
        <v>148750</v>
      </c>
      <c r="F59" s="88">
        <f t="shared" si="6"/>
        <v>892500</v>
      </c>
    </row>
    <row r="60" spans="1:9" ht="25.5" customHeight="1" x14ac:dyDescent="0.2">
      <c r="A60" s="58" t="s">
        <v>68</v>
      </c>
      <c r="B60" s="59" t="s">
        <v>69</v>
      </c>
      <c r="C60" s="58" t="s">
        <v>61</v>
      </c>
      <c r="D60" s="60">
        <v>6</v>
      </c>
      <c r="E60" s="61">
        <v>69020</v>
      </c>
      <c r="F60" s="88">
        <f t="shared" si="6"/>
        <v>414120</v>
      </c>
    </row>
    <row r="61" spans="1:9" ht="25.5" customHeight="1" x14ac:dyDescent="0.2">
      <c r="A61" s="58" t="s">
        <v>70</v>
      </c>
      <c r="B61" s="59" t="s">
        <v>71</v>
      </c>
      <c r="C61" s="58" t="s">
        <v>61</v>
      </c>
      <c r="D61" s="60">
        <v>2</v>
      </c>
      <c r="E61" s="61">
        <v>71222</v>
      </c>
      <c r="F61" s="88">
        <f t="shared" si="6"/>
        <v>142444</v>
      </c>
    </row>
    <row r="62" spans="1:9" ht="25.5" customHeight="1" x14ac:dyDescent="0.2">
      <c r="A62" s="58" t="s">
        <v>72</v>
      </c>
      <c r="B62" s="59" t="s">
        <v>88</v>
      </c>
      <c r="C62" s="58" t="s">
        <v>61</v>
      </c>
      <c r="D62" s="60">
        <v>2</v>
      </c>
      <c r="E62" s="61">
        <v>562095</v>
      </c>
      <c r="F62" s="88">
        <f t="shared" si="6"/>
        <v>1124190</v>
      </c>
    </row>
    <row r="63" spans="1:9" ht="25.5" customHeight="1" x14ac:dyDescent="0.2">
      <c r="A63" s="58" t="s">
        <v>89</v>
      </c>
      <c r="B63" s="59" t="s">
        <v>90</v>
      </c>
      <c r="C63" s="58" t="s">
        <v>61</v>
      </c>
      <c r="D63" s="60">
        <v>2</v>
      </c>
      <c r="E63" s="61">
        <v>339150</v>
      </c>
      <c r="F63" s="88">
        <f t="shared" si="6"/>
        <v>678300</v>
      </c>
    </row>
    <row r="64" spans="1:9" ht="25.5" customHeight="1" thickBot="1" x14ac:dyDescent="0.25">
      <c r="A64" s="58" t="s">
        <v>78</v>
      </c>
      <c r="B64" s="59" t="s">
        <v>91</v>
      </c>
      <c r="C64" s="58" t="s">
        <v>61</v>
      </c>
      <c r="D64" s="60">
        <v>1</v>
      </c>
      <c r="E64" s="61">
        <v>311780</v>
      </c>
      <c r="F64" s="88">
        <f t="shared" si="6"/>
        <v>311780</v>
      </c>
    </row>
    <row r="65" spans="1:9" ht="15" thickBot="1" x14ac:dyDescent="0.25">
      <c r="A65" s="115" t="s">
        <v>74</v>
      </c>
      <c r="B65" s="115"/>
      <c r="C65" s="115"/>
      <c r="D65" s="115"/>
      <c r="E65" s="115"/>
      <c r="F65" s="83">
        <f>SUM(F55:F64)</f>
        <v>6183061</v>
      </c>
      <c r="H65" s="82"/>
      <c r="I65" s="83"/>
    </row>
    <row r="68" spans="1:9" ht="19.5" customHeight="1" thickBot="1" x14ac:dyDescent="0.25">
      <c r="A68" s="114" t="s">
        <v>92</v>
      </c>
      <c r="B68" s="114"/>
      <c r="C68" s="114"/>
      <c r="D68" s="114"/>
      <c r="E68" s="114"/>
      <c r="F68" s="114"/>
    </row>
    <row r="69" spans="1:9" ht="25.5" customHeight="1" thickBot="1" x14ac:dyDescent="0.25">
      <c r="A69" s="57" t="s">
        <v>57</v>
      </c>
      <c r="B69" s="57" t="s">
        <v>58</v>
      </c>
      <c r="C69" s="57" t="s">
        <v>3</v>
      </c>
      <c r="D69" s="57" t="s">
        <v>4</v>
      </c>
      <c r="E69" s="57" t="s">
        <v>102</v>
      </c>
      <c r="F69" s="57" t="s">
        <v>103</v>
      </c>
    </row>
    <row r="70" spans="1:9" ht="25.5" customHeight="1" x14ac:dyDescent="0.2">
      <c r="A70" s="58" t="s">
        <v>84</v>
      </c>
      <c r="B70" s="59" t="s">
        <v>85</v>
      </c>
      <c r="C70" s="58" t="s">
        <v>86</v>
      </c>
      <c r="D70" s="60">
        <v>18</v>
      </c>
      <c r="E70" s="61">
        <f>+E55</f>
        <v>110763.09</v>
      </c>
      <c r="F70" s="88">
        <f t="shared" ref="F70:F80" si="7">ROUND(D70*E70,0)</f>
        <v>1993736</v>
      </c>
    </row>
    <row r="71" spans="1:9" ht="25.5" customHeight="1" x14ac:dyDescent="0.2">
      <c r="A71" s="58" t="s">
        <v>59</v>
      </c>
      <c r="B71" s="59" t="s">
        <v>87</v>
      </c>
      <c r="C71" s="58" t="s">
        <v>61</v>
      </c>
      <c r="D71" s="60">
        <v>1</v>
      </c>
      <c r="E71" s="61">
        <f>+$E$6</f>
        <v>325823</v>
      </c>
      <c r="F71" s="88">
        <f t="shared" si="7"/>
        <v>325823</v>
      </c>
    </row>
    <row r="72" spans="1:9" ht="25.5" customHeight="1" x14ac:dyDescent="0.2">
      <c r="A72" s="58" t="s">
        <v>62</v>
      </c>
      <c r="B72" s="59" t="s">
        <v>63</v>
      </c>
      <c r="C72" s="58" t="s">
        <v>61</v>
      </c>
      <c r="D72" s="60">
        <v>12</v>
      </c>
      <c r="E72" s="61">
        <v>12519</v>
      </c>
      <c r="F72" s="88">
        <f t="shared" si="7"/>
        <v>150228</v>
      </c>
    </row>
    <row r="73" spans="1:9" ht="25.5" customHeight="1" x14ac:dyDescent="0.2">
      <c r="A73" s="58" t="s">
        <v>64</v>
      </c>
      <c r="B73" s="59" t="s">
        <v>65</v>
      </c>
      <c r="C73" s="58" t="s">
        <v>61</v>
      </c>
      <c r="D73" s="60">
        <v>4</v>
      </c>
      <c r="E73" s="61">
        <v>37485</v>
      </c>
      <c r="F73" s="88">
        <f t="shared" si="7"/>
        <v>149940</v>
      </c>
    </row>
    <row r="74" spans="1:9" ht="25.5" customHeight="1" x14ac:dyDescent="0.2">
      <c r="A74" s="58" t="s">
        <v>66</v>
      </c>
      <c r="B74" s="59" t="s">
        <v>67</v>
      </c>
      <c r="C74" s="58" t="s">
        <v>61</v>
      </c>
      <c r="D74" s="60">
        <v>6</v>
      </c>
      <c r="E74" s="61">
        <v>148750</v>
      </c>
      <c r="F74" s="88">
        <f t="shared" si="7"/>
        <v>892500</v>
      </c>
    </row>
    <row r="75" spans="1:9" ht="25.5" customHeight="1" x14ac:dyDescent="0.2">
      <c r="A75" s="58" t="s">
        <v>68</v>
      </c>
      <c r="B75" s="59" t="s">
        <v>69</v>
      </c>
      <c r="C75" s="58" t="s">
        <v>61</v>
      </c>
      <c r="D75" s="60">
        <v>6</v>
      </c>
      <c r="E75" s="61">
        <v>69020</v>
      </c>
      <c r="F75" s="88">
        <f t="shared" si="7"/>
        <v>414120</v>
      </c>
    </row>
    <row r="76" spans="1:9" ht="25.5" customHeight="1" x14ac:dyDescent="0.2">
      <c r="A76" s="58" t="s">
        <v>70</v>
      </c>
      <c r="B76" s="59" t="s">
        <v>71</v>
      </c>
      <c r="C76" s="58" t="s">
        <v>61</v>
      </c>
      <c r="D76" s="60">
        <v>2</v>
      </c>
      <c r="E76" s="61">
        <v>71222</v>
      </c>
      <c r="F76" s="88">
        <f t="shared" si="7"/>
        <v>142444</v>
      </c>
    </row>
    <row r="77" spans="1:9" ht="25.5" customHeight="1" x14ac:dyDescent="0.2">
      <c r="A77" s="58" t="s">
        <v>72</v>
      </c>
      <c r="B77" s="59" t="s">
        <v>88</v>
      </c>
      <c r="C77" s="58" t="s">
        <v>61</v>
      </c>
      <c r="D77" s="60">
        <v>2</v>
      </c>
      <c r="E77" s="61">
        <v>562095</v>
      </c>
      <c r="F77" s="88">
        <f t="shared" si="7"/>
        <v>1124190</v>
      </c>
    </row>
    <row r="78" spans="1:9" ht="25.5" customHeight="1" x14ac:dyDescent="0.2">
      <c r="A78" s="58" t="s">
        <v>89</v>
      </c>
      <c r="B78" s="59" t="s">
        <v>90</v>
      </c>
      <c r="C78" s="58" t="s">
        <v>61</v>
      </c>
      <c r="D78" s="60">
        <v>2</v>
      </c>
      <c r="E78" s="61">
        <v>339150</v>
      </c>
      <c r="F78" s="88">
        <f t="shared" si="7"/>
        <v>678300</v>
      </c>
    </row>
    <row r="79" spans="1:9" ht="25.5" customHeight="1" x14ac:dyDescent="0.2">
      <c r="A79" s="58" t="s">
        <v>78</v>
      </c>
      <c r="B79" s="59" t="s">
        <v>91</v>
      </c>
      <c r="C79" s="58" t="s">
        <v>61</v>
      </c>
      <c r="D79" s="60">
        <v>1</v>
      </c>
      <c r="E79" s="61">
        <v>311780</v>
      </c>
      <c r="F79" s="88">
        <f t="shared" si="7"/>
        <v>311780</v>
      </c>
    </row>
    <row r="80" spans="1:9" ht="25.5" customHeight="1" thickBot="1" x14ac:dyDescent="0.25">
      <c r="A80" s="58" t="s">
        <v>80</v>
      </c>
      <c r="B80" s="59" t="s">
        <v>93</v>
      </c>
      <c r="C80" s="58" t="s">
        <v>61</v>
      </c>
      <c r="D80" s="60">
        <v>2</v>
      </c>
      <c r="E80" s="61">
        <v>126140</v>
      </c>
      <c r="F80" s="88">
        <f t="shared" si="7"/>
        <v>252280</v>
      </c>
    </row>
    <row r="81" spans="1:9" ht="15" thickBot="1" x14ac:dyDescent="0.25">
      <c r="A81" s="115" t="s">
        <v>74</v>
      </c>
      <c r="B81" s="115"/>
      <c r="C81" s="115"/>
      <c r="D81" s="115"/>
      <c r="E81" s="115"/>
      <c r="F81" s="83">
        <f>SUM(F70:F80)</f>
        <v>6435341</v>
      </c>
      <c r="H81" s="82"/>
      <c r="I81" s="83"/>
    </row>
    <row r="83" spans="1:9" ht="15" thickBot="1" x14ac:dyDescent="0.25"/>
    <row r="84" spans="1:9" ht="16" thickBot="1" x14ac:dyDescent="0.25">
      <c r="A84" s="116" t="s">
        <v>94</v>
      </c>
      <c r="B84" s="116"/>
      <c r="C84" s="116"/>
      <c r="D84" s="116"/>
      <c r="E84" s="116"/>
      <c r="F84" s="84">
        <f>(F17+F33+F50+F65+F81)</f>
        <v>27636220</v>
      </c>
    </row>
    <row r="86" spans="1:9" x14ac:dyDescent="0.2">
      <c r="A86" s="77"/>
      <c r="B86" s="77"/>
      <c r="C86" s="77"/>
      <c r="D86" s="77"/>
      <c r="E86" s="77"/>
      <c r="F86" s="77"/>
    </row>
    <row r="87" spans="1:9" x14ac:dyDescent="0.2">
      <c r="A87" s="77"/>
      <c r="B87" s="77"/>
      <c r="C87" s="77"/>
      <c r="D87" s="77"/>
      <c r="E87" s="77"/>
      <c r="F87" s="77"/>
    </row>
    <row r="88" spans="1:9" x14ac:dyDescent="0.2">
      <c r="A88" s="77"/>
      <c r="B88" s="77"/>
      <c r="C88" s="77"/>
      <c r="D88" s="77"/>
      <c r="E88" s="77"/>
      <c r="F88" s="77"/>
    </row>
    <row r="89" spans="1:9" x14ac:dyDescent="0.2">
      <c r="A89" s="77"/>
      <c r="B89" s="77"/>
      <c r="C89" s="77"/>
      <c r="D89" s="77"/>
      <c r="E89" s="77"/>
      <c r="F89" s="77"/>
    </row>
    <row r="90" spans="1:9" x14ac:dyDescent="0.2">
      <c r="A90" s="77"/>
      <c r="B90" s="77"/>
      <c r="C90" s="77"/>
      <c r="D90" s="77"/>
      <c r="E90" s="77"/>
      <c r="F90" s="77"/>
    </row>
    <row r="91" spans="1:9" x14ac:dyDescent="0.2">
      <c r="A91" s="77"/>
      <c r="B91" s="77"/>
      <c r="C91" s="77"/>
      <c r="D91" s="77"/>
      <c r="E91" s="77"/>
      <c r="F91" s="77"/>
    </row>
    <row r="92" spans="1:9" x14ac:dyDescent="0.2">
      <c r="A92" s="77"/>
      <c r="B92" s="77"/>
      <c r="C92" s="77"/>
      <c r="D92" s="77"/>
      <c r="E92" s="77"/>
      <c r="F92" s="77"/>
    </row>
  </sheetData>
  <autoFilter ref="A5:I84" xr:uid="{00000000-0001-0000-0600-000000000000}"/>
  <mergeCells count="13">
    <mergeCell ref="A68:F68"/>
    <mergeCell ref="A81:E81"/>
    <mergeCell ref="A84:E84"/>
    <mergeCell ref="A33:E33"/>
    <mergeCell ref="A36:F36"/>
    <mergeCell ref="A50:E50"/>
    <mergeCell ref="A53:F53"/>
    <mergeCell ref="A65:E65"/>
    <mergeCell ref="A1:F1"/>
    <mergeCell ref="A2:F2"/>
    <mergeCell ref="A4:F4"/>
    <mergeCell ref="A17:E17"/>
    <mergeCell ref="A20:F20"/>
  </mergeCells>
  <pageMargins left="0.75" right="0.75" top="1" bottom="1" header="0.511811023622047" footer="0.511811023622047"/>
  <pageSetup paperSize="9" orientation="portrait" horizontalDpi="300" verticalDpi="30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51ECEE-B63D-5C47-A779-EA7B4BCCE890}">
  <dimension ref="A1:H25"/>
  <sheetViews>
    <sheetView zoomScaleNormal="100" workbookViewId="0">
      <selection activeCell="H6" sqref="H6:H8"/>
    </sheetView>
  </sheetViews>
  <sheetFormatPr baseColWidth="10" defaultColWidth="8.59765625" defaultRowHeight="14" x14ac:dyDescent="0.2"/>
  <cols>
    <col min="1" max="1" width="7" customWidth="1"/>
    <col min="2" max="2" width="52" customWidth="1"/>
    <col min="3" max="3" width="20" customWidth="1"/>
    <col min="4" max="5" width="20" bestFit="1" customWidth="1"/>
    <col min="6" max="6" width="12" customWidth="1"/>
  </cols>
  <sheetData>
    <row r="1" spans="1:8" ht="27.75" customHeight="1" x14ac:dyDescent="0.2">
      <c r="A1" s="112" t="s">
        <v>104</v>
      </c>
      <c r="B1" s="112"/>
      <c r="C1" s="112"/>
      <c r="D1" s="112"/>
      <c r="E1" s="112"/>
      <c r="F1" s="112"/>
    </row>
    <row r="3" spans="1:8" ht="31.5" customHeight="1" thickBot="1" x14ac:dyDescent="0.25">
      <c r="A3" s="89" t="s">
        <v>1</v>
      </c>
      <c r="B3" s="89" t="s">
        <v>105</v>
      </c>
      <c r="C3" s="89" t="s">
        <v>106</v>
      </c>
      <c r="D3" s="89" t="s">
        <v>107</v>
      </c>
      <c r="E3" s="89" t="s">
        <v>11</v>
      </c>
      <c r="F3" s="89" t="s">
        <v>108</v>
      </c>
    </row>
    <row r="4" spans="1:8" x14ac:dyDescent="0.2">
      <c r="A4" s="90">
        <v>1</v>
      </c>
      <c r="B4" s="91" t="s">
        <v>109</v>
      </c>
      <c r="C4" s="92">
        <f>'Cubierta aurora alta'!I22</f>
        <v>37944838</v>
      </c>
      <c r="D4" s="92">
        <f>'Cubierta aurora alta'!I23</f>
        <v>7209519</v>
      </c>
      <c r="E4" s="92">
        <f>'Cubierta aurora alta'!I24</f>
        <v>45154357</v>
      </c>
      <c r="F4" s="93">
        <f t="shared" ref="F4:F9" si="0">IFERROR(E4/$E$9,0)</f>
        <v>0.16393771145243446</v>
      </c>
      <c r="H4" s="102">
        <f>+F4+F5</f>
        <v>0.32860340674785582</v>
      </c>
    </row>
    <row r="5" spans="1:8" x14ac:dyDescent="0.2">
      <c r="A5" s="90">
        <v>2</v>
      </c>
      <c r="B5" s="91" t="s">
        <v>110</v>
      </c>
      <c r="C5" s="92">
        <f>'cubierta escuela salitre'!I22</f>
        <v>38113336</v>
      </c>
      <c r="D5" s="92">
        <f>'cubierta escuela salitre'!I23</f>
        <v>7241534</v>
      </c>
      <c r="E5" s="92">
        <f>'cubierta escuela salitre'!I24</f>
        <v>45354870</v>
      </c>
      <c r="F5" s="93">
        <f t="shared" si="0"/>
        <v>0.16466569529542135</v>
      </c>
    </row>
    <row r="6" spans="1:8" x14ac:dyDescent="0.2">
      <c r="A6" s="90">
        <v>3</v>
      </c>
      <c r="B6" s="91" t="s">
        <v>111</v>
      </c>
      <c r="C6" s="92">
        <f>'comedor IED la calera'!I22</f>
        <v>53604240</v>
      </c>
      <c r="D6" s="92">
        <f>'comedor IED la calera'!I23</f>
        <v>10184806</v>
      </c>
      <c r="E6" s="92">
        <f>'comedor IED la calera'!I24</f>
        <v>63789046</v>
      </c>
      <c r="F6" s="93">
        <f t="shared" si="0"/>
        <v>0.23159293835086764</v>
      </c>
      <c r="H6" s="102">
        <f>+F6</f>
        <v>0.23159293835086764</v>
      </c>
    </row>
    <row r="7" spans="1:8" x14ac:dyDescent="0.2">
      <c r="A7" s="90">
        <v>4</v>
      </c>
      <c r="B7" s="91" t="s">
        <v>112</v>
      </c>
      <c r="C7" s="92">
        <f>'ampliacion casa adulto mayor'!I22</f>
        <v>51257035</v>
      </c>
      <c r="D7" s="92">
        <f>'ampliacion casa adulto mayor'!I23</f>
        <v>9738837</v>
      </c>
      <c r="E7" s="92">
        <f>'ampliacion casa adulto mayor'!I24</f>
        <v>60995872</v>
      </c>
      <c r="F7" s="93">
        <f t="shared" si="0"/>
        <v>0.22145202208782699</v>
      </c>
      <c r="H7" s="102">
        <f t="shared" ref="H7:H8" si="1">+F7</f>
        <v>0.22145202208782699</v>
      </c>
    </row>
    <row r="8" spans="1:8" ht="15" thickBot="1" x14ac:dyDescent="0.25">
      <c r="A8" s="90">
        <v>5</v>
      </c>
      <c r="B8" s="91" t="s">
        <v>113</v>
      </c>
      <c r="C8" s="92">
        <f>'cancha multiple la portada'!I22</f>
        <v>50539423</v>
      </c>
      <c r="D8" s="92">
        <f>'cancha multiple la portada'!I23</f>
        <v>9602490</v>
      </c>
      <c r="E8" s="92">
        <f>'cancha multiple la portada'!I24</f>
        <v>60141913</v>
      </c>
      <c r="F8" s="93">
        <f t="shared" si="0"/>
        <v>0.21835163281344958</v>
      </c>
      <c r="H8" s="102">
        <f t="shared" si="1"/>
        <v>0.21835163281344958</v>
      </c>
    </row>
    <row r="9" spans="1:8" ht="15" thickBot="1" x14ac:dyDescent="0.25">
      <c r="A9" s="94"/>
      <c r="B9" s="95" t="s">
        <v>114</v>
      </c>
      <c r="C9" s="96">
        <f>SUM(C4:C8)</f>
        <v>231458872</v>
      </c>
      <c r="D9" s="96">
        <f>SUM(D4:D8)</f>
        <v>43977186</v>
      </c>
      <c r="E9" s="96">
        <f>SUM(E4:E8)</f>
        <v>275436058</v>
      </c>
      <c r="F9" s="97">
        <f t="shared" si="0"/>
        <v>1</v>
      </c>
      <c r="H9" s="97">
        <f>SUM(H4:H8)</f>
        <v>1</v>
      </c>
    </row>
    <row r="11" spans="1:8" x14ac:dyDescent="0.2">
      <c r="B11" s="98" t="s">
        <v>115</v>
      </c>
      <c r="E11" s="99">
        <f>CONSULTORIA!I24</f>
        <v>275436059</v>
      </c>
    </row>
    <row r="12" spans="1:8" x14ac:dyDescent="0.2">
      <c r="B12" s="98" t="s">
        <v>116</v>
      </c>
      <c r="E12" s="99">
        <f>E9-E11</f>
        <v>-1</v>
      </c>
    </row>
    <row r="13" spans="1:8" x14ac:dyDescent="0.2">
      <c r="B13" s="98" t="s">
        <v>117</v>
      </c>
      <c r="E13" s="100">
        <v>275436059</v>
      </c>
    </row>
    <row r="14" spans="1:8" x14ac:dyDescent="0.2">
      <c r="B14" s="98" t="s">
        <v>118</v>
      </c>
      <c r="E14" s="99">
        <f>E13-E9</f>
        <v>1</v>
      </c>
    </row>
    <row r="16" spans="1:8" ht="15" customHeight="1" x14ac:dyDescent="0.2">
      <c r="B16" s="119" t="s">
        <v>119</v>
      </c>
      <c r="C16" s="119"/>
      <c r="D16" s="119"/>
      <c r="E16" s="119"/>
      <c r="F16" s="119"/>
    </row>
    <row r="17" spans="2:6" x14ac:dyDescent="0.2">
      <c r="B17" s="119"/>
      <c r="C17" s="119"/>
      <c r="D17" s="119"/>
      <c r="E17" s="119"/>
      <c r="F17" s="119"/>
    </row>
    <row r="18" spans="2:6" x14ac:dyDescent="0.2">
      <c r="B18" s="119"/>
      <c r="C18" s="119"/>
      <c r="D18" s="119"/>
      <c r="E18" s="119"/>
      <c r="F18" s="119"/>
    </row>
    <row r="19" spans="2:6" x14ac:dyDescent="0.2">
      <c r="B19" s="119"/>
      <c r="C19" s="119"/>
      <c r="D19" s="119"/>
      <c r="E19" s="119"/>
      <c r="F19" s="119"/>
    </row>
    <row r="20" spans="2:6" x14ac:dyDescent="0.2">
      <c r="B20" s="119"/>
      <c r="C20" s="119"/>
      <c r="D20" s="119"/>
      <c r="E20" s="119"/>
      <c r="F20" s="119"/>
    </row>
    <row r="21" spans="2:6" x14ac:dyDescent="0.2">
      <c r="B21" s="119"/>
      <c r="C21" s="119"/>
      <c r="D21" s="119"/>
      <c r="E21" s="119"/>
      <c r="F21" s="119"/>
    </row>
    <row r="22" spans="2:6" x14ac:dyDescent="0.2">
      <c r="B22" s="119"/>
      <c r="C22" s="119"/>
      <c r="D22" s="119"/>
      <c r="E22" s="119"/>
      <c r="F22" s="119"/>
    </row>
    <row r="23" spans="2:6" x14ac:dyDescent="0.2">
      <c r="B23" s="119"/>
      <c r="C23" s="119"/>
      <c r="D23" s="119"/>
      <c r="E23" s="119"/>
      <c r="F23" s="119"/>
    </row>
    <row r="24" spans="2:6" x14ac:dyDescent="0.2">
      <c r="B24" s="119"/>
      <c r="C24" s="119"/>
      <c r="D24" s="119"/>
      <c r="E24" s="119"/>
      <c r="F24" s="119"/>
    </row>
    <row r="25" spans="2:6" x14ac:dyDescent="0.2">
      <c r="B25" s="119"/>
      <c r="C25" s="119"/>
      <c r="D25" s="119"/>
      <c r="E25" s="119"/>
      <c r="F25" s="119"/>
    </row>
  </sheetData>
  <mergeCells count="2">
    <mergeCell ref="A1:F1"/>
    <mergeCell ref="B16:F25"/>
  </mergeCells>
  <pageMargins left="0.75" right="0.75" top="1" bottom="1" header="0.511811023622047" footer="0.511811023622047"/>
  <pageSetup paperSize="9"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0</TotalTime>
  <Application>Microsoft Macintosh Excel</Application>
  <DocSecurity>0</DocSecurity>
  <ScaleCrop>false</ScaleCrop>
  <HeadingPairs>
    <vt:vector size="2" baseType="variant">
      <vt:variant>
        <vt:lpstr>Worksheets</vt:lpstr>
      </vt:variant>
      <vt:variant>
        <vt:i4>8</vt:i4>
      </vt:variant>
    </vt:vector>
  </HeadingPairs>
  <TitlesOfParts>
    <vt:vector size="8" baseType="lpstr">
      <vt:lpstr>CONSULTORIA</vt:lpstr>
      <vt:lpstr>Cubierta aurora alta</vt:lpstr>
      <vt:lpstr>cubierta escuela salitre</vt:lpstr>
      <vt:lpstr>comedor IED la calera</vt:lpstr>
      <vt:lpstr>ampliacion casa adulto mayor</vt:lpstr>
      <vt:lpstr>cancha multiple la portada</vt:lpstr>
      <vt:lpstr>APU GEOTECNIA</vt:lpstr>
      <vt:lpstr>RESUMEN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alvaro diaz</dc:creator>
  <dc:description/>
  <cp:lastModifiedBy>Ivan Camilo Alarcon Luna</cp:lastModifiedBy>
  <cp:revision>0</cp:revision>
  <dcterms:created xsi:type="dcterms:W3CDTF">2024-10-31T22:30:11Z</dcterms:created>
  <dcterms:modified xsi:type="dcterms:W3CDTF">2026-10-02T22:22:11Z</dcterms:modified>
  <dc:language>en-US</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0x0101006547347618D3874BB731DAF6BD34D43F</vt:lpwstr>
  </property>
</Properties>
</file>