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DMIN\OneDrive - Instituto Colombiano de Bienestar Familiar\Documentos\ALCALDIA\PAE\2026\Modificacions Ctos Operadores\ADICIONES\3291-2026\"/>
    </mc:Choice>
  </mc:AlternateContent>
  <xr:revisionPtr revIDLastSave="0" documentId="13_ncr:1_{E789D9A9-BC0A-480E-B3BC-4706769BE35B}" xr6:coauthVersionLast="47" xr6:coauthVersionMax="47" xr10:uidLastSave="{00000000-0000-0000-0000-000000000000}"/>
  <bookViews>
    <workbookView xWindow="-120" yWindow="-120" windowWidth="20730" windowHeight="11160" tabRatio="652" activeTab="1" xr2:uid="{00000000-000D-0000-FFFF-FFFF00000000}"/>
  </bookViews>
  <sheets>
    <sheet name="Hoja1" sheetId="1" r:id="rId1"/>
    <sheet name="Detalle " sheetId="2" r:id="rId2"/>
  </sheets>
  <definedNames>
    <definedName name="_xlnm.Print_Titles" localSheetId="0">Hoja1!$1:$4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2" l="1"/>
  <c r="B17" i="2"/>
  <c r="C6" i="2"/>
  <c r="C7" i="2" s="1"/>
  <c r="B10" i="2"/>
  <c r="L22" i="2"/>
  <c r="L29" i="2"/>
  <c r="L31" i="2" s="1"/>
  <c r="L33" i="2" s="1"/>
  <c r="I3" i="2"/>
  <c r="H5" i="2"/>
  <c r="H4" i="2"/>
  <c r="G3" i="2"/>
  <c r="H41" i="2"/>
  <c r="G41" i="2"/>
  <c r="L21" i="2"/>
  <c r="L18" i="2"/>
  <c r="L19" i="2"/>
  <c r="L20" i="2"/>
  <c r="L17" i="2"/>
  <c r="I29" i="2"/>
  <c r="G29" i="2"/>
  <c r="F29" i="2"/>
  <c r="I4" i="2"/>
  <c r="I6" i="2"/>
  <c r="I5" i="2"/>
  <c r="I41" i="2" l="1"/>
  <c r="I7" i="2"/>
  <c r="J4" i="2" l="1"/>
  <c r="G4" i="2"/>
  <c r="G5" i="2"/>
  <c r="B5" i="2" l="1"/>
  <c r="H3" i="2"/>
  <c r="K4" i="2"/>
  <c r="I40" i="2"/>
  <c r="I46" i="2"/>
  <c r="P42" i="2" s="1"/>
  <c r="L32" i="2"/>
  <c r="C8" i="1"/>
  <c r="J6" i="2"/>
  <c r="G6" i="2"/>
  <c r="P38" i="2" l="1"/>
  <c r="B16" i="2"/>
  <c r="H6" i="2"/>
  <c r="G7" i="2"/>
  <c r="P41" i="2"/>
  <c r="P44" i="2" s="1"/>
  <c r="J5" i="2"/>
  <c r="B6" i="2" s="1"/>
  <c r="L46" i="2"/>
  <c r="C10" i="1"/>
  <c r="C9" i="1"/>
  <c r="C11" i="1" s="1"/>
  <c r="J3" i="2"/>
  <c r="B4" i="2" s="1"/>
  <c r="B7" i="2" l="1"/>
  <c r="B8" i="2" s="1"/>
  <c r="H7" i="2"/>
  <c r="K6" i="2"/>
  <c r="K5" i="2"/>
  <c r="J7" i="2"/>
  <c r="K3" i="2"/>
  <c r="L34" i="2" s="1"/>
  <c r="P39" i="2" l="1"/>
  <c r="P43" i="2" l="1"/>
  <c r="P40" i="2"/>
  <c r="B3" i="2"/>
  <c r="B9" i="2" s="1"/>
</calcChain>
</file>

<file path=xl/sharedStrings.xml><?xml version="1.0" encoding="utf-8"?>
<sst xmlns="http://schemas.openxmlformats.org/spreadsheetml/2006/main" count="112" uniqueCount="89">
  <si>
    <t>Fecha Vigencia:</t>
  </si>
  <si>
    <t>Valor total del contrato o convenio (Digitar Número)</t>
  </si>
  <si>
    <t>Solo diligenciar celdas resaltadas en verde</t>
  </si>
  <si>
    <t>Valor total del contrato o convenio (Valor en letras)</t>
  </si>
  <si>
    <t>Pagos realizados a la fecha:</t>
  </si>
  <si>
    <t>Saldo pendiente por ejecutar:</t>
  </si>
  <si>
    <t>Porcentaje de Ejecución:</t>
  </si>
  <si>
    <t>Porcentaje por Ejecutar:</t>
  </si>
  <si>
    <t>Excel Balance Financiero Adiciones</t>
  </si>
  <si>
    <t>Version: 1</t>
  </si>
  <si>
    <t>26 de junio de 2025</t>
  </si>
  <si>
    <t>RA</t>
  </si>
  <si>
    <t xml:space="preserve">IX-Octubre </t>
  </si>
  <si>
    <t>X-Noviembre</t>
  </si>
  <si>
    <t xml:space="preserve">Fecha </t>
  </si>
  <si>
    <t xml:space="preserve">DIAS CALENDARIO </t>
  </si>
  <si>
    <t xml:space="preserve">DIAS EJECUTADOS </t>
  </si>
  <si>
    <t>OBSERVACIONES</t>
  </si>
  <si>
    <t>MONTO</t>
  </si>
  <si>
    <t>I-Enero-Febrero</t>
  </si>
  <si>
    <t>EJECUTADO Y PAGADO</t>
  </si>
  <si>
    <t>II-Marzo</t>
  </si>
  <si>
    <t>III-Abril</t>
  </si>
  <si>
    <t>IV-Mayo</t>
  </si>
  <si>
    <t>V-Junio</t>
  </si>
  <si>
    <t>VI-Julio</t>
  </si>
  <si>
    <t>VII-Agosto</t>
  </si>
  <si>
    <t xml:space="preserve">VIII-Septiembre </t>
  </si>
  <si>
    <t xml:space="preserve">TOTAL </t>
  </si>
  <si>
    <t>VALOR INICIAL DEL CONTRATO</t>
  </si>
  <si>
    <t>TOTAL</t>
  </si>
  <si>
    <t>RI</t>
  </si>
  <si>
    <t>DETALLE CONTRATO</t>
  </si>
  <si>
    <t xml:space="preserve">EJECUCIÓN PPTAL </t>
  </si>
  <si>
    <t xml:space="preserve">TOTAL EJECUCIÓN PRESUPUESTAL </t>
  </si>
  <si>
    <t xml:space="preserve">TOTAL VALOR CONTRATO </t>
  </si>
  <si>
    <t xml:space="preserve">TOTAL RACIONES ENTREGADAS </t>
  </si>
  <si>
    <t xml:space="preserve">TOTAL RACIONES PROYECTADAS </t>
  </si>
  <si>
    <t>INDICE FINANCIERO</t>
  </si>
  <si>
    <t>INDICE TÉCNICO</t>
  </si>
  <si>
    <t xml:space="preserve">26/01 al 27/02 (incluye los sábados 14 y 21) </t>
  </si>
  <si>
    <t xml:space="preserve">02/03 al 27/03 (Incluye el sábado 7) </t>
  </si>
  <si>
    <t>06/04 al 30/04 (no incluye semana santa del 1 al 3)</t>
  </si>
  <si>
    <t xml:space="preserve">01/06 al 12/06 (inician vacaciones) </t>
  </si>
  <si>
    <t>06/07 al 31/07 (finalizan vacaciones)</t>
  </si>
  <si>
    <t xml:space="preserve">01/10 al 30/10 (semana de receso escolar del 05 al 09) </t>
  </si>
  <si>
    <t>03/11 al 27/11</t>
  </si>
  <si>
    <t xml:space="preserve">SALDO POR EJECUTAR </t>
  </si>
  <si>
    <t>04/05  al 29/05 (no incluye el 14 y 15 dia del docente)</t>
  </si>
  <si>
    <t>MENOS DESCUENTO X IMPUESTO DE TIMBRE</t>
  </si>
  <si>
    <t>VALOR TOTAL EJECUTADO</t>
  </si>
  <si>
    <t xml:space="preserve">EJECUTADO 110 DÍAS </t>
  </si>
  <si>
    <t xml:space="preserve">Ejecución del 26-01 al 31-07-2026 (110 días efectivos de prestación de servicio) </t>
  </si>
  <si>
    <t>EN EJECUCIÓN</t>
  </si>
  <si>
    <t xml:space="preserve">X EJECUTAR </t>
  </si>
  <si>
    <t>ADICION</t>
  </si>
  <si>
    <t>DIF a liberar del cdp</t>
  </si>
  <si>
    <t xml:space="preserve">CDP SOLICITADO POR: </t>
  </si>
  <si>
    <t xml:space="preserve">VALORES DE RACION </t>
  </si>
  <si>
    <t xml:space="preserve">RI </t>
  </si>
  <si>
    <t>PROMEDIO DIA</t>
  </si>
  <si>
    <t>VIII-Septiembre</t>
  </si>
  <si>
    <t>C3291 - UT NUTRIPAE</t>
  </si>
  <si>
    <t>EJECUTADO Y PAGADO (SE DESCONTARON GLOSAS POR VALOR DE $56,412)</t>
  </si>
  <si>
    <t>EJECUTADO Y PAGADO (SE DESCONTARON GLOSAS POR UN VALOR DE $47,010)</t>
  </si>
  <si>
    <t>EJECUTADO Y PAGADO (SE DESCONTARON GLOSAS POR VALOR DE $440,778)</t>
  </si>
  <si>
    <t>OCHO MIL QUINIENTOS VEINTIÚN MILLONES CUATROCIENTOS VEINTITRÉS MIL CIENTO SESENTA Y CUATRO PESOS M/CTE.</t>
  </si>
  <si>
    <t>RACIONES PROYECTADAS CONTRATO 3291</t>
  </si>
  <si>
    <t>SALDO A 24-08</t>
  </si>
  <si>
    <t xml:space="preserve">VII-Agosto </t>
  </si>
  <si>
    <t xml:space="preserve">Estos recursos cubren 48 días de operación </t>
  </si>
  <si>
    <t>07/09 al 30/09</t>
  </si>
  <si>
    <t>03/08 al 07/08</t>
  </si>
  <si>
    <t>10/08 al 14/08</t>
  </si>
  <si>
    <t xml:space="preserve">se suspendió calendario escolar debibo a la emergencia ocasionada por el terremoto </t>
  </si>
  <si>
    <t>VII-Agosto-Sep</t>
  </si>
  <si>
    <t>18/08 al 04/09</t>
  </si>
  <si>
    <t>03/08 al 04/09</t>
  </si>
  <si>
    <t>VLOR CONTRATO INI</t>
  </si>
  <si>
    <t xml:space="preserve">ADICION PPTAL </t>
  </si>
  <si>
    <t>CICLO 2026</t>
  </si>
  <si>
    <t>SALDO POR EJECUTAR</t>
  </si>
  <si>
    <t>RACIONES EJECUTADAS RA</t>
  </si>
  <si>
    <t>RACIONES EJECUTADAS RI</t>
  </si>
  <si>
    <t>MENOS GLOSAS</t>
  </si>
  <si>
    <t>VALOR RACIÓN CON IMPUESTO DE TIMBRE</t>
  </si>
  <si>
    <t>A PARTIR DE ESTA CUENTA SE PAGO CON EL NUEVO VALOR DE RACIÓN</t>
  </si>
  <si>
    <t>Proyección del 26-01 al 04-08 de 2026</t>
  </si>
  <si>
    <t>PROYECCION 114 DÍAS INICIALES SEGÚN COSTOS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</si>
</sst>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_);\([$$-240A]\ #,##0\)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_-&quot;$&quot;\ * #,##0_-;\-&quot;$&quot;\ * #,##0_-;_-&quot;$&quot;\ * &quot;-&quot;??_-;_-@_-"/>
    <numFmt numFmtId="168" formatCode="_-&quot;$&quot;* #,##0_-;\-&quot;$&quot;* #,##0_-;_-&quot;$&quot;* &quot;-&quot;??_-;_-@_-"/>
    <numFmt numFmtId="169" formatCode="_-* #,##0_-;\-* #,##0_-;_-* &quot;-&quot;??_-;_-@_-"/>
    <numFmt numFmtId="170" formatCode="_-* #,##0.0_-;\-* #,##0.0_-;_-* &quot;-&quot;??_-;_-@_-"/>
    <numFmt numFmtId="171" formatCode="_-* #,##0.0_-;\-* #,##0.0_-;_-* &quot;-&quot;?_-;_-@_-"/>
    <numFmt numFmtId="172" formatCode="_(&quot;$&quot;\ * #,##0.0_);_(&quot;$&quot;\ * \(#,##0.0\);_(&quot;$&quot;\ * &quot;-&quot;??_);_(@_)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7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8"/>
      <color rgb="FF000000"/>
      <name val="Calibri"/>
      <family val="2"/>
    </font>
    <font>
      <b/>
      <sz val="9"/>
      <color rgb="FFFF0000"/>
      <name val="Calibri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1" fillId="0" borderId="0"/>
    <xf numFmtId="0" fontId="21" fillId="0" borderId="0"/>
  </cellStyleXfs>
  <cellXfs count="14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justify" vertical="top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164" fontId="6" fillId="2" borderId="1" xfId="0" applyNumberFormat="1" applyFont="1" applyFill="1" applyBorder="1" applyAlignment="1">
      <alignment horizontal="left" vertical="center" wrapText="1"/>
    </xf>
    <xf numFmtId="44" fontId="4" fillId="0" borderId="0" xfId="2" applyFont="1" applyAlignment="1">
      <alignment vertical="center"/>
    </xf>
    <xf numFmtId="9" fontId="4" fillId="0" borderId="0" xfId="3" applyFont="1" applyAlignment="1">
      <alignment vertical="center"/>
    </xf>
    <xf numFmtId="9" fontId="3" fillId="0" borderId="1" xfId="0" applyNumberFormat="1" applyFont="1" applyBorder="1" applyAlignment="1">
      <alignment horizontal="right" vertical="center" wrapText="1"/>
    </xf>
    <xf numFmtId="165" fontId="8" fillId="3" borderId="1" xfId="2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4" fillId="0" borderId="1" xfId="0" applyFont="1" applyBorder="1"/>
    <xf numFmtId="0" fontId="15" fillId="0" borderId="0" xfId="0" applyFont="1"/>
    <xf numFmtId="166" fontId="14" fillId="0" borderId="1" xfId="0" applyNumberFormat="1" applyFont="1" applyBorder="1"/>
    <xf numFmtId="0" fontId="16" fillId="0" borderId="0" xfId="0" applyFont="1"/>
    <xf numFmtId="9" fontId="16" fillId="0" borderId="0" xfId="3" applyFont="1"/>
    <xf numFmtId="0" fontId="16" fillId="0" borderId="1" xfId="0" applyFont="1" applyBorder="1"/>
    <xf numFmtId="0" fontId="14" fillId="0" borderId="1" xfId="0" applyFont="1" applyBorder="1" applyAlignment="1">
      <alignment horizontal="center"/>
    </xf>
    <xf numFmtId="166" fontId="14" fillId="0" borderId="1" xfId="1" applyNumberFormat="1" applyFont="1" applyBorder="1" applyAlignment="1">
      <alignment horizontal="center"/>
    </xf>
    <xf numFmtId="166" fontId="14" fillId="0" borderId="1" xfId="1" applyNumberFormat="1" applyFont="1" applyBorder="1"/>
    <xf numFmtId="0" fontId="17" fillId="0" borderId="0" xfId="0" applyFont="1"/>
    <xf numFmtId="0" fontId="14" fillId="0" borderId="0" xfId="0" applyFont="1"/>
    <xf numFmtId="9" fontId="19" fillId="6" borderId="1" xfId="3" applyFont="1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6" fontId="9" fillId="0" borderId="1" xfId="1" applyNumberFormat="1" applyFont="1" applyFill="1" applyBorder="1" applyAlignment="1">
      <alignment horizontal="center" vertical="center" wrapText="1"/>
    </xf>
    <xf numFmtId="165" fontId="9" fillId="0" borderId="1" xfId="2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65" fontId="9" fillId="0" borderId="7" xfId="2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5" fontId="8" fillId="0" borderId="1" xfId="2" applyNumberFormat="1" applyFont="1" applyFill="1" applyBorder="1" applyAlignment="1">
      <alignment horizontal="center" vertical="center" wrapText="1"/>
    </xf>
    <xf numFmtId="43" fontId="22" fillId="0" borderId="0" xfId="1" applyFont="1" applyFill="1"/>
    <xf numFmtId="166" fontId="1" fillId="0" borderId="0" xfId="0" applyNumberFormat="1" applyFont="1"/>
    <xf numFmtId="0" fontId="23" fillId="0" borderId="0" xfId="0" applyFont="1"/>
    <xf numFmtId="6" fontId="1" fillId="0" borderId="0" xfId="0" applyNumberFormat="1" applyFont="1"/>
    <xf numFmtId="3" fontId="13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/>
    <xf numFmtId="167" fontId="14" fillId="0" borderId="1" xfId="2" applyNumberFormat="1" applyFont="1" applyBorder="1"/>
    <xf numFmtId="169" fontId="0" fillId="0" borderId="0" xfId="1" applyNumberFormat="1" applyFont="1"/>
    <xf numFmtId="168" fontId="10" fillId="0" borderId="0" xfId="0" applyNumberFormat="1" applyFont="1"/>
    <xf numFmtId="169" fontId="20" fillId="0" borderId="0" xfId="0" applyNumberFormat="1" applyFont="1"/>
    <xf numFmtId="0" fontId="10" fillId="0" borderId="0" xfId="0" applyFont="1" applyAlignment="1">
      <alignment horizontal="left"/>
    </xf>
    <xf numFmtId="167" fontId="10" fillId="0" borderId="0" xfId="2" applyNumberFormat="1" applyFont="1" applyFill="1" applyBorder="1"/>
    <xf numFmtId="0" fontId="10" fillId="0" borderId="0" xfId="0" applyFont="1" applyAlignment="1">
      <alignment horizontal="center" vertical="center"/>
    </xf>
    <xf numFmtId="9" fontId="0" fillId="0" borderId="0" xfId="3" applyFont="1" applyBorder="1" applyAlignment="1">
      <alignment horizontal="left" vertical="center"/>
    </xf>
    <xf numFmtId="0" fontId="14" fillId="0" borderId="6" xfId="0" applyFont="1" applyBorder="1" applyAlignment="1">
      <alignment horizontal="left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7" fontId="14" fillId="0" borderId="0" xfId="2" applyNumberFormat="1" applyFont="1" applyBorder="1"/>
    <xf numFmtId="167" fontId="13" fillId="0" borderId="1" xfId="2" applyNumberFormat="1" applyFont="1" applyBorder="1" applyAlignment="1">
      <alignment horizontal="center" vertical="center" wrapText="1"/>
    </xf>
    <xf numFmtId="9" fontId="1" fillId="0" borderId="0" xfId="0" applyNumberFormat="1" applyFont="1"/>
    <xf numFmtId="169" fontId="1" fillId="0" borderId="0" xfId="1" applyNumberFormat="1" applyFont="1"/>
    <xf numFmtId="0" fontId="10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8" fillId="0" borderId="8" xfId="0" applyFont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13" fillId="0" borderId="1" xfId="4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8" fillId="7" borderId="1" xfId="2" applyNumberFormat="1" applyFont="1" applyFill="1" applyBorder="1" applyAlignment="1">
      <alignment horizontal="center" vertical="center" wrapText="1"/>
    </xf>
    <xf numFmtId="0" fontId="18" fillId="0" borderId="12" xfId="0" applyFont="1" applyBorder="1"/>
    <xf numFmtId="166" fontId="14" fillId="0" borderId="0" xfId="1" applyNumberFormat="1" applyFont="1" applyBorder="1" applyAlignment="1">
      <alignment horizontal="left"/>
    </xf>
    <xf numFmtId="2" fontId="1" fillId="0" borderId="0" xfId="0" applyNumberFormat="1" applyFont="1"/>
    <xf numFmtId="165" fontId="16" fillId="0" borderId="0" xfId="0" applyNumberFormat="1" applyFont="1"/>
    <xf numFmtId="166" fontId="14" fillId="0" borderId="0" xfId="0" applyNumberFormat="1" applyFont="1"/>
    <xf numFmtId="0" fontId="25" fillId="0" borderId="1" xfId="0" applyFont="1" applyBorder="1" applyAlignment="1">
      <alignment vertical="center"/>
    </xf>
    <xf numFmtId="165" fontId="25" fillId="0" borderId="1" xfId="2" applyNumberFormat="1" applyFont="1" applyFill="1" applyBorder="1" applyAlignment="1">
      <alignment vertical="center"/>
    </xf>
    <xf numFmtId="165" fontId="26" fillId="0" borderId="1" xfId="2" applyNumberFormat="1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165" fontId="26" fillId="0" borderId="11" xfId="2" applyNumberFormat="1" applyFont="1" applyFill="1" applyBorder="1" applyAlignment="1">
      <alignment vertical="center"/>
    </xf>
    <xf numFmtId="0" fontId="25" fillId="9" borderId="1" xfId="0" applyFont="1" applyFill="1" applyBorder="1"/>
    <xf numFmtId="165" fontId="25" fillId="9" borderId="1" xfId="2" applyNumberFormat="1" applyFont="1" applyFill="1" applyBorder="1"/>
    <xf numFmtId="0" fontId="27" fillId="0" borderId="1" xfId="0" applyFont="1" applyBorder="1"/>
    <xf numFmtId="165" fontId="27" fillId="0" borderId="1" xfId="2" applyNumberFormat="1" applyFont="1" applyBorder="1"/>
    <xf numFmtId="0" fontId="26" fillId="0" borderId="0" xfId="0" applyFont="1"/>
    <xf numFmtId="0" fontId="28" fillId="8" borderId="0" xfId="0" applyFont="1" applyFill="1"/>
    <xf numFmtId="165" fontId="28" fillId="8" borderId="0" xfId="2" applyNumberFormat="1" applyFont="1" applyFill="1"/>
    <xf numFmtId="0" fontId="25" fillId="0" borderId="1" xfId="0" applyFont="1" applyBorder="1" applyAlignment="1">
      <alignment horizontal="center" vertical="center"/>
    </xf>
    <xf numFmtId="165" fontId="25" fillId="0" borderId="1" xfId="2" applyNumberFormat="1" applyFont="1" applyBorder="1" applyAlignment="1">
      <alignment vertical="center"/>
    </xf>
    <xf numFmtId="0" fontId="25" fillId="0" borderId="1" xfId="0" applyFont="1" applyBorder="1"/>
    <xf numFmtId="166" fontId="26" fillId="0" borderId="1" xfId="1" applyNumberFormat="1" applyFont="1" applyBorder="1"/>
    <xf numFmtId="165" fontId="26" fillId="0" borderId="1" xfId="0" applyNumberFormat="1" applyFont="1" applyBorder="1"/>
    <xf numFmtId="166" fontId="25" fillId="0" borderId="1" xfId="0" applyNumberFormat="1" applyFont="1" applyBorder="1"/>
    <xf numFmtId="165" fontId="29" fillId="0" borderId="1" xfId="2" applyNumberFormat="1" applyFont="1" applyFill="1" applyBorder="1" applyAlignment="1">
      <alignment horizontal="center" vertical="center" wrapText="1"/>
    </xf>
    <xf numFmtId="0" fontId="24" fillId="0" borderId="0" xfId="0" applyFont="1"/>
    <xf numFmtId="166" fontId="24" fillId="0" borderId="0" xfId="0" applyNumberFormat="1" applyFont="1"/>
    <xf numFmtId="0" fontId="9" fillId="0" borderId="0" xfId="0" applyFont="1"/>
    <xf numFmtId="165" fontId="8" fillId="0" borderId="1" xfId="3" applyNumberFormat="1" applyFont="1" applyBorder="1"/>
    <xf numFmtId="0" fontId="15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165" fontId="23" fillId="0" borderId="0" xfId="0" applyNumberFormat="1" applyFont="1"/>
    <xf numFmtId="165" fontId="1" fillId="0" borderId="0" xfId="0" applyNumberFormat="1" applyFont="1"/>
    <xf numFmtId="170" fontId="1" fillId="0" borderId="0" xfId="1" applyNumberFormat="1" applyFont="1"/>
    <xf numFmtId="171" fontId="1" fillId="0" borderId="0" xfId="0" applyNumberFormat="1" applyFont="1"/>
    <xf numFmtId="0" fontId="34" fillId="0" borderId="1" xfId="0" applyFont="1" applyBorder="1"/>
    <xf numFmtId="167" fontId="34" fillId="0" borderId="1" xfId="0" applyNumberFormat="1" applyFont="1" applyBorder="1"/>
    <xf numFmtId="0" fontId="35" fillId="0" borderId="1" xfId="0" applyFont="1" applyBorder="1"/>
    <xf numFmtId="166" fontId="35" fillId="0" borderId="1" xfId="0" applyNumberFormat="1" applyFont="1" applyBorder="1"/>
    <xf numFmtId="0" fontId="14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165" fontId="28" fillId="0" borderId="0" xfId="2" applyNumberFormat="1" applyFont="1" applyBorder="1" applyAlignment="1">
      <alignment vertical="center"/>
    </xf>
    <xf numFmtId="165" fontId="24" fillId="0" borderId="0" xfId="0" applyNumberFormat="1" applyFont="1"/>
    <xf numFmtId="0" fontId="30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166" fontId="31" fillId="0" borderId="0" xfId="1" applyNumberFormat="1" applyFont="1" applyBorder="1"/>
    <xf numFmtId="165" fontId="31" fillId="0" borderId="0" xfId="0" applyNumberFormat="1" applyFont="1"/>
    <xf numFmtId="0" fontId="28" fillId="0" borderId="0" xfId="0" applyFont="1"/>
    <xf numFmtId="165" fontId="28" fillId="0" borderId="0" xfId="2" applyNumberFormat="1" applyFont="1" applyFill="1"/>
    <xf numFmtId="166" fontId="14" fillId="0" borderId="0" xfId="1" applyNumberFormat="1" applyFont="1" applyBorder="1"/>
    <xf numFmtId="0" fontId="18" fillId="0" borderId="0" xfId="0" applyFont="1"/>
    <xf numFmtId="165" fontId="12" fillId="4" borderId="1" xfId="2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72" fontId="29" fillId="0" borderId="0" xfId="0" applyNumberFormat="1" applyFont="1" applyAlignment="1">
      <alignment horizontal="center" vertical="center" wrapText="1"/>
    </xf>
    <xf numFmtId="165" fontId="30" fillId="0" borderId="0" xfId="0" applyNumberFormat="1" applyFont="1" applyAlignment="1">
      <alignment horizontal="center" vertical="center" wrapText="1"/>
    </xf>
    <xf numFmtId="167" fontId="34" fillId="0" borderId="1" xfId="2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5" fillId="8" borderId="5" xfId="0" applyFont="1" applyFill="1" applyBorder="1" applyAlignment="1">
      <alignment horizontal="center" vertical="center"/>
    </xf>
    <xf numFmtId="0" fontId="25" fillId="8" borderId="12" xfId="0" applyFont="1" applyFill="1" applyBorder="1" applyAlignment="1">
      <alignment horizontal="center" vertical="center"/>
    </xf>
    <xf numFmtId="0" fontId="25" fillId="8" borderId="6" xfId="0" applyFont="1" applyFill="1" applyBorder="1" applyAlignment="1">
      <alignment horizontal="center" vertical="center"/>
    </xf>
    <xf numFmtId="0" fontId="25" fillId="8" borderId="9" xfId="0" applyFont="1" applyFill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8" fillId="5" borderId="0" xfId="0" applyFont="1" applyFill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2" xfId="4" applyFont="1" applyBorder="1" applyAlignment="1">
      <alignment horizontal="center" vertical="center" wrapText="1"/>
    </xf>
    <xf numFmtId="0" fontId="13" fillId="0" borderId="4" xfId="4" applyFont="1" applyBorder="1" applyAlignment="1">
      <alignment horizontal="center" vertical="center" wrapText="1"/>
    </xf>
    <xf numFmtId="0" fontId="13" fillId="0" borderId="3" xfId="4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6">
    <cellStyle name="Millares" xfId="1" builtinId="3"/>
    <cellStyle name="Moneda" xfId="2" builtinId="4"/>
    <cellStyle name="Normal" xfId="0" builtinId="0"/>
    <cellStyle name="Normal 2" xfId="4" xr:uid="{6D3368E8-2B4B-4C65-9BE6-56CCC2F64A59}"/>
    <cellStyle name="Normal 3" xfId="5" xr:uid="{B4AB44B9-60CB-44B9-B353-4B4CA8AB125E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</xdr:rowOff>
    </xdr:from>
    <xdr:to>
      <xdr:col>6</xdr:col>
      <xdr:colOff>0</xdr:colOff>
      <xdr:row>3</xdr:row>
      <xdr:rowOff>4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7DF802A2-F086-4936-ADC8-615005B99E1F}"/>
            </a:ext>
          </a:extLst>
        </xdr:cNvPr>
        <xdr:cNvCxnSpPr/>
      </xdr:nvCxnSpPr>
      <xdr:spPr>
        <a:xfrm flipV="1">
          <a:off x="0" y="571503"/>
          <a:ext cx="5772150" cy="1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285750</xdr:colOff>
      <xdr:row>0</xdr:row>
      <xdr:rowOff>0</xdr:rowOff>
    </xdr:from>
    <xdr:to>
      <xdr:col>1</xdr:col>
      <xdr:colOff>609600</xdr:colOff>
      <xdr:row>2</xdr:row>
      <xdr:rowOff>177796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B172446-4C70-449A-D591-27064D859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0"/>
          <a:ext cx="1285875" cy="558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workbookViewId="0">
      <selection activeCell="C11" sqref="C11"/>
    </sheetView>
  </sheetViews>
  <sheetFormatPr baseColWidth="10" defaultColWidth="11.42578125" defaultRowHeight="15" x14ac:dyDescent="0.25"/>
  <cols>
    <col min="1" max="1" width="14.42578125" customWidth="1"/>
    <col min="2" max="2" width="31.7109375" customWidth="1"/>
    <col min="3" max="3" width="31.5703125" customWidth="1"/>
    <col min="4" max="4" width="14.42578125" customWidth="1"/>
    <col min="5" max="5" width="14.28515625" customWidth="1"/>
    <col min="6" max="6" width="32.5703125" customWidth="1"/>
    <col min="7" max="7" width="14.42578125" customWidth="1"/>
  </cols>
  <sheetData>
    <row r="1" spans="1:7" x14ac:dyDescent="0.25">
      <c r="A1" s="143"/>
      <c r="B1" s="143"/>
      <c r="C1" s="141" t="s">
        <v>8</v>
      </c>
      <c r="D1" s="141"/>
      <c r="E1" s="141"/>
      <c r="F1" s="141"/>
      <c r="G1" s="141"/>
    </row>
    <row r="2" spans="1:7" x14ac:dyDescent="0.25">
      <c r="A2" s="143"/>
      <c r="B2" s="143"/>
      <c r="C2" s="141"/>
      <c r="D2" s="141"/>
      <c r="E2" s="141"/>
      <c r="F2" s="141"/>
      <c r="G2" s="141"/>
    </row>
    <row r="3" spans="1:7" x14ac:dyDescent="0.25">
      <c r="A3" s="143"/>
      <c r="B3" s="143"/>
      <c r="C3" s="141"/>
      <c r="D3" s="141"/>
      <c r="E3" s="141"/>
      <c r="F3" s="141"/>
      <c r="G3" s="141"/>
    </row>
    <row r="4" spans="1:7" x14ac:dyDescent="0.25">
      <c r="A4" s="142" t="s">
        <v>9</v>
      </c>
      <c r="B4" s="142"/>
      <c r="C4" s="142"/>
      <c r="D4" s="142"/>
      <c r="E4" s="1" t="s">
        <v>0</v>
      </c>
      <c r="F4" t="s">
        <v>10</v>
      </c>
    </row>
    <row r="6" spans="1:7" ht="31.5" x14ac:dyDescent="0.25">
      <c r="B6" s="2" t="s">
        <v>1</v>
      </c>
      <c r="C6" s="3">
        <v>8521423164</v>
      </c>
      <c r="D6" s="4"/>
      <c r="E6" s="4"/>
      <c r="F6" s="5" t="s">
        <v>2</v>
      </c>
    </row>
    <row r="7" spans="1:7" ht="90" x14ac:dyDescent="0.25">
      <c r="B7" s="2" t="s">
        <v>3</v>
      </c>
      <c r="C7" s="3" t="s">
        <v>66</v>
      </c>
      <c r="D7" s="4"/>
      <c r="E7" s="4"/>
      <c r="F7" s="4"/>
    </row>
    <row r="8" spans="1:7" ht="31.5" x14ac:dyDescent="0.25">
      <c r="B8" s="2" t="s">
        <v>4</v>
      </c>
      <c r="C8" s="3">
        <f>+'Detalle '!L31</f>
        <v>5798381668</v>
      </c>
      <c r="D8" s="4"/>
      <c r="E8" s="4"/>
      <c r="F8" s="4"/>
    </row>
    <row r="9" spans="1:7" ht="31.5" x14ac:dyDescent="0.25">
      <c r="B9" s="2" t="s">
        <v>5</v>
      </c>
      <c r="C9" s="3">
        <f>+C6-C8</f>
        <v>2723041496</v>
      </c>
      <c r="D9" s="4"/>
      <c r="F9" s="6"/>
    </row>
    <row r="10" spans="1:7" ht="15.75" x14ac:dyDescent="0.25">
      <c r="B10" s="2" t="s">
        <v>6</v>
      </c>
      <c r="C10" s="8">
        <f>+C8/C6</f>
        <v>0.6804475680184634</v>
      </c>
      <c r="D10" s="4"/>
      <c r="E10" s="4"/>
      <c r="F10" s="4"/>
    </row>
    <row r="11" spans="1:7" ht="15.75" x14ac:dyDescent="0.25">
      <c r="B11" s="2" t="s">
        <v>7</v>
      </c>
      <c r="C11" s="8">
        <f>+C9/C6</f>
        <v>0.31955243198153654</v>
      </c>
      <c r="D11" s="4"/>
      <c r="E11" s="4"/>
      <c r="F11" s="7"/>
    </row>
    <row r="16" spans="1:7" x14ac:dyDescent="0.25">
      <c r="C16" s="23"/>
    </row>
  </sheetData>
  <mergeCells count="3">
    <mergeCell ref="C1:G3"/>
    <mergeCell ref="A4:D4"/>
    <mergeCell ref="A1:B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&amp;R&amp;G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63E93-FAF8-441C-8464-C938DD1007A6}">
  <dimension ref="A1:W55"/>
  <sheetViews>
    <sheetView showGridLines="0" tabSelected="1" zoomScaleNormal="100" workbookViewId="0">
      <pane xSplit="1" ySplit="3" topLeftCell="B5" activePane="bottomRight" state="frozen"/>
      <selection pane="topRight" activeCell="B1" sqref="B1"/>
      <selection pane="bottomLeft" activeCell="A4" sqref="A4"/>
      <selection pane="bottomRight" activeCell="B16" sqref="B16:B17"/>
    </sheetView>
  </sheetViews>
  <sheetFormatPr baseColWidth="10" defaultColWidth="11.5703125" defaultRowHeight="14.25" x14ac:dyDescent="0.2"/>
  <cols>
    <col min="1" max="1" width="19" style="1" bestFit="1" customWidth="1"/>
    <col min="2" max="2" width="18.7109375" style="1" bestFit="1" customWidth="1"/>
    <col min="3" max="3" width="15.7109375" style="1" customWidth="1"/>
    <col min="4" max="4" width="11.5703125" style="1"/>
    <col min="5" max="5" width="20.28515625" style="1" customWidth="1"/>
    <col min="6" max="6" width="10.28515625" style="1" customWidth="1"/>
    <col min="7" max="7" width="13.5703125" style="1" bestFit="1" customWidth="1"/>
    <col min="8" max="8" width="15.7109375" style="1" customWidth="1"/>
    <col min="9" max="9" width="12.5703125" style="1" customWidth="1"/>
    <col min="10" max="10" width="12" style="1" customWidth="1"/>
    <col min="11" max="11" width="12.28515625" style="1" customWidth="1"/>
    <col min="12" max="12" width="15.7109375" style="1" customWidth="1"/>
    <col min="13" max="13" width="18.5703125" style="1" bestFit="1" customWidth="1"/>
    <col min="14" max="14" width="9.140625" style="1" customWidth="1"/>
    <col min="15" max="15" width="51" style="1" customWidth="1"/>
    <col min="16" max="16" width="23.42578125" style="1" customWidth="1"/>
    <col min="17" max="17" width="22.42578125" style="1" customWidth="1"/>
    <col min="18" max="18" width="17.7109375" style="1" customWidth="1"/>
    <col min="19" max="19" width="11.5703125" style="1"/>
    <col min="20" max="20" width="18.42578125" style="1" customWidth="1"/>
    <col min="21" max="16384" width="11.5703125" style="1"/>
  </cols>
  <sheetData>
    <row r="1" spans="1:19" x14ac:dyDescent="0.2">
      <c r="A1" s="124" t="s">
        <v>62</v>
      </c>
      <c r="B1" s="125"/>
    </row>
    <row r="2" spans="1:19" x14ac:dyDescent="0.2">
      <c r="A2" s="126"/>
      <c r="B2" s="127"/>
      <c r="D2" s="128" t="s">
        <v>58</v>
      </c>
      <c r="E2" s="129"/>
      <c r="F2" s="130"/>
      <c r="G2" s="80" t="s">
        <v>59</v>
      </c>
      <c r="H2" s="81">
        <v>7097</v>
      </c>
      <c r="I2" s="80" t="s">
        <v>11</v>
      </c>
      <c r="J2" s="81">
        <v>9359</v>
      </c>
      <c r="K2" s="82" t="s">
        <v>60</v>
      </c>
    </row>
    <row r="3" spans="1:19" x14ac:dyDescent="0.2">
      <c r="A3" s="68" t="s">
        <v>68</v>
      </c>
      <c r="B3" s="69">
        <f>+L33</f>
        <v>2723041496</v>
      </c>
      <c r="D3" s="27" t="s">
        <v>26</v>
      </c>
      <c r="E3" s="61" t="s">
        <v>77</v>
      </c>
      <c r="F3" s="61">
        <v>19</v>
      </c>
      <c r="G3" s="83">
        <f>1500*F3</f>
        <v>28500</v>
      </c>
      <c r="H3" s="84">
        <f>+G3*H2</f>
        <v>202264500</v>
      </c>
      <c r="I3" s="83">
        <f>4900*F3</f>
        <v>93100</v>
      </c>
      <c r="J3" s="84">
        <f>+I3*J2</f>
        <v>871322900</v>
      </c>
      <c r="K3" s="84">
        <f>+(J3+H3)/F3</f>
        <v>56504600</v>
      </c>
    </row>
    <row r="4" spans="1:19" ht="24" x14ac:dyDescent="0.2">
      <c r="A4" s="27" t="s">
        <v>69</v>
      </c>
      <c r="B4" s="70">
        <f>+H3+J3</f>
        <v>1073587400</v>
      </c>
      <c r="C4" s="95"/>
      <c r="D4" s="27" t="s">
        <v>61</v>
      </c>
      <c r="E4" s="61" t="s">
        <v>71</v>
      </c>
      <c r="F4" s="61">
        <v>18</v>
      </c>
      <c r="G4" s="83">
        <f>1500*F4</f>
        <v>27000</v>
      </c>
      <c r="H4" s="84">
        <f>+G4*H2</f>
        <v>191619000</v>
      </c>
      <c r="I4" s="83">
        <f>4900*F4</f>
        <v>88200</v>
      </c>
      <c r="J4" s="84">
        <f>+I4*J2</f>
        <v>825463800</v>
      </c>
      <c r="K4" s="84">
        <f>+(J4+H4)/F4</f>
        <v>56504600</v>
      </c>
    </row>
    <row r="5" spans="1:19" ht="35.25" customHeight="1" x14ac:dyDescent="0.2">
      <c r="A5" s="27" t="s">
        <v>61</v>
      </c>
      <c r="B5" s="70">
        <f>+H4+J4</f>
        <v>1017082800</v>
      </c>
      <c r="C5" s="96"/>
      <c r="D5" s="27" t="s">
        <v>12</v>
      </c>
      <c r="E5" s="61" t="s">
        <v>45</v>
      </c>
      <c r="F5" s="61">
        <v>16</v>
      </c>
      <c r="G5" s="83">
        <f>1500*F5</f>
        <v>24000</v>
      </c>
      <c r="H5" s="84">
        <f>+G5*H2</f>
        <v>170328000</v>
      </c>
      <c r="I5" s="83">
        <f>4800*F5</f>
        <v>76800</v>
      </c>
      <c r="J5" s="84">
        <f>+I5*J2</f>
        <v>718771200</v>
      </c>
      <c r="K5" s="84">
        <f>+(J5+H5)/F5</f>
        <v>55568700</v>
      </c>
    </row>
    <row r="6" spans="1:19" x14ac:dyDescent="0.2">
      <c r="A6" s="27" t="s">
        <v>12</v>
      </c>
      <c r="B6" s="70">
        <f>+H5+J5</f>
        <v>889099200</v>
      </c>
      <c r="C6" s="97">
        <f>+K3*11</f>
        <v>621550600</v>
      </c>
      <c r="D6" s="27" t="s">
        <v>13</v>
      </c>
      <c r="E6" s="61" t="s">
        <v>46</v>
      </c>
      <c r="F6" s="61">
        <v>18</v>
      </c>
      <c r="G6" s="83">
        <f>1500*F6</f>
        <v>27000</v>
      </c>
      <c r="H6" s="84">
        <f>+G6*H2</f>
        <v>191619000</v>
      </c>
      <c r="I6" s="83">
        <f>4800*F6</f>
        <v>86400</v>
      </c>
      <c r="J6" s="84">
        <f>+I6*J2</f>
        <v>808617600</v>
      </c>
      <c r="K6" s="84">
        <f>+(J6+H6)/F6</f>
        <v>55568700</v>
      </c>
    </row>
    <row r="7" spans="1:19" x14ac:dyDescent="0.2">
      <c r="A7" s="71" t="s">
        <v>13</v>
      </c>
      <c r="B7" s="72">
        <f>+H6+J6</f>
        <v>1000236600</v>
      </c>
      <c r="C7" s="97">
        <f>+B3-B4-B5-C6</f>
        <v>10820696</v>
      </c>
      <c r="D7" s="77"/>
      <c r="E7" s="77"/>
      <c r="F7" s="77"/>
      <c r="G7" s="85">
        <f>SUM(G3:G6)</f>
        <v>106500</v>
      </c>
      <c r="H7" s="85">
        <f>SUM(H3:H6)</f>
        <v>755830500</v>
      </c>
      <c r="I7" s="85">
        <f>SUM(I3:I6)</f>
        <v>344500</v>
      </c>
      <c r="J7" s="85">
        <f>SUM(J3:J6)</f>
        <v>3224175500</v>
      </c>
      <c r="K7" s="77"/>
    </row>
    <row r="8" spans="1:19" x14ac:dyDescent="0.2">
      <c r="A8" s="68" t="s">
        <v>54</v>
      </c>
      <c r="B8" s="70">
        <f>SUM(B4:B7)</f>
        <v>3980006000</v>
      </c>
      <c r="D8" s="87"/>
      <c r="E8" s="87"/>
      <c r="F8" s="87"/>
      <c r="G8" s="87"/>
      <c r="H8" s="88"/>
      <c r="I8" s="87"/>
      <c r="J8" s="87"/>
      <c r="K8" s="87"/>
      <c r="L8" s="87"/>
      <c r="M8" s="87"/>
    </row>
    <row r="9" spans="1:19" x14ac:dyDescent="0.2">
      <c r="A9" s="73" t="s">
        <v>55</v>
      </c>
      <c r="B9" s="74">
        <f>+B8-B3</f>
        <v>1256964504</v>
      </c>
      <c r="C9" s="95"/>
      <c r="D9" s="131"/>
      <c r="E9" s="131"/>
      <c r="F9" s="131"/>
      <c r="G9" s="104"/>
      <c r="H9" s="105"/>
      <c r="I9" s="87"/>
      <c r="J9" s="87"/>
      <c r="K9" s="87"/>
      <c r="L9" s="106"/>
      <c r="M9" s="87"/>
    </row>
    <row r="10" spans="1:19" x14ac:dyDescent="0.2">
      <c r="A10" s="75" t="s">
        <v>56</v>
      </c>
      <c r="B10" s="76">
        <f>+B12-B9</f>
        <v>0</v>
      </c>
      <c r="C10" s="95"/>
      <c r="D10" s="107"/>
      <c r="E10" s="108"/>
      <c r="F10" s="108"/>
      <c r="G10" s="109"/>
      <c r="H10" s="110"/>
      <c r="I10" s="88"/>
      <c r="J10" s="88"/>
      <c r="K10" s="88"/>
      <c r="L10" s="106"/>
      <c r="M10" s="87"/>
    </row>
    <row r="11" spans="1:19" x14ac:dyDescent="0.2">
      <c r="C11" s="97"/>
      <c r="D11" s="107"/>
      <c r="E11" s="108"/>
      <c r="F11" s="108"/>
      <c r="G11" s="109"/>
      <c r="H11" s="110"/>
      <c r="I11" s="106"/>
      <c r="J11" s="106"/>
      <c r="K11" s="106"/>
      <c r="L11" s="106"/>
      <c r="M11" s="87"/>
    </row>
    <row r="12" spans="1:19" ht="15" x14ac:dyDescent="0.2">
      <c r="A12" s="78" t="s">
        <v>57</v>
      </c>
      <c r="B12" s="79">
        <v>1256964504</v>
      </c>
      <c r="D12" s="121"/>
      <c r="E12" s="120"/>
      <c r="F12" s="108"/>
      <c r="G12" s="109"/>
      <c r="H12" s="110"/>
      <c r="I12" s="106"/>
      <c r="J12" s="106"/>
      <c r="K12" s="106"/>
      <c r="L12" s="138" t="s">
        <v>85</v>
      </c>
      <c r="M12" s="116" t="s">
        <v>11</v>
      </c>
      <c r="N12" s="116" t="s">
        <v>31</v>
      </c>
    </row>
    <row r="13" spans="1:19" x14ac:dyDescent="0.2">
      <c r="A13" s="111"/>
      <c r="B13" s="112"/>
      <c r="D13" s="107"/>
      <c r="E13" s="108"/>
      <c r="F13" s="108"/>
      <c r="G13" s="109"/>
      <c r="H13" s="110"/>
      <c r="I13" s="106"/>
      <c r="J13" s="106"/>
      <c r="K13" s="106"/>
      <c r="L13" s="139"/>
      <c r="M13" s="122">
        <v>9402</v>
      </c>
      <c r="N13" s="122">
        <v>7129</v>
      </c>
    </row>
    <row r="14" spans="1:19" x14ac:dyDescent="0.2">
      <c r="A14" s="111"/>
      <c r="B14" s="112"/>
      <c r="D14" s="107"/>
      <c r="E14" s="108"/>
      <c r="F14" s="108"/>
      <c r="G14" s="109"/>
      <c r="H14" s="110"/>
      <c r="I14" s="106"/>
      <c r="J14" s="106"/>
      <c r="K14" s="106"/>
      <c r="L14" s="140"/>
      <c r="M14" s="122"/>
      <c r="N14" s="122"/>
    </row>
    <row r="15" spans="1:19" x14ac:dyDescent="0.2">
      <c r="A15" s="111"/>
      <c r="B15" s="112"/>
      <c r="D15" s="107"/>
      <c r="E15" s="108"/>
      <c r="F15" s="108"/>
      <c r="G15" s="109"/>
      <c r="H15" s="110"/>
      <c r="I15" s="106"/>
      <c r="J15" s="106"/>
      <c r="K15" s="106"/>
      <c r="L15" s="106"/>
      <c r="M15" s="87"/>
    </row>
    <row r="16" spans="1:19" ht="46.9" customHeight="1" x14ac:dyDescent="0.25">
      <c r="A16" s="93" t="s">
        <v>78</v>
      </c>
      <c r="B16" s="69">
        <f>+L32</f>
        <v>8521423164</v>
      </c>
      <c r="D16" s="118" t="s">
        <v>80</v>
      </c>
      <c r="E16" s="118" t="s">
        <v>14</v>
      </c>
      <c r="F16" s="118" t="s">
        <v>15</v>
      </c>
      <c r="G16" s="119" t="s">
        <v>16</v>
      </c>
      <c r="H16" s="119" t="s">
        <v>17</v>
      </c>
      <c r="I16" s="115" t="s">
        <v>82</v>
      </c>
      <c r="J16" s="115" t="s">
        <v>83</v>
      </c>
      <c r="K16" s="115" t="s">
        <v>84</v>
      </c>
      <c r="L16" s="115" t="s">
        <v>18</v>
      </c>
      <c r="O16"/>
      <c r="P16"/>
      <c r="Q16"/>
      <c r="R16"/>
      <c r="S16"/>
    </row>
    <row r="17" spans="1:19" ht="24" x14ac:dyDescent="0.25">
      <c r="A17" s="93" t="s">
        <v>79</v>
      </c>
      <c r="B17" s="69">
        <f>+B9</f>
        <v>1256964504</v>
      </c>
      <c r="D17" s="26" t="s">
        <v>19</v>
      </c>
      <c r="E17" s="60" t="s">
        <v>40</v>
      </c>
      <c r="F17" s="60">
        <v>27</v>
      </c>
      <c r="G17" s="27">
        <v>27</v>
      </c>
      <c r="H17" s="61" t="s">
        <v>20</v>
      </c>
      <c r="I17" s="39">
        <v>106182</v>
      </c>
      <c r="J17" s="39">
        <v>46296</v>
      </c>
      <c r="K17" s="39"/>
      <c r="L17" s="53">
        <f>+(I17*$M$13)+(J17*$N$13)-K17</f>
        <v>1328367348</v>
      </c>
      <c r="N17" s="35"/>
      <c r="O17"/>
      <c r="P17"/>
      <c r="Q17"/>
      <c r="R17"/>
      <c r="S17"/>
    </row>
    <row r="18" spans="1:19" ht="56.25" customHeight="1" x14ac:dyDescent="0.25">
      <c r="A18" s="37" t="s">
        <v>28</v>
      </c>
      <c r="B18" s="94">
        <f>+B16+B17</f>
        <v>9778387668</v>
      </c>
      <c r="D18" s="26" t="s">
        <v>21</v>
      </c>
      <c r="E18" s="60" t="s">
        <v>41</v>
      </c>
      <c r="F18" s="60">
        <v>20</v>
      </c>
      <c r="G18" s="27">
        <v>20</v>
      </c>
      <c r="H18" s="92" t="s">
        <v>63</v>
      </c>
      <c r="I18" s="39">
        <v>72477</v>
      </c>
      <c r="J18" s="39">
        <v>26000</v>
      </c>
      <c r="K18" s="53">
        <v>56412</v>
      </c>
      <c r="L18" s="53">
        <f t="shared" ref="L18:L20" si="0">+(I18*$M$13)+(J18*$N$13)-K18</f>
        <v>866726342</v>
      </c>
      <c r="N18" s="35"/>
      <c r="O18"/>
      <c r="P18"/>
      <c r="Q18"/>
      <c r="R18"/>
      <c r="S18"/>
    </row>
    <row r="19" spans="1:19" ht="59.25" customHeight="1" x14ac:dyDescent="0.25">
      <c r="B19" s="95"/>
      <c r="D19" s="26" t="s">
        <v>22</v>
      </c>
      <c r="E19" s="60" t="s">
        <v>42</v>
      </c>
      <c r="F19" s="60">
        <v>19</v>
      </c>
      <c r="G19" s="26">
        <v>19</v>
      </c>
      <c r="H19" s="91" t="s">
        <v>64</v>
      </c>
      <c r="I19" s="39">
        <v>77030</v>
      </c>
      <c r="J19" s="39">
        <v>33425</v>
      </c>
      <c r="K19" s="53">
        <v>47010</v>
      </c>
      <c r="L19" s="53">
        <f t="shared" si="0"/>
        <v>962475875</v>
      </c>
      <c r="M19" s="36"/>
      <c r="O19"/>
      <c r="P19"/>
      <c r="Q19"/>
      <c r="R19"/>
      <c r="S19"/>
    </row>
    <row r="20" spans="1:19" ht="67.5" x14ac:dyDescent="0.25">
      <c r="B20" s="95"/>
      <c r="D20" s="26" t="s">
        <v>23</v>
      </c>
      <c r="E20" s="60" t="s">
        <v>48</v>
      </c>
      <c r="F20" s="60">
        <v>17</v>
      </c>
      <c r="G20" s="27">
        <v>17</v>
      </c>
      <c r="H20" s="92" t="s">
        <v>65</v>
      </c>
      <c r="I20" s="39">
        <v>73369</v>
      </c>
      <c r="J20" s="39">
        <v>42683</v>
      </c>
      <c r="K20" s="53">
        <v>440778</v>
      </c>
      <c r="L20" s="53">
        <f t="shared" si="0"/>
        <v>993661667</v>
      </c>
      <c r="N20" s="36"/>
      <c r="O20"/>
      <c r="P20"/>
      <c r="Q20"/>
    </row>
    <row r="21" spans="1:19" ht="24" x14ac:dyDescent="0.25">
      <c r="D21" s="26" t="s">
        <v>24</v>
      </c>
      <c r="E21" s="60" t="s">
        <v>43</v>
      </c>
      <c r="F21" s="60">
        <v>9</v>
      </c>
      <c r="G21" s="27">
        <v>9</v>
      </c>
      <c r="H21" s="61" t="s">
        <v>20</v>
      </c>
      <c r="I21" s="39">
        <v>38991</v>
      </c>
      <c r="J21" s="39">
        <v>26554</v>
      </c>
      <c r="K21" s="39"/>
      <c r="L21" s="53">
        <f>+(I21*$M$13)+(J21*$N$13)-K21</f>
        <v>555896848</v>
      </c>
      <c r="O21"/>
      <c r="P21"/>
      <c r="Q21"/>
      <c r="R21" s="24"/>
    </row>
    <row r="22" spans="1:19" ht="24" x14ac:dyDescent="0.25">
      <c r="D22" s="26" t="s">
        <v>25</v>
      </c>
      <c r="E22" s="60" t="s">
        <v>44</v>
      </c>
      <c r="F22" s="60">
        <v>18</v>
      </c>
      <c r="G22" s="27">
        <v>18</v>
      </c>
      <c r="H22" s="61" t="s">
        <v>20</v>
      </c>
      <c r="I22" s="39">
        <v>78463</v>
      </c>
      <c r="J22" s="39">
        <v>53313</v>
      </c>
      <c r="K22" s="39">
        <v>19227</v>
      </c>
      <c r="L22" s="53">
        <f>+(I22*$J$2)+(J22*$H$2)-K22</f>
        <v>1112678351</v>
      </c>
      <c r="M22" s="117" t="s">
        <v>86</v>
      </c>
      <c r="O22"/>
      <c r="R22" s="24"/>
    </row>
    <row r="23" spans="1:19" ht="15" x14ac:dyDescent="0.25">
      <c r="D23" s="26" t="s">
        <v>26</v>
      </c>
      <c r="E23" s="60" t="s">
        <v>72</v>
      </c>
      <c r="F23" s="60">
        <v>5</v>
      </c>
      <c r="G23" s="27"/>
      <c r="H23" s="61" t="s">
        <v>53</v>
      </c>
      <c r="I23" s="28"/>
      <c r="J23" s="28"/>
      <c r="K23" s="28"/>
      <c r="L23" s="86"/>
      <c r="O23"/>
      <c r="P23" s="24"/>
      <c r="Q23" s="24"/>
      <c r="R23" s="24"/>
    </row>
    <row r="24" spans="1:19" ht="15" x14ac:dyDescent="0.25">
      <c r="D24" s="26" t="s">
        <v>26</v>
      </c>
      <c r="E24" s="60" t="s">
        <v>73</v>
      </c>
      <c r="F24" s="135" t="s">
        <v>74</v>
      </c>
      <c r="G24" s="136"/>
      <c r="H24" s="136"/>
      <c r="I24" s="136"/>
      <c r="J24" s="136"/>
      <c r="K24" s="136"/>
      <c r="L24" s="137"/>
      <c r="O24"/>
      <c r="P24" s="24"/>
      <c r="Q24" s="24"/>
      <c r="R24" s="24"/>
    </row>
    <row r="25" spans="1:19" ht="24" x14ac:dyDescent="0.25">
      <c r="D25" s="26" t="s">
        <v>75</v>
      </c>
      <c r="E25" s="60" t="s">
        <v>76</v>
      </c>
      <c r="F25" s="60">
        <v>14</v>
      </c>
      <c r="G25" s="27"/>
      <c r="H25" s="61" t="s">
        <v>53</v>
      </c>
      <c r="I25" s="28"/>
      <c r="J25" s="28"/>
      <c r="K25" s="28"/>
      <c r="L25" s="86"/>
      <c r="O25"/>
      <c r="P25" s="24"/>
      <c r="Q25" s="24"/>
      <c r="R25" s="24"/>
    </row>
    <row r="26" spans="1:19" ht="24" x14ac:dyDescent="0.25">
      <c r="D26" s="26" t="s">
        <v>27</v>
      </c>
      <c r="E26" s="60" t="s">
        <v>71</v>
      </c>
      <c r="F26" s="60">
        <v>18</v>
      </c>
      <c r="G26" s="27"/>
      <c r="H26" s="61" t="s">
        <v>54</v>
      </c>
      <c r="I26" s="28"/>
      <c r="J26" s="28"/>
      <c r="K26" s="28"/>
      <c r="L26" s="29"/>
      <c r="O26"/>
      <c r="P26" s="24"/>
      <c r="Q26" s="24"/>
      <c r="R26" s="24"/>
    </row>
    <row r="27" spans="1:19" ht="36" x14ac:dyDescent="0.25">
      <c r="D27" s="26" t="s">
        <v>12</v>
      </c>
      <c r="E27" s="60" t="s">
        <v>45</v>
      </c>
      <c r="F27" s="60">
        <v>16</v>
      </c>
      <c r="G27" s="27"/>
      <c r="H27" s="61" t="s">
        <v>54</v>
      </c>
      <c r="I27" s="28"/>
      <c r="J27" s="28"/>
      <c r="K27" s="28"/>
      <c r="L27" s="29"/>
      <c r="O27"/>
      <c r="P27"/>
      <c r="Q27" s="24"/>
      <c r="R27" s="24"/>
    </row>
    <row r="28" spans="1:19" ht="15" x14ac:dyDescent="0.25">
      <c r="D28" s="26" t="s">
        <v>13</v>
      </c>
      <c r="E28" s="60" t="s">
        <v>46</v>
      </c>
      <c r="F28" s="30">
        <v>18</v>
      </c>
      <c r="G28" s="31"/>
      <c r="H28" s="61" t="s">
        <v>54</v>
      </c>
      <c r="I28" s="32"/>
      <c r="J28" s="32"/>
      <c r="K28" s="32"/>
      <c r="L28" s="32"/>
      <c r="O28"/>
      <c r="P28"/>
      <c r="Q28" s="24"/>
      <c r="R28" s="24"/>
    </row>
    <row r="29" spans="1:19" ht="15" x14ac:dyDescent="0.25">
      <c r="D29" s="26"/>
      <c r="E29" s="26" t="s">
        <v>28</v>
      </c>
      <c r="F29" s="25">
        <f>SUM(F17:F28)</f>
        <v>181</v>
      </c>
      <c r="G29" s="27">
        <f>SUM(G17:G28)</f>
        <v>110</v>
      </c>
      <c r="H29" s="27"/>
      <c r="I29" s="33">
        <f>SUM(I17:I28)</f>
        <v>446512</v>
      </c>
      <c r="J29" s="33"/>
      <c r="K29" s="33"/>
      <c r="L29" s="34">
        <f>SUM(L17:L28)</f>
        <v>5819806431</v>
      </c>
      <c r="O29" s="56"/>
      <c r="P29" s="56"/>
      <c r="Q29" s="24"/>
      <c r="R29" s="24"/>
    </row>
    <row r="30" spans="1:19" ht="15" x14ac:dyDescent="0.25">
      <c r="D30" s="132" t="s">
        <v>49</v>
      </c>
      <c r="E30" s="133"/>
      <c r="F30" s="133"/>
      <c r="G30" s="133"/>
      <c r="H30" s="133"/>
      <c r="I30" s="134"/>
      <c r="J30" s="103"/>
      <c r="K30" s="103"/>
      <c r="L30" s="34">
        <v>21424763</v>
      </c>
      <c r="O30" s="56"/>
      <c r="P30" s="56"/>
      <c r="Q30" s="24"/>
      <c r="R30" s="24"/>
    </row>
    <row r="31" spans="1:19" ht="15" x14ac:dyDescent="0.25">
      <c r="D31" s="132" t="s">
        <v>50</v>
      </c>
      <c r="E31" s="133"/>
      <c r="F31" s="133"/>
      <c r="G31" s="133"/>
      <c r="H31" s="133"/>
      <c r="I31" s="134"/>
      <c r="J31" s="103"/>
      <c r="K31" s="103"/>
      <c r="L31" s="62">
        <f>+L29-L30</f>
        <v>5798381668</v>
      </c>
      <c r="O31" s="56"/>
      <c r="P31" s="56"/>
      <c r="Q31" s="24"/>
      <c r="R31" s="24"/>
    </row>
    <row r="32" spans="1:19" ht="15" x14ac:dyDescent="0.25">
      <c r="D32" s="132" t="s">
        <v>29</v>
      </c>
      <c r="E32" s="133"/>
      <c r="F32" s="133"/>
      <c r="G32" s="133"/>
      <c r="H32" s="133"/>
      <c r="I32" s="134"/>
      <c r="J32" s="103"/>
      <c r="K32" s="103"/>
      <c r="L32" s="9">
        <f>+Hoja1!C6</f>
        <v>8521423164</v>
      </c>
      <c r="O32" s="10"/>
      <c r="P32" s="10"/>
      <c r="Q32" s="24"/>
    </row>
    <row r="33" spans="4:23" ht="15" x14ac:dyDescent="0.25">
      <c r="D33" s="89"/>
      <c r="E33" s="89"/>
      <c r="F33" s="89"/>
      <c r="G33" s="89"/>
      <c r="H33" s="89" t="s">
        <v>81</v>
      </c>
      <c r="I33" s="89"/>
      <c r="J33" s="89"/>
      <c r="K33" s="89"/>
      <c r="L33" s="90">
        <f>+L32-L31</f>
        <v>2723041496</v>
      </c>
      <c r="M33" s="37" t="s">
        <v>70</v>
      </c>
      <c r="O33" s="45"/>
      <c r="P33" s="46"/>
      <c r="Q33" s="24"/>
    </row>
    <row r="34" spans="4:23" x14ac:dyDescent="0.2">
      <c r="L34" s="55">
        <f>+L33/K3</f>
        <v>48.19150115211859</v>
      </c>
    </row>
    <row r="35" spans="4:23" ht="15" x14ac:dyDescent="0.25">
      <c r="L35" s="55"/>
      <c r="R35"/>
      <c r="S35"/>
      <c r="T35"/>
    </row>
    <row r="36" spans="4:23" ht="15.75" customHeight="1" x14ac:dyDescent="0.25">
      <c r="L36" s="65"/>
      <c r="M36" s="55"/>
      <c r="R36" s="43"/>
      <c r="S36" s="10"/>
      <c r="T36" s="10"/>
    </row>
    <row r="37" spans="4:23" ht="15" x14ac:dyDescent="0.25">
      <c r="D37" s="14"/>
      <c r="E37" s="15"/>
      <c r="F37" s="14"/>
      <c r="G37" s="11" t="s">
        <v>32</v>
      </c>
      <c r="H37" s="16"/>
      <c r="I37" s="16"/>
      <c r="J37" s="14"/>
      <c r="K37" s="14"/>
      <c r="L37" s="14"/>
      <c r="M37" s="66"/>
      <c r="Q37" s="47"/>
      <c r="R37" s="42"/>
      <c r="S37"/>
      <c r="T37"/>
      <c r="U37"/>
      <c r="V37"/>
      <c r="W37" s="42"/>
    </row>
    <row r="38" spans="4:23" ht="15" x14ac:dyDescent="0.25">
      <c r="D38" s="14"/>
      <c r="E38" s="15"/>
      <c r="F38" s="14"/>
      <c r="G38" s="49" t="s">
        <v>67</v>
      </c>
      <c r="H38" s="50"/>
      <c r="I38" s="51"/>
      <c r="J38" s="102"/>
      <c r="K38" s="102"/>
      <c r="L38" s="14"/>
      <c r="M38" s="14"/>
      <c r="O38" s="11" t="s">
        <v>35</v>
      </c>
      <c r="P38" s="41">
        <f>+L32</f>
        <v>8521423164</v>
      </c>
      <c r="Q38" s="43"/>
      <c r="R38" s="42"/>
      <c r="S38"/>
      <c r="T38"/>
      <c r="U38"/>
      <c r="V38"/>
      <c r="W38" s="42"/>
    </row>
    <row r="39" spans="4:23" ht="15" x14ac:dyDescent="0.25">
      <c r="D39" s="14"/>
      <c r="E39" s="15"/>
      <c r="F39" s="14"/>
      <c r="G39" s="17" t="s">
        <v>11</v>
      </c>
      <c r="H39" s="17" t="s">
        <v>31</v>
      </c>
      <c r="I39" s="11" t="s">
        <v>30</v>
      </c>
      <c r="J39" s="21"/>
      <c r="K39" s="21"/>
      <c r="L39" s="14"/>
      <c r="M39" s="14"/>
      <c r="O39" s="11" t="s">
        <v>34</v>
      </c>
      <c r="P39" s="41">
        <f>+L31</f>
        <v>5798381668</v>
      </c>
      <c r="Q39" s="48"/>
      <c r="R39" s="44"/>
      <c r="S39"/>
      <c r="T39"/>
      <c r="U39"/>
      <c r="V39"/>
      <c r="W39" s="42"/>
    </row>
    <row r="40" spans="4:23" ht="15" x14ac:dyDescent="0.25">
      <c r="D40" s="14"/>
      <c r="E40" s="15"/>
      <c r="F40" s="14"/>
      <c r="G40" s="18">
        <v>6813</v>
      </c>
      <c r="H40" s="18">
        <v>1500</v>
      </c>
      <c r="I40" s="19">
        <f>+G40+H40</f>
        <v>8313</v>
      </c>
      <c r="J40" s="113"/>
      <c r="K40" s="113"/>
      <c r="L40" s="14"/>
      <c r="M40" s="14"/>
      <c r="O40" s="98" t="s">
        <v>47</v>
      </c>
      <c r="P40" s="99">
        <f>+P38-P39</f>
        <v>2723041496</v>
      </c>
      <c r="Q40" s="48"/>
      <c r="R40" s="37"/>
    </row>
    <row r="41" spans="4:23" ht="15" x14ac:dyDescent="0.25">
      <c r="D41" s="57" t="s">
        <v>88</v>
      </c>
      <c r="E41" s="57"/>
      <c r="F41" s="58"/>
      <c r="G41" s="18">
        <f>+G40*114</f>
        <v>776682</v>
      </c>
      <c r="H41" s="18">
        <f>+H40*114</f>
        <v>171000</v>
      </c>
      <c r="I41" s="19">
        <f>+G41+H41</f>
        <v>947682</v>
      </c>
      <c r="J41" s="113"/>
      <c r="K41" s="113"/>
      <c r="L41" s="14"/>
      <c r="M41" s="14"/>
      <c r="O41" s="100" t="s">
        <v>37</v>
      </c>
      <c r="P41" s="101">
        <f>+I41</f>
        <v>947682</v>
      </c>
      <c r="Q41"/>
      <c r="R41" s="37"/>
    </row>
    <row r="42" spans="4:23" ht="15" x14ac:dyDescent="0.25">
      <c r="D42" s="14"/>
      <c r="E42" s="15"/>
      <c r="F42" s="20"/>
      <c r="G42" s="64" t="s">
        <v>87</v>
      </c>
      <c r="H42" s="63"/>
      <c r="I42" s="63"/>
      <c r="J42" s="114"/>
      <c r="K42" s="114"/>
      <c r="L42" s="14"/>
      <c r="M42" s="14"/>
      <c r="O42" s="11" t="s">
        <v>36</v>
      </c>
      <c r="P42" s="13">
        <f>+I46</f>
        <v>674783</v>
      </c>
      <c r="Q42" s="37"/>
    </row>
    <row r="43" spans="4:23" ht="15" x14ac:dyDescent="0.25">
      <c r="D43" s="14"/>
      <c r="E43" s="15"/>
      <c r="F43" s="14"/>
      <c r="G43" s="14"/>
      <c r="H43" s="14"/>
      <c r="I43" s="14"/>
      <c r="J43" s="14"/>
      <c r="K43" s="14"/>
      <c r="L43" s="14"/>
      <c r="M43" s="14"/>
      <c r="O43" s="11" t="s">
        <v>38</v>
      </c>
      <c r="P43" s="22">
        <f>+P39/P38</f>
        <v>0.6804475680184634</v>
      </c>
      <c r="Q43" s="37"/>
    </row>
    <row r="44" spans="4:23" x14ac:dyDescent="0.2">
      <c r="D44" s="14"/>
      <c r="E44" s="15"/>
      <c r="F44" s="14"/>
      <c r="G44" s="21" t="s">
        <v>51</v>
      </c>
      <c r="H44" s="14"/>
      <c r="I44" s="14"/>
      <c r="J44" s="14"/>
      <c r="K44" s="14"/>
      <c r="L44" s="20"/>
      <c r="M44" s="14"/>
      <c r="O44" s="11" t="s">
        <v>39</v>
      </c>
      <c r="P44" s="22">
        <f>+P42/P41</f>
        <v>0.71203526077312851</v>
      </c>
    </row>
    <row r="45" spans="4:23" x14ac:dyDescent="0.2">
      <c r="D45" s="14"/>
      <c r="E45" s="15"/>
      <c r="F45" s="14"/>
      <c r="G45" s="17" t="s">
        <v>11</v>
      </c>
      <c r="H45" s="17" t="s">
        <v>31</v>
      </c>
      <c r="I45" s="11" t="s">
        <v>30</v>
      </c>
      <c r="J45" s="11"/>
      <c r="K45" s="11"/>
      <c r="L45" s="11" t="s">
        <v>33</v>
      </c>
      <c r="M45" s="14"/>
      <c r="P45" s="54"/>
    </row>
    <row r="46" spans="4:23" x14ac:dyDescent="0.2">
      <c r="D46" s="14"/>
      <c r="E46" s="15"/>
      <c r="F46" s="14"/>
      <c r="G46" s="18">
        <v>446512</v>
      </c>
      <c r="H46" s="18">
        <v>228271</v>
      </c>
      <c r="I46" s="19">
        <f>+G46+H46</f>
        <v>674783</v>
      </c>
      <c r="J46" s="19"/>
      <c r="K46" s="19"/>
      <c r="L46" s="40">
        <f>+L31</f>
        <v>5798381668</v>
      </c>
      <c r="M46" s="14"/>
    </row>
    <row r="47" spans="4:23" x14ac:dyDescent="0.2">
      <c r="D47" s="14"/>
      <c r="E47" s="15"/>
      <c r="F47" s="14"/>
      <c r="G47" s="12" t="s">
        <v>52</v>
      </c>
      <c r="H47" s="20"/>
      <c r="I47" s="20"/>
      <c r="J47" s="20"/>
      <c r="K47" s="20"/>
      <c r="L47" s="14"/>
      <c r="M47" s="14"/>
    </row>
    <row r="48" spans="4:23" x14ac:dyDescent="0.2">
      <c r="D48" s="14"/>
      <c r="E48" s="15"/>
      <c r="F48" s="14"/>
      <c r="G48" s="14"/>
      <c r="H48" s="14"/>
      <c r="I48" s="14"/>
      <c r="J48" s="14"/>
      <c r="K48" s="14"/>
      <c r="L48" s="14"/>
      <c r="M48" s="14"/>
      <c r="N48" s="38"/>
    </row>
    <row r="49" spans="4:14" x14ac:dyDescent="0.2">
      <c r="D49" s="14"/>
      <c r="E49" s="15"/>
      <c r="F49" s="14"/>
      <c r="G49" s="59"/>
      <c r="H49" s="59"/>
      <c r="I49" s="59"/>
      <c r="J49" s="59"/>
      <c r="K49" s="59"/>
      <c r="L49" s="59"/>
      <c r="M49" s="14"/>
      <c r="N49" s="38"/>
    </row>
    <row r="50" spans="4:14" x14ac:dyDescent="0.2">
      <c r="D50" s="14"/>
      <c r="E50" s="15"/>
      <c r="F50" s="14"/>
      <c r="G50" s="21"/>
      <c r="H50" s="14"/>
      <c r="I50" s="14"/>
      <c r="J50" s="14"/>
      <c r="K50" s="14"/>
      <c r="L50" s="20"/>
      <c r="M50" s="14"/>
    </row>
    <row r="51" spans="4:14" x14ac:dyDescent="0.2">
      <c r="D51" s="14"/>
      <c r="E51" s="15"/>
      <c r="F51" s="14"/>
      <c r="G51" s="123"/>
      <c r="H51" s="123"/>
      <c r="I51" s="123"/>
      <c r="J51" s="102"/>
      <c r="K51" s="102"/>
      <c r="L51" s="52"/>
      <c r="M51" s="14"/>
    </row>
    <row r="52" spans="4:14" x14ac:dyDescent="0.2">
      <c r="D52" s="14"/>
      <c r="E52" s="15"/>
      <c r="F52" s="14"/>
      <c r="G52" s="123"/>
      <c r="H52" s="123"/>
      <c r="I52" s="123"/>
      <c r="J52" s="102"/>
      <c r="K52" s="102"/>
      <c r="L52" s="67"/>
      <c r="M52" s="14"/>
    </row>
    <row r="53" spans="4:14" x14ac:dyDescent="0.2">
      <c r="D53" s="14"/>
      <c r="E53" s="15"/>
      <c r="F53" s="14"/>
      <c r="M53" s="14"/>
    </row>
    <row r="54" spans="4:14" x14ac:dyDescent="0.2">
      <c r="D54" s="14"/>
      <c r="E54" s="15"/>
      <c r="F54" s="14"/>
      <c r="M54" s="14"/>
    </row>
    <row r="55" spans="4:14" x14ac:dyDescent="0.2">
      <c r="D55" s="14"/>
      <c r="E55" s="15"/>
      <c r="F55" s="14"/>
      <c r="G55" s="14"/>
      <c r="H55" s="14"/>
      <c r="I55" s="14"/>
      <c r="J55" s="14"/>
      <c r="K55" s="14"/>
      <c r="L55" s="14"/>
      <c r="M55" s="14"/>
    </row>
  </sheetData>
  <mergeCells count="12">
    <mergeCell ref="M13:M14"/>
    <mergeCell ref="N13:N14"/>
    <mergeCell ref="G52:I52"/>
    <mergeCell ref="A1:B2"/>
    <mergeCell ref="D2:F2"/>
    <mergeCell ref="D9:F9"/>
    <mergeCell ref="D32:I32"/>
    <mergeCell ref="D31:I31"/>
    <mergeCell ref="D30:I30"/>
    <mergeCell ref="G51:I51"/>
    <mergeCell ref="F24:L24"/>
    <mergeCell ref="L12:L14"/>
  </mergeCells>
  <pageMargins left="0.7" right="0.7" top="0.75" bottom="0.75" header="0.3" footer="0.3"/>
  <pageSetup orientation="portrait" r:id="rId1"/>
  <ignoredErrors>
    <ignoredError sqref="I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Detalle 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alejo</dc:creator>
  <cp:lastModifiedBy>Laura Tatiana Salazar Ospina</cp:lastModifiedBy>
  <cp:lastPrinted>2020-05-08T16:48:46Z</cp:lastPrinted>
  <dcterms:created xsi:type="dcterms:W3CDTF">2020-05-08T16:30:25Z</dcterms:created>
  <dcterms:modified xsi:type="dcterms:W3CDTF">2026-10-02T22:02:40Z</dcterms:modified>
</cp:coreProperties>
</file>